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<sst xmlns="http://schemas.openxmlformats.org/spreadsheetml/2006/main" count="1185" uniqueCount="488">
  <si>
    <t>File opened</t>
  </si>
  <si>
    <t>2024-04-19 11:22:07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</si>
  <si>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</si>
  <si>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</si>
  <si>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</si>
  <si>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</si>
  <si>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</si>
  <si>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</si>
  <si>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</si>
  <si>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</si>
  <si>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</si>
  <si>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</si>
  <si>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</si>
  <si>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{"h2oaspanconc1": "12.29", "flowmeterzero": "2.49761", "ssa_ref": "34658.2", "h2obspan2a": "0.0710331", "ssb_ref": "33011.8", "co2bspan2b": "0.284619", "co2bspan2a": "0.28732", "co2aspanconc1": "2500", "h2oaspanconc2": "0", "co2bspanconc1": "2500", "co2aspan2b": "0.285521", "co2aspan2": "-0.0330502", "co2bspan1": "0.999707", "tazero": "0.855284", "flowazero": "0.34111", "h2obspanconc1": "12.29", "co2aspan2a": "0.288205", "co2bzero": "0.94469", "h2obspan2": "0", "h2oaspan2a": "0.0714516", "co2aspanconc2": "296.4", "h2oaspan2b": "0.0722207", "tbzero": "0.853567", "chamberpressurezero": "2.56408", "co2aspan1": "1.00021", "co2bspan2": "-0.031693", "h2oaspan2": "0", "h2obspan2b": "0.0726998", "oxygen": "21", "h2obzero": "1.07388", "flowbzero": "0.27371", "h2oaspan1": "1.01076", "co2azero": "0.942071", "h2obspanconc2": "0", "co2bspanconc2": "296.4", "h2obspan1": "1.02346", "h2oazero": "1.07566"}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</si>
  <si>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</si>
  <si>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</si>
  <si>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</si>
  <si>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</si>
  <si>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</si>
  <si>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</si>
  <si>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</si>
  <si>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</si>
  <si>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</si>
  <si>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</si>
  <si>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</si>
  <si>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</si>
  <si>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</si>
  <si>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11:22:07</t>
  </si>
  <si>
    <t>Stability Definition:	none</t>
  </si>
  <si>
    <t>11:31:32</t>
  </si>
  <si>
    <t>lvl2cnt</t>
  </si>
  <si>
    <t>11:31:33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</si>
  <si>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</si>
  <si>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</si>
  <si>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</si>
  <si>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</si>
  <si>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</si>
  <si>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</si>
  <si>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</si>
  <si>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</si>
  <si>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</si>
  <si>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</si>
  <si>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</si>
  <si>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</si>
  <si>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</si>
  <si>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</si>
  <si>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</si>
  <si>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</si>
  <si>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</si>
  <si>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</si>
  <si>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</si>
  <si>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</si>
  <si>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</si>
  <si>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</si>
  <si>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</si>
  <si>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</si>
  <si>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</si>
  <si>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</si>
  <si>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</si>
  <si>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</si>
  <si>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</si>
  <si>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</si>
  <si>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</si>
  <si>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</si>
  <si>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</si>
  <si>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</si>
  <si>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</si>
  <si>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</si>
  <si>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</si>
  <si>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</si>
  <si>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</si>
  <si>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</si>
  <si>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</si>
  <si>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</si>
  <si>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</si>
  <si>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</si>
  <si>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</si>
  <si>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</si>
  <si>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</si>
  <si>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</si>
  <si>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</si>
  <si>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</si>
  <si>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</si>
  <si>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2.29952 196.474 354.529 631.682 851.461 1033.71 1217.61 1320.4</t>
  </si>
  <si>
    <t>Fs_true</t>
  </si>
  <si>
    <t>-1.66183 218.874 376.948 611.284 800.55 1005.07 1201.06 1401.82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</si>
  <si>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</si>
  <si>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</si>
  <si>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</si>
  <si>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</si>
  <si>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</si>
  <si>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</si>
  <si>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</si>
  <si>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</si>
  <si>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</si>
  <si>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</si>
  <si>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</si>
  <si>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</si>
  <si>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</si>
  <si>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</si>
  <si>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</si>
  <si>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</si>
  <si>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</si>
  <si>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</si>
  <si>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</si>
  <si>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</si>
  <si>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</si>
  <si>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</si>
  <si>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</si>
  <si>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</si>
  <si>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</si>
  <si>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</si>
  <si>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</si>
  <si>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</si>
  <si>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</si>
  <si>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</si>
  <si>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</si>
  <si>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</si>
  <si>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</si>
  <si>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</si>
  <si>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</si>
  <si>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</si>
  <si>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</si>
  <si>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</si>
  <si>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</si>
  <si>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</si>
  <si>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</si>
  <si>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</si>
  <si>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</si>
  <si>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</si>
  <si>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</si>
  <si>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</si>
  <si>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</si>
  <si>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</si>
  <si>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</si>
  <si>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</si>
  <si>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</si>
  <si>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</si>
  <si>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</si>
  <si>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</si>
  <si>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</si>
  <si>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</si>
  <si>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</si>
  <si>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</si>
  <si>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</si>
  <si>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</si>
  <si>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</si>
  <si>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</si>
  <si>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</si>
  <si>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</si>
  <si>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</si>
  <si>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</si>
  <si>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</si>
  <si>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</si>
  <si>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</si>
  <si>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</si>
  <si>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</si>
  <si>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</si>
  <si>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</si>
  <si>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</si>
  <si>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</si>
  <si>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</si>
  <si>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</si>
  <si>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</si>
  <si>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</si>
  <si>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</si>
  <si>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</si>
  <si>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</si>
  <si>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</si>
  <si>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</si>
  <si>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</si>
  <si>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</si>
  <si>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</si>
  <si>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</si>
  <si>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</si>
  <si>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</si>
  <si>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</si>
  <si>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</si>
  <si>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</si>
  <si>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</si>
  <si>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</si>
  <si>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</si>
  <si>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</si>
  <si>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</si>
  <si>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</si>
  <si>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</si>
  <si>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</si>
  <si>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</si>
  <si>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</si>
  <si>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</si>
  <si>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</si>
  <si>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</si>
  <si>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</si>
  <si>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</si>
  <si>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</si>
  <si>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</si>
  <si>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</si>
  <si>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</si>
  <si>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</si>
  <si>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</si>
  <si>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</si>
  <si>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</si>
  <si>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</si>
  <si>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</si>
  <si>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</si>
  <si>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</si>
  <si>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</si>
  <si>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</si>
  <si>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</si>
  <si>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</si>
  <si>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</si>
  <si>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</si>
  <si>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</si>
  <si>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</si>
  <si>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</si>
  <si>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</si>
  <si>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</si>
  <si>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</si>
  <si>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</si>
  <si>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</si>
  <si>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</si>
  <si>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</si>
  <si>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</si>
  <si>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</si>
  <si>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</si>
  <si>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</si>
  <si>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</si>
  <si>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</si>
  <si>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</si>
  <si>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</si>
  <si>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</si>
  <si>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</si>
  <si>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</si>
  <si>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</si>
  <si>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</si>
  <si>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</si>
  <si>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</si>
  <si>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</si>
  <si>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</si>
  <si>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</si>
  <si>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</si>
  <si>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</si>
  <si>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</si>
  <si>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</si>
  <si>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</si>
  <si>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</si>
  <si>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</si>
  <si>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</si>
  <si>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</si>
  <si>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</si>
  <si>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</si>
  <si>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</si>
  <si>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</si>
  <si>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</si>
  <si>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</si>
  <si>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</si>
  <si>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</si>
  <si>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</si>
  <si>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</si>
  <si>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</si>
  <si>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</si>
  <si>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</si>
  <si>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</si>
  <si>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</si>
  <si>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</si>
  <si>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</si>
  <si>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</si>
  <si>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</si>
  <si>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</si>
  <si>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</si>
  <si>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</si>
  <si>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</si>
  <si>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</si>
  <si>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</si>
  <si>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</si>
  <si>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</si>
  <si>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</si>
  <si>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</si>
  <si>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</si>
  <si>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</si>
  <si>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</si>
  <si>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</si>
  <si>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</si>
  <si>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</si>
  <si>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</si>
  <si>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</si>
  <si>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</si>
  <si>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</si>
  <si>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</si>
  <si>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</si>
  <si>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</si>
  <si>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</si>
  <si>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</si>
  <si>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</si>
  <si>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</si>
  <si>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</si>
  <si>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</si>
  <si>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</si>
  <si>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</si>
  <si>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</si>
  <si>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</si>
  <si>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</si>
  <si>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</si>
  <si>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</si>
  <si>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</si>
  <si>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</si>
  <si>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</si>
  <si>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</si>
  <si>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</si>
  <si>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</si>
  <si>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</si>
  <si>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</si>
  <si>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</si>
  <si>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</si>
  <si>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</si>
  <si>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</si>
  <si>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</si>
  <si>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</si>
  <si>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</si>
  <si>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</si>
  <si>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</si>
  <si>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</si>
  <si>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</si>
  <si>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</si>
  <si>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</si>
  <si>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</si>
  <si>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</si>
  <si>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</si>
  <si>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</si>
  <si>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</si>
  <si>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</si>
  <si>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</si>
  <si>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</si>
  <si>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</si>
  <si>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</si>
  <si>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</si>
  <si>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</si>
  <si>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</si>
  <si>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</si>
  <si>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</si>
  <si>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</si>
  <si>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</si>
  <si>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</si>
  <si>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</si>
  <si>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</si>
  <si>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</si>
  <si>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</si>
  <si>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</si>
  <si>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</si>
  <si>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</si>
  <si>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</si>
  <si>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</si>
  <si>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</si>
  <si>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</si>
  <si>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</si>
  <si>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</si>
  <si>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</si>
  <si>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</si>
  <si>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</si>
  <si>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</si>
  <si>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</si>
  <si>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</si>
  <si>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</si>
  <si>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</si>
  <si>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</si>
  <si>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</si>
  <si>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</si>
  <si>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</si>
  <si>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</si>
  <si>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</si>
  <si>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</si>
  <si>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</si>
  <si>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</si>
  <si>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</si>
  <si>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</si>
  <si>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</si>
  <si>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</si>
  <si>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</si>
  <si>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</si>
  <si>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</si>
  <si>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</si>
  <si>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</si>
  <si>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</si>
  <si>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</si>
  <si>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</si>
  <si>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</si>
  <si>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</si>
  <si>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</si>
  <si>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</si>
  <si>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</si>
  <si>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</si>
  <si>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</si>
  <si>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</si>
  <si>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</si>
  <si>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</si>
  <si>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</si>
  <si>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</si>
  <si>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</si>
  <si>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</si>
  <si>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</si>
  <si>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</si>
  <si>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</si>
  <si>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</si>
  <si>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</si>
  <si>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</si>
  <si>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</si>
  <si>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</si>
  <si>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</si>
  <si>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</si>
  <si>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</si>
  <si>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</si>
  <si>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</si>
  <si>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</si>
  <si>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</si>
  <si>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</si>
  <si>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</si>
  <si>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</si>
  <si>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</si>
  <si>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</si>
  <si>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</si>
  <si>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</si>
  <si>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</si>
  <si>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</si>
  <si>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20240419 11:37:22</t>
  </si>
  <si>
    <t>11:37:22</t>
  </si>
  <si>
    <t>pre-dawn (1AM-4AM)</t>
  </si>
  <si>
    <t>predominantly south</t>
  </si>
  <si>
    <t>light green</t>
  </si>
  <si>
    <t>leaf A</t>
  </si>
  <si>
    <t>level 1</t>
  </si>
  <si>
    <t>coffee</t>
  </si>
  <si>
    <t>RECT-2293-20240415-16_07_46</t>
  </si>
  <si>
    <t>MPF-2308-20240419-11_37_25</t>
  </si>
  <si>
    <t>-</t>
  </si>
  <si>
    <t>0: Broadleaf</t>
  </si>
  <si>
    <t>11:37:42</t>
  </si>
  <si>
    <t>0/0</t>
  </si>
  <si>
    <t>11111111</t>
  </si>
  <si>
    <t>oooooooo</t>
  </si>
  <si>
    <t>on</t>
  </si>
  <si>
    <t>20240419 11:38:39</t>
  </si>
  <si>
    <t>11:38:39</t>
  </si>
  <si>
    <t>MPF-2309-20240419-11_38_42</t>
  </si>
  <si>
    <t>11:38:55</t>
  </si>
  <si>
    <t>20240419 11:39:31</t>
  </si>
  <si>
    <t>11:39:31</t>
  </si>
  <si>
    <t>MPF-2310-20240419-11_39_34</t>
  </si>
  <si>
    <t>11:39:47</t>
  </si>
  <si>
    <t>20240419 11:40:20</t>
  </si>
  <si>
    <t>11:40:20</t>
  </si>
  <si>
    <t>MPF-2311-20240419-11_40_23</t>
  </si>
  <si>
    <t>11:40:34</t>
  </si>
  <si>
    <t>20240419 11:41:29</t>
  </si>
  <si>
    <t>11:41:29</t>
  </si>
  <si>
    <t>MPF-2312-20240419-11_41_32</t>
  </si>
  <si>
    <t>11:41:46</t>
  </si>
  <si>
    <t>20240419 11:42:29</t>
  </si>
  <si>
    <t>11:42:29</t>
  </si>
  <si>
    <t>MPF-2313-20240419-11_42_32</t>
  </si>
  <si>
    <t>11:42:53</t>
  </si>
  <si>
    <t>11:43:24</t>
  </si>
  <si>
    <t>11:43:30</t>
  </si>
  <si>
    <t>lvl2ref</t>
  </si>
  <si>
    <t>11:43:31</t>
  </si>
  <si>
    <t>20240419 11:46:11</t>
  </si>
  <si>
    <t>11:46:11</t>
  </si>
  <si>
    <t>MPF-2314-20240419-11_46_14</t>
  </si>
  <si>
    <t>11:46:27</t>
  </si>
  <si>
    <t>20240419 11:47:21</t>
  </si>
  <si>
    <t>11:47:21</t>
  </si>
  <si>
    <t>MPF-2315-20240419-11_47_24</t>
  </si>
  <si>
    <t>11:47:37</t>
  </si>
  <si>
    <t>20240419 11:48:12</t>
  </si>
  <si>
    <t>11:48:12</t>
  </si>
  <si>
    <t>MPF-2316-20240419-11_48_15</t>
  </si>
  <si>
    <t>11:48:29</t>
  </si>
  <si>
    <t>20240419 11:50:41</t>
  </si>
  <si>
    <t>11:50:41</t>
  </si>
  <si>
    <t>MPF-2317-20240419-11_50_44</t>
  </si>
  <si>
    <t>11:51:02</t>
  </si>
  <si>
    <t>20240419 11:52:08</t>
  </si>
  <si>
    <t>11:52:08</t>
  </si>
  <si>
    <t>MPF-2318-20240419-11_52_11</t>
  </si>
  <si>
    <t>11:52:29</t>
  </si>
  <si>
    <t>20240419 11:53:06</t>
  </si>
  <si>
    <t>11:53:06</t>
  </si>
  <si>
    <t>MPF-2319-20240419-11_53_09</t>
  </si>
  <si>
    <t>11:53:22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</si>
</sst>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8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1713551842.1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1713551834.1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355.434994655672</v>
      </c>
      <c r="AO17">
        <v>353.330327272727</v>
      </c>
      <c r="AP17">
        <v>0.0273386136537825</v>
      </c>
      <c r="AQ17">
        <v>66.9986673728068</v>
      </c>
      <c r="AR17">
        <f>(AT17 - AS17 + EC17*1E3/(8.314*(EE17+273.15)) * AV17/EB17 * AU17) * EB17/(100*DP17) * 1000/(1000 - AT17)</f>
        <v>0</v>
      </c>
      <c r="AS17">
        <v>33.3714956194916</v>
      </c>
      <c r="AT17">
        <v>33.4238187878788</v>
      </c>
      <c r="AU17">
        <v>0.0111190999544174</v>
      </c>
      <c r="AV17">
        <v>77.7785794533161</v>
      </c>
      <c r="AW17">
        <v>2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964.285769230769</v>
      </c>
      <c r="BE17">
        <v>4893.03</v>
      </c>
      <c r="BF17">
        <f>1-BD17/BE17</f>
        <v>0</v>
      </c>
      <c r="BG17">
        <v>-0.310733160395021</v>
      </c>
      <c r="BH17" t="s">
        <v>432</v>
      </c>
      <c r="BI17">
        <v>10074.4</v>
      </c>
      <c r="BJ17">
        <v>1406.77076923077</v>
      </c>
      <c r="BK17">
        <v>1629.05648741567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2308</v>
      </c>
      <c r="CE17">
        <v>290</v>
      </c>
      <c r="CF17">
        <v>1610.63</v>
      </c>
      <c r="CG17">
        <v>85</v>
      </c>
      <c r="CH17">
        <v>10074.4</v>
      </c>
      <c r="CI17">
        <v>1604.48</v>
      </c>
      <c r="CJ17">
        <v>6.15</v>
      </c>
      <c r="CK17">
        <v>300</v>
      </c>
      <c r="CL17">
        <v>24.1</v>
      </c>
      <c r="CM17">
        <v>1629.05648741567</v>
      </c>
      <c r="CN17">
        <v>2.37344376549916</v>
      </c>
      <c r="CO17">
        <v>-24.7582422959254</v>
      </c>
      <c r="CP17">
        <v>2.08990049957121</v>
      </c>
      <c r="CQ17">
        <v>0.833672165012041</v>
      </c>
      <c r="CR17">
        <v>-0.00777140645161291</v>
      </c>
      <c r="CS17">
        <v>290</v>
      </c>
      <c r="CT17">
        <v>1602.89</v>
      </c>
      <c r="CU17">
        <v>665</v>
      </c>
      <c r="CV17">
        <v>10046.2</v>
      </c>
      <c r="CW17">
        <v>1604.41</v>
      </c>
      <c r="CX17">
        <v>-1.52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1713551834.1</v>
      </c>
      <c r="DV17">
        <v>341.093666666667</v>
      </c>
      <c r="DW17">
        <v>343.470733333333</v>
      </c>
      <c r="DX17">
        <v>33.34824</v>
      </c>
      <c r="DY17">
        <v>33.3341466666667</v>
      </c>
      <c r="DZ17">
        <v>342.897666666667</v>
      </c>
      <c r="EA17">
        <v>32.82226</v>
      </c>
      <c r="EB17">
        <v>599.64</v>
      </c>
      <c r="EC17">
        <v>88.2173466666667</v>
      </c>
      <c r="ED17">
        <v>0.09906862</v>
      </c>
      <c r="EE17">
        <v>29.48008</v>
      </c>
      <c r="EF17">
        <v>29.42608</v>
      </c>
      <c r="EG17">
        <v>999.9</v>
      </c>
      <c r="EH17">
        <v>0</v>
      </c>
      <c r="EI17">
        <v>0</v>
      </c>
      <c r="EJ17">
        <v>7003</v>
      </c>
      <c r="EK17">
        <v>0</v>
      </c>
      <c r="EL17">
        <v>-603.0382</v>
      </c>
      <c r="EM17">
        <v>-2.34756</v>
      </c>
      <c r="EN17">
        <v>352.891666666667</v>
      </c>
      <c r="EO17">
        <v>355.314933333333</v>
      </c>
      <c r="EP17">
        <v>0.0141014086666667</v>
      </c>
      <c r="EQ17">
        <v>343.470733333333</v>
      </c>
      <c r="ER17">
        <v>33.3341466666667</v>
      </c>
      <c r="ES17">
        <v>2.94189266666667</v>
      </c>
      <c r="ET17">
        <v>2.940648</v>
      </c>
      <c r="EU17">
        <v>23.70262</v>
      </c>
      <c r="EV17">
        <v>23.6956</v>
      </c>
      <c r="EW17">
        <v>700.027</v>
      </c>
      <c r="EX17">
        <v>0.943010266666667</v>
      </c>
      <c r="EY17">
        <v>0.0569899</v>
      </c>
      <c r="EZ17">
        <v>0</v>
      </c>
      <c r="FA17">
        <v>1406.90866666667</v>
      </c>
      <c r="FB17">
        <v>5.00072</v>
      </c>
      <c r="FC17">
        <v>9687.87133333333</v>
      </c>
      <c r="FD17">
        <v>6034.22266666667</v>
      </c>
      <c r="FE17">
        <v>41.8456</v>
      </c>
      <c r="FF17">
        <v>44.4958</v>
      </c>
      <c r="FG17">
        <v>43.3498</v>
      </c>
      <c r="FH17">
        <v>44.9370666666667</v>
      </c>
      <c r="FI17">
        <v>44.4622</v>
      </c>
      <c r="FJ17">
        <v>655.416666666667</v>
      </c>
      <c r="FK17">
        <v>39.61</v>
      </c>
      <c r="FL17">
        <v>0</v>
      </c>
      <c r="FM17">
        <v>1713551842.4</v>
      </c>
      <c r="FN17">
        <v>0</v>
      </c>
      <c r="FO17">
        <v>1406.77076923077</v>
      </c>
      <c r="FP17">
        <v>-14.9176068393506</v>
      </c>
      <c r="FQ17">
        <v>-95.9176067351205</v>
      </c>
      <c r="FR17">
        <v>9686.70038461538</v>
      </c>
      <c r="FS17">
        <v>15</v>
      </c>
      <c r="FT17">
        <v>1713551862.1</v>
      </c>
      <c r="FU17" t="s">
        <v>435</v>
      </c>
      <c r="FV17">
        <v>1713551862.1</v>
      </c>
      <c r="FW17">
        <v>1713551817.1</v>
      </c>
      <c r="FX17">
        <v>6</v>
      </c>
      <c r="FY17">
        <v>-0.03</v>
      </c>
      <c r="FZ17">
        <v>0.271</v>
      </c>
      <c r="GA17">
        <v>-1.804</v>
      </c>
      <c r="GB17">
        <v>0.526</v>
      </c>
      <c r="GC17">
        <v>341</v>
      </c>
      <c r="GD17">
        <v>33</v>
      </c>
      <c r="GE17">
        <v>0.84</v>
      </c>
      <c r="GF17">
        <v>0.38</v>
      </c>
      <c r="GG17">
        <v>0</v>
      </c>
      <c r="GH17">
        <v>0</v>
      </c>
      <c r="GI17" t="s">
        <v>436</v>
      </c>
      <c r="GJ17">
        <v>3.23958</v>
      </c>
      <c r="GK17">
        <v>2.69137</v>
      </c>
      <c r="GL17">
        <v>0.0730299</v>
      </c>
      <c r="GM17">
        <v>0.0726978</v>
      </c>
      <c r="GN17">
        <v>0.131968</v>
      </c>
      <c r="GO17">
        <v>0.130761</v>
      </c>
      <c r="GP17">
        <v>28165.5</v>
      </c>
      <c r="GQ17">
        <v>25884.1</v>
      </c>
      <c r="GR17">
        <v>28756.9</v>
      </c>
      <c r="GS17">
        <v>26492.9</v>
      </c>
      <c r="GT17">
        <v>34760.6</v>
      </c>
      <c r="GU17">
        <v>32383</v>
      </c>
      <c r="GV17">
        <v>43178.6</v>
      </c>
      <c r="GW17">
        <v>40101.2</v>
      </c>
      <c r="GX17">
        <v>2.0745</v>
      </c>
      <c r="GY17">
        <v>2.0979</v>
      </c>
      <c r="GZ17">
        <v>0.0863075</v>
      </c>
      <c r="HA17">
        <v>0</v>
      </c>
      <c r="HB17">
        <v>28.0311</v>
      </c>
      <c r="HC17">
        <v>999.9</v>
      </c>
      <c r="HD17">
        <v>80.595</v>
      </c>
      <c r="HE17">
        <v>26.012</v>
      </c>
      <c r="HF17">
        <v>30.8487</v>
      </c>
      <c r="HG17">
        <v>42.9428</v>
      </c>
      <c r="HH17">
        <v>24.3389</v>
      </c>
      <c r="HI17">
        <v>2</v>
      </c>
      <c r="HJ17">
        <v>0.131189</v>
      </c>
      <c r="HK17">
        <v>0</v>
      </c>
      <c r="HL17">
        <v>20.3086</v>
      </c>
      <c r="HM17">
        <v>5.24724</v>
      </c>
      <c r="HN17">
        <v>11.9656</v>
      </c>
      <c r="HO17">
        <v>4.9846</v>
      </c>
      <c r="HP17">
        <v>3.2922</v>
      </c>
      <c r="HQ17">
        <v>9999</v>
      </c>
      <c r="HR17">
        <v>999.9</v>
      </c>
      <c r="HS17">
        <v>9999</v>
      </c>
      <c r="HT17">
        <v>9999</v>
      </c>
      <c r="HU17">
        <v>4.9711</v>
      </c>
      <c r="HV17">
        <v>1.88282</v>
      </c>
      <c r="HW17">
        <v>1.87759</v>
      </c>
      <c r="HX17">
        <v>1.87912</v>
      </c>
      <c r="HY17">
        <v>1.87485</v>
      </c>
      <c r="HZ17">
        <v>1.875</v>
      </c>
      <c r="IA17">
        <v>1.8782</v>
      </c>
      <c r="IB17">
        <v>1.87877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-1.804</v>
      </c>
      <c r="IQ17">
        <v>0.526</v>
      </c>
      <c r="IR17">
        <v>-1.77429999999998</v>
      </c>
      <c r="IS17">
        <v>0</v>
      </c>
      <c r="IT17">
        <v>0</v>
      </c>
      <c r="IU17">
        <v>0</v>
      </c>
      <c r="IV17">
        <v>0.525970000000001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0.3</v>
      </c>
      <c r="JE17">
        <v>0.4</v>
      </c>
      <c r="JF17">
        <v>4.99756</v>
      </c>
      <c r="JG17">
        <v>4.99756</v>
      </c>
      <c r="JH17">
        <v>2.39624</v>
      </c>
      <c r="JI17">
        <v>2.67944</v>
      </c>
      <c r="JJ17">
        <v>2.30103</v>
      </c>
      <c r="JK17">
        <v>2.29004</v>
      </c>
      <c r="JL17">
        <v>31.1722</v>
      </c>
      <c r="JM17">
        <v>15.8132</v>
      </c>
      <c r="JN17">
        <v>2</v>
      </c>
      <c r="JO17">
        <v>616.33</v>
      </c>
      <c r="JP17">
        <v>647.438</v>
      </c>
      <c r="JQ17">
        <v>27.6597</v>
      </c>
      <c r="JR17">
        <v>28.4735</v>
      </c>
      <c r="JS17">
        <v>30.0015</v>
      </c>
      <c r="JT17">
        <v>28.3925</v>
      </c>
      <c r="JU17">
        <v>28.4249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103.778</v>
      </c>
      <c r="KC17">
        <v>100.864</v>
      </c>
    </row>
    <row r="18" spans="1:289">
      <c r="A18">
        <v>2</v>
      </c>
      <c r="B18">
        <v>1713551919.1</v>
      </c>
      <c r="C18">
        <v>77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1713551910.6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353.030237332658</v>
      </c>
      <c r="AO18">
        <v>351.01663030303</v>
      </c>
      <c r="AP18">
        <v>-0.041522366594853</v>
      </c>
      <c r="AQ18">
        <v>67.0156898408401</v>
      </c>
      <c r="AR18">
        <f>(AT18 - AS18 + EC18*1E3/(8.314*(EE18+273.15)) * AV18/EB18 * AU18) * EB18/(100*DP18) * 1000/(1000 - AT18)</f>
        <v>0</v>
      </c>
      <c r="AS18">
        <v>33.9303798997929</v>
      </c>
      <c r="AT18">
        <v>34.1017036363636</v>
      </c>
      <c r="AU18">
        <v>0.00739251127304494</v>
      </c>
      <c r="AV18">
        <v>78.0509217840012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964.285769230769</v>
      </c>
      <c r="BE18">
        <v>4893.03</v>
      </c>
      <c r="BF18">
        <f>1-BD18/BE18</f>
        <v>0</v>
      </c>
      <c r="BG18">
        <v>-0.310733160395021</v>
      </c>
      <c r="BH18" t="s">
        <v>442</v>
      </c>
      <c r="BI18">
        <v>10067.2</v>
      </c>
      <c r="BJ18">
        <v>1390.5096</v>
      </c>
      <c r="BK18">
        <v>1614.42896138242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2309</v>
      </c>
      <c r="CE18">
        <v>290</v>
      </c>
      <c r="CF18">
        <v>1592.36</v>
      </c>
      <c r="CG18">
        <v>135</v>
      </c>
      <c r="CH18">
        <v>10067.2</v>
      </c>
      <c r="CI18">
        <v>1587.98</v>
      </c>
      <c r="CJ18">
        <v>4.38</v>
      </c>
      <c r="CK18">
        <v>300</v>
      </c>
      <c r="CL18">
        <v>24.1</v>
      </c>
      <c r="CM18">
        <v>1614.42896138242</v>
      </c>
      <c r="CN18">
        <v>2.23267360908584</v>
      </c>
      <c r="CO18">
        <v>-26.6254938459098</v>
      </c>
      <c r="CP18">
        <v>1.96555526600183</v>
      </c>
      <c r="CQ18">
        <v>0.867609319281092</v>
      </c>
      <c r="CR18">
        <v>-0.00777042847608455</v>
      </c>
      <c r="CS18">
        <v>290</v>
      </c>
      <c r="CT18">
        <v>1585.21</v>
      </c>
      <c r="CU18">
        <v>695</v>
      </c>
      <c r="CV18">
        <v>10043</v>
      </c>
      <c r="CW18">
        <v>1587.92</v>
      </c>
      <c r="CX18">
        <v>-2.71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1713551910.6</v>
      </c>
      <c r="DV18">
        <v>339.27675</v>
      </c>
      <c r="DW18">
        <v>341.1229375</v>
      </c>
      <c r="DX18">
        <v>34.04560625</v>
      </c>
      <c r="DY18">
        <v>33.8994</v>
      </c>
      <c r="DZ18">
        <v>341.00975</v>
      </c>
      <c r="EA18">
        <v>33.51964375</v>
      </c>
      <c r="EB18">
        <v>599.994375</v>
      </c>
      <c r="EC18">
        <v>88.2183</v>
      </c>
      <c r="ED18">
        <v>0.09996328125</v>
      </c>
      <c r="EE18">
        <v>29.76340625</v>
      </c>
      <c r="EF18">
        <v>29.67520625</v>
      </c>
      <c r="EG18">
        <v>999.9</v>
      </c>
      <c r="EH18">
        <v>0</v>
      </c>
      <c r="EI18">
        <v>0</v>
      </c>
      <c r="EJ18">
        <v>7005</v>
      </c>
      <c r="EK18">
        <v>0</v>
      </c>
      <c r="EL18">
        <v>-593.6335625</v>
      </c>
      <c r="EM18">
        <v>-1.91707375</v>
      </c>
      <c r="EN18">
        <v>351.1614375</v>
      </c>
      <c r="EO18">
        <v>353.0924375</v>
      </c>
      <c r="EP18">
        <v>0.146219</v>
      </c>
      <c r="EQ18">
        <v>341.1229375</v>
      </c>
      <c r="ER18">
        <v>33.8994</v>
      </c>
      <c r="ES18">
        <v>3.00344625</v>
      </c>
      <c r="ET18">
        <v>2.990546875</v>
      </c>
      <c r="EU18">
        <v>24.047025</v>
      </c>
      <c r="EV18">
        <v>23.97536875</v>
      </c>
      <c r="EW18">
        <v>699.9931875</v>
      </c>
      <c r="EX18">
        <v>0.943018</v>
      </c>
      <c r="EY18">
        <v>0.0569821</v>
      </c>
      <c r="EZ18">
        <v>0</v>
      </c>
      <c r="FA18">
        <v>1390.674375</v>
      </c>
      <c r="FB18">
        <v>5.00072</v>
      </c>
      <c r="FC18">
        <v>9589.3375</v>
      </c>
      <c r="FD18">
        <v>6033.940625</v>
      </c>
      <c r="FE18">
        <v>42.2303125</v>
      </c>
      <c r="FF18">
        <v>44.8395625</v>
      </c>
      <c r="FG18">
        <v>43.7066875</v>
      </c>
      <c r="FH18">
        <v>45.3043125</v>
      </c>
      <c r="FI18">
        <v>44.8435</v>
      </c>
      <c r="FJ18">
        <v>655.389375</v>
      </c>
      <c r="FK18">
        <v>39.6</v>
      </c>
      <c r="FL18">
        <v>0</v>
      </c>
      <c r="FM18">
        <v>75.5</v>
      </c>
      <c r="FN18">
        <v>0</v>
      </c>
      <c r="FO18">
        <v>1390.5096</v>
      </c>
      <c r="FP18">
        <v>-9.79923076476841</v>
      </c>
      <c r="FQ18">
        <v>-56.5184615434597</v>
      </c>
      <c r="FR18">
        <v>9588.3188</v>
      </c>
      <c r="FS18">
        <v>15</v>
      </c>
      <c r="FT18">
        <v>1713551935.1</v>
      </c>
      <c r="FU18" t="s">
        <v>443</v>
      </c>
      <c r="FV18">
        <v>1713551935.1</v>
      </c>
      <c r="FW18">
        <v>1713551817.1</v>
      </c>
      <c r="FX18">
        <v>7</v>
      </c>
      <c r="FY18">
        <v>0.071</v>
      </c>
      <c r="FZ18">
        <v>0.271</v>
      </c>
      <c r="GA18">
        <v>-1.733</v>
      </c>
      <c r="GB18">
        <v>0.526</v>
      </c>
      <c r="GC18">
        <v>341</v>
      </c>
      <c r="GD18">
        <v>33</v>
      </c>
      <c r="GE18">
        <v>1.12</v>
      </c>
      <c r="GF18">
        <v>0.38</v>
      </c>
      <c r="GG18">
        <v>0</v>
      </c>
      <c r="GH18">
        <v>0</v>
      </c>
      <c r="GI18" t="s">
        <v>436</v>
      </c>
      <c r="GJ18">
        <v>3.23977</v>
      </c>
      <c r="GK18">
        <v>2.69129</v>
      </c>
      <c r="GL18">
        <v>0.0725714</v>
      </c>
      <c r="GM18">
        <v>0.0722769</v>
      </c>
      <c r="GN18">
        <v>0.133712</v>
      </c>
      <c r="GO18">
        <v>0.132103</v>
      </c>
      <c r="GP18">
        <v>28165.7</v>
      </c>
      <c r="GQ18">
        <v>25878.4</v>
      </c>
      <c r="GR18">
        <v>28744.2</v>
      </c>
      <c r="GS18">
        <v>26476.2</v>
      </c>
      <c r="GT18">
        <v>34676.9</v>
      </c>
      <c r="GU18">
        <v>32315.2</v>
      </c>
      <c r="GV18">
        <v>43160.3</v>
      </c>
      <c r="GW18">
        <v>40078.7</v>
      </c>
      <c r="GX18">
        <v>2.0711</v>
      </c>
      <c r="GY18">
        <v>2.0928</v>
      </c>
      <c r="GZ18">
        <v>0.0894368</v>
      </c>
      <c r="HA18">
        <v>0</v>
      </c>
      <c r="HB18">
        <v>28.2496</v>
      </c>
      <c r="HC18">
        <v>999.9</v>
      </c>
      <c r="HD18">
        <v>82.072</v>
      </c>
      <c r="HE18">
        <v>26.163</v>
      </c>
      <c r="HF18">
        <v>31.6949</v>
      </c>
      <c r="HG18">
        <v>42.8328</v>
      </c>
      <c r="HH18">
        <v>24.3069</v>
      </c>
      <c r="HI18">
        <v>2</v>
      </c>
      <c r="HJ18">
        <v>0.15437</v>
      </c>
      <c r="HK18">
        <v>0</v>
      </c>
      <c r="HL18">
        <v>20.3078</v>
      </c>
      <c r="HM18">
        <v>5.24724</v>
      </c>
      <c r="HN18">
        <v>11.9662</v>
      </c>
      <c r="HO18">
        <v>4.985</v>
      </c>
      <c r="HP18">
        <v>3.2921</v>
      </c>
      <c r="HQ18">
        <v>9999</v>
      </c>
      <c r="HR18">
        <v>999.9</v>
      </c>
      <c r="HS18">
        <v>9999</v>
      </c>
      <c r="HT18">
        <v>9999</v>
      </c>
      <c r="HU18">
        <v>4.97112</v>
      </c>
      <c r="HV18">
        <v>1.88286</v>
      </c>
      <c r="HW18">
        <v>1.87759</v>
      </c>
      <c r="HX18">
        <v>1.87912</v>
      </c>
      <c r="HY18">
        <v>1.87483</v>
      </c>
      <c r="HZ18">
        <v>1.87502</v>
      </c>
      <c r="IA18">
        <v>1.8782</v>
      </c>
      <c r="IB18">
        <v>1.87878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-1.733</v>
      </c>
      <c r="IQ18">
        <v>0.526</v>
      </c>
      <c r="IR18">
        <v>-1.80380000000002</v>
      </c>
      <c r="IS18">
        <v>0</v>
      </c>
      <c r="IT18">
        <v>0</v>
      </c>
      <c r="IU18">
        <v>0</v>
      </c>
      <c r="IV18">
        <v>0.525970000000001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1.7</v>
      </c>
      <c r="JF18">
        <v>4.99756</v>
      </c>
      <c r="JG18">
        <v>4.99756</v>
      </c>
      <c r="JH18">
        <v>2.39624</v>
      </c>
      <c r="JI18">
        <v>2.67944</v>
      </c>
      <c r="JJ18">
        <v>2.30103</v>
      </c>
      <c r="JK18">
        <v>2.29004</v>
      </c>
      <c r="JL18">
        <v>31.3244</v>
      </c>
      <c r="JM18">
        <v>15.8132</v>
      </c>
      <c r="JN18">
        <v>2</v>
      </c>
      <c r="JO18">
        <v>617.117</v>
      </c>
      <c r="JP18">
        <v>646.925</v>
      </c>
      <c r="JQ18">
        <v>27.9315</v>
      </c>
      <c r="JR18">
        <v>28.7866</v>
      </c>
      <c r="JS18">
        <v>30.0014</v>
      </c>
      <c r="JT18">
        <v>28.7097</v>
      </c>
      <c r="JU18">
        <v>28.743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103.734</v>
      </c>
      <c r="KC18">
        <v>100.805</v>
      </c>
    </row>
    <row r="19" spans="1:289">
      <c r="A19">
        <v>3</v>
      </c>
      <c r="B19">
        <v>1713551971.1</v>
      </c>
      <c r="C19">
        <v>129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1713551963.1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354.835280271466</v>
      </c>
      <c r="AO19">
        <v>352.915533333333</v>
      </c>
      <c r="AP19">
        <v>-0.0432964252481189</v>
      </c>
      <c r="AQ19">
        <v>66.9988307801844</v>
      </c>
      <c r="AR19">
        <f>(AT19 - AS19 + EC19*1E3/(8.314*(EE19+273.15)) * AV19/EB19 * AU19) * EB19/(100*DP19) * 1000/(1000 - AT19)</f>
        <v>0</v>
      </c>
      <c r="AS19">
        <v>34.2365538061798</v>
      </c>
      <c r="AT19">
        <v>34.4538024242424</v>
      </c>
      <c r="AU19">
        <v>0.00622646413905901</v>
      </c>
      <c r="AV19">
        <v>77.7803135776818</v>
      </c>
      <c r="AW19">
        <v>2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964.285769230769</v>
      </c>
      <c r="BE19">
        <v>4893.03</v>
      </c>
      <c r="BF19">
        <f>1-BD19/BE19</f>
        <v>0</v>
      </c>
      <c r="BG19">
        <v>-0.310733160395021</v>
      </c>
      <c r="BH19" t="s">
        <v>446</v>
      </c>
      <c r="BI19">
        <v>10070.5</v>
      </c>
      <c r="BJ19">
        <v>1381.5136</v>
      </c>
      <c r="BK19">
        <v>1607.97143075407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2310</v>
      </c>
      <c r="CE19">
        <v>290</v>
      </c>
      <c r="CF19">
        <v>1583.4</v>
      </c>
      <c r="CG19">
        <v>95</v>
      </c>
      <c r="CH19">
        <v>10070.5</v>
      </c>
      <c r="CI19">
        <v>1578.51</v>
      </c>
      <c r="CJ19">
        <v>4.89</v>
      </c>
      <c r="CK19">
        <v>300</v>
      </c>
      <c r="CL19">
        <v>24.1</v>
      </c>
      <c r="CM19">
        <v>1607.97143075407</v>
      </c>
      <c r="CN19">
        <v>2.10197169843975</v>
      </c>
      <c r="CO19">
        <v>-29.6659288786663</v>
      </c>
      <c r="CP19">
        <v>1.85024410369271</v>
      </c>
      <c r="CQ19">
        <v>0.901779825417677</v>
      </c>
      <c r="CR19">
        <v>-0.0077695935483871</v>
      </c>
      <c r="CS19">
        <v>290</v>
      </c>
      <c r="CT19">
        <v>1575.29</v>
      </c>
      <c r="CU19">
        <v>625</v>
      </c>
      <c r="CV19">
        <v>10044.5</v>
      </c>
      <c r="CW19">
        <v>1578.44</v>
      </c>
      <c r="CX19">
        <v>-3.15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1713551963.1</v>
      </c>
      <c r="DV19">
        <v>340.562733333333</v>
      </c>
      <c r="DW19">
        <v>342.9082</v>
      </c>
      <c r="DX19">
        <v>34.4102333333333</v>
      </c>
      <c r="DY19">
        <v>34.2137333333333</v>
      </c>
      <c r="DZ19">
        <v>342.282733333333</v>
      </c>
      <c r="EA19">
        <v>33.88428</v>
      </c>
      <c r="EB19">
        <v>600.0202</v>
      </c>
      <c r="EC19">
        <v>88.2116666666667</v>
      </c>
      <c r="ED19">
        <v>0.10002676</v>
      </c>
      <c r="EE19">
        <v>29.9650866666667</v>
      </c>
      <c r="EF19">
        <v>29.8557266666667</v>
      </c>
      <c r="EG19">
        <v>999.9</v>
      </c>
      <c r="EH19">
        <v>0</v>
      </c>
      <c r="EI19">
        <v>0</v>
      </c>
      <c r="EJ19">
        <v>7001.16666666667</v>
      </c>
      <c r="EK19">
        <v>0</v>
      </c>
      <c r="EL19">
        <v>-588.283733333333</v>
      </c>
      <c r="EM19">
        <v>-2.35808933333333</v>
      </c>
      <c r="EN19">
        <v>352.6862</v>
      </c>
      <c r="EO19">
        <v>355.0558</v>
      </c>
      <c r="EP19">
        <v>0.1965068</v>
      </c>
      <c r="EQ19">
        <v>342.9082</v>
      </c>
      <c r="ER19">
        <v>34.2137333333333</v>
      </c>
      <c r="ES19">
        <v>3.03538533333333</v>
      </c>
      <c r="ET19">
        <v>3.01805266666667</v>
      </c>
      <c r="EU19">
        <v>24.2232933333333</v>
      </c>
      <c r="EV19">
        <v>24.1278333333333</v>
      </c>
      <c r="EW19">
        <v>700.0158</v>
      </c>
      <c r="EX19">
        <v>0.942986533333333</v>
      </c>
      <c r="EY19">
        <v>0.0570133933333334</v>
      </c>
      <c r="EZ19">
        <v>0</v>
      </c>
      <c r="FA19">
        <v>1381.57266666667</v>
      </c>
      <c r="FB19">
        <v>5.00072</v>
      </c>
      <c r="FC19">
        <v>9537.58866666667</v>
      </c>
      <c r="FD19">
        <v>6034.08466666666</v>
      </c>
      <c r="FE19">
        <v>42.5</v>
      </c>
      <c r="FF19">
        <v>45.0704</v>
      </c>
      <c r="FG19">
        <v>43.9622</v>
      </c>
      <c r="FH19">
        <v>45.5372</v>
      </c>
      <c r="FI19">
        <v>45.104</v>
      </c>
      <c r="FJ19">
        <v>655.390666666667</v>
      </c>
      <c r="FK19">
        <v>39.624</v>
      </c>
      <c r="FL19">
        <v>0</v>
      </c>
      <c r="FM19">
        <v>50.7000000476837</v>
      </c>
      <c r="FN19">
        <v>0</v>
      </c>
      <c r="FO19">
        <v>1381.5136</v>
      </c>
      <c r="FP19">
        <v>-7.94923077119336</v>
      </c>
      <c r="FQ19">
        <v>-49.6800000627999</v>
      </c>
      <c r="FR19">
        <v>9536.812</v>
      </c>
      <c r="FS19">
        <v>15</v>
      </c>
      <c r="FT19">
        <v>1713551987.1</v>
      </c>
      <c r="FU19" t="s">
        <v>447</v>
      </c>
      <c r="FV19">
        <v>1713551987.1</v>
      </c>
      <c r="FW19">
        <v>1713551817.1</v>
      </c>
      <c r="FX19">
        <v>8</v>
      </c>
      <c r="FY19">
        <v>0.013</v>
      </c>
      <c r="FZ19">
        <v>0.271</v>
      </c>
      <c r="GA19">
        <v>-1.72</v>
      </c>
      <c r="GB19">
        <v>0.526</v>
      </c>
      <c r="GC19">
        <v>341</v>
      </c>
      <c r="GD19">
        <v>33</v>
      </c>
      <c r="GE19">
        <v>0.99</v>
      </c>
      <c r="GF19">
        <v>0.38</v>
      </c>
      <c r="GG19">
        <v>0</v>
      </c>
      <c r="GH19">
        <v>0</v>
      </c>
      <c r="GI19" t="s">
        <v>436</v>
      </c>
      <c r="GJ19">
        <v>3.23969</v>
      </c>
      <c r="GK19">
        <v>2.69148</v>
      </c>
      <c r="GL19">
        <v>0.072792</v>
      </c>
      <c r="GM19">
        <v>0.0724209</v>
      </c>
      <c r="GN19">
        <v>0.134569</v>
      </c>
      <c r="GO19">
        <v>0.132807</v>
      </c>
      <c r="GP19">
        <v>28149.8</v>
      </c>
      <c r="GQ19">
        <v>25864.2</v>
      </c>
      <c r="GR19">
        <v>28735.6</v>
      </c>
      <c r="GS19">
        <v>26466.6</v>
      </c>
      <c r="GT19">
        <v>34633.6</v>
      </c>
      <c r="GU19">
        <v>32278</v>
      </c>
      <c r="GV19">
        <v>43148</v>
      </c>
      <c r="GW19">
        <v>40064.5</v>
      </c>
      <c r="GX19">
        <v>2.0675</v>
      </c>
      <c r="GY19">
        <v>2.0891</v>
      </c>
      <c r="GZ19">
        <v>0.089705</v>
      </c>
      <c r="HA19">
        <v>0</v>
      </c>
      <c r="HB19">
        <v>28.4094</v>
      </c>
      <c r="HC19">
        <v>999.9</v>
      </c>
      <c r="HD19">
        <v>82.731</v>
      </c>
      <c r="HE19">
        <v>26.244</v>
      </c>
      <c r="HF19">
        <v>32.1079</v>
      </c>
      <c r="HG19">
        <v>43.0928</v>
      </c>
      <c r="HH19">
        <v>24.2869</v>
      </c>
      <c r="HI19">
        <v>2</v>
      </c>
      <c r="HJ19">
        <v>0.169593</v>
      </c>
      <c r="HK19">
        <v>0</v>
      </c>
      <c r="HL19">
        <v>20.3077</v>
      </c>
      <c r="HM19">
        <v>5.24724</v>
      </c>
      <c r="HN19">
        <v>11.9656</v>
      </c>
      <c r="HO19">
        <v>4.985</v>
      </c>
      <c r="HP19">
        <v>3.2926</v>
      </c>
      <c r="HQ19">
        <v>9999</v>
      </c>
      <c r="HR19">
        <v>999.9</v>
      </c>
      <c r="HS19">
        <v>9999</v>
      </c>
      <c r="HT19">
        <v>9999</v>
      </c>
      <c r="HU19">
        <v>4.97106</v>
      </c>
      <c r="HV19">
        <v>1.88284</v>
      </c>
      <c r="HW19">
        <v>1.87759</v>
      </c>
      <c r="HX19">
        <v>1.87912</v>
      </c>
      <c r="HY19">
        <v>1.87485</v>
      </c>
      <c r="HZ19">
        <v>1.875</v>
      </c>
      <c r="IA19">
        <v>1.8782</v>
      </c>
      <c r="IB19">
        <v>1.87873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-1.72</v>
      </c>
      <c r="IQ19">
        <v>0.526</v>
      </c>
      <c r="IR19">
        <v>-1.73260000000005</v>
      </c>
      <c r="IS19">
        <v>0</v>
      </c>
      <c r="IT19">
        <v>0</v>
      </c>
      <c r="IU19">
        <v>0</v>
      </c>
      <c r="IV19">
        <v>0.525970000000001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2.6</v>
      </c>
      <c r="JF19">
        <v>4.99756</v>
      </c>
      <c r="JG19">
        <v>4.99756</v>
      </c>
      <c r="JH19">
        <v>2.39624</v>
      </c>
      <c r="JI19">
        <v>2.67944</v>
      </c>
      <c r="JJ19">
        <v>2.30103</v>
      </c>
      <c r="JK19">
        <v>2.34497</v>
      </c>
      <c r="JL19">
        <v>31.4115</v>
      </c>
      <c r="JM19">
        <v>15.8044</v>
      </c>
      <c r="JN19">
        <v>2</v>
      </c>
      <c r="JO19">
        <v>616.471</v>
      </c>
      <c r="JP19">
        <v>646.2</v>
      </c>
      <c r="JQ19">
        <v>28.1131</v>
      </c>
      <c r="JR19">
        <v>28.9846</v>
      </c>
      <c r="JS19">
        <v>30.0014</v>
      </c>
      <c r="JT19">
        <v>28.9119</v>
      </c>
      <c r="JU19">
        <v>28.9455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103.704</v>
      </c>
      <c r="KC19">
        <v>100.769</v>
      </c>
    </row>
    <row r="20" spans="1:289">
      <c r="A20">
        <v>4</v>
      </c>
      <c r="B20">
        <v>1713552020.1</v>
      </c>
      <c r="C20">
        <v>178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1713552011.6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354.653029858102</v>
      </c>
      <c r="AO20">
        <v>352.548660606061</v>
      </c>
      <c r="AP20">
        <v>0.0320122952992346</v>
      </c>
      <c r="AQ20">
        <v>66.9988489640618</v>
      </c>
      <c r="AR20">
        <f>(AT20 - AS20 + EC20*1E3/(8.314*(EE20+273.15)) * AV20/EB20 * AU20) * EB20/(100*DP20) * 1000/(1000 - AT20)</f>
        <v>0</v>
      </c>
      <c r="AS20">
        <v>34.4819200722062</v>
      </c>
      <c r="AT20">
        <v>34.7300006060606</v>
      </c>
      <c r="AU20">
        <v>0.00511930570130839</v>
      </c>
      <c r="AV20">
        <v>77.7805134768036</v>
      </c>
      <c r="AW20">
        <v>2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964.285769230769</v>
      </c>
      <c r="BE20">
        <v>4893.03</v>
      </c>
      <c r="BF20">
        <f>1-BD20/BE20</f>
        <v>0</v>
      </c>
      <c r="BG20">
        <v>-0.310733160395021</v>
      </c>
      <c r="BH20" t="s">
        <v>450</v>
      </c>
      <c r="BI20">
        <v>10068.2</v>
      </c>
      <c r="BJ20">
        <v>1374.3688</v>
      </c>
      <c r="BK20">
        <v>1590.43670442118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2311</v>
      </c>
      <c r="CE20">
        <v>290</v>
      </c>
      <c r="CF20">
        <v>1575.33</v>
      </c>
      <c r="CG20">
        <v>105</v>
      </c>
      <c r="CH20">
        <v>10068.2</v>
      </c>
      <c r="CI20">
        <v>1569.19</v>
      </c>
      <c r="CJ20">
        <v>6.14</v>
      </c>
      <c r="CK20">
        <v>300</v>
      </c>
      <c r="CL20">
        <v>24.1</v>
      </c>
      <c r="CM20">
        <v>1590.43670442118</v>
      </c>
      <c r="CN20">
        <v>1.60547870208025</v>
      </c>
      <c r="CO20">
        <v>-21.3949922539905</v>
      </c>
      <c r="CP20">
        <v>1.41303293614178</v>
      </c>
      <c r="CQ20">
        <v>0.891158774882309</v>
      </c>
      <c r="CR20">
        <v>-0.00776881824249166</v>
      </c>
      <c r="CS20">
        <v>290</v>
      </c>
      <c r="CT20">
        <v>1567.65</v>
      </c>
      <c r="CU20">
        <v>725</v>
      </c>
      <c r="CV20">
        <v>10039.3</v>
      </c>
      <c r="CW20">
        <v>1569.13</v>
      </c>
      <c r="CX20">
        <v>-1.48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1713552011.6</v>
      </c>
      <c r="DV20">
        <v>339.844</v>
      </c>
      <c r="DW20">
        <v>342.2124375</v>
      </c>
      <c r="DX20">
        <v>34.6907</v>
      </c>
      <c r="DY20">
        <v>34.45930625</v>
      </c>
      <c r="DZ20">
        <v>341.503</v>
      </c>
      <c r="EA20">
        <v>34.164725</v>
      </c>
      <c r="EB20">
        <v>599.985375</v>
      </c>
      <c r="EC20">
        <v>88.212375</v>
      </c>
      <c r="ED20">
        <v>0.10000020625</v>
      </c>
      <c r="EE20">
        <v>30.14419375</v>
      </c>
      <c r="EF20">
        <v>30.01490625</v>
      </c>
      <c r="EG20">
        <v>999.9</v>
      </c>
      <c r="EH20">
        <v>0</v>
      </c>
      <c r="EI20">
        <v>0</v>
      </c>
      <c r="EJ20">
        <v>6996.5625</v>
      </c>
      <c r="EK20">
        <v>0</v>
      </c>
      <c r="EL20">
        <v>-584.436125</v>
      </c>
      <c r="EM20">
        <v>-2.42983125</v>
      </c>
      <c r="EN20">
        <v>351.993625</v>
      </c>
      <c r="EO20">
        <v>354.4260625</v>
      </c>
      <c r="EP20">
        <v>0.2313789375</v>
      </c>
      <c r="EQ20">
        <v>342.2124375</v>
      </c>
      <c r="ER20">
        <v>34.45930625</v>
      </c>
      <c r="ES20">
        <v>3.06015</v>
      </c>
      <c r="ET20">
        <v>3.0397375</v>
      </c>
      <c r="EU20">
        <v>24.35885</v>
      </c>
      <c r="EV20">
        <v>24.2472</v>
      </c>
      <c r="EW20">
        <v>700.0274375</v>
      </c>
      <c r="EX20">
        <v>0.9429855</v>
      </c>
      <c r="EY20">
        <v>0.0570144</v>
      </c>
      <c r="EZ20">
        <v>0</v>
      </c>
      <c r="FA20">
        <v>1374.555</v>
      </c>
      <c r="FB20">
        <v>5.00072</v>
      </c>
      <c r="FC20">
        <v>9497.66</v>
      </c>
      <c r="FD20">
        <v>6034.181875</v>
      </c>
      <c r="FE20">
        <v>42.769375</v>
      </c>
      <c r="FF20">
        <v>45.284875</v>
      </c>
      <c r="FG20">
        <v>44.1988125</v>
      </c>
      <c r="FH20">
        <v>45.7381875</v>
      </c>
      <c r="FI20">
        <v>45.35925</v>
      </c>
      <c r="FJ20">
        <v>655.4</v>
      </c>
      <c r="FK20">
        <v>39.63</v>
      </c>
      <c r="FL20">
        <v>0</v>
      </c>
      <c r="FM20">
        <v>47.9000000953674</v>
      </c>
      <c r="FN20">
        <v>0</v>
      </c>
      <c r="FO20">
        <v>1374.3688</v>
      </c>
      <c r="FP20">
        <v>-6.89153844658295</v>
      </c>
      <c r="FQ20">
        <v>-46.9707693503649</v>
      </c>
      <c r="FR20">
        <v>9496.2804</v>
      </c>
      <c r="FS20">
        <v>15</v>
      </c>
      <c r="FT20">
        <v>1713552034.1</v>
      </c>
      <c r="FU20" t="s">
        <v>451</v>
      </c>
      <c r="FV20">
        <v>1713552034.1</v>
      </c>
      <c r="FW20">
        <v>1713551817.1</v>
      </c>
      <c r="FX20">
        <v>9</v>
      </c>
      <c r="FY20">
        <v>0.061</v>
      </c>
      <c r="FZ20">
        <v>0.271</v>
      </c>
      <c r="GA20">
        <v>-1.659</v>
      </c>
      <c r="GB20">
        <v>0.526</v>
      </c>
      <c r="GC20">
        <v>342</v>
      </c>
      <c r="GD20">
        <v>33</v>
      </c>
      <c r="GE20">
        <v>1.11</v>
      </c>
      <c r="GF20">
        <v>0.38</v>
      </c>
      <c r="GG20">
        <v>0</v>
      </c>
      <c r="GH20">
        <v>0</v>
      </c>
      <c r="GI20" t="s">
        <v>436</v>
      </c>
      <c r="GJ20">
        <v>3.23991</v>
      </c>
      <c r="GK20">
        <v>2.69281</v>
      </c>
      <c r="GL20">
        <v>0.0726908</v>
      </c>
      <c r="GM20">
        <v>0.0724786</v>
      </c>
      <c r="GN20">
        <v>0.135268</v>
      </c>
      <c r="GO20">
        <v>0.13338</v>
      </c>
      <c r="GP20">
        <v>28145.3</v>
      </c>
      <c r="GQ20">
        <v>25853</v>
      </c>
      <c r="GR20">
        <v>28728.6</v>
      </c>
      <c r="GS20">
        <v>26457.4</v>
      </c>
      <c r="GT20">
        <v>34598.5</v>
      </c>
      <c r="GU20">
        <v>32246.5</v>
      </c>
      <c r="GV20">
        <v>43138.1</v>
      </c>
      <c r="GW20">
        <v>40051.4</v>
      </c>
      <c r="GX20">
        <v>2.0649</v>
      </c>
      <c r="GY20">
        <v>2.0857</v>
      </c>
      <c r="GZ20">
        <v>0.0910759</v>
      </c>
      <c r="HA20">
        <v>0</v>
      </c>
      <c r="HB20">
        <v>28.5531</v>
      </c>
      <c r="HC20">
        <v>999.9</v>
      </c>
      <c r="HD20">
        <v>83.244</v>
      </c>
      <c r="HE20">
        <v>26.344</v>
      </c>
      <c r="HF20">
        <v>32.4972</v>
      </c>
      <c r="HG20">
        <v>43.0228</v>
      </c>
      <c r="HH20">
        <v>24.355</v>
      </c>
      <c r="HI20">
        <v>2</v>
      </c>
      <c r="HJ20">
        <v>0.183364</v>
      </c>
      <c r="HK20">
        <v>0</v>
      </c>
      <c r="HL20">
        <v>20.3072</v>
      </c>
      <c r="HM20">
        <v>5.24604</v>
      </c>
      <c r="HN20">
        <v>11.9644</v>
      </c>
      <c r="HO20">
        <v>4.984</v>
      </c>
      <c r="HP20">
        <v>3.2923</v>
      </c>
      <c r="HQ20">
        <v>9999</v>
      </c>
      <c r="HR20">
        <v>999.9</v>
      </c>
      <c r="HS20">
        <v>9999</v>
      </c>
      <c r="HT20">
        <v>9999</v>
      </c>
      <c r="HU20">
        <v>4.97104</v>
      </c>
      <c r="HV20">
        <v>1.88279</v>
      </c>
      <c r="HW20">
        <v>1.87759</v>
      </c>
      <c r="HX20">
        <v>1.87912</v>
      </c>
      <c r="HY20">
        <v>1.87485</v>
      </c>
      <c r="HZ20">
        <v>1.875</v>
      </c>
      <c r="IA20">
        <v>1.87822</v>
      </c>
      <c r="IB20">
        <v>1.87873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-1.659</v>
      </c>
      <c r="IQ20">
        <v>0.526</v>
      </c>
      <c r="IR20">
        <v>-1.72019999999992</v>
      </c>
      <c r="IS20">
        <v>0</v>
      </c>
      <c r="IT20">
        <v>0</v>
      </c>
      <c r="IU20">
        <v>0</v>
      </c>
      <c r="IV20">
        <v>0.525970000000001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3.4</v>
      </c>
      <c r="JF20">
        <v>4.99756</v>
      </c>
      <c r="JG20">
        <v>4.99756</v>
      </c>
      <c r="JH20">
        <v>2.39624</v>
      </c>
      <c r="JI20">
        <v>2.67944</v>
      </c>
      <c r="JJ20">
        <v>2.30103</v>
      </c>
      <c r="JK20">
        <v>2.27905</v>
      </c>
      <c r="JL20">
        <v>31.5206</v>
      </c>
      <c r="JM20">
        <v>15.7957</v>
      </c>
      <c r="JN20">
        <v>2</v>
      </c>
      <c r="JO20">
        <v>616.414</v>
      </c>
      <c r="JP20">
        <v>645.511</v>
      </c>
      <c r="JQ20">
        <v>28.2841</v>
      </c>
      <c r="JR20">
        <v>29.162</v>
      </c>
      <c r="JS20">
        <v>30.0015</v>
      </c>
      <c r="JT20">
        <v>29.0965</v>
      </c>
      <c r="JU20">
        <v>29.1304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103.679</v>
      </c>
      <c r="KC20">
        <v>100.735</v>
      </c>
    </row>
    <row r="21" spans="1:289">
      <c r="A21">
        <v>5</v>
      </c>
      <c r="B21">
        <v>1713552089</v>
      </c>
      <c r="C21">
        <v>246.900000095367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1713552081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351.420144170926</v>
      </c>
      <c r="AO21">
        <v>349.650745454545</v>
      </c>
      <c r="AP21">
        <v>-0.026066865685009</v>
      </c>
      <c r="AQ21">
        <v>66.998815717593</v>
      </c>
      <c r="AR21">
        <f>(AT21 - AS21 + EC21*1E3/(8.314*(EE21+273.15)) * AV21/EB21 * AU21) * EB21/(100*DP21) * 1000/(1000 - AT21)</f>
        <v>0</v>
      </c>
      <c r="AS21">
        <v>34.7979472193745</v>
      </c>
      <c r="AT21">
        <v>35.0781284848485</v>
      </c>
      <c r="AU21">
        <v>0.000685417670398747</v>
      </c>
      <c r="AV21">
        <v>77.7801372865757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964.285769230769</v>
      </c>
      <c r="BE21">
        <v>4893.03</v>
      </c>
      <c r="BF21">
        <f>1-BD21/BE21</f>
        <v>0</v>
      </c>
      <c r="BG21">
        <v>-0.310733160395021</v>
      </c>
      <c r="BH21" t="s">
        <v>454</v>
      </c>
      <c r="BI21">
        <v>10069.3</v>
      </c>
      <c r="BJ21">
        <v>1366.13423076923</v>
      </c>
      <c r="BK21">
        <v>1584.89974576055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2312</v>
      </c>
      <c r="CE21">
        <v>290</v>
      </c>
      <c r="CF21">
        <v>1565.49</v>
      </c>
      <c r="CG21">
        <v>85</v>
      </c>
      <c r="CH21">
        <v>10069.3</v>
      </c>
      <c r="CI21">
        <v>1560.71</v>
      </c>
      <c r="CJ21">
        <v>4.78</v>
      </c>
      <c r="CK21">
        <v>300</v>
      </c>
      <c r="CL21">
        <v>24.1</v>
      </c>
      <c r="CM21">
        <v>1584.89974576055</v>
      </c>
      <c r="CN21">
        <v>2.63636513962052</v>
      </c>
      <c r="CO21">
        <v>-24.3534735291442</v>
      </c>
      <c r="CP21">
        <v>2.32001208161737</v>
      </c>
      <c r="CQ21">
        <v>0.797380102204</v>
      </c>
      <c r="CR21">
        <v>-0.00776796240266964</v>
      </c>
      <c r="CS21">
        <v>290</v>
      </c>
      <c r="CT21">
        <v>1558.61</v>
      </c>
      <c r="CU21">
        <v>655</v>
      </c>
      <c r="CV21">
        <v>10040.4</v>
      </c>
      <c r="CW21">
        <v>1560.64</v>
      </c>
      <c r="CX21">
        <v>-2.03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1713552081</v>
      </c>
      <c r="DV21">
        <v>337.554</v>
      </c>
      <c r="DW21">
        <v>339.265466666667</v>
      </c>
      <c r="DX21">
        <v>35.0462466666667</v>
      </c>
      <c r="DY21">
        <v>34.7814466666667</v>
      </c>
      <c r="DZ21">
        <v>339.202</v>
      </c>
      <c r="EA21">
        <v>34.5202666666667</v>
      </c>
      <c r="EB21">
        <v>600.001266666667</v>
      </c>
      <c r="EC21">
        <v>88.21652</v>
      </c>
      <c r="ED21">
        <v>0.09994738</v>
      </c>
      <c r="EE21">
        <v>30.3813133333333</v>
      </c>
      <c r="EF21">
        <v>30.22416</v>
      </c>
      <c r="EG21">
        <v>999.9</v>
      </c>
      <c r="EH21">
        <v>0</v>
      </c>
      <c r="EI21">
        <v>0</v>
      </c>
      <c r="EJ21">
        <v>7003.16666666667</v>
      </c>
      <c r="EK21">
        <v>0</v>
      </c>
      <c r="EL21">
        <v>-580.743866666667</v>
      </c>
      <c r="EM21">
        <v>-1.72199533333333</v>
      </c>
      <c r="EN21">
        <v>349.802933333333</v>
      </c>
      <c r="EO21">
        <v>351.490933333333</v>
      </c>
      <c r="EP21">
        <v>0.264823133333333</v>
      </c>
      <c r="EQ21">
        <v>339.265466666667</v>
      </c>
      <c r="ER21">
        <v>34.7814466666667</v>
      </c>
      <c r="ES21">
        <v>3.09165933333333</v>
      </c>
      <c r="ET21">
        <v>3.068296</v>
      </c>
      <c r="EU21">
        <v>24.52998</v>
      </c>
      <c r="EV21">
        <v>24.4032666666667</v>
      </c>
      <c r="EW21">
        <v>699.9908</v>
      </c>
      <c r="EX21">
        <v>0.942989466666667</v>
      </c>
      <c r="EY21">
        <v>0.0570102933333334</v>
      </c>
      <c r="EZ21">
        <v>0</v>
      </c>
      <c r="FA21">
        <v>1366.22066666667</v>
      </c>
      <c r="FB21">
        <v>5.00072</v>
      </c>
      <c r="FC21">
        <v>9451.014</v>
      </c>
      <c r="FD21">
        <v>6033.87066666667</v>
      </c>
      <c r="FE21">
        <v>43.062</v>
      </c>
      <c r="FF21">
        <v>45.5704</v>
      </c>
      <c r="FG21">
        <v>44.5248</v>
      </c>
      <c r="FH21">
        <v>46.0248</v>
      </c>
      <c r="FI21">
        <v>45.6498</v>
      </c>
      <c r="FJ21">
        <v>655.368666666667</v>
      </c>
      <c r="FK21">
        <v>39.62</v>
      </c>
      <c r="FL21">
        <v>0</v>
      </c>
      <c r="FM21">
        <v>67.7000000476837</v>
      </c>
      <c r="FN21">
        <v>0</v>
      </c>
      <c r="FO21">
        <v>1366.13423076923</v>
      </c>
      <c r="FP21">
        <v>-6.07555556073263</v>
      </c>
      <c r="FQ21">
        <v>-36.8239316296918</v>
      </c>
      <c r="FR21">
        <v>9450.73</v>
      </c>
      <c r="FS21">
        <v>15</v>
      </c>
      <c r="FT21">
        <v>1713552106</v>
      </c>
      <c r="FU21" t="s">
        <v>455</v>
      </c>
      <c r="FV21">
        <v>1713552106</v>
      </c>
      <c r="FW21">
        <v>1713551817.1</v>
      </c>
      <c r="FX21">
        <v>10</v>
      </c>
      <c r="FY21">
        <v>0.011</v>
      </c>
      <c r="FZ21">
        <v>0.271</v>
      </c>
      <c r="GA21">
        <v>-1.648</v>
      </c>
      <c r="GB21">
        <v>0.526</v>
      </c>
      <c r="GC21">
        <v>339</v>
      </c>
      <c r="GD21">
        <v>33</v>
      </c>
      <c r="GE21">
        <v>1.08</v>
      </c>
      <c r="GF21">
        <v>0.38</v>
      </c>
      <c r="GG21">
        <v>0</v>
      </c>
      <c r="GH21">
        <v>0</v>
      </c>
      <c r="GI21" t="s">
        <v>436</v>
      </c>
      <c r="GJ21">
        <v>3.23973</v>
      </c>
      <c r="GK21">
        <v>2.69168</v>
      </c>
      <c r="GL21">
        <v>0.0721337</v>
      </c>
      <c r="GM21">
        <v>0.0718236</v>
      </c>
      <c r="GN21">
        <v>0.136124</v>
      </c>
      <c r="GO21">
        <v>0.134103</v>
      </c>
      <c r="GP21">
        <v>28151.6</v>
      </c>
      <c r="GQ21">
        <v>25857.6</v>
      </c>
      <c r="GR21">
        <v>28718.8</v>
      </c>
      <c r="GS21">
        <v>26444.4</v>
      </c>
      <c r="GT21">
        <v>34554</v>
      </c>
      <c r="GU21">
        <v>32206.2</v>
      </c>
      <c r="GV21">
        <v>43123.7</v>
      </c>
      <c r="GW21">
        <v>40033.8</v>
      </c>
      <c r="GX21">
        <v>2.0619</v>
      </c>
      <c r="GY21">
        <v>2.0816</v>
      </c>
      <c r="GZ21">
        <v>0.0932664</v>
      </c>
      <c r="HA21">
        <v>0</v>
      </c>
      <c r="HB21">
        <v>28.7467</v>
      </c>
      <c r="HC21">
        <v>999.9</v>
      </c>
      <c r="HD21">
        <v>83.714</v>
      </c>
      <c r="HE21">
        <v>26.475</v>
      </c>
      <c r="HF21">
        <v>32.933</v>
      </c>
      <c r="HG21">
        <v>42.9328</v>
      </c>
      <c r="HH21">
        <v>24.2468</v>
      </c>
      <c r="HI21">
        <v>2</v>
      </c>
      <c r="HJ21">
        <v>0.202561</v>
      </c>
      <c r="HK21">
        <v>0</v>
      </c>
      <c r="HL21">
        <v>20.3073</v>
      </c>
      <c r="HM21">
        <v>5.24484</v>
      </c>
      <c r="HN21">
        <v>11.9638</v>
      </c>
      <c r="HO21">
        <v>4.9838</v>
      </c>
      <c r="HP21">
        <v>3.2926</v>
      </c>
      <c r="HQ21">
        <v>9999</v>
      </c>
      <c r="HR21">
        <v>999.9</v>
      </c>
      <c r="HS21">
        <v>9999</v>
      </c>
      <c r="HT21">
        <v>9999</v>
      </c>
      <c r="HU21">
        <v>4.97109</v>
      </c>
      <c r="HV21">
        <v>1.8829</v>
      </c>
      <c r="HW21">
        <v>1.87759</v>
      </c>
      <c r="HX21">
        <v>1.87912</v>
      </c>
      <c r="HY21">
        <v>1.87483</v>
      </c>
      <c r="HZ21">
        <v>1.87505</v>
      </c>
      <c r="IA21">
        <v>1.8782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-1.648</v>
      </c>
      <c r="IQ21">
        <v>0.5259</v>
      </c>
      <c r="IR21">
        <v>-1.65879999999999</v>
      </c>
      <c r="IS21">
        <v>0</v>
      </c>
      <c r="IT21">
        <v>0</v>
      </c>
      <c r="IU21">
        <v>0</v>
      </c>
      <c r="IV21">
        <v>0.525970000000001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0.9</v>
      </c>
      <c r="JE21">
        <v>4.5</v>
      </c>
      <c r="JF21">
        <v>4.99756</v>
      </c>
      <c r="JG21">
        <v>4.99756</v>
      </c>
      <c r="JH21">
        <v>2.39624</v>
      </c>
      <c r="JI21">
        <v>2.67822</v>
      </c>
      <c r="JJ21">
        <v>2.30103</v>
      </c>
      <c r="JK21">
        <v>2.35107</v>
      </c>
      <c r="JL21">
        <v>31.6298</v>
      </c>
      <c r="JM21">
        <v>15.7957</v>
      </c>
      <c r="JN21">
        <v>2</v>
      </c>
      <c r="JO21">
        <v>616.726</v>
      </c>
      <c r="JP21">
        <v>644.974</v>
      </c>
      <c r="JQ21">
        <v>28.5216</v>
      </c>
      <c r="JR21">
        <v>29.4053</v>
      </c>
      <c r="JS21">
        <v>30.0014</v>
      </c>
      <c r="JT21">
        <v>29.3455</v>
      </c>
      <c r="JU21">
        <v>29.3798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103.644</v>
      </c>
      <c r="KC21">
        <v>100.689</v>
      </c>
    </row>
    <row r="22" spans="1:289">
      <c r="A22">
        <v>6</v>
      </c>
      <c r="B22">
        <v>1713552149</v>
      </c>
      <c r="C22">
        <v>306.900000095367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1713552140.5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352.908581648332</v>
      </c>
      <c r="AO22">
        <v>350.956333333333</v>
      </c>
      <c r="AP22">
        <v>0.116687383139832</v>
      </c>
      <c r="AQ22">
        <v>66.9986339348415</v>
      </c>
      <c r="AR22">
        <f>(AT22 - AS22 + EC22*1E3/(8.314*(EE22+273.15)) * AV22/EB22 * AU22) * EB22/(100*DP22) * 1000/(1000 - AT22)</f>
        <v>0</v>
      </c>
      <c r="AS22">
        <v>34.8948347221777</v>
      </c>
      <c r="AT22">
        <v>35.2307981818182</v>
      </c>
      <c r="AU22">
        <v>0.000249014439630805</v>
      </c>
      <c r="AV22">
        <v>77.7781198741949</v>
      </c>
      <c r="AW22">
        <v>2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964.285769230769</v>
      </c>
      <c r="BE22">
        <v>4893.03</v>
      </c>
      <c r="BF22">
        <f>1-BD22/BE22</f>
        <v>0</v>
      </c>
      <c r="BG22">
        <v>-0.310733160395021</v>
      </c>
      <c r="BH22" t="s">
        <v>458</v>
      </c>
      <c r="BI22">
        <v>10065.9</v>
      </c>
      <c r="BJ22">
        <v>1359.47538461538</v>
      </c>
      <c r="BK22">
        <v>1578.90300173593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2313</v>
      </c>
      <c r="CE22">
        <v>290</v>
      </c>
      <c r="CF22">
        <v>1557.89</v>
      </c>
      <c r="CG22">
        <v>105</v>
      </c>
      <c r="CH22">
        <v>10065.9</v>
      </c>
      <c r="CI22">
        <v>1552.9</v>
      </c>
      <c r="CJ22">
        <v>4.99</v>
      </c>
      <c r="CK22">
        <v>300</v>
      </c>
      <c r="CL22">
        <v>24.1</v>
      </c>
      <c r="CM22">
        <v>1578.90300173593</v>
      </c>
      <c r="CN22">
        <v>1.95818860610226</v>
      </c>
      <c r="CO22">
        <v>-26.1696717491945</v>
      </c>
      <c r="CP22">
        <v>1.72299902468536</v>
      </c>
      <c r="CQ22">
        <v>0.89176183393177</v>
      </c>
      <c r="CR22">
        <v>-0.00776728898776419</v>
      </c>
      <c r="CS22">
        <v>290</v>
      </c>
      <c r="CT22">
        <v>1551</v>
      </c>
      <c r="CU22">
        <v>885</v>
      </c>
      <c r="CV22">
        <v>10031.9</v>
      </c>
      <c r="CW22">
        <v>1552.82</v>
      </c>
      <c r="CX22">
        <v>-1.82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1713552140.5</v>
      </c>
      <c r="DV22">
        <v>337.9783125</v>
      </c>
      <c r="DW22">
        <v>340.17175</v>
      </c>
      <c r="DX22">
        <v>35.21313125</v>
      </c>
      <c r="DY22">
        <v>34.88605</v>
      </c>
      <c r="DZ22">
        <v>339.6673125</v>
      </c>
      <c r="EA22">
        <v>34.68715625</v>
      </c>
      <c r="EB22">
        <v>600.020125</v>
      </c>
      <c r="EC22">
        <v>88.21935625</v>
      </c>
      <c r="ED22">
        <v>0.1000280625</v>
      </c>
      <c r="EE22">
        <v>30.5844875</v>
      </c>
      <c r="EF22">
        <v>30.40800625</v>
      </c>
      <c r="EG22">
        <v>999.9</v>
      </c>
      <c r="EH22">
        <v>0</v>
      </c>
      <c r="EI22">
        <v>0</v>
      </c>
      <c r="EJ22">
        <v>7000.46875</v>
      </c>
      <c r="EK22">
        <v>0</v>
      </c>
      <c r="EL22">
        <v>-579.727375</v>
      </c>
      <c r="EM22">
        <v>-2.152735625</v>
      </c>
      <c r="EN22">
        <v>350.35625</v>
      </c>
      <c r="EO22">
        <v>352.4680625</v>
      </c>
      <c r="EP22">
        <v>0.3270721875</v>
      </c>
      <c r="EQ22">
        <v>340.17175</v>
      </c>
      <c r="ER22">
        <v>34.88605</v>
      </c>
      <c r="ES22">
        <v>3.1064775</v>
      </c>
      <c r="ET22">
        <v>3.077625</v>
      </c>
      <c r="EU22">
        <v>24.60993125</v>
      </c>
      <c r="EV22">
        <v>24.4539625</v>
      </c>
      <c r="EW22">
        <v>699.9693125</v>
      </c>
      <c r="EX22">
        <v>0.942994</v>
      </c>
      <c r="EY22">
        <v>0.0570057</v>
      </c>
      <c r="EZ22">
        <v>0</v>
      </c>
      <c r="FA22">
        <v>1359.51375</v>
      </c>
      <c r="FB22">
        <v>5.00072</v>
      </c>
      <c r="FC22">
        <v>9414.638125</v>
      </c>
      <c r="FD22">
        <v>6033.695</v>
      </c>
      <c r="FE22">
        <v>43.312</v>
      </c>
      <c r="FF22">
        <v>45.808125</v>
      </c>
      <c r="FG22">
        <v>44.7655</v>
      </c>
      <c r="FH22">
        <v>46.2460625</v>
      </c>
      <c r="FI22">
        <v>45.902125</v>
      </c>
      <c r="FJ22">
        <v>655.350625</v>
      </c>
      <c r="FK22">
        <v>39.62</v>
      </c>
      <c r="FL22">
        <v>0</v>
      </c>
      <c r="FM22">
        <v>58.5</v>
      </c>
      <c r="FN22">
        <v>0</v>
      </c>
      <c r="FO22">
        <v>1359.47538461538</v>
      </c>
      <c r="FP22">
        <v>-5.17401709227728</v>
      </c>
      <c r="FQ22">
        <v>-31.7811965563078</v>
      </c>
      <c r="FR22">
        <v>9414.70230769231</v>
      </c>
      <c r="FS22">
        <v>15</v>
      </c>
      <c r="FT22">
        <v>1713552173</v>
      </c>
      <c r="FU22" t="s">
        <v>459</v>
      </c>
      <c r="FV22">
        <v>1713552173</v>
      </c>
      <c r="FW22">
        <v>1713551817.1</v>
      </c>
      <c r="FX22">
        <v>11</v>
      </c>
      <c r="FY22">
        <v>-0.041</v>
      </c>
      <c r="FZ22">
        <v>0.271</v>
      </c>
      <c r="GA22">
        <v>-1.689</v>
      </c>
      <c r="GB22">
        <v>0.526</v>
      </c>
      <c r="GC22">
        <v>339</v>
      </c>
      <c r="GD22">
        <v>33</v>
      </c>
      <c r="GE22">
        <v>0.78</v>
      </c>
      <c r="GF22">
        <v>0.38</v>
      </c>
      <c r="GG22">
        <v>0</v>
      </c>
      <c r="GH22">
        <v>0</v>
      </c>
      <c r="GI22" t="s">
        <v>436</v>
      </c>
      <c r="GJ22">
        <v>3.23985</v>
      </c>
      <c r="GK22">
        <v>2.69168</v>
      </c>
      <c r="GL22">
        <v>0.0722991</v>
      </c>
      <c r="GM22">
        <v>0.0718608</v>
      </c>
      <c r="GN22">
        <v>0.13646</v>
      </c>
      <c r="GO22">
        <v>0.134297</v>
      </c>
      <c r="GP22">
        <v>28137.9</v>
      </c>
      <c r="GQ22">
        <v>25846.3</v>
      </c>
      <c r="GR22">
        <v>28710.8</v>
      </c>
      <c r="GS22">
        <v>26434.7</v>
      </c>
      <c r="GT22">
        <v>34532.7</v>
      </c>
      <c r="GU22">
        <v>32189.1</v>
      </c>
      <c r="GV22">
        <v>43112.1</v>
      </c>
      <c r="GW22">
        <v>40020.5</v>
      </c>
      <c r="GX22">
        <v>2.0586</v>
      </c>
      <c r="GY22">
        <v>2.0784</v>
      </c>
      <c r="GZ22">
        <v>0.0927001</v>
      </c>
      <c r="HA22">
        <v>0</v>
      </c>
      <c r="HB22">
        <v>28.9147</v>
      </c>
      <c r="HC22">
        <v>999.9</v>
      </c>
      <c r="HD22">
        <v>83.903</v>
      </c>
      <c r="HE22">
        <v>26.576</v>
      </c>
      <c r="HF22">
        <v>33.2032</v>
      </c>
      <c r="HG22">
        <v>43.2028</v>
      </c>
      <c r="HH22">
        <v>24.1627</v>
      </c>
      <c r="HI22">
        <v>2</v>
      </c>
      <c r="HJ22">
        <v>0.21811</v>
      </c>
      <c r="HK22">
        <v>0</v>
      </c>
      <c r="HL22">
        <v>20.3072</v>
      </c>
      <c r="HM22">
        <v>5.24664</v>
      </c>
      <c r="HN22">
        <v>11.9662</v>
      </c>
      <c r="HO22">
        <v>4.9852</v>
      </c>
      <c r="HP22">
        <v>3.2924</v>
      </c>
      <c r="HQ22">
        <v>9999</v>
      </c>
      <c r="HR22">
        <v>999.9</v>
      </c>
      <c r="HS22">
        <v>9999</v>
      </c>
      <c r="HT22">
        <v>9999</v>
      </c>
      <c r="HU22">
        <v>4.97107</v>
      </c>
      <c r="HV22">
        <v>1.88286</v>
      </c>
      <c r="HW22">
        <v>1.87759</v>
      </c>
      <c r="HX22">
        <v>1.87912</v>
      </c>
      <c r="HY22">
        <v>1.87485</v>
      </c>
      <c r="HZ22">
        <v>1.87503</v>
      </c>
      <c r="IA22">
        <v>1.87825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-1.689</v>
      </c>
      <c r="IQ22">
        <v>0.526</v>
      </c>
      <c r="IR22">
        <v>-1.6481818181818</v>
      </c>
      <c r="IS22">
        <v>0</v>
      </c>
      <c r="IT22">
        <v>0</v>
      </c>
      <c r="IU22">
        <v>0</v>
      </c>
      <c r="IV22">
        <v>0.525970000000001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5.5</v>
      </c>
      <c r="JF22">
        <v>4.99756</v>
      </c>
      <c r="JG22">
        <v>4.99756</v>
      </c>
      <c r="JH22">
        <v>2.39624</v>
      </c>
      <c r="JI22">
        <v>2.67822</v>
      </c>
      <c r="JJ22">
        <v>2.30103</v>
      </c>
      <c r="JK22">
        <v>2.2998</v>
      </c>
      <c r="JL22">
        <v>31.7392</v>
      </c>
      <c r="JM22">
        <v>15.7869</v>
      </c>
      <c r="JN22">
        <v>2</v>
      </c>
      <c r="JO22">
        <v>616.315</v>
      </c>
      <c r="JP22">
        <v>644.67</v>
      </c>
      <c r="JQ22">
        <v>28.7259</v>
      </c>
      <c r="JR22">
        <v>29.6033</v>
      </c>
      <c r="JS22">
        <v>30.0012</v>
      </c>
      <c r="JT22">
        <v>29.5508</v>
      </c>
      <c r="JU22">
        <v>29.5854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103.616</v>
      </c>
      <c r="KC22">
        <v>100.654</v>
      </c>
    </row>
    <row r="23" spans="1:289">
      <c r="A23">
        <v>7</v>
      </c>
      <c r="B23">
        <v>1713552371</v>
      </c>
      <c r="C23">
        <v>528.900000095367</v>
      </c>
      <c r="D23" t="s">
        <v>464</v>
      </c>
      <c r="E23" t="s">
        <v>465</v>
      </c>
      <c r="F23">
        <v>15</v>
      </c>
      <c r="G23" t="s">
        <v>425</v>
      </c>
      <c r="H23" t="s">
        <v>426</v>
      </c>
      <c r="I23" t="s">
        <v>427</v>
      </c>
      <c r="J23" t="s">
        <v>428</v>
      </c>
      <c r="K23" t="s">
        <v>429</v>
      </c>
      <c r="L23" t="s">
        <v>430</v>
      </c>
      <c r="M23">
        <v>1713552363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351.312412952817</v>
      </c>
      <c r="AO23">
        <v>348.821175757576</v>
      </c>
      <c r="AP23">
        <v>0.00299164656316101</v>
      </c>
      <c r="AQ23">
        <v>67.0155599570529</v>
      </c>
      <c r="AR23">
        <f>(AT23 - AS23 + EC23*1E3/(8.314*(EE23+273.15)) * AV23/EB23 * AU23) * EB23/(100*DP23) * 1000/(1000 - AT23)</f>
        <v>0</v>
      </c>
      <c r="AS23">
        <v>35.2402888978257</v>
      </c>
      <c r="AT23">
        <v>36.3894787878788</v>
      </c>
      <c r="AU23">
        <v>-0.00631593505234106</v>
      </c>
      <c r="AV23">
        <v>78.035048842296</v>
      </c>
      <c r="AW23">
        <v>3</v>
      </c>
      <c r="AX23">
        <v>1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431</v>
      </c>
      <c r="BC23">
        <v>10084.4</v>
      </c>
      <c r="BD23">
        <v>964.285769230769</v>
      </c>
      <c r="BE23">
        <v>4893.03</v>
      </c>
      <c r="BF23">
        <f>1-BD23/BE23</f>
        <v>0</v>
      </c>
      <c r="BG23">
        <v>-0.310733160395021</v>
      </c>
      <c r="BH23" t="s">
        <v>466</v>
      </c>
      <c r="BI23">
        <v>10092.8</v>
      </c>
      <c r="BJ23">
        <v>2482.37</v>
      </c>
      <c r="BK23">
        <v>2655.94839459441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433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2314</v>
      </c>
      <c r="CE23">
        <v>290</v>
      </c>
      <c r="CF23">
        <v>2650.76</v>
      </c>
      <c r="CG23">
        <v>75</v>
      </c>
      <c r="CH23">
        <v>10092.8</v>
      </c>
      <c r="CI23">
        <v>2641.77</v>
      </c>
      <c r="CJ23">
        <v>8.99</v>
      </c>
      <c r="CK23">
        <v>300</v>
      </c>
      <c r="CL23">
        <v>24.1</v>
      </c>
      <c r="CM23">
        <v>2655.94839459441</v>
      </c>
      <c r="CN23">
        <v>2.38488184326087</v>
      </c>
      <c r="CO23">
        <v>-14.3120322772829</v>
      </c>
      <c r="CP23">
        <v>2.10319244627141</v>
      </c>
      <c r="CQ23">
        <v>0.623183781724588</v>
      </c>
      <c r="CR23">
        <v>-0.007785382647386</v>
      </c>
      <c r="CS23">
        <v>290</v>
      </c>
      <c r="CT23">
        <v>2648.78</v>
      </c>
      <c r="CU23">
        <v>875</v>
      </c>
      <c r="CV23">
        <v>10054.7</v>
      </c>
      <c r="CW23">
        <v>2641.71</v>
      </c>
      <c r="CX23">
        <v>7.07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434</v>
      </c>
      <c r="DS23">
        <v>2</v>
      </c>
      <c r="DT23" t="b">
        <v>1</v>
      </c>
      <c r="DU23">
        <v>1713552363</v>
      </c>
      <c r="DV23">
        <v>336.220133333333</v>
      </c>
      <c r="DW23">
        <v>338.817666666667</v>
      </c>
      <c r="DX23">
        <v>36.3596333333333</v>
      </c>
      <c r="DY23">
        <v>35.2527133333333</v>
      </c>
      <c r="DZ23">
        <v>337.911133333333</v>
      </c>
      <c r="EA23">
        <v>35.80356</v>
      </c>
      <c r="EB23">
        <v>600.108866666667</v>
      </c>
      <c r="EC23">
        <v>88.1913733333333</v>
      </c>
      <c r="ED23">
        <v>0.0963938466666667</v>
      </c>
      <c r="EE23">
        <v>31.12362</v>
      </c>
      <c r="EF23">
        <v>30.75336</v>
      </c>
      <c r="EG23">
        <v>999.9</v>
      </c>
      <c r="EH23">
        <v>0</v>
      </c>
      <c r="EI23">
        <v>0</v>
      </c>
      <c r="EJ23">
        <v>7001.5</v>
      </c>
      <c r="EK23">
        <v>0</v>
      </c>
      <c r="EL23">
        <v>-541.936733333333</v>
      </c>
      <c r="EM23">
        <v>-2.61291833333333</v>
      </c>
      <c r="EN23">
        <v>348.890133333333</v>
      </c>
      <c r="EO23">
        <v>351.1984</v>
      </c>
      <c r="EP23">
        <v>1.1069094</v>
      </c>
      <c r="EQ23">
        <v>338.817666666667</v>
      </c>
      <c r="ER23">
        <v>35.2527133333333</v>
      </c>
      <c r="ES23">
        <v>3.20660533333333</v>
      </c>
      <c r="ET23">
        <v>3.10898533333333</v>
      </c>
      <c r="EU23">
        <v>25.14114</v>
      </c>
      <c r="EV23">
        <v>24.6234</v>
      </c>
      <c r="EW23">
        <v>700.0068</v>
      </c>
      <c r="EX23">
        <v>0.943014466666667</v>
      </c>
      <c r="EY23">
        <v>0.0569857466666667</v>
      </c>
      <c r="EZ23">
        <v>0</v>
      </c>
      <c r="FA23">
        <v>2487.64133333333</v>
      </c>
      <c r="FB23">
        <v>5.00072</v>
      </c>
      <c r="FC23">
        <v>16997</v>
      </c>
      <c r="FD23">
        <v>6034.054</v>
      </c>
      <c r="FE23">
        <v>43.8874</v>
      </c>
      <c r="FF23">
        <v>46.4622</v>
      </c>
      <c r="FG23">
        <v>45.4412</v>
      </c>
      <c r="FH23">
        <v>46.8414</v>
      </c>
      <c r="FI23">
        <v>46.4916</v>
      </c>
      <c r="FJ23">
        <v>655.401333333333</v>
      </c>
      <c r="FK23">
        <v>39.608</v>
      </c>
      <c r="FL23">
        <v>0</v>
      </c>
      <c r="FM23">
        <v>220.900000095367</v>
      </c>
      <c r="FN23">
        <v>0</v>
      </c>
      <c r="FO23">
        <v>2482.37</v>
      </c>
      <c r="FP23">
        <v>-314.067691830297</v>
      </c>
      <c r="FQ23">
        <v>-2133.84615060547</v>
      </c>
      <c r="FR23">
        <v>16960.472</v>
      </c>
      <c r="FS23">
        <v>15</v>
      </c>
      <c r="FT23">
        <v>1713552387</v>
      </c>
      <c r="FU23" t="s">
        <v>467</v>
      </c>
      <c r="FV23">
        <v>1713552387</v>
      </c>
      <c r="FW23">
        <v>1713552354</v>
      </c>
      <c r="FX23">
        <v>14</v>
      </c>
      <c r="FY23">
        <v>0.015</v>
      </c>
      <c r="FZ23">
        <v>0</v>
      </c>
      <c r="GA23">
        <v>-1.691</v>
      </c>
      <c r="GB23">
        <v>0.556</v>
      </c>
      <c r="GC23">
        <v>339</v>
      </c>
      <c r="GD23">
        <v>35</v>
      </c>
      <c r="GE23">
        <v>0.95</v>
      </c>
      <c r="GF23">
        <v>0.17</v>
      </c>
      <c r="GG23">
        <v>0</v>
      </c>
      <c r="GH23">
        <v>0</v>
      </c>
      <c r="GI23" t="s">
        <v>436</v>
      </c>
      <c r="GJ23">
        <v>3.23956</v>
      </c>
      <c r="GK23">
        <v>2.69144</v>
      </c>
      <c r="GL23">
        <v>0.0717616</v>
      </c>
      <c r="GM23">
        <v>0.0716272</v>
      </c>
      <c r="GN23">
        <v>0.139187</v>
      </c>
      <c r="GO23">
        <v>0.134874</v>
      </c>
      <c r="GP23">
        <v>28126.5</v>
      </c>
      <c r="GQ23">
        <v>25820.9</v>
      </c>
      <c r="GR23">
        <v>28685.2</v>
      </c>
      <c r="GS23">
        <v>26404.6</v>
      </c>
      <c r="GT23">
        <v>34397.3</v>
      </c>
      <c r="GU23">
        <v>32137.1</v>
      </c>
      <c r="GV23">
        <v>43074.9</v>
      </c>
      <c r="GW23">
        <v>39978.9</v>
      </c>
      <c r="GX23">
        <v>2.0478</v>
      </c>
      <c r="GY23">
        <v>2.0651</v>
      </c>
      <c r="GZ23">
        <v>0.0937283</v>
      </c>
      <c r="HA23">
        <v>0</v>
      </c>
      <c r="HB23">
        <v>29.3274</v>
      </c>
      <c r="HC23">
        <v>999.9</v>
      </c>
      <c r="HD23">
        <v>83.854</v>
      </c>
      <c r="HE23">
        <v>26.979</v>
      </c>
      <c r="HF23">
        <v>33.9917</v>
      </c>
      <c r="HG23">
        <v>43.2028</v>
      </c>
      <c r="HH23">
        <v>24.1506</v>
      </c>
      <c r="HI23">
        <v>2</v>
      </c>
      <c r="HJ23">
        <v>0.266728</v>
      </c>
      <c r="HK23">
        <v>0</v>
      </c>
      <c r="HL23">
        <v>20.3065</v>
      </c>
      <c r="HM23">
        <v>5.24604</v>
      </c>
      <c r="HN23">
        <v>11.9638</v>
      </c>
      <c r="HO23">
        <v>4.985</v>
      </c>
      <c r="HP23">
        <v>3.292</v>
      </c>
      <c r="HQ23">
        <v>9999</v>
      </c>
      <c r="HR23">
        <v>999.9</v>
      </c>
      <c r="HS23">
        <v>9999</v>
      </c>
      <c r="HT23">
        <v>9999</v>
      </c>
      <c r="HU23">
        <v>4.9711</v>
      </c>
      <c r="HV23">
        <v>1.88284</v>
      </c>
      <c r="HW23">
        <v>1.87759</v>
      </c>
      <c r="HX23">
        <v>1.87912</v>
      </c>
      <c r="HY23">
        <v>1.87485</v>
      </c>
      <c r="HZ23">
        <v>1.87505</v>
      </c>
      <c r="IA23">
        <v>1.87823</v>
      </c>
      <c r="IB23">
        <v>1.87878</v>
      </c>
      <c r="IC23">
        <v>0</v>
      </c>
      <c r="ID23">
        <v>0</v>
      </c>
      <c r="IE23">
        <v>0</v>
      </c>
      <c r="IF23">
        <v>0</v>
      </c>
      <c r="IG23" t="s">
        <v>437</v>
      </c>
      <c r="IH23" t="s">
        <v>438</v>
      </c>
      <c r="II23" t="s">
        <v>439</v>
      </c>
      <c r="IJ23" t="s">
        <v>439</v>
      </c>
      <c r="IK23" t="s">
        <v>439</v>
      </c>
      <c r="IL23" t="s">
        <v>439</v>
      </c>
      <c r="IM23">
        <v>0</v>
      </c>
      <c r="IN23">
        <v>100</v>
      </c>
      <c r="IO23">
        <v>100</v>
      </c>
      <c r="IP23">
        <v>-1.691</v>
      </c>
      <c r="IQ23">
        <v>0.5561</v>
      </c>
      <c r="IR23">
        <v>-1.70639999999997</v>
      </c>
      <c r="IS23">
        <v>0</v>
      </c>
      <c r="IT23">
        <v>0</v>
      </c>
      <c r="IU23">
        <v>0</v>
      </c>
      <c r="IV23">
        <v>0.556059999999988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0.3</v>
      </c>
      <c r="JE23">
        <v>0.3</v>
      </c>
      <c r="JF23">
        <v>4.99756</v>
      </c>
      <c r="JG23">
        <v>4.99756</v>
      </c>
      <c r="JH23">
        <v>2.39624</v>
      </c>
      <c r="JI23">
        <v>2.67578</v>
      </c>
      <c r="JJ23">
        <v>2.30103</v>
      </c>
      <c r="JK23">
        <v>2.2876</v>
      </c>
      <c r="JL23">
        <v>32.0904</v>
      </c>
      <c r="JM23">
        <v>15.7519</v>
      </c>
      <c r="JN23">
        <v>2</v>
      </c>
      <c r="JO23">
        <v>614.729</v>
      </c>
      <c r="JP23">
        <v>641.031</v>
      </c>
      <c r="JQ23">
        <v>29.4037</v>
      </c>
      <c r="JR23">
        <v>30.2332</v>
      </c>
      <c r="JS23">
        <v>30.001</v>
      </c>
      <c r="JT23">
        <v>30.2073</v>
      </c>
      <c r="JU23">
        <v>30.2429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103.525</v>
      </c>
      <c r="KC23">
        <v>100.545</v>
      </c>
    </row>
    <row r="24" spans="1:289">
      <c r="A24">
        <v>8</v>
      </c>
      <c r="B24">
        <v>1713552441</v>
      </c>
      <c r="C24">
        <v>598.900000095367</v>
      </c>
      <c r="D24" t="s">
        <v>468</v>
      </c>
      <c r="E24" t="s">
        <v>469</v>
      </c>
      <c r="F24">
        <v>15</v>
      </c>
      <c r="G24" t="s">
        <v>425</v>
      </c>
      <c r="H24" t="s">
        <v>426</v>
      </c>
      <c r="I24" t="s">
        <v>427</v>
      </c>
      <c r="J24" t="s">
        <v>428</v>
      </c>
      <c r="K24" t="s">
        <v>429</v>
      </c>
      <c r="L24" t="s">
        <v>430</v>
      </c>
      <c r="M24">
        <v>1713552433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351.158284654981</v>
      </c>
      <c r="AO24">
        <v>348.651490909091</v>
      </c>
      <c r="AP24">
        <v>-0.0505200908580523</v>
      </c>
      <c r="AQ24">
        <v>66.9988769815032</v>
      </c>
      <c r="AR24">
        <f>(AT24 - AS24 + EC24*1E3/(8.314*(EE24+273.15)) * AV24/EB24 * AU24) * EB24/(100*DP24) * 1000/(1000 - AT24)</f>
        <v>0</v>
      </c>
      <c r="AS24">
        <v>35.1829638498043</v>
      </c>
      <c r="AT24">
        <v>36.1954181818182</v>
      </c>
      <c r="AU24">
        <v>-0.000150621171508246</v>
      </c>
      <c r="AV24">
        <v>77.7807819030089</v>
      </c>
      <c r="AW24">
        <v>3</v>
      </c>
      <c r="AX24">
        <v>0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431</v>
      </c>
      <c r="BC24">
        <v>10084.4</v>
      </c>
      <c r="BD24">
        <v>964.285769230769</v>
      </c>
      <c r="BE24">
        <v>4893.03</v>
      </c>
      <c r="BF24">
        <f>1-BD24/BE24</f>
        <v>0</v>
      </c>
      <c r="BG24">
        <v>-0.310733160395021</v>
      </c>
      <c r="BH24" t="s">
        <v>470</v>
      </c>
      <c r="BI24">
        <v>10092.2</v>
      </c>
      <c r="BJ24">
        <v>2210.50346153846</v>
      </c>
      <c r="BK24">
        <v>2405.79999824834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433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2315</v>
      </c>
      <c r="CE24">
        <v>290</v>
      </c>
      <c r="CF24">
        <v>2404.71</v>
      </c>
      <c r="CG24">
        <v>65</v>
      </c>
      <c r="CH24">
        <v>10092.2</v>
      </c>
      <c r="CI24">
        <v>2395.42</v>
      </c>
      <c r="CJ24">
        <v>9.29</v>
      </c>
      <c r="CK24">
        <v>300</v>
      </c>
      <c r="CL24">
        <v>24.1</v>
      </c>
      <c r="CM24">
        <v>2405.79999824834</v>
      </c>
      <c r="CN24">
        <v>2.14613397140233</v>
      </c>
      <c r="CO24">
        <v>-10.4710722020068</v>
      </c>
      <c r="CP24">
        <v>1.89225597376326</v>
      </c>
      <c r="CQ24">
        <v>0.522357290968665</v>
      </c>
      <c r="CR24">
        <v>-0.0077838146829811</v>
      </c>
      <c r="CS24">
        <v>290</v>
      </c>
      <c r="CT24">
        <v>2402.8</v>
      </c>
      <c r="CU24">
        <v>895</v>
      </c>
      <c r="CV24">
        <v>10052.3</v>
      </c>
      <c r="CW24">
        <v>2395.38</v>
      </c>
      <c r="CX24">
        <v>7.42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434</v>
      </c>
      <c r="DS24">
        <v>2</v>
      </c>
      <c r="DT24" t="b">
        <v>1</v>
      </c>
      <c r="DU24">
        <v>1713552433</v>
      </c>
      <c r="DV24">
        <v>336.106666666667</v>
      </c>
      <c r="DW24">
        <v>338.9476</v>
      </c>
      <c r="DX24">
        <v>36.2040066666667</v>
      </c>
      <c r="DY24">
        <v>35.1850533333333</v>
      </c>
      <c r="DZ24">
        <v>337.784666666667</v>
      </c>
      <c r="EA24">
        <v>35.6479266666667</v>
      </c>
      <c r="EB24">
        <v>600.021066666667</v>
      </c>
      <c r="EC24">
        <v>88.1932066666667</v>
      </c>
      <c r="ED24">
        <v>0.100085753333333</v>
      </c>
      <c r="EE24">
        <v>31.3195933333333</v>
      </c>
      <c r="EF24">
        <v>31.0678133333333</v>
      </c>
      <c r="EG24">
        <v>999.9</v>
      </c>
      <c r="EH24">
        <v>0</v>
      </c>
      <c r="EI24">
        <v>0</v>
      </c>
      <c r="EJ24">
        <v>6993.16666666667</v>
      </c>
      <c r="EK24">
        <v>0</v>
      </c>
      <c r="EL24">
        <v>-551.859466666667</v>
      </c>
      <c r="EM24">
        <v>-2.85407733333333</v>
      </c>
      <c r="EN24">
        <v>348.7184</v>
      </c>
      <c r="EO24">
        <v>351.308466666667</v>
      </c>
      <c r="EP24">
        <v>1.01893466666667</v>
      </c>
      <c r="EQ24">
        <v>338.9476</v>
      </c>
      <c r="ER24">
        <v>35.1850533333333</v>
      </c>
      <c r="ES24">
        <v>3.19294466666667</v>
      </c>
      <c r="ET24">
        <v>3.10308333333333</v>
      </c>
      <c r="EU24">
        <v>25.06984</v>
      </c>
      <c r="EV24">
        <v>24.5916266666667</v>
      </c>
      <c r="EW24">
        <v>699.9934</v>
      </c>
      <c r="EX24">
        <v>0.942996933333333</v>
      </c>
      <c r="EY24">
        <v>0.0570031733333333</v>
      </c>
      <c r="EZ24">
        <v>0</v>
      </c>
      <c r="FA24">
        <v>2212.45466666667</v>
      </c>
      <c r="FB24">
        <v>5.00072</v>
      </c>
      <c r="FC24">
        <v>15141.36</v>
      </c>
      <c r="FD24">
        <v>6033.90533333333</v>
      </c>
      <c r="FE24">
        <v>44.1208</v>
      </c>
      <c r="FF24">
        <v>46.625</v>
      </c>
      <c r="FG24">
        <v>45.625</v>
      </c>
      <c r="FH24">
        <v>47</v>
      </c>
      <c r="FI24">
        <v>46.687</v>
      </c>
      <c r="FJ24">
        <v>655.376666666667</v>
      </c>
      <c r="FK24">
        <v>39.618</v>
      </c>
      <c r="FL24">
        <v>0</v>
      </c>
      <c r="FM24">
        <v>68.9000000953674</v>
      </c>
      <c r="FN24">
        <v>0</v>
      </c>
      <c r="FO24">
        <v>2210.50346153846</v>
      </c>
      <c r="FP24">
        <v>-164.74085448164</v>
      </c>
      <c r="FQ24">
        <v>-1093.52136590053</v>
      </c>
      <c r="FR24">
        <v>15128.9269230769</v>
      </c>
      <c r="FS24">
        <v>15</v>
      </c>
      <c r="FT24">
        <v>1713552457</v>
      </c>
      <c r="FU24" t="s">
        <v>471</v>
      </c>
      <c r="FV24">
        <v>1713552457</v>
      </c>
      <c r="FW24">
        <v>1713552354</v>
      </c>
      <c r="FX24">
        <v>15</v>
      </c>
      <c r="FY24">
        <v>0.014</v>
      </c>
      <c r="FZ24">
        <v>0</v>
      </c>
      <c r="GA24">
        <v>-1.678</v>
      </c>
      <c r="GB24">
        <v>0.556</v>
      </c>
      <c r="GC24">
        <v>339</v>
      </c>
      <c r="GD24">
        <v>35</v>
      </c>
      <c r="GE24">
        <v>0.87</v>
      </c>
      <c r="GF24">
        <v>0.17</v>
      </c>
      <c r="GG24">
        <v>0</v>
      </c>
      <c r="GH24">
        <v>0</v>
      </c>
      <c r="GI24" t="s">
        <v>436</v>
      </c>
      <c r="GJ24">
        <v>3.23963</v>
      </c>
      <c r="GK24">
        <v>2.69144</v>
      </c>
      <c r="GL24">
        <v>0.0717171</v>
      </c>
      <c r="GM24">
        <v>0.0715204</v>
      </c>
      <c r="GN24">
        <v>0.13864</v>
      </c>
      <c r="GO24">
        <v>0.134688</v>
      </c>
      <c r="GP24">
        <v>28122.2</v>
      </c>
      <c r="GQ24">
        <v>25817</v>
      </c>
      <c r="GR24">
        <v>28680</v>
      </c>
      <c r="GS24">
        <v>26398.1</v>
      </c>
      <c r="GT24">
        <v>34415</v>
      </c>
      <c r="GU24">
        <v>32137.7</v>
      </c>
      <c r="GV24">
        <v>43067.7</v>
      </c>
      <c r="GW24">
        <v>39970</v>
      </c>
      <c r="GX24">
        <v>2.0463</v>
      </c>
      <c r="GY24">
        <v>2.0639</v>
      </c>
      <c r="GZ24">
        <v>0.102669</v>
      </c>
      <c r="HA24">
        <v>0</v>
      </c>
      <c r="HB24">
        <v>29.429</v>
      </c>
      <c r="HC24">
        <v>999.9</v>
      </c>
      <c r="HD24">
        <v>83.525</v>
      </c>
      <c r="HE24">
        <v>27.1</v>
      </c>
      <c r="HF24">
        <v>34.0962</v>
      </c>
      <c r="HG24">
        <v>43.1628</v>
      </c>
      <c r="HH24">
        <v>24.0946</v>
      </c>
      <c r="HI24">
        <v>2</v>
      </c>
      <c r="HJ24">
        <v>0.278333</v>
      </c>
      <c r="HK24">
        <v>0</v>
      </c>
      <c r="HL24">
        <v>20.3068</v>
      </c>
      <c r="HM24">
        <v>5.24604</v>
      </c>
      <c r="HN24">
        <v>11.9626</v>
      </c>
      <c r="HO24">
        <v>4.9846</v>
      </c>
      <c r="HP24">
        <v>3.2924</v>
      </c>
      <c r="HQ24">
        <v>9999</v>
      </c>
      <c r="HR24">
        <v>999.9</v>
      </c>
      <c r="HS24">
        <v>9999</v>
      </c>
      <c r="HT24">
        <v>9999</v>
      </c>
      <c r="HU24">
        <v>4.97107</v>
      </c>
      <c r="HV24">
        <v>1.88278</v>
      </c>
      <c r="HW24">
        <v>1.87759</v>
      </c>
      <c r="HX24">
        <v>1.87912</v>
      </c>
      <c r="HY24">
        <v>1.87485</v>
      </c>
      <c r="HZ24">
        <v>1.875</v>
      </c>
      <c r="IA24">
        <v>1.8782</v>
      </c>
      <c r="IB24">
        <v>1.87873</v>
      </c>
      <c r="IC24">
        <v>0</v>
      </c>
      <c r="ID24">
        <v>0</v>
      </c>
      <c r="IE24">
        <v>0</v>
      </c>
      <c r="IF24">
        <v>0</v>
      </c>
      <c r="IG24" t="s">
        <v>437</v>
      </c>
      <c r="IH24" t="s">
        <v>438</v>
      </c>
      <c r="II24" t="s">
        <v>439</v>
      </c>
      <c r="IJ24" t="s">
        <v>439</v>
      </c>
      <c r="IK24" t="s">
        <v>439</v>
      </c>
      <c r="IL24" t="s">
        <v>439</v>
      </c>
      <c r="IM24">
        <v>0</v>
      </c>
      <c r="IN24">
        <v>100</v>
      </c>
      <c r="IO24">
        <v>100</v>
      </c>
      <c r="IP24">
        <v>-1.678</v>
      </c>
      <c r="IQ24">
        <v>0.5561</v>
      </c>
      <c r="IR24">
        <v>-1.69119999999998</v>
      </c>
      <c r="IS24">
        <v>0</v>
      </c>
      <c r="IT24">
        <v>0</v>
      </c>
      <c r="IU24">
        <v>0</v>
      </c>
      <c r="IV24">
        <v>0.556059999999988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0.9</v>
      </c>
      <c r="JE24">
        <v>1.4</v>
      </c>
      <c r="JF24">
        <v>4.99756</v>
      </c>
      <c r="JG24">
        <v>4.99756</v>
      </c>
      <c r="JH24">
        <v>2.39624</v>
      </c>
      <c r="JI24">
        <v>2.67578</v>
      </c>
      <c r="JJ24">
        <v>2.30103</v>
      </c>
      <c r="JK24">
        <v>2.29004</v>
      </c>
      <c r="JL24">
        <v>32.1784</v>
      </c>
      <c r="JM24">
        <v>15.7431</v>
      </c>
      <c r="JN24">
        <v>2</v>
      </c>
      <c r="JO24">
        <v>615.22</v>
      </c>
      <c r="JP24">
        <v>641.843</v>
      </c>
      <c r="JQ24">
        <v>29.5935</v>
      </c>
      <c r="JR24">
        <v>30.3856</v>
      </c>
      <c r="JS24">
        <v>30.001</v>
      </c>
      <c r="JT24">
        <v>30.3667</v>
      </c>
      <c r="JU24">
        <v>30.4026</v>
      </c>
      <c r="JV24">
        <v>-1</v>
      </c>
      <c r="JW24">
        <v>-30</v>
      </c>
      <c r="JX24">
        <v>-30</v>
      </c>
      <c r="JY24">
        <v>-999.9</v>
      </c>
      <c r="JZ24">
        <v>1000</v>
      </c>
      <c r="KA24">
        <v>0</v>
      </c>
      <c r="KB24">
        <v>103.508</v>
      </c>
      <c r="KC24">
        <v>100.522</v>
      </c>
    </row>
    <row r="25" spans="1:289">
      <c r="A25">
        <v>9</v>
      </c>
      <c r="B25">
        <v>1713552492</v>
      </c>
      <c r="C25">
        <v>649.900000095367</v>
      </c>
      <c r="D25" t="s">
        <v>472</v>
      </c>
      <c r="E25" t="s">
        <v>473</v>
      </c>
      <c r="F25">
        <v>15</v>
      </c>
      <c r="G25" t="s">
        <v>425</v>
      </c>
      <c r="H25" t="s">
        <v>426</v>
      </c>
      <c r="I25" t="s">
        <v>427</v>
      </c>
      <c r="J25" t="s">
        <v>428</v>
      </c>
      <c r="K25" t="s">
        <v>429</v>
      </c>
      <c r="L25" t="s">
        <v>430</v>
      </c>
      <c r="M25">
        <v>1713552483.5</v>
      </c>
      <c r="N25">
        <f>(O25)/1000</f>
        <v>0</v>
      </c>
      <c r="O25">
        <f>IF(DT25, AR25, AL25)</f>
        <v>0</v>
      </c>
      <c r="P25">
        <f>IF(DT25, AM25, AK25)</f>
        <v>0</v>
      </c>
      <c r="Q25">
        <f>DV25 - IF(AY25&gt;1, P25*DP25*100.0/(BA25*EJ25), 0)</f>
        <v>0</v>
      </c>
      <c r="R25">
        <f>((X25-N25/2)*Q25-P25)/(X25+N25/2)</f>
        <v>0</v>
      </c>
      <c r="S25">
        <f>R25*(EC25+ED25)/1000.0</f>
        <v>0</v>
      </c>
      <c r="T25">
        <f>(DV25 - IF(AY25&gt;1, P25*DP25*100.0/(BA25*EJ25), 0))*(EC25+ED25)/1000.0</f>
        <v>0</v>
      </c>
      <c r="U25">
        <f>2.0/((1/W25-1/V25)+SIGN(W25)*SQRT((1/W25-1/V25)*(1/W25-1/V25) + 4*DQ25/((DQ25+1)*(DQ25+1))*(2*1/W25*1/V25-1/V25*1/V25)))</f>
        <v>0</v>
      </c>
      <c r="V25">
        <f>IF(LEFT(DR25,1)&lt;&gt;"0",IF(LEFT(DR25,1)="1",3.0,DS25),$D$5+$E$5*(EJ25*EC25/($K$5*1000))+$F$5*(EJ25*EC25/($K$5*1000))*MAX(MIN(DP25,$J$5),$I$5)*MAX(MIN(DP25,$J$5),$I$5)+$G$5*MAX(MIN(DP25,$J$5),$I$5)*(EJ25*EC25/($K$5*1000))+$H$5*(EJ25*EC25/($K$5*1000))*(EJ25*EC25/($K$5*1000)))</f>
        <v>0</v>
      </c>
      <c r="W25">
        <f>N25*(1000-(1000*0.61365*exp(17.502*AA25/(240.97+AA25))/(EC25+ED25)+DX25)/2)/(1000*0.61365*exp(17.502*AA25/(240.97+AA25))/(EC25+ED25)-DX25)</f>
        <v>0</v>
      </c>
      <c r="X25">
        <f>1/((DQ25+1)/(U25/1.6)+1/(V25/1.37)) + DQ25/((DQ25+1)/(U25/1.6) + DQ25/(V25/1.37))</f>
        <v>0</v>
      </c>
      <c r="Y25">
        <f>(DL25*DO25)</f>
        <v>0</v>
      </c>
      <c r="Z25">
        <f>(EE25+(Y25+2*0.95*5.67E-8*(((EE25+$B$7)+273)^4-(EE25+273)^4)-44100*N25)/(1.84*29.3*V25+8*0.95*5.67E-8*(EE25+273)^3))</f>
        <v>0</v>
      </c>
      <c r="AA25">
        <f>($C$7*EF25+$D$7*EG25+$E$7*Z25)</f>
        <v>0</v>
      </c>
      <c r="AB25">
        <f>0.61365*exp(17.502*AA25/(240.97+AA25))</f>
        <v>0</v>
      </c>
      <c r="AC25">
        <f>(AD25/AE25*100)</f>
        <v>0</v>
      </c>
      <c r="AD25">
        <f>DX25*(EC25+ED25)/1000</f>
        <v>0</v>
      </c>
      <c r="AE25">
        <f>0.61365*exp(17.502*EE25/(240.97+EE25))</f>
        <v>0</v>
      </c>
      <c r="AF25">
        <f>(AB25-DX25*(EC25+ED25)/1000)</f>
        <v>0</v>
      </c>
      <c r="AG25">
        <f>(-N25*44100)</f>
        <v>0</v>
      </c>
      <c r="AH25">
        <f>2*29.3*V25*0.92*(EE25-AA25)</f>
        <v>0</v>
      </c>
      <c r="AI25">
        <f>2*0.95*5.67E-8*(((EE25+$B$7)+273)^4-(AA25+273)^4)</f>
        <v>0</v>
      </c>
      <c r="AJ25">
        <f>Y25+AI25+AG25+AH25</f>
        <v>0</v>
      </c>
      <c r="AK25">
        <f>EB25*AY25*(DW25-DV25*(1000-AY25*DY25)/(1000-AY25*DX25))/(100*DP25)</f>
        <v>0</v>
      </c>
      <c r="AL25">
        <f>1000*EB25*AY25*(DX25-DY25)/(100*DP25*(1000-AY25*DX25))</f>
        <v>0</v>
      </c>
      <c r="AM25">
        <f>(AN25 - AO25 - EC25*1E3/(8.314*(EE25+273.15)) * AQ25/EB25 * AP25) * EB25/(100*DP25) * (1000 - DY25)/1000</f>
        <v>0</v>
      </c>
      <c r="AN25">
        <v>352.648684636715</v>
      </c>
      <c r="AO25">
        <v>349.831993939394</v>
      </c>
      <c r="AP25">
        <v>0.0425775519916655</v>
      </c>
      <c r="AQ25">
        <v>66.9987186686266</v>
      </c>
      <c r="AR25">
        <f>(AT25 - AS25 + EC25*1E3/(8.314*(EE25+273.15)) * AV25/EB25 * AU25) * EB25/(100*DP25) * 1000/(1000 - AT25)</f>
        <v>0</v>
      </c>
      <c r="AS25">
        <v>35.0555636233107</v>
      </c>
      <c r="AT25">
        <v>36.0395224242424</v>
      </c>
      <c r="AU25">
        <v>-0.00056104904551696</v>
      </c>
      <c r="AV25">
        <v>77.7788983972704</v>
      </c>
      <c r="AW25">
        <v>2</v>
      </c>
      <c r="AX25">
        <v>0</v>
      </c>
      <c r="AY25">
        <f>IF(AW25*$H$13&gt;=BA25,1.0,(BA25/(BA25-AW25*$H$13)))</f>
        <v>0</v>
      </c>
      <c r="AZ25">
        <f>(AY25-1)*100</f>
        <v>0</v>
      </c>
      <c r="BA25">
        <f>MAX(0,($B$13+$C$13*EJ25)/(1+$D$13*EJ25)*EC25/(EE25+273)*$E$13)</f>
        <v>0</v>
      </c>
      <c r="BB25" t="s">
        <v>431</v>
      </c>
      <c r="BC25">
        <v>10084.4</v>
      </c>
      <c r="BD25">
        <v>964.285769230769</v>
      </c>
      <c r="BE25">
        <v>4893.03</v>
      </c>
      <c r="BF25">
        <f>1-BD25/BE25</f>
        <v>0</v>
      </c>
      <c r="BG25">
        <v>-0.310733160395021</v>
      </c>
      <c r="BH25" t="s">
        <v>474</v>
      </c>
      <c r="BI25">
        <v>10089.6</v>
      </c>
      <c r="BJ25">
        <v>2088.15</v>
      </c>
      <c r="BK25">
        <v>2295.23249686228</v>
      </c>
      <c r="BL25">
        <f>1-BJ25/BK25</f>
        <v>0</v>
      </c>
      <c r="BM25">
        <v>0.5</v>
      </c>
      <c r="BN25">
        <f>DM25</f>
        <v>0</v>
      </c>
      <c r="BO25">
        <f>P25</f>
        <v>0</v>
      </c>
      <c r="BP25">
        <f>BL25*BM25*BN25</f>
        <v>0</v>
      </c>
      <c r="BQ25">
        <f>(BO25-BG25)/BN25</f>
        <v>0</v>
      </c>
      <c r="BR25">
        <f>(BE25-BK25)/BK25</f>
        <v>0</v>
      </c>
      <c r="BS25">
        <f>BD25/(BF25+BD25/BK25)</f>
        <v>0</v>
      </c>
      <c r="BT25" t="s">
        <v>433</v>
      </c>
      <c r="BU25">
        <v>0</v>
      </c>
      <c r="BV25">
        <f>IF(BU25&lt;&gt;0, BU25, BS25)</f>
        <v>0</v>
      </c>
      <c r="BW25">
        <f>1-BV25/BK25</f>
        <v>0</v>
      </c>
      <c r="BX25">
        <f>(BK25-BJ25)/(BK25-BV25)</f>
        <v>0</v>
      </c>
      <c r="BY25">
        <f>(BE25-BK25)/(BE25-BV25)</f>
        <v>0</v>
      </c>
      <c r="BZ25">
        <f>(BK25-BJ25)/(BK25-BD25)</f>
        <v>0</v>
      </c>
      <c r="CA25">
        <f>(BE25-BK25)/(BE25-BD25)</f>
        <v>0</v>
      </c>
      <c r="CB25">
        <f>(BX25*BV25/BJ25)</f>
        <v>0</v>
      </c>
      <c r="CC25">
        <f>(1-CB25)</f>
        <v>0</v>
      </c>
      <c r="CD25">
        <v>2316</v>
      </c>
      <c r="CE25">
        <v>290</v>
      </c>
      <c r="CF25">
        <v>2290.72</v>
      </c>
      <c r="CG25">
        <v>75</v>
      </c>
      <c r="CH25">
        <v>10089.6</v>
      </c>
      <c r="CI25">
        <v>2281.77</v>
      </c>
      <c r="CJ25">
        <v>8.95</v>
      </c>
      <c r="CK25">
        <v>300</v>
      </c>
      <c r="CL25">
        <v>24.1</v>
      </c>
      <c r="CM25">
        <v>2295.23249686228</v>
      </c>
      <c r="CN25">
        <v>2.30007946312059</v>
      </c>
      <c r="CO25">
        <v>-13.5789191537125</v>
      </c>
      <c r="CP25">
        <v>2.02770095614483</v>
      </c>
      <c r="CQ25">
        <v>0.615626878630996</v>
      </c>
      <c r="CR25">
        <v>-0.00778299844271414</v>
      </c>
      <c r="CS25">
        <v>290</v>
      </c>
      <c r="CT25">
        <v>2288.97</v>
      </c>
      <c r="CU25">
        <v>895</v>
      </c>
      <c r="CV25">
        <v>10050.8</v>
      </c>
      <c r="CW25">
        <v>2281.72</v>
      </c>
      <c r="CX25">
        <v>7.25</v>
      </c>
      <c r="DL25">
        <f>$B$11*EK25+$C$11*EL25+$F$11*EW25*(1-EZ25)</f>
        <v>0</v>
      </c>
      <c r="DM25">
        <f>DL25*DN25</f>
        <v>0</v>
      </c>
      <c r="DN25">
        <f>($B$11*$D$9+$C$11*$D$9+$F$11*((FJ25+FB25)/MAX(FJ25+FB25+FK25, 0.1)*$I$9+FK25/MAX(FJ25+FB25+FK25, 0.1)*$J$9))/($B$11+$C$11+$F$11)</f>
        <v>0</v>
      </c>
      <c r="DO25">
        <f>($B$11*$K$9+$C$11*$K$9+$F$11*((FJ25+FB25)/MAX(FJ25+FB25+FK25, 0.1)*$P$9+FK25/MAX(FJ25+FB25+FK25, 0.1)*$Q$9))/($B$11+$C$11+$F$11)</f>
        <v>0</v>
      </c>
      <c r="DP25">
        <v>6</v>
      </c>
      <c r="DQ25">
        <v>0.5</v>
      </c>
      <c r="DR25" t="s">
        <v>434</v>
      </c>
      <c r="DS25">
        <v>2</v>
      </c>
      <c r="DT25" t="b">
        <v>1</v>
      </c>
      <c r="DU25">
        <v>1713552483.5</v>
      </c>
      <c r="DV25">
        <v>336.192625</v>
      </c>
      <c r="DW25">
        <v>339.518</v>
      </c>
      <c r="DX25">
        <v>36.0689</v>
      </c>
      <c r="DY25">
        <v>35.0686375</v>
      </c>
      <c r="DZ25">
        <v>337.857625</v>
      </c>
      <c r="EA25">
        <v>35.51283125</v>
      </c>
      <c r="EB25">
        <v>599.97275</v>
      </c>
      <c r="EC25">
        <v>88.1935875</v>
      </c>
      <c r="ED25">
        <v>0.09990815625</v>
      </c>
      <c r="EE25">
        <v>31.46170625</v>
      </c>
      <c r="EF25">
        <v>31.20458125</v>
      </c>
      <c r="EG25">
        <v>999.9</v>
      </c>
      <c r="EH25">
        <v>0</v>
      </c>
      <c r="EI25">
        <v>0</v>
      </c>
      <c r="EJ25">
        <v>7007.5</v>
      </c>
      <c r="EK25">
        <v>0</v>
      </c>
      <c r="EL25">
        <v>-572.859125</v>
      </c>
      <c r="EM25">
        <v>-3.338279375</v>
      </c>
      <c r="EN25">
        <v>348.759125</v>
      </c>
      <c r="EO25">
        <v>351.8571875</v>
      </c>
      <c r="EP25">
        <v>1.000262125</v>
      </c>
      <c r="EQ25">
        <v>339.518</v>
      </c>
      <c r="ER25">
        <v>35.0686375</v>
      </c>
      <c r="ES25">
        <v>3.181045625</v>
      </c>
      <c r="ET25">
        <v>3.092829375</v>
      </c>
      <c r="EU25">
        <v>25.0072</v>
      </c>
      <c r="EV25">
        <v>24.5363</v>
      </c>
      <c r="EW25">
        <v>699.9561875</v>
      </c>
      <c r="EX25">
        <v>0.942980625</v>
      </c>
      <c r="EY25">
        <v>0.05701941875</v>
      </c>
      <c r="EZ25">
        <v>0</v>
      </c>
      <c r="FA25">
        <v>2090.178125</v>
      </c>
      <c r="FB25">
        <v>5.00072</v>
      </c>
      <c r="FC25">
        <v>14329.08125</v>
      </c>
      <c r="FD25">
        <v>6033.554375</v>
      </c>
      <c r="FE25">
        <v>44.25</v>
      </c>
      <c r="FF25">
        <v>46.742125</v>
      </c>
      <c r="FG25">
        <v>45.75775</v>
      </c>
      <c r="FH25">
        <v>47.125</v>
      </c>
      <c r="FI25">
        <v>46.812</v>
      </c>
      <c r="FJ25">
        <v>655.33</v>
      </c>
      <c r="FK25">
        <v>39.63</v>
      </c>
      <c r="FL25">
        <v>0</v>
      </c>
      <c r="FM25">
        <v>49.7000000476837</v>
      </c>
      <c r="FN25">
        <v>0</v>
      </c>
      <c r="FO25">
        <v>2088.15</v>
      </c>
      <c r="FP25">
        <v>-114.235384607615</v>
      </c>
      <c r="FQ25">
        <v>-751.138461678434</v>
      </c>
      <c r="FR25">
        <v>14316.128</v>
      </c>
      <c r="FS25">
        <v>15</v>
      </c>
      <c r="FT25">
        <v>1713552509</v>
      </c>
      <c r="FU25" t="s">
        <v>475</v>
      </c>
      <c r="FV25">
        <v>1713552509</v>
      </c>
      <c r="FW25">
        <v>1713552354</v>
      </c>
      <c r="FX25">
        <v>16</v>
      </c>
      <c r="FY25">
        <v>0.013</v>
      </c>
      <c r="FZ25">
        <v>0</v>
      </c>
      <c r="GA25">
        <v>-1.665</v>
      </c>
      <c r="GB25">
        <v>0.556</v>
      </c>
      <c r="GC25">
        <v>341</v>
      </c>
      <c r="GD25">
        <v>35</v>
      </c>
      <c r="GE25">
        <v>0.93</v>
      </c>
      <c r="GF25">
        <v>0.17</v>
      </c>
      <c r="GG25">
        <v>0</v>
      </c>
      <c r="GH25">
        <v>0</v>
      </c>
      <c r="GI25" t="s">
        <v>436</v>
      </c>
      <c r="GJ25">
        <v>3.23955</v>
      </c>
      <c r="GK25">
        <v>2.69154</v>
      </c>
      <c r="GL25">
        <v>0.0718815</v>
      </c>
      <c r="GM25">
        <v>0.0718207</v>
      </c>
      <c r="GN25">
        <v>0.138202</v>
      </c>
      <c r="GO25">
        <v>0.134376</v>
      </c>
      <c r="GP25">
        <v>28113.9</v>
      </c>
      <c r="GQ25">
        <v>25804.8</v>
      </c>
      <c r="GR25">
        <v>28677.1</v>
      </c>
      <c r="GS25">
        <v>26394.5</v>
      </c>
      <c r="GT25">
        <v>34429.9</v>
      </c>
      <c r="GU25">
        <v>32146.8</v>
      </c>
      <c r="GV25">
        <v>43062.9</v>
      </c>
      <c r="GW25">
        <v>39966.1</v>
      </c>
      <c r="GX25">
        <v>2.0459</v>
      </c>
      <c r="GY25">
        <v>2.0612</v>
      </c>
      <c r="GZ25">
        <v>0.105351</v>
      </c>
      <c r="HA25">
        <v>0</v>
      </c>
      <c r="HB25">
        <v>29.5047</v>
      </c>
      <c r="HC25">
        <v>999.9</v>
      </c>
      <c r="HD25">
        <v>83.201</v>
      </c>
      <c r="HE25">
        <v>27.191</v>
      </c>
      <c r="HF25">
        <v>34.1482</v>
      </c>
      <c r="HG25">
        <v>42.9828</v>
      </c>
      <c r="HH25">
        <v>24.1587</v>
      </c>
      <c r="HI25">
        <v>2</v>
      </c>
      <c r="HJ25">
        <v>0.284837</v>
      </c>
      <c r="HK25">
        <v>0</v>
      </c>
      <c r="HL25">
        <v>20.3066</v>
      </c>
      <c r="HM25">
        <v>5.24664</v>
      </c>
      <c r="HN25">
        <v>11.9668</v>
      </c>
      <c r="HO25">
        <v>4.984</v>
      </c>
      <c r="HP25">
        <v>3.2926</v>
      </c>
      <c r="HQ25">
        <v>9999</v>
      </c>
      <c r="HR25">
        <v>999.9</v>
      </c>
      <c r="HS25">
        <v>9999</v>
      </c>
      <c r="HT25">
        <v>9999</v>
      </c>
      <c r="HU25">
        <v>4.97109</v>
      </c>
      <c r="HV25">
        <v>1.88287</v>
      </c>
      <c r="HW25">
        <v>1.87759</v>
      </c>
      <c r="HX25">
        <v>1.87912</v>
      </c>
      <c r="HY25">
        <v>1.87485</v>
      </c>
      <c r="HZ25">
        <v>1.875</v>
      </c>
      <c r="IA25">
        <v>1.8782</v>
      </c>
      <c r="IB25">
        <v>1.8788</v>
      </c>
      <c r="IC25">
        <v>0</v>
      </c>
      <c r="ID25">
        <v>0</v>
      </c>
      <c r="IE25">
        <v>0</v>
      </c>
      <c r="IF25">
        <v>0</v>
      </c>
      <c r="IG25" t="s">
        <v>437</v>
      </c>
      <c r="IH25" t="s">
        <v>438</v>
      </c>
      <c r="II25" t="s">
        <v>439</v>
      </c>
      <c r="IJ25" t="s">
        <v>439</v>
      </c>
      <c r="IK25" t="s">
        <v>439</v>
      </c>
      <c r="IL25" t="s">
        <v>439</v>
      </c>
      <c r="IM25">
        <v>0</v>
      </c>
      <c r="IN25">
        <v>100</v>
      </c>
      <c r="IO25">
        <v>100</v>
      </c>
      <c r="IP25">
        <v>-1.665</v>
      </c>
      <c r="IQ25">
        <v>0.5561</v>
      </c>
      <c r="IR25">
        <v>-1.67780000000005</v>
      </c>
      <c r="IS25">
        <v>0</v>
      </c>
      <c r="IT25">
        <v>0</v>
      </c>
      <c r="IU25">
        <v>0</v>
      </c>
      <c r="IV25">
        <v>0.556059999999988</v>
      </c>
      <c r="IW25">
        <v>0</v>
      </c>
      <c r="IX25">
        <v>0</v>
      </c>
      <c r="IY25">
        <v>0</v>
      </c>
      <c r="IZ25">
        <v>-1</v>
      </c>
      <c r="JA25">
        <v>-1</v>
      </c>
      <c r="JB25">
        <v>1</v>
      </c>
      <c r="JC25">
        <v>23</v>
      </c>
      <c r="JD25">
        <v>0.6</v>
      </c>
      <c r="JE25">
        <v>2.3</v>
      </c>
      <c r="JF25">
        <v>4.99756</v>
      </c>
      <c r="JG25">
        <v>4.99756</v>
      </c>
      <c r="JH25">
        <v>2.39624</v>
      </c>
      <c r="JI25">
        <v>2.67578</v>
      </c>
      <c r="JJ25">
        <v>2.30103</v>
      </c>
      <c r="JK25">
        <v>2.30591</v>
      </c>
      <c r="JL25">
        <v>32.2666</v>
      </c>
      <c r="JM25">
        <v>15.7431</v>
      </c>
      <c r="JN25">
        <v>2</v>
      </c>
      <c r="JO25">
        <v>616.002</v>
      </c>
      <c r="JP25">
        <v>640.754</v>
      </c>
      <c r="JQ25">
        <v>29.7275</v>
      </c>
      <c r="JR25">
        <v>30.4806</v>
      </c>
      <c r="JS25">
        <v>30.0008</v>
      </c>
      <c r="JT25">
        <v>30.4711</v>
      </c>
      <c r="JU25">
        <v>30.5071</v>
      </c>
      <c r="JV25">
        <v>-1</v>
      </c>
      <c r="JW25">
        <v>-30</v>
      </c>
      <c r="JX25">
        <v>-30</v>
      </c>
      <c r="JY25">
        <v>-999.9</v>
      </c>
      <c r="JZ25">
        <v>1000</v>
      </c>
      <c r="KA25">
        <v>0</v>
      </c>
      <c r="KB25">
        <v>103.496</v>
      </c>
      <c r="KC25">
        <v>100.51</v>
      </c>
    </row>
    <row r="26" spans="1:289">
      <c r="A26">
        <v>10</v>
      </c>
      <c r="B26">
        <v>1713552641</v>
      </c>
      <c r="C26">
        <v>798.900000095367</v>
      </c>
      <c r="D26" t="s">
        <v>476</v>
      </c>
      <c r="E26" t="s">
        <v>477</v>
      </c>
      <c r="F26">
        <v>15</v>
      </c>
      <c r="G26" t="s">
        <v>425</v>
      </c>
      <c r="H26" t="s">
        <v>426</v>
      </c>
      <c r="I26" t="s">
        <v>427</v>
      </c>
      <c r="J26" t="s">
        <v>428</v>
      </c>
      <c r="K26" t="s">
        <v>429</v>
      </c>
      <c r="L26" t="s">
        <v>430</v>
      </c>
      <c r="M26">
        <v>1713552633</v>
      </c>
      <c r="N26">
        <f>(O26)/1000</f>
        <v>0</v>
      </c>
      <c r="O26">
        <f>IF(DT26, AR26, AL26)</f>
        <v>0</v>
      </c>
      <c r="P26">
        <f>IF(DT26, AM26, AK26)</f>
        <v>0</v>
      </c>
      <c r="Q26">
        <f>DV26 - IF(AY26&gt;1, P26*DP26*100.0/(BA26*EJ26), 0)</f>
        <v>0</v>
      </c>
      <c r="R26">
        <f>((X26-N26/2)*Q26-P26)/(X26+N26/2)</f>
        <v>0</v>
      </c>
      <c r="S26">
        <f>R26*(EC26+ED26)/1000.0</f>
        <v>0</v>
      </c>
      <c r="T26">
        <f>(DV26 - IF(AY26&gt;1, P26*DP26*100.0/(BA26*EJ26), 0))*(EC26+ED26)/1000.0</f>
        <v>0</v>
      </c>
      <c r="U26">
        <f>2.0/((1/W26-1/V26)+SIGN(W26)*SQRT((1/W26-1/V26)*(1/W26-1/V26) + 4*DQ26/((DQ26+1)*(DQ26+1))*(2*1/W26*1/V26-1/V26*1/V26)))</f>
        <v>0</v>
      </c>
      <c r="V26">
        <f>IF(LEFT(DR26,1)&lt;&gt;"0",IF(LEFT(DR26,1)="1",3.0,DS26),$D$5+$E$5*(EJ26*EC26/($K$5*1000))+$F$5*(EJ26*EC26/($K$5*1000))*MAX(MIN(DP26,$J$5),$I$5)*MAX(MIN(DP26,$J$5),$I$5)+$G$5*MAX(MIN(DP26,$J$5),$I$5)*(EJ26*EC26/($K$5*1000))+$H$5*(EJ26*EC26/($K$5*1000))*(EJ26*EC26/($K$5*1000)))</f>
        <v>0</v>
      </c>
      <c r="W26">
        <f>N26*(1000-(1000*0.61365*exp(17.502*AA26/(240.97+AA26))/(EC26+ED26)+DX26)/2)/(1000*0.61365*exp(17.502*AA26/(240.97+AA26))/(EC26+ED26)-DX26)</f>
        <v>0</v>
      </c>
      <c r="X26">
        <f>1/((DQ26+1)/(U26/1.6)+1/(V26/1.37)) + DQ26/((DQ26+1)/(U26/1.6) + DQ26/(V26/1.37))</f>
        <v>0</v>
      </c>
      <c r="Y26">
        <f>(DL26*DO26)</f>
        <v>0</v>
      </c>
      <c r="Z26">
        <f>(EE26+(Y26+2*0.95*5.67E-8*(((EE26+$B$7)+273)^4-(EE26+273)^4)-44100*N26)/(1.84*29.3*V26+8*0.95*5.67E-8*(EE26+273)^3))</f>
        <v>0</v>
      </c>
      <c r="AA26">
        <f>($C$7*EF26+$D$7*EG26+$E$7*Z26)</f>
        <v>0</v>
      </c>
      <c r="AB26">
        <f>0.61365*exp(17.502*AA26/(240.97+AA26))</f>
        <v>0</v>
      </c>
      <c r="AC26">
        <f>(AD26/AE26*100)</f>
        <v>0</v>
      </c>
      <c r="AD26">
        <f>DX26*(EC26+ED26)/1000</f>
        <v>0</v>
      </c>
      <c r="AE26">
        <f>0.61365*exp(17.502*EE26/(240.97+EE26))</f>
        <v>0</v>
      </c>
      <c r="AF26">
        <f>(AB26-DX26*(EC26+ED26)/1000)</f>
        <v>0</v>
      </c>
      <c r="AG26">
        <f>(-N26*44100)</f>
        <v>0</v>
      </c>
      <c r="AH26">
        <f>2*29.3*V26*0.92*(EE26-AA26)</f>
        <v>0</v>
      </c>
      <c r="AI26">
        <f>2*0.95*5.67E-8*(((EE26+$B$7)+273)^4-(AA26+273)^4)</f>
        <v>0</v>
      </c>
      <c r="AJ26">
        <f>Y26+AI26+AG26+AH26</f>
        <v>0</v>
      </c>
      <c r="AK26">
        <f>EB26*AY26*(DW26-DV26*(1000-AY26*DY26)/(1000-AY26*DX26))/(100*DP26)</f>
        <v>0</v>
      </c>
      <c r="AL26">
        <f>1000*EB26*AY26*(DX26-DY26)/(100*DP26*(1000-AY26*DX26))</f>
        <v>0</v>
      </c>
      <c r="AM26">
        <f>(AN26 - AO26 - EC26*1E3/(8.314*(EE26+273.15)) * AQ26/EB26 * AP26) * EB26/(100*DP26) * (1000 - DY26)/1000</f>
        <v>0</v>
      </c>
      <c r="AN26">
        <v>351.416333797161</v>
      </c>
      <c r="AO26">
        <v>348.672236363636</v>
      </c>
      <c r="AP26">
        <v>0.0486133144071467</v>
      </c>
      <c r="AQ26">
        <v>67.015565989993</v>
      </c>
      <c r="AR26">
        <f>(AT26 - AS26 + EC26*1E3/(8.314*(EE26+273.15)) * AV26/EB26 * AU26) * EB26/(100*DP26) * 1000/(1000 - AT26)</f>
        <v>0</v>
      </c>
      <c r="AS26">
        <v>35.3469814698306</v>
      </c>
      <c r="AT26">
        <v>36.2489078787879</v>
      </c>
      <c r="AU26">
        <v>-0.000984852134984168</v>
      </c>
      <c r="AV26">
        <v>77.9759877602948</v>
      </c>
      <c r="AW26">
        <v>2</v>
      </c>
      <c r="AX26">
        <v>0</v>
      </c>
      <c r="AY26">
        <f>IF(AW26*$H$13&gt;=BA26,1.0,(BA26/(BA26-AW26*$H$13)))</f>
        <v>0</v>
      </c>
      <c r="AZ26">
        <f>(AY26-1)*100</f>
        <v>0</v>
      </c>
      <c r="BA26">
        <f>MAX(0,($B$13+$C$13*EJ26)/(1+$D$13*EJ26)*EC26/(EE26+273)*$E$13)</f>
        <v>0</v>
      </c>
      <c r="BB26" t="s">
        <v>431</v>
      </c>
      <c r="BC26">
        <v>10084.4</v>
      </c>
      <c r="BD26">
        <v>964.285769230769</v>
      </c>
      <c r="BE26">
        <v>4893.03</v>
      </c>
      <c r="BF26">
        <f>1-BD26/BE26</f>
        <v>0</v>
      </c>
      <c r="BG26">
        <v>-0.310733160395021</v>
      </c>
      <c r="BH26" t="s">
        <v>478</v>
      </c>
      <c r="BI26">
        <v>10088.3</v>
      </c>
      <c r="BJ26">
        <v>1903.6876</v>
      </c>
      <c r="BK26">
        <v>2113.68587038678</v>
      </c>
      <c r="BL26">
        <f>1-BJ26/BK26</f>
        <v>0</v>
      </c>
      <c r="BM26">
        <v>0.5</v>
      </c>
      <c r="BN26">
        <f>DM26</f>
        <v>0</v>
      </c>
      <c r="BO26">
        <f>P26</f>
        <v>0</v>
      </c>
      <c r="BP26">
        <f>BL26*BM26*BN26</f>
        <v>0</v>
      </c>
      <c r="BQ26">
        <f>(BO26-BG26)/BN26</f>
        <v>0</v>
      </c>
      <c r="BR26">
        <f>(BE26-BK26)/BK26</f>
        <v>0</v>
      </c>
      <c r="BS26">
        <f>BD26/(BF26+BD26/BK26)</f>
        <v>0</v>
      </c>
      <c r="BT26" t="s">
        <v>433</v>
      </c>
      <c r="BU26">
        <v>0</v>
      </c>
      <c r="BV26">
        <f>IF(BU26&lt;&gt;0, BU26, BS26)</f>
        <v>0</v>
      </c>
      <c r="BW26">
        <f>1-BV26/BK26</f>
        <v>0</v>
      </c>
      <c r="BX26">
        <f>(BK26-BJ26)/(BK26-BV26)</f>
        <v>0</v>
      </c>
      <c r="BY26">
        <f>(BE26-BK26)/(BE26-BV26)</f>
        <v>0</v>
      </c>
      <c r="BZ26">
        <f>(BK26-BJ26)/(BK26-BD26)</f>
        <v>0</v>
      </c>
      <c r="CA26">
        <f>(BE26-BK26)/(BE26-BD26)</f>
        <v>0</v>
      </c>
      <c r="CB26">
        <f>(BX26*BV26/BJ26)</f>
        <v>0</v>
      </c>
      <c r="CC26">
        <f>(1-CB26)</f>
        <v>0</v>
      </c>
      <c r="CD26">
        <v>2317</v>
      </c>
      <c r="CE26">
        <v>290</v>
      </c>
      <c r="CF26">
        <v>2109.97</v>
      </c>
      <c r="CG26">
        <v>65</v>
      </c>
      <c r="CH26">
        <v>10088.3</v>
      </c>
      <c r="CI26">
        <v>2103.61</v>
      </c>
      <c r="CJ26">
        <v>6.36</v>
      </c>
      <c r="CK26">
        <v>300</v>
      </c>
      <c r="CL26">
        <v>24.1</v>
      </c>
      <c r="CM26">
        <v>2113.68587038678</v>
      </c>
      <c r="CN26">
        <v>2.41391342651315</v>
      </c>
      <c r="CO26">
        <v>-10.1669817386359</v>
      </c>
      <c r="CP26">
        <v>2.12747562957485</v>
      </c>
      <c r="CQ26">
        <v>0.449229084768926</v>
      </c>
      <c r="CR26">
        <v>-0.00778114238042269</v>
      </c>
      <c r="CS26">
        <v>290</v>
      </c>
      <c r="CT26">
        <v>2112.12</v>
      </c>
      <c r="CU26">
        <v>895</v>
      </c>
      <c r="CV26">
        <v>10048</v>
      </c>
      <c r="CW26">
        <v>2103.57</v>
      </c>
      <c r="CX26">
        <v>8.55</v>
      </c>
      <c r="DL26">
        <f>$B$11*EK26+$C$11*EL26+$F$11*EW26*(1-EZ26)</f>
        <v>0</v>
      </c>
      <c r="DM26">
        <f>DL26*DN26</f>
        <v>0</v>
      </c>
      <c r="DN26">
        <f>($B$11*$D$9+$C$11*$D$9+$F$11*((FJ26+FB26)/MAX(FJ26+FB26+FK26, 0.1)*$I$9+FK26/MAX(FJ26+FB26+FK26, 0.1)*$J$9))/($B$11+$C$11+$F$11)</f>
        <v>0</v>
      </c>
      <c r="DO26">
        <f>($B$11*$K$9+$C$11*$K$9+$F$11*((FJ26+FB26)/MAX(FJ26+FB26+FK26, 0.1)*$P$9+FK26/MAX(FJ26+FB26+FK26, 0.1)*$Q$9))/($B$11+$C$11+$F$11)</f>
        <v>0</v>
      </c>
      <c r="DP26">
        <v>6</v>
      </c>
      <c r="DQ26">
        <v>0.5</v>
      </c>
      <c r="DR26" t="s">
        <v>434</v>
      </c>
      <c r="DS26">
        <v>2</v>
      </c>
      <c r="DT26" t="b">
        <v>1</v>
      </c>
      <c r="DU26">
        <v>1713552633</v>
      </c>
      <c r="DV26">
        <v>335.868066666667</v>
      </c>
      <c r="DW26">
        <v>338.6916</v>
      </c>
      <c r="DX26">
        <v>36.2719466666667</v>
      </c>
      <c r="DY26">
        <v>35.3522</v>
      </c>
      <c r="DZ26">
        <v>337.571066666667</v>
      </c>
      <c r="EA26">
        <v>35.7091466666667</v>
      </c>
      <c r="EB26">
        <v>600.002066666667</v>
      </c>
      <c r="EC26">
        <v>88.1907733333333</v>
      </c>
      <c r="ED26">
        <v>0.100002433333333</v>
      </c>
      <c r="EE26">
        <v>31.8080866666667</v>
      </c>
      <c r="EF26">
        <v>31.5417133333333</v>
      </c>
      <c r="EG26">
        <v>999.9</v>
      </c>
      <c r="EH26">
        <v>0</v>
      </c>
      <c r="EI26">
        <v>0</v>
      </c>
      <c r="EJ26">
        <v>6998.66666666667</v>
      </c>
      <c r="EK26">
        <v>0</v>
      </c>
      <c r="EL26">
        <v>-550.824933333333</v>
      </c>
      <c r="EM26">
        <v>-2.79034333333333</v>
      </c>
      <c r="EN26">
        <v>348.543666666667</v>
      </c>
      <c r="EO26">
        <v>351.103933333333</v>
      </c>
      <c r="EP26">
        <v>0.919747733333333</v>
      </c>
      <c r="EQ26">
        <v>338.6916</v>
      </c>
      <c r="ER26">
        <v>35.3522</v>
      </c>
      <c r="ES26">
        <v>3.198852</v>
      </c>
      <c r="ET26">
        <v>3.11773866666667</v>
      </c>
      <c r="EU26">
        <v>25.1008866666667</v>
      </c>
      <c r="EV26">
        <v>24.6704333333333</v>
      </c>
      <c r="EW26">
        <v>699.990933333333</v>
      </c>
      <c r="EX26">
        <v>0.942998</v>
      </c>
      <c r="EY26">
        <v>0.0570018733333333</v>
      </c>
      <c r="EZ26">
        <v>0</v>
      </c>
      <c r="FA26">
        <v>1904.42333333333</v>
      </c>
      <c r="FB26">
        <v>5.00072</v>
      </c>
      <c r="FC26">
        <v>13118.9333333333</v>
      </c>
      <c r="FD26">
        <v>6033.88733333333</v>
      </c>
      <c r="FE26">
        <v>44.5165333333333</v>
      </c>
      <c r="FF26">
        <v>47.0372</v>
      </c>
      <c r="FG26">
        <v>46.083</v>
      </c>
      <c r="FH26">
        <v>47.3956666666667</v>
      </c>
      <c r="FI26">
        <v>47.125</v>
      </c>
      <c r="FJ26">
        <v>655.374</v>
      </c>
      <c r="FK26">
        <v>39.6193333333333</v>
      </c>
      <c r="FL26">
        <v>0</v>
      </c>
      <c r="FM26">
        <v>147.900000095367</v>
      </c>
      <c r="FN26">
        <v>0</v>
      </c>
      <c r="FO26">
        <v>1903.6876</v>
      </c>
      <c r="FP26">
        <v>-44.8361537662739</v>
      </c>
      <c r="FQ26">
        <v>-279.584614896266</v>
      </c>
      <c r="FR26">
        <v>13114.304</v>
      </c>
      <c r="FS26">
        <v>15</v>
      </c>
      <c r="FT26">
        <v>1713552662</v>
      </c>
      <c r="FU26" t="s">
        <v>479</v>
      </c>
      <c r="FV26">
        <v>1713552662</v>
      </c>
      <c r="FW26">
        <v>1713552596</v>
      </c>
      <c r="FX26">
        <v>18</v>
      </c>
      <c r="FY26">
        <v>-0.034</v>
      </c>
      <c r="FZ26">
        <v>0.007</v>
      </c>
      <c r="GA26">
        <v>-1.703</v>
      </c>
      <c r="GB26">
        <v>0.563</v>
      </c>
      <c r="GC26">
        <v>339</v>
      </c>
      <c r="GD26">
        <v>36</v>
      </c>
      <c r="GE26">
        <v>0.9</v>
      </c>
      <c r="GF26">
        <v>0.23</v>
      </c>
      <c r="GG26">
        <v>0</v>
      </c>
      <c r="GH26">
        <v>0</v>
      </c>
      <c r="GI26" t="s">
        <v>436</v>
      </c>
      <c r="GJ26">
        <v>3.23963</v>
      </c>
      <c r="GK26">
        <v>2.69146</v>
      </c>
      <c r="GL26">
        <v>0.0716648</v>
      </c>
      <c r="GM26">
        <v>0.0716594</v>
      </c>
      <c r="GN26">
        <v>0.138637</v>
      </c>
      <c r="GO26">
        <v>0.135</v>
      </c>
      <c r="GP26">
        <v>28110.1</v>
      </c>
      <c r="GQ26">
        <v>25797.6</v>
      </c>
      <c r="GR26">
        <v>28667.6</v>
      </c>
      <c r="GS26">
        <v>26383.6</v>
      </c>
      <c r="GT26">
        <v>34403.8</v>
      </c>
      <c r="GU26">
        <v>32112.7</v>
      </c>
      <c r="GV26">
        <v>43049.7</v>
      </c>
      <c r="GW26">
        <v>39951.3</v>
      </c>
      <c r="GX26">
        <v>2.0418</v>
      </c>
      <c r="GY26">
        <v>2.0562</v>
      </c>
      <c r="GZ26">
        <v>0.110269</v>
      </c>
      <c r="HA26">
        <v>0</v>
      </c>
      <c r="HB26">
        <v>29.7604</v>
      </c>
      <c r="HC26">
        <v>999.9</v>
      </c>
      <c r="HD26">
        <v>82.847</v>
      </c>
      <c r="HE26">
        <v>27.442</v>
      </c>
      <c r="HF26">
        <v>34.5077</v>
      </c>
      <c r="HG26">
        <v>42.9028</v>
      </c>
      <c r="HH26">
        <v>24.0825</v>
      </c>
      <c r="HI26">
        <v>2</v>
      </c>
      <c r="HJ26">
        <v>0.303557</v>
      </c>
      <c r="HK26">
        <v>0</v>
      </c>
      <c r="HL26">
        <v>20.3062</v>
      </c>
      <c r="HM26">
        <v>5.24604</v>
      </c>
      <c r="HN26">
        <v>11.9656</v>
      </c>
      <c r="HO26">
        <v>4.9852</v>
      </c>
      <c r="HP26">
        <v>3.2924</v>
      </c>
      <c r="HQ26">
        <v>9999</v>
      </c>
      <c r="HR26">
        <v>999.9</v>
      </c>
      <c r="HS26">
        <v>9999</v>
      </c>
      <c r="HT26">
        <v>9999</v>
      </c>
      <c r="HU26">
        <v>4.97109</v>
      </c>
      <c r="HV26">
        <v>1.88281</v>
      </c>
      <c r="HW26">
        <v>1.87759</v>
      </c>
      <c r="HX26">
        <v>1.87912</v>
      </c>
      <c r="HY26">
        <v>1.87483</v>
      </c>
      <c r="HZ26">
        <v>1.875</v>
      </c>
      <c r="IA26">
        <v>1.87823</v>
      </c>
      <c r="IB26">
        <v>1.87878</v>
      </c>
      <c r="IC26">
        <v>0</v>
      </c>
      <c r="ID26">
        <v>0</v>
      </c>
      <c r="IE26">
        <v>0</v>
      </c>
      <c r="IF26">
        <v>0</v>
      </c>
      <c r="IG26" t="s">
        <v>437</v>
      </c>
      <c r="IH26" t="s">
        <v>438</v>
      </c>
      <c r="II26" t="s">
        <v>439</v>
      </c>
      <c r="IJ26" t="s">
        <v>439</v>
      </c>
      <c r="IK26" t="s">
        <v>439</v>
      </c>
      <c r="IL26" t="s">
        <v>439</v>
      </c>
      <c r="IM26">
        <v>0</v>
      </c>
      <c r="IN26">
        <v>100</v>
      </c>
      <c r="IO26">
        <v>100</v>
      </c>
      <c r="IP26">
        <v>-1.703</v>
      </c>
      <c r="IQ26">
        <v>0.5628</v>
      </c>
      <c r="IR26">
        <v>-1.66980000000001</v>
      </c>
      <c r="IS26">
        <v>0</v>
      </c>
      <c r="IT26">
        <v>0</v>
      </c>
      <c r="IU26">
        <v>0</v>
      </c>
      <c r="IV26">
        <v>0.5627909090909</v>
      </c>
      <c r="IW26">
        <v>0</v>
      </c>
      <c r="IX26">
        <v>0</v>
      </c>
      <c r="IY26">
        <v>0</v>
      </c>
      <c r="IZ26">
        <v>-1</v>
      </c>
      <c r="JA26">
        <v>-1</v>
      </c>
      <c r="JB26">
        <v>1</v>
      </c>
      <c r="JC26">
        <v>23</v>
      </c>
      <c r="JD26">
        <v>0.8</v>
      </c>
      <c r="JE26">
        <v>0.8</v>
      </c>
      <c r="JF26">
        <v>4.99756</v>
      </c>
      <c r="JG26">
        <v>4.99756</v>
      </c>
      <c r="JH26">
        <v>2.39624</v>
      </c>
      <c r="JI26">
        <v>2.67456</v>
      </c>
      <c r="JJ26">
        <v>2.30103</v>
      </c>
      <c r="JK26">
        <v>2.31201</v>
      </c>
      <c r="JL26">
        <v>32.4875</v>
      </c>
      <c r="JM26">
        <v>15.7256</v>
      </c>
      <c r="JN26">
        <v>2</v>
      </c>
      <c r="JO26">
        <v>615.593</v>
      </c>
      <c r="JP26">
        <v>639.651</v>
      </c>
      <c r="JQ26">
        <v>30.0951</v>
      </c>
      <c r="JR26">
        <v>30.7306</v>
      </c>
      <c r="JS26">
        <v>30.0005</v>
      </c>
      <c r="JT26">
        <v>30.7429</v>
      </c>
      <c r="JU26">
        <v>30.7821</v>
      </c>
      <c r="JV26">
        <v>-1</v>
      </c>
      <c r="JW26">
        <v>-30</v>
      </c>
      <c r="JX26">
        <v>-30</v>
      </c>
      <c r="JY26">
        <v>-999.9</v>
      </c>
      <c r="JZ26">
        <v>1000</v>
      </c>
      <c r="KA26">
        <v>0</v>
      </c>
      <c r="KB26">
        <v>103.464</v>
      </c>
      <c r="KC26">
        <v>100.472</v>
      </c>
    </row>
    <row r="27" spans="1:289">
      <c r="A27">
        <v>11</v>
      </c>
      <c r="B27">
        <v>1713552728</v>
      </c>
      <c r="C27">
        <v>885.900000095367</v>
      </c>
      <c r="D27" t="s">
        <v>480</v>
      </c>
      <c r="E27" t="s">
        <v>481</v>
      </c>
      <c r="F27">
        <v>15</v>
      </c>
      <c r="G27" t="s">
        <v>425</v>
      </c>
      <c r="H27" t="s">
        <v>426</v>
      </c>
      <c r="I27" t="s">
        <v>427</v>
      </c>
      <c r="J27" t="s">
        <v>428</v>
      </c>
      <c r="K27" t="s">
        <v>429</v>
      </c>
      <c r="L27" t="s">
        <v>430</v>
      </c>
      <c r="M27">
        <v>1713552720</v>
      </c>
      <c r="N27">
        <f>(O27)/1000</f>
        <v>0</v>
      </c>
      <c r="O27">
        <f>IF(DT27, AR27, AL27)</f>
        <v>0</v>
      </c>
      <c r="P27">
        <f>IF(DT27, AM27, AK27)</f>
        <v>0</v>
      </c>
      <c r="Q27">
        <f>DV27 - IF(AY27&gt;1, P27*DP27*100.0/(BA27*EJ27), 0)</f>
        <v>0</v>
      </c>
      <c r="R27">
        <f>((X27-N27/2)*Q27-P27)/(X27+N27/2)</f>
        <v>0</v>
      </c>
      <c r="S27">
        <f>R27*(EC27+ED27)/1000.0</f>
        <v>0</v>
      </c>
      <c r="T27">
        <f>(DV27 - IF(AY27&gt;1, P27*DP27*100.0/(BA27*EJ27), 0))*(EC27+ED27)/1000.0</f>
        <v>0</v>
      </c>
      <c r="U27">
        <f>2.0/((1/W27-1/V27)+SIGN(W27)*SQRT((1/W27-1/V27)*(1/W27-1/V27) + 4*DQ27/((DQ27+1)*(DQ27+1))*(2*1/W27*1/V27-1/V27*1/V27)))</f>
        <v>0</v>
      </c>
      <c r="V27">
        <f>IF(LEFT(DR27,1)&lt;&gt;"0",IF(LEFT(DR27,1)="1",3.0,DS27),$D$5+$E$5*(EJ27*EC27/($K$5*1000))+$F$5*(EJ27*EC27/($K$5*1000))*MAX(MIN(DP27,$J$5),$I$5)*MAX(MIN(DP27,$J$5),$I$5)+$G$5*MAX(MIN(DP27,$J$5),$I$5)*(EJ27*EC27/($K$5*1000))+$H$5*(EJ27*EC27/($K$5*1000))*(EJ27*EC27/($K$5*1000)))</f>
        <v>0</v>
      </c>
      <c r="W27">
        <f>N27*(1000-(1000*0.61365*exp(17.502*AA27/(240.97+AA27))/(EC27+ED27)+DX27)/2)/(1000*0.61365*exp(17.502*AA27/(240.97+AA27))/(EC27+ED27)-DX27)</f>
        <v>0</v>
      </c>
      <c r="X27">
        <f>1/((DQ27+1)/(U27/1.6)+1/(V27/1.37)) + DQ27/((DQ27+1)/(U27/1.6) + DQ27/(V27/1.37))</f>
        <v>0</v>
      </c>
      <c r="Y27">
        <f>(DL27*DO27)</f>
        <v>0</v>
      </c>
      <c r="Z27">
        <f>(EE27+(Y27+2*0.95*5.67E-8*(((EE27+$B$7)+273)^4-(EE27+273)^4)-44100*N27)/(1.84*29.3*V27+8*0.95*5.67E-8*(EE27+273)^3))</f>
        <v>0</v>
      </c>
      <c r="AA27">
        <f>($C$7*EF27+$D$7*EG27+$E$7*Z27)</f>
        <v>0</v>
      </c>
      <c r="AB27">
        <f>0.61365*exp(17.502*AA27/(240.97+AA27))</f>
        <v>0</v>
      </c>
      <c r="AC27">
        <f>(AD27/AE27*100)</f>
        <v>0</v>
      </c>
      <c r="AD27">
        <f>DX27*(EC27+ED27)/1000</f>
        <v>0</v>
      </c>
      <c r="AE27">
        <f>0.61365*exp(17.502*EE27/(240.97+EE27))</f>
        <v>0</v>
      </c>
      <c r="AF27">
        <f>(AB27-DX27*(EC27+ED27)/1000)</f>
        <v>0</v>
      </c>
      <c r="AG27">
        <f>(-N27*44100)</f>
        <v>0</v>
      </c>
      <c r="AH27">
        <f>2*29.3*V27*0.92*(EE27-AA27)</f>
        <v>0</v>
      </c>
      <c r="AI27">
        <f>2*0.95*5.67E-8*(((EE27+$B$7)+273)^4-(AA27+273)^4)</f>
        <v>0</v>
      </c>
      <c r="AJ27">
        <f>Y27+AI27+AG27+AH27</f>
        <v>0</v>
      </c>
      <c r="AK27">
        <f>EB27*AY27*(DW27-DV27*(1000-AY27*DY27)/(1000-AY27*DX27))/(100*DP27)</f>
        <v>0</v>
      </c>
      <c r="AL27">
        <f>1000*EB27*AY27*(DX27-DY27)/(100*DP27*(1000-AY27*DX27))</f>
        <v>0</v>
      </c>
      <c r="AM27">
        <f>(AN27 - AO27 - EC27*1E3/(8.314*(EE27+273.15)) * AQ27/EB27 * AP27) * EB27/(100*DP27) * (1000 - DY27)/1000</f>
        <v>0</v>
      </c>
      <c r="AN27">
        <v>353.295640740115</v>
      </c>
      <c r="AO27">
        <v>351.221896969697</v>
      </c>
      <c r="AP27">
        <v>-0.11967805290338</v>
      </c>
      <c r="AQ27">
        <v>66.9987133237826</v>
      </c>
      <c r="AR27">
        <f>(AT27 - AS27 + EC27*1E3/(8.314*(EE27+273.15)) * AV27/EB27 * AU27) * EB27/(100*DP27) * 1000/(1000 - AT27)</f>
        <v>0</v>
      </c>
      <c r="AS27">
        <v>35.4593424657226</v>
      </c>
      <c r="AT27">
        <v>36.2327636363636</v>
      </c>
      <c r="AU27">
        <v>0.0114848407419657</v>
      </c>
      <c r="AV27">
        <v>77.7786805551741</v>
      </c>
      <c r="AW27">
        <v>3</v>
      </c>
      <c r="AX27">
        <v>1</v>
      </c>
      <c r="AY27">
        <f>IF(AW27*$H$13&gt;=BA27,1.0,(BA27/(BA27-AW27*$H$13)))</f>
        <v>0</v>
      </c>
      <c r="AZ27">
        <f>(AY27-1)*100</f>
        <v>0</v>
      </c>
      <c r="BA27">
        <f>MAX(0,($B$13+$C$13*EJ27)/(1+$D$13*EJ27)*EC27/(EE27+273)*$E$13)</f>
        <v>0</v>
      </c>
      <c r="BB27" t="s">
        <v>431</v>
      </c>
      <c r="BC27">
        <v>10084.4</v>
      </c>
      <c r="BD27">
        <v>964.285769230769</v>
      </c>
      <c r="BE27">
        <v>4893.03</v>
      </c>
      <c r="BF27">
        <f>1-BD27/BE27</f>
        <v>0</v>
      </c>
      <c r="BG27">
        <v>-0.310733160395021</v>
      </c>
      <c r="BH27" t="s">
        <v>482</v>
      </c>
      <c r="BI27">
        <v>10085.9</v>
      </c>
      <c r="BJ27">
        <v>1848.2852</v>
      </c>
      <c r="BK27">
        <v>2061.61628271828</v>
      </c>
      <c r="BL27">
        <f>1-BJ27/BK27</f>
        <v>0</v>
      </c>
      <c r="BM27">
        <v>0.5</v>
      </c>
      <c r="BN27">
        <f>DM27</f>
        <v>0</v>
      </c>
      <c r="BO27">
        <f>P27</f>
        <v>0</v>
      </c>
      <c r="BP27">
        <f>BL27*BM27*BN27</f>
        <v>0</v>
      </c>
      <c r="BQ27">
        <f>(BO27-BG27)/BN27</f>
        <v>0</v>
      </c>
      <c r="BR27">
        <f>(BE27-BK27)/BK27</f>
        <v>0</v>
      </c>
      <c r="BS27">
        <f>BD27/(BF27+BD27/BK27)</f>
        <v>0</v>
      </c>
      <c r="BT27" t="s">
        <v>433</v>
      </c>
      <c r="BU27">
        <v>0</v>
      </c>
      <c r="BV27">
        <f>IF(BU27&lt;&gt;0, BU27, BS27)</f>
        <v>0</v>
      </c>
      <c r="BW27">
        <f>1-BV27/BK27</f>
        <v>0</v>
      </c>
      <c r="BX27">
        <f>(BK27-BJ27)/(BK27-BV27)</f>
        <v>0</v>
      </c>
      <c r="BY27">
        <f>(BE27-BK27)/(BE27-BV27)</f>
        <v>0</v>
      </c>
      <c r="BZ27">
        <f>(BK27-BJ27)/(BK27-BD27)</f>
        <v>0</v>
      </c>
      <c r="CA27">
        <f>(BE27-BK27)/(BE27-BD27)</f>
        <v>0</v>
      </c>
      <c r="CB27">
        <f>(BX27*BV27/BJ27)</f>
        <v>0</v>
      </c>
      <c r="CC27">
        <f>(1-CB27)</f>
        <v>0</v>
      </c>
      <c r="CD27">
        <v>2318</v>
      </c>
      <c r="CE27">
        <v>290</v>
      </c>
      <c r="CF27">
        <v>2055.11</v>
      </c>
      <c r="CG27">
        <v>75</v>
      </c>
      <c r="CH27">
        <v>10085.9</v>
      </c>
      <c r="CI27">
        <v>2049.08</v>
      </c>
      <c r="CJ27">
        <v>6.03</v>
      </c>
      <c r="CK27">
        <v>300</v>
      </c>
      <c r="CL27">
        <v>24.1</v>
      </c>
      <c r="CM27">
        <v>2061.61628271828</v>
      </c>
      <c r="CN27">
        <v>2.52696414244867</v>
      </c>
      <c r="CO27">
        <v>-12.6391991130687</v>
      </c>
      <c r="CP27">
        <v>2.22683529764685</v>
      </c>
      <c r="CQ27">
        <v>0.535002323978746</v>
      </c>
      <c r="CR27">
        <v>-0.00778034060066741</v>
      </c>
      <c r="CS27">
        <v>290</v>
      </c>
      <c r="CT27">
        <v>2057.57</v>
      </c>
      <c r="CU27">
        <v>895</v>
      </c>
      <c r="CV27">
        <v>10046.6</v>
      </c>
      <c r="CW27">
        <v>2049.04</v>
      </c>
      <c r="CX27">
        <v>8.53</v>
      </c>
      <c r="DL27">
        <f>$B$11*EK27+$C$11*EL27+$F$11*EW27*(1-EZ27)</f>
        <v>0</v>
      </c>
      <c r="DM27">
        <f>DL27*DN27</f>
        <v>0</v>
      </c>
      <c r="DN27">
        <f>($B$11*$D$9+$C$11*$D$9+$F$11*((FJ27+FB27)/MAX(FJ27+FB27+FK27, 0.1)*$I$9+FK27/MAX(FJ27+FB27+FK27, 0.1)*$J$9))/($B$11+$C$11+$F$11)</f>
        <v>0</v>
      </c>
      <c r="DO27">
        <f>($B$11*$K$9+$C$11*$K$9+$F$11*((FJ27+FB27)/MAX(FJ27+FB27+FK27, 0.1)*$P$9+FK27/MAX(FJ27+FB27+FK27, 0.1)*$Q$9))/($B$11+$C$11+$F$11)</f>
        <v>0</v>
      </c>
      <c r="DP27">
        <v>6</v>
      </c>
      <c r="DQ27">
        <v>0.5</v>
      </c>
      <c r="DR27" t="s">
        <v>434</v>
      </c>
      <c r="DS27">
        <v>2</v>
      </c>
      <c r="DT27" t="b">
        <v>1</v>
      </c>
      <c r="DU27">
        <v>1713552720</v>
      </c>
      <c r="DV27">
        <v>339.5638</v>
      </c>
      <c r="DW27">
        <v>341.282266666667</v>
      </c>
      <c r="DX27">
        <v>36.1575266666667</v>
      </c>
      <c r="DY27">
        <v>35.3952666666667</v>
      </c>
      <c r="DZ27">
        <v>341.2718</v>
      </c>
      <c r="EA27">
        <v>35.59474</v>
      </c>
      <c r="EB27">
        <v>599.997066666667</v>
      </c>
      <c r="EC27">
        <v>88.1880733333333</v>
      </c>
      <c r="ED27">
        <v>0.1000172</v>
      </c>
      <c r="EE27">
        <v>32.01014</v>
      </c>
      <c r="EF27">
        <v>31.7355133333333</v>
      </c>
      <c r="EG27">
        <v>999.9</v>
      </c>
      <c r="EH27">
        <v>0</v>
      </c>
      <c r="EI27">
        <v>0</v>
      </c>
      <c r="EJ27">
        <v>7000.83333333333</v>
      </c>
      <c r="EK27">
        <v>0</v>
      </c>
      <c r="EL27">
        <v>-567.9236</v>
      </c>
      <c r="EM27">
        <v>-1.71408333333333</v>
      </c>
      <c r="EN27">
        <v>352.306733333333</v>
      </c>
      <c r="EO27">
        <v>353.8054</v>
      </c>
      <c r="EP27">
        <v>0.762263933333333</v>
      </c>
      <c r="EQ27">
        <v>341.282266666667</v>
      </c>
      <c r="ER27">
        <v>35.3952666666667</v>
      </c>
      <c r="ES27">
        <v>3.188664</v>
      </c>
      <c r="ET27">
        <v>3.12143933333333</v>
      </c>
      <c r="EU27">
        <v>25.0473266666667</v>
      </c>
      <c r="EV27">
        <v>24.6902666666667</v>
      </c>
      <c r="EW27">
        <v>699.971133333333</v>
      </c>
      <c r="EX27">
        <v>0.943002733333333</v>
      </c>
      <c r="EY27">
        <v>0.0569970933333333</v>
      </c>
      <c r="EZ27">
        <v>0</v>
      </c>
      <c r="FA27">
        <v>1848.61333333333</v>
      </c>
      <c r="FB27">
        <v>5.00072</v>
      </c>
      <c r="FC27">
        <v>12764.8266666667</v>
      </c>
      <c r="FD27">
        <v>6033.72333333333</v>
      </c>
      <c r="FE27">
        <v>44.7038</v>
      </c>
      <c r="FF27">
        <v>47.187</v>
      </c>
      <c r="FG27">
        <v>46.25</v>
      </c>
      <c r="FH27">
        <v>47.562</v>
      </c>
      <c r="FI27">
        <v>47.312</v>
      </c>
      <c r="FJ27">
        <v>655.358</v>
      </c>
      <c r="FK27">
        <v>39.61</v>
      </c>
      <c r="FL27">
        <v>0</v>
      </c>
      <c r="FM27">
        <v>85.7000000476837</v>
      </c>
      <c r="FN27">
        <v>0</v>
      </c>
      <c r="FO27">
        <v>1848.2852</v>
      </c>
      <c r="FP27">
        <v>-28.5892307743062</v>
      </c>
      <c r="FQ27">
        <v>-196.069230761279</v>
      </c>
      <c r="FR27">
        <v>12763.276</v>
      </c>
      <c r="FS27">
        <v>15</v>
      </c>
      <c r="FT27">
        <v>1713552749</v>
      </c>
      <c r="FU27" t="s">
        <v>483</v>
      </c>
      <c r="FV27">
        <v>1713552749</v>
      </c>
      <c r="FW27">
        <v>1713552596</v>
      </c>
      <c r="FX27">
        <v>19</v>
      </c>
      <c r="FY27">
        <v>-0.004</v>
      </c>
      <c r="FZ27">
        <v>0.007</v>
      </c>
      <c r="GA27">
        <v>-1.708</v>
      </c>
      <c r="GB27">
        <v>0.563</v>
      </c>
      <c r="GC27">
        <v>339</v>
      </c>
      <c r="GD27">
        <v>36</v>
      </c>
      <c r="GE27">
        <v>0.91</v>
      </c>
      <c r="GF27">
        <v>0.23</v>
      </c>
      <c r="GG27">
        <v>0</v>
      </c>
      <c r="GH27">
        <v>0</v>
      </c>
      <c r="GI27" t="s">
        <v>436</v>
      </c>
      <c r="GJ27">
        <v>3.23948</v>
      </c>
      <c r="GK27">
        <v>2.69133</v>
      </c>
      <c r="GL27">
        <v>0.0720221</v>
      </c>
      <c r="GM27">
        <v>0.0718771</v>
      </c>
      <c r="GN27">
        <v>0.138594</v>
      </c>
      <c r="GO27">
        <v>0.135411</v>
      </c>
      <c r="GP27">
        <v>28092.8</v>
      </c>
      <c r="GQ27">
        <v>25785.1</v>
      </c>
      <c r="GR27">
        <v>28661.5</v>
      </c>
      <c r="GS27">
        <v>26377.5</v>
      </c>
      <c r="GT27">
        <v>34399.8</v>
      </c>
      <c r="GU27">
        <v>32091.6</v>
      </c>
      <c r="GV27">
        <v>43041</v>
      </c>
      <c r="GW27">
        <v>39943.5</v>
      </c>
      <c r="GX27">
        <v>2.0395</v>
      </c>
      <c r="GY27">
        <v>2.0535</v>
      </c>
      <c r="GZ27">
        <v>0.112802</v>
      </c>
      <c r="HA27">
        <v>0</v>
      </c>
      <c r="HB27">
        <v>29.9125</v>
      </c>
      <c r="HC27">
        <v>999.9</v>
      </c>
      <c r="HD27">
        <v>82.426</v>
      </c>
      <c r="HE27">
        <v>27.603</v>
      </c>
      <c r="HF27">
        <v>34.66</v>
      </c>
      <c r="HG27">
        <v>42.8728</v>
      </c>
      <c r="HH27">
        <v>24.1226</v>
      </c>
      <c r="HI27">
        <v>2</v>
      </c>
      <c r="HJ27">
        <v>0.313293</v>
      </c>
      <c r="HK27">
        <v>0</v>
      </c>
      <c r="HL27">
        <v>20.3059</v>
      </c>
      <c r="HM27">
        <v>5.24664</v>
      </c>
      <c r="HN27">
        <v>11.9668</v>
      </c>
      <c r="HO27">
        <v>4.9846</v>
      </c>
      <c r="HP27">
        <v>3.2926</v>
      </c>
      <c r="HQ27">
        <v>9999</v>
      </c>
      <c r="HR27">
        <v>999.9</v>
      </c>
      <c r="HS27">
        <v>9999</v>
      </c>
      <c r="HT27">
        <v>9999</v>
      </c>
      <c r="HU27">
        <v>4.97107</v>
      </c>
      <c r="HV27">
        <v>1.88281</v>
      </c>
      <c r="HW27">
        <v>1.87759</v>
      </c>
      <c r="HX27">
        <v>1.87912</v>
      </c>
      <c r="HY27">
        <v>1.87485</v>
      </c>
      <c r="HZ27">
        <v>1.875</v>
      </c>
      <c r="IA27">
        <v>1.8782</v>
      </c>
      <c r="IB27">
        <v>1.87881</v>
      </c>
      <c r="IC27">
        <v>0</v>
      </c>
      <c r="ID27">
        <v>0</v>
      </c>
      <c r="IE27">
        <v>0</v>
      </c>
      <c r="IF27">
        <v>0</v>
      </c>
      <c r="IG27" t="s">
        <v>437</v>
      </c>
      <c r="IH27" t="s">
        <v>438</v>
      </c>
      <c r="II27" t="s">
        <v>439</v>
      </c>
      <c r="IJ27" t="s">
        <v>439</v>
      </c>
      <c r="IK27" t="s">
        <v>439</v>
      </c>
      <c r="IL27" t="s">
        <v>439</v>
      </c>
      <c r="IM27">
        <v>0</v>
      </c>
      <c r="IN27">
        <v>100</v>
      </c>
      <c r="IO27">
        <v>100</v>
      </c>
      <c r="IP27">
        <v>-1.708</v>
      </c>
      <c r="IQ27">
        <v>0.5628</v>
      </c>
      <c r="IR27">
        <v>-1.70336363636369</v>
      </c>
      <c r="IS27">
        <v>0</v>
      </c>
      <c r="IT27">
        <v>0</v>
      </c>
      <c r="IU27">
        <v>0</v>
      </c>
      <c r="IV27">
        <v>0.5627909090909</v>
      </c>
      <c r="IW27">
        <v>0</v>
      </c>
      <c r="IX27">
        <v>0</v>
      </c>
      <c r="IY27">
        <v>0</v>
      </c>
      <c r="IZ27">
        <v>-1</v>
      </c>
      <c r="JA27">
        <v>-1</v>
      </c>
      <c r="JB27">
        <v>1</v>
      </c>
      <c r="JC27">
        <v>23</v>
      </c>
      <c r="JD27">
        <v>1.1</v>
      </c>
      <c r="JE27">
        <v>2.2</v>
      </c>
      <c r="JF27">
        <v>4.99756</v>
      </c>
      <c r="JG27">
        <v>4.99756</v>
      </c>
      <c r="JH27">
        <v>2.39624</v>
      </c>
      <c r="JI27">
        <v>2.67456</v>
      </c>
      <c r="JJ27">
        <v>2.30103</v>
      </c>
      <c r="JK27">
        <v>2.31689</v>
      </c>
      <c r="JL27">
        <v>32.5982</v>
      </c>
      <c r="JM27">
        <v>15.7081</v>
      </c>
      <c r="JN27">
        <v>2</v>
      </c>
      <c r="JO27">
        <v>615.218</v>
      </c>
      <c r="JP27">
        <v>638.95</v>
      </c>
      <c r="JQ27">
        <v>30.2949</v>
      </c>
      <c r="JR27">
        <v>30.8619</v>
      </c>
      <c r="JS27">
        <v>30.0003</v>
      </c>
      <c r="JT27">
        <v>30.8827</v>
      </c>
      <c r="JU27">
        <v>30.922</v>
      </c>
      <c r="JV27">
        <v>-1</v>
      </c>
      <c r="JW27">
        <v>-30</v>
      </c>
      <c r="JX27">
        <v>-30</v>
      </c>
      <c r="JY27">
        <v>-999.9</v>
      </c>
      <c r="JZ27">
        <v>1000</v>
      </c>
      <c r="KA27">
        <v>0</v>
      </c>
      <c r="KB27">
        <v>103.442</v>
      </c>
      <c r="KC27">
        <v>100.45</v>
      </c>
    </row>
    <row r="28" spans="1:289">
      <c r="A28">
        <v>12</v>
      </c>
      <c r="B28">
        <v>1713552786</v>
      </c>
      <c r="C28">
        <v>943.900000095367</v>
      </c>
      <c r="D28" t="s">
        <v>484</v>
      </c>
      <c r="E28" t="s">
        <v>485</v>
      </c>
      <c r="F28">
        <v>15</v>
      </c>
      <c r="G28" t="s">
        <v>425</v>
      </c>
      <c r="H28" t="s">
        <v>426</v>
      </c>
      <c r="I28" t="s">
        <v>427</v>
      </c>
      <c r="J28" t="s">
        <v>428</v>
      </c>
      <c r="K28" t="s">
        <v>429</v>
      </c>
      <c r="L28" t="s">
        <v>430</v>
      </c>
      <c r="M28">
        <v>1713552777.5</v>
      </c>
      <c r="N28">
        <f>(O28)/1000</f>
        <v>0</v>
      </c>
      <c r="O28">
        <f>IF(DT28, AR28, AL28)</f>
        <v>0</v>
      </c>
      <c r="P28">
        <f>IF(DT28, AM28, AK28)</f>
        <v>0</v>
      </c>
      <c r="Q28">
        <f>DV28 - IF(AY28&gt;1, P28*DP28*100.0/(BA28*EJ28), 0)</f>
        <v>0</v>
      </c>
      <c r="R28">
        <f>((X28-N28/2)*Q28-P28)/(X28+N28/2)</f>
        <v>0</v>
      </c>
      <c r="S28">
        <f>R28*(EC28+ED28)/1000.0</f>
        <v>0</v>
      </c>
      <c r="T28">
        <f>(DV28 - IF(AY28&gt;1, P28*DP28*100.0/(BA28*EJ28), 0))*(EC28+ED28)/1000.0</f>
        <v>0</v>
      </c>
      <c r="U28">
        <f>2.0/((1/W28-1/V28)+SIGN(W28)*SQRT((1/W28-1/V28)*(1/W28-1/V28) + 4*DQ28/((DQ28+1)*(DQ28+1))*(2*1/W28*1/V28-1/V28*1/V28)))</f>
        <v>0</v>
      </c>
      <c r="V28">
        <f>IF(LEFT(DR28,1)&lt;&gt;"0",IF(LEFT(DR28,1)="1",3.0,DS28),$D$5+$E$5*(EJ28*EC28/($K$5*1000))+$F$5*(EJ28*EC28/($K$5*1000))*MAX(MIN(DP28,$J$5),$I$5)*MAX(MIN(DP28,$J$5),$I$5)+$G$5*MAX(MIN(DP28,$J$5),$I$5)*(EJ28*EC28/($K$5*1000))+$H$5*(EJ28*EC28/($K$5*1000))*(EJ28*EC28/($K$5*1000)))</f>
        <v>0</v>
      </c>
      <c r="W28">
        <f>N28*(1000-(1000*0.61365*exp(17.502*AA28/(240.97+AA28))/(EC28+ED28)+DX28)/2)/(1000*0.61365*exp(17.502*AA28/(240.97+AA28))/(EC28+ED28)-DX28)</f>
        <v>0</v>
      </c>
      <c r="X28">
        <f>1/((DQ28+1)/(U28/1.6)+1/(V28/1.37)) + DQ28/((DQ28+1)/(U28/1.6) + DQ28/(V28/1.37))</f>
        <v>0</v>
      </c>
      <c r="Y28">
        <f>(DL28*DO28)</f>
        <v>0</v>
      </c>
      <c r="Z28">
        <f>(EE28+(Y28+2*0.95*5.67E-8*(((EE28+$B$7)+273)^4-(EE28+273)^4)-44100*N28)/(1.84*29.3*V28+8*0.95*5.67E-8*(EE28+273)^3))</f>
        <v>0</v>
      </c>
      <c r="AA28">
        <f>($C$7*EF28+$D$7*EG28+$E$7*Z28)</f>
        <v>0</v>
      </c>
      <c r="AB28">
        <f>0.61365*exp(17.502*AA28/(240.97+AA28))</f>
        <v>0</v>
      </c>
      <c r="AC28">
        <f>(AD28/AE28*100)</f>
        <v>0</v>
      </c>
      <c r="AD28">
        <f>DX28*(EC28+ED28)/1000</f>
        <v>0</v>
      </c>
      <c r="AE28">
        <f>0.61365*exp(17.502*EE28/(240.97+EE28))</f>
        <v>0</v>
      </c>
      <c r="AF28">
        <f>(AB28-DX28*(EC28+ED28)/1000)</f>
        <v>0</v>
      </c>
      <c r="AG28">
        <f>(-N28*44100)</f>
        <v>0</v>
      </c>
      <c r="AH28">
        <f>2*29.3*V28*0.92*(EE28-AA28)</f>
        <v>0</v>
      </c>
      <c r="AI28">
        <f>2*0.95*5.67E-8*(((EE28+$B$7)+273)^4-(AA28+273)^4)</f>
        <v>0</v>
      </c>
      <c r="AJ28">
        <f>Y28+AI28+AG28+AH28</f>
        <v>0</v>
      </c>
      <c r="AK28">
        <f>EB28*AY28*(DW28-DV28*(1000-AY28*DY28)/(1000-AY28*DX28))/(100*DP28)</f>
        <v>0</v>
      </c>
      <c r="AL28">
        <f>1000*EB28*AY28*(DX28-DY28)/(100*DP28*(1000-AY28*DX28))</f>
        <v>0</v>
      </c>
      <c r="AM28">
        <f>(AN28 - AO28 - EC28*1E3/(8.314*(EE28+273.15)) * AQ28/EB28 * AP28) * EB28/(100*DP28) * (1000 - DY28)/1000</f>
        <v>0</v>
      </c>
      <c r="AN28">
        <v>349.89302375855</v>
      </c>
      <c r="AO28">
        <v>347.860496969697</v>
      </c>
      <c r="AP28">
        <v>-0.15552086958316</v>
      </c>
      <c r="AQ28">
        <v>66.9989808219385</v>
      </c>
      <c r="AR28">
        <f>(AT28 - AS28 + EC28*1E3/(8.314*(EE28+273.15)) * AV28/EB28 * AU28) * EB28/(100*DP28) * 1000/(1000 - AT28)</f>
        <v>0</v>
      </c>
      <c r="AS28">
        <v>35.4695793733905</v>
      </c>
      <c r="AT28">
        <v>36.3662018181818</v>
      </c>
      <c r="AU28">
        <v>-0.00894254097300906</v>
      </c>
      <c r="AV28">
        <v>77.6917189553358</v>
      </c>
      <c r="AW28">
        <v>3</v>
      </c>
      <c r="AX28">
        <v>0</v>
      </c>
      <c r="AY28">
        <f>IF(AW28*$H$13&gt;=BA28,1.0,(BA28/(BA28-AW28*$H$13)))</f>
        <v>0</v>
      </c>
      <c r="AZ28">
        <f>(AY28-1)*100</f>
        <v>0</v>
      </c>
      <c r="BA28">
        <f>MAX(0,($B$13+$C$13*EJ28)/(1+$D$13*EJ28)*EC28/(EE28+273)*$E$13)</f>
        <v>0</v>
      </c>
      <c r="BB28" t="s">
        <v>431</v>
      </c>
      <c r="BC28">
        <v>10084.4</v>
      </c>
      <c r="BD28">
        <v>964.285769230769</v>
      </c>
      <c r="BE28">
        <v>4893.03</v>
      </c>
      <c r="BF28">
        <f>1-BD28/BE28</f>
        <v>0</v>
      </c>
      <c r="BG28">
        <v>-0.310733160395021</v>
      </c>
      <c r="BH28" t="s">
        <v>486</v>
      </c>
      <c r="BI28">
        <v>10085.2</v>
      </c>
      <c r="BJ28">
        <v>1819.4836</v>
      </c>
      <c r="BK28">
        <v>2028.54002407612</v>
      </c>
      <c r="BL28">
        <f>1-BJ28/BK28</f>
        <v>0</v>
      </c>
      <c r="BM28">
        <v>0.5</v>
      </c>
      <c r="BN28">
        <f>DM28</f>
        <v>0</v>
      </c>
      <c r="BO28">
        <f>P28</f>
        <v>0</v>
      </c>
      <c r="BP28">
        <f>BL28*BM28*BN28</f>
        <v>0</v>
      </c>
      <c r="BQ28">
        <f>(BO28-BG28)/BN28</f>
        <v>0</v>
      </c>
      <c r="BR28">
        <f>(BE28-BK28)/BK28</f>
        <v>0</v>
      </c>
      <c r="BS28">
        <f>BD28/(BF28+BD28/BK28)</f>
        <v>0</v>
      </c>
      <c r="BT28" t="s">
        <v>433</v>
      </c>
      <c r="BU28">
        <v>0</v>
      </c>
      <c r="BV28">
        <f>IF(BU28&lt;&gt;0, BU28, BS28)</f>
        <v>0</v>
      </c>
      <c r="BW28">
        <f>1-BV28/BK28</f>
        <v>0</v>
      </c>
      <c r="BX28">
        <f>(BK28-BJ28)/(BK28-BV28)</f>
        <v>0</v>
      </c>
      <c r="BY28">
        <f>(BE28-BK28)/(BE28-BV28)</f>
        <v>0</v>
      </c>
      <c r="BZ28">
        <f>(BK28-BJ28)/(BK28-BD28)</f>
        <v>0</v>
      </c>
      <c r="CA28">
        <f>(BE28-BK28)/(BE28-BD28)</f>
        <v>0</v>
      </c>
      <c r="CB28">
        <f>(BX28*BV28/BJ28)</f>
        <v>0</v>
      </c>
      <c r="CC28">
        <f>(1-CB28)</f>
        <v>0</v>
      </c>
      <c r="CD28">
        <v>2319</v>
      </c>
      <c r="CE28">
        <v>290</v>
      </c>
      <c r="CF28">
        <v>2024.66</v>
      </c>
      <c r="CG28">
        <v>75</v>
      </c>
      <c r="CH28">
        <v>10085.2</v>
      </c>
      <c r="CI28">
        <v>2019.23</v>
      </c>
      <c r="CJ28">
        <v>5.43</v>
      </c>
      <c r="CK28">
        <v>300</v>
      </c>
      <c r="CL28">
        <v>24.1</v>
      </c>
      <c r="CM28">
        <v>2028.54002407612</v>
      </c>
      <c r="CN28">
        <v>2.06404229111779</v>
      </c>
      <c r="CO28">
        <v>-9.38468955950877</v>
      </c>
      <c r="CP28">
        <v>1.81874174527563</v>
      </c>
      <c r="CQ28">
        <v>0.487418868511178</v>
      </c>
      <c r="CR28">
        <v>-0.00777985650723026</v>
      </c>
      <c r="CS28">
        <v>290</v>
      </c>
      <c r="CT28">
        <v>2028.76</v>
      </c>
      <c r="CU28">
        <v>895</v>
      </c>
      <c r="CV28">
        <v>10045.7</v>
      </c>
      <c r="CW28">
        <v>2019.2</v>
      </c>
      <c r="CX28">
        <v>9.56</v>
      </c>
      <c r="DL28">
        <f>$B$11*EK28+$C$11*EL28+$F$11*EW28*(1-EZ28)</f>
        <v>0</v>
      </c>
      <c r="DM28">
        <f>DL28*DN28</f>
        <v>0</v>
      </c>
      <c r="DN28">
        <f>($B$11*$D$9+$C$11*$D$9+$F$11*((FJ28+FB28)/MAX(FJ28+FB28+FK28, 0.1)*$I$9+FK28/MAX(FJ28+FB28+FK28, 0.1)*$J$9))/($B$11+$C$11+$F$11)</f>
        <v>0</v>
      </c>
      <c r="DO28">
        <f>($B$11*$K$9+$C$11*$K$9+$F$11*((FJ28+FB28)/MAX(FJ28+FB28+FK28, 0.1)*$P$9+FK28/MAX(FJ28+FB28+FK28, 0.1)*$Q$9))/($B$11+$C$11+$F$11)</f>
        <v>0</v>
      </c>
      <c r="DP28">
        <v>6</v>
      </c>
      <c r="DQ28">
        <v>0.5</v>
      </c>
      <c r="DR28" t="s">
        <v>434</v>
      </c>
      <c r="DS28">
        <v>2</v>
      </c>
      <c r="DT28" t="b">
        <v>1</v>
      </c>
      <c r="DU28">
        <v>1713552777.5</v>
      </c>
      <c r="DV28">
        <v>335.628875</v>
      </c>
      <c r="DW28">
        <v>338.0335625</v>
      </c>
      <c r="DX28">
        <v>36.42894375</v>
      </c>
      <c r="DY28">
        <v>35.525675</v>
      </c>
      <c r="DZ28">
        <v>337.303875</v>
      </c>
      <c r="EA28">
        <v>35.86615</v>
      </c>
      <c r="EB28">
        <v>600.014375</v>
      </c>
      <c r="EC28">
        <v>88.188775</v>
      </c>
      <c r="ED28">
        <v>0.1000211375</v>
      </c>
      <c r="EE28">
        <v>32.14645</v>
      </c>
      <c r="EF28">
        <v>31.8662875</v>
      </c>
      <c r="EG28">
        <v>999.9</v>
      </c>
      <c r="EH28">
        <v>0</v>
      </c>
      <c r="EI28">
        <v>0</v>
      </c>
      <c r="EJ28">
        <v>6997.5</v>
      </c>
      <c r="EK28">
        <v>0</v>
      </c>
      <c r="EL28">
        <v>-652.263625</v>
      </c>
      <c r="EM28">
        <v>-2.437540625</v>
      </c>
      <c r="EN28">
        <v>348.283625</v>
      </c>
      <c r="EO28">
        <v>350.4848125</v>
      </c>
      <c r="EP28">
        <v>0.9032611875</v>
      </c>
      <c r="EQ28">
        <v>338.0335625</v>
      </c>
      <c r="ER28">
        <v>35.525675</v>
      </c>
      <c r="ES28">
        <v>3.21262375</v>
      </c>
      <c r="ET28">
        <v>3.132965625</v>
      </c>
      <c r="EU28">
        <v>25.17299375</v>
      </c>
      <c r="EV28">
        <v>24.75196875</v>
      </c>
      <c r="EW28">
        <v>700.0094375</v>
      </c>
      <c r="EX28">
        <v>0.943010875</v>
      </c>
      <c r="EY28">
        <v>0.05698883125</v>
      </c>
      <c r="EZ28">
        <v>0</v>
      </c>
      <c r="FA28">
        <v>1819.954375</v>
      </c>
      <c r="FB28">
        <v>5.00072</v>
      </c>
      <c r="FC28">
        <v>12576.95625</v>
      </c>
      <c r="FD28">
        <v>6034.070625</v>
      </c>
      <c r="FE28">
        <v>44.8553125</v>
      </c>
      <c r="FF28">
        <v>47.2965</v>
      </c>
      <c r="FG28">
        <v>46.375</v>
      </c>
      <c r="FH28">
        <v>47.6715</v>
      </c>
      <c r="FI28">
        <v>47.437</v>
      </c>
      <c r="FJ28">
        <v>655.4</v>
      </c>
      <c r="FK28">
        <v>39.61</v>
      </c>
      <c r="FL28">
        <v>0</v>
      </c>
      <c r="FM28">
        <v>56.7000000476837</v>
      </c>
      <c r="FN28">
        <v>0</v>
      </c>
      <c r="FO28">
        <v>1819.4836</v>
      </c>
      <c r="FP28">
        <v>-22.6784615320972</v>
      </c>
      <c r="FQ28">
        <v>-161.823076960342</v>
      </c>
      <c r="FR28">
        <v>12574.104</v>
      </c>
      <c r="FS28">
        <v>15</v>
      </c>
      <c r="FT28">
        <v>1713552802</v>
      </c>
      <c r="FU28" t="s">
        <v>487</v>
      </c>
      <c r="FV28">
        <v>1713552802</v>
      </c>
      <c r="FW28">
        <v>1713552596</v>
      </c>
      <c r="FX28">
        <v>20</v>
      </c>
      <c r="FY28">
        <v>0.033</v>
      </c>
      <c r="FZ28">
        <v>0.007</v>
      </c>
      <c r="GA28">
        <v>-1.675</v>
      </c>
      <c r="GB28">
        <v>0.563</v>
      </c>
      <c r="GC28">
        <v>339</v>
      </c>
      <c r="GD28">
        <v>36</v>
      </c>
      <c r="GE28">
        <v>1.05</v>
      </c>
      <c r="GF28">
        <v>0.23</v>
      </c>
      <c r="GG28">
        <v>0</v>
      </c>
      <c r="GH28">
        <v>0</v>
      </c>
      <c r="GI28" t="s">
        <v>436</v>
      </c>
      <c r="GJ28">
        <v>3.23954</v>
      </c>
      <c r="GK28">
        <v>2.69142</v>
      </c>
      <c r="GL28">
        <v>0.071453</v>
      </c>
      <c r="GM28">
        <v>0.071137</v>
      </c>
      <c r="GN28">
        <v>0.138862</v>
      </c>
      <c r="GO28">
        <v>0.135151</v>
      </c>
      <c r="GP28">
        <v>28106.2</v>
      </c>
      <c r="GQ28">
        <v>25802</v>
      </c>
      <c r="GR28">
        <v>28657.9</v>
      </c>
      <c r="GS28">
        <v>26374.1</v>
      </c>
      <c r="GT28">
        <v>34385.1</v>
      </c>
      <c r="GU28">
        <v>32098</v>
      </c>
      <c r="GV28">
        <v>43035.4</v>
      </c>
      <c r="GW28">
        <v>39938.8</v>
      </c>
      <c r="GX28">
        <v>2.0383</v>
      </c>
      <c r="GY28">
        <v>2.0526</v>
      </c>
      <c r="GZ28">
        <v>0.114888</v>
      </c>
      <c r="HA28">
        <v>0</v>
      </c>
      <c r="HB28">
        <v>30.0162</v>
      </c>
      <c r="HC28">
        <v>999.9</v>
      </c>
      <c r="HD28">
        <v>82.218</v>
      </c>
      <c r="HE28">
        <v>27.704</v>
      </c>
      <c r="HF28">
        <v>34.7737</v>
      </c>
      <c r="HG28">
        <v>43.0728</v>
      </c>
      <c r="HH28">
        <v>24.0585</v>
      </c>
      <c r="HI28">
        <v>2</v>
      </c>
      <c r="HJ28">
        <v>0.319726</v>
      </c>
      <c r="HK28">
        <v>0</v>
      </c>
      <c r="HL28">
        <v>20.3061</v>
      </c>
      <c r="HM28">
        <v>5.24724</v>
      </c>
      <c r="HN28">
        <v>11.9644</v>
      </c>
      <c r="HO28">
        <v>4.9852</v>
      </c>
      <c r="HP28">
        <v>3.2922</v>
      </c>
      <c r="HQ28">
        <v>9999</v>
      </c>
      <c r="HR28">
        <v>999.9</v>
      </c>
      <c r="HS28">
        <v>9999</v>
      </c>
      <c r="HT28">
        <v>9999</v>
      </c>
      <c r="HU28">
        <v>4.97106</v>
      </c>
      <c r="HV28">
        <v>1.88284</v>
      </c>
      <c r="HW28">
        <v>1.87759</v>
      </c>
      <c r="HX28">
        <v>1.87912</v>
      </c>
      <c r="HY28">
        <v>1.87485</v>
      </c>
      <c r="HZ28">
        <v>1.875</v>
      </c>
      <c r="IA28">
        <v>1.87825</v>
      </c>
      <c r="IB28">
        <v>1.87881</v>
      </c>
      <c r="IC28">
        <v>0</v>
      </c>
      <c r="ID28">
        <v>0</v>
      </c>
      <c r="IE28">
        <v>0</v>
      </c>
      <c r="IF28">
        <v>0</v>
      </c>
      <c r="IG28" t="s">
        <v>437</v>
      </c>
      <c r="IH28" t="s">
        <v>438</v>
      </c>
      <c r="II28" t="s">
        <v>439</v>
      </c>
      <c r="IJ28" t="s">
        <v>439</v>
      </c>
      <c r="IK28" t="s">
        <v>439</v>
      </c>
      <c r="IL28" t="s">
        <v>439</v>
      </c>
      <c r="IM28">
        <v>0</v>
      </c>
      <c r="IN28">
        <v>100</v>
      </c>
      <c r="IO28">
        <v>100</v>
      </c>
      <c r="IP28">
        <v>-1.675</v>
      </c>
      <c r="IQ28">
        <v>0.5628</v>
      </c>
      <c r="IR28">
        <v>-1.70772727272725</v>
      </c>
      <c r="IS28">
        <v>0</v>
      </c>
      <c r="IT28">
        <v>0</v>
      </c>
      <c r="IU28">
        <v>0</v>
      </c>
      <c r="IV28">
        <v>0.5627909090909</v>
      </c>
      <c r="IW28">
        <v>0</v>
      </c>
      <c r="IX28">
        <v>0</v>
      </c>
      <c r="IY28">
        <v>0</v>
      </c>
      <c r="IZ28">
        <v>-1</v>
      </c>
      <c r="JA28">
        <v>-1</v>
      </c>
      <c r="JB28">
        <v>1</v>
      </c>
      <c r="JC28">
        <v>23</v>
      </c>
      <c r="JD28">
        <v>0.6</v>
      </c>
      <c r="JE28">
        <v>3.2</v>
      </c>
      <c r="JF28">
        <v>4.99756</v>
      </c>
      <c r="JG28">
        <v>4.99756</v>
      </c>
      <c r="JH28">
        <v>2.39624</v>
      </c>
      <c r="JI28">
        <v>2.67578</v>
      </c>
      <c r="JJ28">
        <v>2.30103</v>
      </c>
      <c r="JK28">
        <v>2.30591</v>
      </c>
      <c r="JL28">
        <v>32.6648</v>
      </c>
      <c r="JM28">
        <v>15.7081</v>
      </c>
      <c r="JN28">
        <v>2</v>
      </c>
      <c r="JO28">
        <v>615.155</v>
      </c>
      <c r="JP28">
        <v>639.137</v>
      </c>
      <c r="JQ28">
        <v>30.4217</v>
      </c>
      <c r="JR28">
        <v>30.9427</v>
      </c>
      <c r="JS28">
        <v>30.0006</v>
      </c>
      <c r="JT28">
        <v>30.9685</v>
      </c>
      <c r="JU28">
        <v>31.0058</v>
      </c>
      <c r="JV28">
        <v>-1</v>
      </c>
      <c r="JW28">
        <v>-30</v>
      </c>
      <c r="JX28">
        <v>-30</v>
      </c>
      <c r="JY28">
        <v>-999.9</v>
      </c>
      <c r="JZ28">
        <v>1000</v>
      </c>
      <c r="KA28">
        <v>0</v>
      </c>
      <c r="KB28">
        <v>103.429</v>
      </c>
      <c r="KC28">
        <v>100.438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31</v>
      </c>
      <c r="B19" t="s">
        <v>30</v>
      </c>
    </row>
    <row r="20" spans="1:2">
      <c r="A20" t="s">
        <v>460</v>
      </c>
      <c r="B20" t="s">
        <v>30</v>
      </c>
    </row>
    <row r="21" spans="1:2">
      <c r="A21" t="s">
        <v>461</v>
      </c>
      <c r="B21" t="s">
        <v>462</v>
      </c>
    </row>
    <row r="22" spans="1:2">
      <c r="A22" t="s">
        <v>463</v>
      </c>
      <c r="B22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2024-04-19T11:53:53Z</dcterms:created>
  <dcterms:modified xsi:type="dcterms:W3CDTF">2024-04-19T11:53:53Z</dcterms:modified>
</cp:coreProperties>
</file>