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<sst xmlns="http://schemas.openxmlformats.org/spreadsheetml/2006/main" count="1045" uniqueCount="463">
  <si>
    <t>File opened</t>
  </si>
  <si>
    <t>2024-04-19 12:34:25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</si>
  <si>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</si>
  <si>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</si>
  <si>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</si>
  <si>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</si>
  <si>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</si>
  <si>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</si>
  <si>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</si>
  <si>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</si>
  <si>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</si>
  <si>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</si>
  <si>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</si>
  <si>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{"h2oaspanconc1": "12.29", "flowmeterzero": "2.49761", "ssa_ref": "34658.2", "h2obspan2a": "0.0710331", "ssb_ref": "33011.8", "co2bspan2b": "0.284619", "co2bspan2a": "0.28732", "co2aspanconc1": "2500", "h2oaspanconc2": "0", "co2bspanconc1": "2500", "co2aspan2b": "0.285521", "co2aspan2": "-0.0330502", "co2bspan1": "0.999707", "tazero": "0.855284", "flowazero": "0.34111", "h2obspanconc1": "12.29", "co2aspan2a": "0.288205", "co2bzero": "0.94469", "h2obspan2": "0", "h2oaspan2a": "0.0714516", "co2aspanconc2": "296.4", "h2oaspan2b": "0.0722207", "tbzero": "0.853567", "chamberpressurezero": "2.56408", "co2aspan1": "1.00021", "co2bspan2": "-0.031693", "h2oaspan2": "0", "h2obspan2b": "0.0726998", "oxygen": "21", "h2obzero": "1.07388", "flowbzero": "0.27371", "h2oaspan1": "1.01076", "co2azero": "0.942071", "h2obspanconc2": "0", "co2bspanconc2": "296.4", "h2obspan1": "1.02346", "h2oazero": "1.07566"}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</si>
  <si>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</si>
  <si>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</si>
  <si>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</si>
  <si>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</si>
  <si>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</si>
  <si>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</si>
  <si>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</si>
  <si>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</si>
  <si>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</si>
  <si>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</si>
  <si>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</si>
  <si>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</si>
  <si>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</si>
  <si>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12:34:25</t>
  </si>
  <si>
    <t>Stability Definition:	none</t>
  </si>
  <si>
    <t>12:34:42</t>
  </si>
  <si>
    <t>lvl3trt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</si>
  <si>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</si>
  <si>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</si>
  <si>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</si>
  <si>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</si>
  <si>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</si>
  <si>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</si>
  <si>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</si>
  <si>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</si>
  <si>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</si>
  <si>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</si>
  <si>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</si>
  <si>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</si>
  <si>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</si>
  <si>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</si>
  <si>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</si>
  <si>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</si>
  <si>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</si>
  <si>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</si>
  <si>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</si>
  <si>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</si>
  <si>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</si>
  <si>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</si>
  <si>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</si>
  <si>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</si>
  <si>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</si>
  <si>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</si>
  <si>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</si>
  <si>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</si>
  <si>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</si>
  <si>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</si>
  <si>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</si>
  <si>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</si>
  <si>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</si>
  <si>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</si>
  <si>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</si>
  <si>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</si>
  <si>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</si>
  <si>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</si>
  <si>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</si>
  <si>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</si>
  <si>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</si>
  <si>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</si>
  <si>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</si>
  <si>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</si>
  <si>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</si>
  <si>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</si>
  <si>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</si>
  <si>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</si>
  <si>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</si>
  <si>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</si>
  <si>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</si>
  <si>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2.29952 196.474 354.529 631.682 851.461 1033.71 1217.61 1320.4</t>
  </si>
  <si>
    <t>Fs_true</t>
  </si>
  <si>
    <t>-1.66183 218.874 376.948 611.284 800.55 1005.07 1201.06 1401.82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</si>
  <si>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</si>
  <si>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</si>
  <si>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</si>
  <si>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</si>
  <si>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</si>
  <si>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</si>
  <si>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</si>
  <si>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</si>
  <si>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</si>
  <si>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</si>
  <si>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</si>
  <si>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</si>
  <si>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</si>
  <si>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</si>
  <si>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</si>
  <si>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</si>
  <si>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</si>
  <si>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</si>
  <si>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</si>
  <si>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</si>
  <si>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</si>
  <si>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</si>
  <si>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</si>
  <si>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</si>
  <si>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</si>
  <si>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</si>
  <si>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</si>
  <si>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</si>
  <si>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</si>
  <si>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</si>
  <si>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</si>
  <si>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</si>
  <si>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</si>
  <si>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</si>
  <si>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</si>
  <si>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</si>
  <si>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</si>
  <si>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</si>
  <si>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</si>
  <si>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</si>
  <si>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</si>
  <si>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</si>
  <si>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</si>
  <si>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</si>
  <si>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</si>
  <si>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</si>
  <si>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</si>
  <si>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</si>
  <si>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</si>
  <si>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</si>
  <si>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</si>
  <si>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</si>
  <si>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</si>
  <si>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</si>
  <si>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</si>
  <si>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</si>
  <si>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</si>
  <si>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</si>
  <si>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</si>
  <si>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</si>
  <si>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</si>
  <si>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</si>
  <si>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</si>
  <si>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</si>
  <si>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</si>
  <si>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</si>
  <si>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</si>
  <si>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</si>
  <si>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</si>
  <si>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</si>
  <si>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</si>
  <si>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</si>
  <si>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</si>
  <si>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</si>
  <si>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</si>
  <si>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</si>
  <si>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</si>
  <si>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</si>
  <si>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</si>
  <si>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</si>
  <si>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</si>
  <si>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</si>
  <si>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</si>
  <si>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</si>
  <si>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</si>
  <si>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</si>
  <si>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</si>
  <si>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</si>
  <si>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</si>
  <si>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</si>
  <si>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</si>
  <si>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</si>
  <si>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</si>
  <si>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</si>
  <si>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</si>
  <si>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</si>
  <si>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</si>
  <si>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</si>
  <si>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</si>
  <si>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</si>
  <si>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</si>
  <si>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</si>
  <si>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</si>
  <si>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</si>
  <si>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</si>
  <si>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</si>
  <si>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</si>
  <si>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</si>
  <si>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</si>
  <si>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</si>
  <si>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</si>
  <si>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</si>
  <si>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</si>
  <si>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</si>
  <si>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</si>
  <si>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</si>
  <si>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</si>
  <si>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</si>
  <si>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</si>
  <si>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</si>
  <si>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</si>
  <si>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</si>
  <si>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</si>
  <si>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</si>
  <si>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</si>
  <si>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</si>
  <si>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</si>
  <si>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</si>
  <si>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</si>
  <si>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</si>
  <si>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</si>
  <si>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</si>
  <si>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</si>
  <si>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</si>
  <si>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</si>
  <si>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</si>
  <si>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</si>
  <si>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</si>
  <si>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</si>
  <si>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</si>
  <si>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</si>
  <si>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</si>
  <si>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</si>
  <si>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</si>
  <si>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</si>
  <si>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</si>
  <si>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</si>
  <si>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</si>
  <si>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</si>
  <si>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</si>
  <si>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</si>
  <si>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</si>
  <si>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</si>
  <si>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</si>
  <si>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</si>
  <si>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</si>
  <si>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</si>
  <si>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</si>
  <si>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</si>
  <si>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</si>
  <si>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</si>
  <si>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</si>
  <si>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</si>
  <si>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</si>
  <si>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</si>
  <si>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</si>
  <si>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</si>
  <si>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</si>
  <si>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</si>
  <si>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</si>
  <si>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</si>
  <si>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</si>
  <si>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</si>
  <si>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</si>
  <si>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</si>
  <si>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</si>
  <si>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</si>
  <si>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</si>
  <si>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</si>
  <si>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</si>
  <si>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</si>
  <si>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</si>
  <si>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</si>
  <si>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</si>
  <si>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</si>
  <si>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</si>
  <si>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</si>
  <si>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</si>
  <si>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</si>
  <si>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</si>
  <si>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</si>
  <si>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</si>
  <si>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</si>
  <si>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</si>
  <si>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</si>
  <si>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</si>
  <si>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</si>
  <si>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</si>
  <si>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</si>
  <si>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</si>
  <si>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</si>
  <si>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</si>
  <si>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</si>
  <si>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</si>
  <si>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</si>
  <si>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</si>
  <si>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</si>
  <si>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</si>
  <si>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</si>
  <si>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</si>
  <si>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</si>
  <si>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</si>
  <si>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</si>
  <si>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</si>
  <si>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</si>
  <si>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</si>
  <si>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</si>
  <si>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</si>
  <si>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</si>
  <si>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</si>
  <si>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</si>
  <si>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</si>
  <si>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</si>
  <si>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</si>
  <si>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</si>
  <si>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</si>
  <si>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</si>
  <si>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</si>
  <si>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</si>
  <si>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</si>
  <si>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</si>
  <si>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</si>
  <si>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</si>
  <si>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</si>
  <si>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</si>
  <si>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</si>
  <si>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</si>
  <si>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</si>
  <si>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</si>
  <si>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</si>
  <si>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</si>
  <si>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</si>
  <si>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</si>
  <si>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</si>
  <si>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</si>
  <si>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</si>
  <si>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</si>
  <si>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</si>
  <si>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</si>
  <si>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</si>
  <si>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</si>
  <si>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</si>
  <si>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</si>
  <si>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</si>
  <si>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</si>
  <si>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</si>
  <si>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</si>
  <si>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</si>
  <si>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</si>
  <si>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</si>
  <si>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</si>
  <si>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</si>
  <si>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</si>
  <si>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</si>
  <si>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</si>
  <si>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</si>
  <si>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</si>
  <si>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</si>
  <si>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</si>
  <si>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</si>
  <si>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</si>
  <si>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</si>
  <si>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</si>
  <si>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</si>
  <si>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</si>
  <si>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</si>
  <si>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</si>
  <si>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</si>
  <si>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</si>
  <si>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</si>
  <si>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</si>
  <si>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</si>
  <si>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</si>
  <si>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</si>
  <si>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</si>
  <si>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</si>
  <si>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</si>
  <si>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</si>
  <si>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</si>
  <si>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</si>
  <si>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</si>
  <si>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</si>
  <si>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</si>
  <si>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</si>
  <si>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</si>
  <si>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</si>
  <si>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</si>
  <si>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</si>
  <si>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</si>
  <si>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</si>
  <si>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</si>
  <si>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</si>
  <si>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</si>
  <si>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</si>
  <si>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</si>
  <si>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</si>
  <si>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</si>
  <si>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</si>
  <si>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</si>
  <si>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</si>
  <si>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</si>
  <si>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</si>
  <si>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</si>
  <si>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</si>
  <si>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</si>
  <si>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</si>
  <si>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</si>
  <si>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</si>
  <si>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</si>
  <si>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</si>
  <si>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</si>
  <si>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</si>
  <si>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</si>
  <si>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</si>
  <si>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</si>
  <si>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</si>
  <si>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</si>
  <si>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</si>
  <si>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</si>
  <si>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</si>
  <si>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</si>
  <si>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</si>
  <si>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</si>
  <si>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</si>
  <si>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</si>
  <si>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</si>
  <si>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</si>
  <si>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20240419 12:37:11</t>
  </si>
  <si>
    <t>12:37:11</t>
  </si>
  <si>
    <t>pre-dawn (1AM-4AM)</t>
  </si>
  <si>
    <t>predominantly south</t>
  </si>
  <si>
    <t>light green</t>
  </si>
  <si>
    <t>leaf A</t>
  </si>
  <si>
    <t>level 1</t>
  </si>
  <si>
    <t>coffee</t>
  </si>
  <si>
    <t>RECT-2293-20240415-16_07_46</t>
  </si>
  <si>
    <t>MPF-2338-20240419-12_37_15</t>
  </si>
  <si>
    <t>-</t>
  </si>
  <si>
    <t>0: Broadleaf</t>
  </si>
  <si>
    <t>12:37:29</t>
  </si>
  <si>
    <t>0/0</t>
  </si>
  <si>
    <t>11111111</t>
  </si>
  <si>
    <t>oooooooo</t>
  </si>
  <si>
    <t>on</t>
  </si>
  <si>
    <t>20240419 12:38:15</t>
  </si>
  <si>
    <t>12:38:15</t>
  </si>
  <si>
    <t>MPF-2339-20240419-12_38_18</t>
  </si>
  <si>
    <t>12:38:31</t>
  </si>
  <si>
    <t>20240419 12:38:58</t>
  </si>
  <si>
    <t>12:38:58</t>
  </si>
  <si>
    <t>MPF-2340-20240419-12_39_01</t>
  </si>
  <si>
    <t>12:39:26</t>
  </si>
  <si>
    <t>20240419 12:40:09</t>
  </si>
  <si>
    <t>12:40:09</t>
  </si>
  <si>
    <t>MPF-2341-20240419-12_40_12</t>
  </si>
  <si>
    <t>12:40:26</t>
  </si>
  <si>
    <t>20240419 12:41:33</t>
  </si>
  <si>
    <t>12:41:33</t>
  </si>
  <si>
    <t>MPF-2342-20240419-12_41_36</t>
  </si>
  <si>
    <t>12:41:51</t>
  </si>
  <si>
    <t>20240419 12:42:28</t>
  </si>
  <si>
    <t>12:42:28</t>
  </si>
  <si>
    <t>MPF-2343-20240419-12_42_31</t>
  </si>
  <si>
    <t>12:42:47</t>
  </si>
  <si>
    <t>20240419 12:43:40</t>
  </si>
  <si>
    <t>12:43:40</t>
  </si>
  <si>
    <t>MPF-2344-20240419-12_43_44</t>
  </si>
  <si>
    <t>12:43:57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</si>
</sst>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3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420</v>
      </c>
      <c r="HS16" t="s">
        <v>419</v>
      </c>
      <c r="HT16" t="s">
        <v>419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1713555431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1713555423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347.24477639371</v>
      </c>
      <c r="AO17">
        <v>346.746418181818</v>
      </c>
      <c r="AP17">
        <v>0.0519199380308814</v>
      </c>
      <c r="AQ17">
        <v>67.0708146846713</v>
      </c>
      <c r="AR17">
        <f>(AT17 - AS17 + EC17*1E3/(8.314*(EE17+273.15)) * AV17/EB17 * AU17) * EB17/(100*DP17) * 1000/(1000 - AT17)</f>
        <v>0</v>
      </c>
      <c r="AS17">
        <v>32.2183456887112</v>
      </c>
      <c r="AT17">
        <v>32.8523648484848</v>
      </c>
      <c r="AU17">
        <v>-0.0016027039316416</v>
      </c>
      <c r="AV17">
        <v>78.1127904433641</v>
      </c>
      <c r="AW17">
        <v>9</v>
      </c>
      <c r="AX17">
        <v>2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10084.4</v>
      </c>
      <c r="BD17">
        <v>964.285769230769</v>
      </c>
      <c r="BE17">
        <v>4893.03</v>
      </c>
      <c r="BF17">
        <f>1-BD17/BE17</f>
        <v>0</v>
      </c>
      <c r="BG17">
        <v>-0.310733160395021</v>
      </c>
      <c r="BH17" t="s">
        <v>431</v>
      </c>
      <c r="BI17">
        <v>10039.4</v>
      </c>
      <c r="BJ17">
        <v>2478.92346153846</v>
      </c>
      <c r="BK17">
        <v>2593.97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2338</v>
      </c>
      <c r="CE17">
        <v>290</v>
      </c>
      <c r="CF17">
        <v>2593.97</v>
      </c>
      <c r="CG17">
        <v>215</v>
      </c>
      <c r="CH17">
        <v>10039.4</v>
      </c>
      <c r="CI17">
        <v>2593.27</v>
      </c>
      <c r="CJ17">
        <v>0.7</v>
      </c>
      <c r="CK17">
        <v>300</v>
      </c>
      <c r="CL17">
        <v>24.1</v>
      </c>
      <c r="CM17">
        <v>2522.47577000456</v>
      </c>
      <c r="CN17">
        <v>3.00190150176975</v>
      </c>
      <c r="CO17">
        <v>71.0736029516892</v>
      </c>
      <c r="CP17">
        <v>2.6368259819158</v>
      </c>
      <c r="CQ17">
        <v>0.962890820422816</v>
      </c>
      <c r="CR17">
        <v>-0.00775736907675195</v>
      </c>
      <c r="CS17">
        <v>290</v>
      </c>
      <c r="CT17">
        <v>2649.26</v>
      </c>
      <c r="CU17">
        <v>885</v>
      </c>
      <c r="CV17">
        <v>10013.1</v>
      </c>
      <c r="CW17">
        <v>2593.46</v>
      </c>
      <c r="CX17">
        <v>55.8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1713555423</v>
      </c>
      <c r="DV17">
        <v>335.2588</v>
      </c>
      <c r="DW17">
        <v>335.849533333333</v>
      </c>
      <c r="DX17">
        <v>32.8822</v>
      </c>
      <c r="DY17">
        <v>32.2130733333333</v>
      </c>
      <c r="DZ17">
        <v>336.9388</v>
      </c>
      <c r="EA17">
        <v>32.5489933333333</v>
      </c>
      <c r="EB17">
        <v>599.391866666667</v>
      </c>
      <c r="EC17">
        <v>88.1171</v>
      </c>
      <c r="ED17">
        <v>0.0970763066666667</v>
      </c>
      <c r="EE17">
        <v>37.8783666666667</v>
      </c>
      <c r="EF17">
        <v>37.86714</v>
      </c>
      <c r="EG17">
        <v>999.9</v>
      </c>
      <c r="EH17">
        <v>0</v>
      </c>
      <c r="EI17">
        <v>0</v>
      </c>
      <c r="EJ17">
        <v>7003.83333333333</v>
      </c>
      <c r="EK17">
        <v>0</v>
      </c>
      <c r="EL17">
        <v>-8662.612</v>
      </c>
      <c r="EM17">
        <v>-0.597212733333333</v>
      </c>
      <c r="EN17">
        <v>346.651</v>
      </c>
      <c r="EO17">
        <v>347.028266666667</v>
      </c>
      <c r="EP17">
        <v>0.669143466666667</v>
      </c>
      <c r="EQ17">
        <v>335.849533333333</v>
      </c>
      <c r="ER17">
        <v>32.2130733333333</v>
      </c>
      <c r="ES17">
        <v>2.89748666666667</v>
      </c>
      <c r="ET17">
        <v>2.838522</v>
      </c>
      <c r="EU17">
        <v>23.45024</v>
      </c>
      <c r="EV17">
        <v>23.1098333333333</v>
      </c>
      <c r="EW17">
        <v>699.982733333333</v>
      </c>
      <c r="EX17">
        <v>0.942991933333334</v>
      </c>
      <c r="EY17">
        <v>0.05700786</v>
      </c>
      <c r="EZ17">
        <v>0</v>
      </c>
      <c r="FA17">
        <v>2482.78933333333</v>
      </c>
      <c r="FB17">
        <v>5.00072</v>
      </c>
      <c r="FC17">
        <v>17466.1266666667</v>
      </c>
      <c r="FD17">
        <v>6033.806</v>
      </c>
      <c r="FE17">
        <v>47.75</v>
      </c>
      <c r="FF17">
        <v>50.0998</v>
      </c>
      <c r="FG17">
        <v>49.1415333333333</v>
      </c>
      <c r="FH17">
        <v>50.375</v>
      </c>
      <c r="FI17">
        <v>50.4916</v>
      </c>
      <c r="FJ17">
        <v>655.362</v>
      </c>
      <c r="FK17">
        <v>39.6173333333333</v>
      </c>
      <c r="FL17">
        <v>0</v>
      </c>
      <c r="FM17">
        <v>219.100000143051</v>
      </c>
      <c r="FN17">
        <v>0</v>
      </c>
      <c r="FO17">
        <v>2478.92346153846</v>
      </c>
      <c r="FP17">
        <v>-332.250598500059</v>
      </c>
      <c r="FQ17">
        <v>-2314.31111265007</v>
      </c>
      <c r="FR17">
        <v>17439.7307692308</v>
      </c>
      <c r="FS17">
        <v>15</v>
      </c>
      <c r="FT17">
        <v>1713555449</v>
      </c>
      <c r="FU17" t="s">
        <v>434</v>
      </c>
      <c r="FV17">
        <v>1713555449</v>
      </c>
      <c r="FW17">
        <v>1713555406</v>
      </c>
      <c r="FX17">
        <v>46</v>
      </c>
      <c r="FY17">
        <v>0.006</v>
      </c>
      <c r="FZ17">
        <v>0</v>
      </c>
      <c r="GA17">
        <v>-1.68</v>
      </c>
      <c r="GB17">
        <v>0.333</v>
      </c>
      <c r="GC17">
        <v>336</v>
      </c>
      <c r="GD17">
        <v>32</v>
      </c>
      <c r="GE17">
        <v>0.79</v>
      </c>
      <c r="GF17">
        <v>0.02</v>
      </c>
      <c r="GG17">
        <v>0</v>
      </c>
      <c r="GH17">
        <v>0</v>
      </c>
      <c r="GI17" t="s">
        <v>435</v>
      </c>
      <c r="GJ17">
        <v>3.23678</v>
      </c>
      <c r="GK17">
        <v>2.69126</v>
      </c>
      <c r="GL17">
        <v>0.070542</v>
      </c>
      <c r="GM17">
        <v>0.0700451</v>
      </c>
      <c r="GN17">
        <v>0.128625</v>
      </c>
      <c r="GO17">
        <v>0.125461</v>
      </c>
      <c r="GP17">
        <v>27902.6</v>
      </c>
      <c r="GQ17">
        <v>25558.8</v>
      </c>
      <c r="GR17">
        <v>28443</v>
      </c>
      <c r="GS17">
        <v>26114</v>
      </c>
      <c r="GT17">
        <v>34584.8</v>
      </c>
      <c r="GU17">
        <v>32192.6</v>
      </c>
      <c r="GV17">
        <v>42725</v>
      </c>
      <c r="GW17">
        <v>39582.4</v>
      </c>
      <c r="GX17">
        <v>1.9696</v>
      </c>
      <c r="GY17">
        <v>1.952</v>
      </c>
      <c r="GZ17">
        <v>0.127509</v>
      </c>
      <c r="HA17">
        <v>0</v>
      </c>
      <c r="HB17">
        <v>35.8374</v>
      </c>
      <c r="HC17">
        <v>999.9</v>
      </c>
      <c r="HD17">
        <v>61.763</v>
      </c>
      <c r="HE17">
        <v>32.247</v>
      </c>
      <c r="HF17">
        <v>33.9416</v>
      </c>
      <c r="HG17">
        <v>42.7096</v>
      </c>
      <c r="HH17">
        <v>24.1226</v>
      </c>
      <c r="HI17">
        <v>2</v>
      </c>
      <c r="HJ17">
        <v>0.736159</v>
      </c>
      <c r="HK17">
        <v>0</v>
      </c>
      <c r="HL17">
        <v>20.297</v>
      </c>
      <c r="HM17">
        <v>5.24604</v>
      </c>
      <c r="HN17">
        <v>11.962</v>
      </c>
      <c r="HO17">
        <v>4.9838</v>
      </c>
      <c r="HP17">
        <v>3.293</v>
      </c>
      <c r="HQ17">
        <v>9999</v>
      </c>
      <c r="HR17">
        <v>999.9</v>
      </c>
      <c r="HS17">
        <v>9999</v>
      </c>
      <c r="HT17">
        <v>9999</v>
      </c>
      <c r="HU17">
        <v>4.97097</v>
      </c>
      <c r="HV17">
        <v>1.8829</v>
      </c>
      <c r="HW17">
        <v>1.87775</v>
      </c>
      <c r="HX17">
        <v>1.87925</v>
      </c>
      <c r="HY17">
        <v>1.87498</v>
      </c>
      <c r="HZ17">
        <v>1.87515</v>
      </c>
      <c r="IA17">
        <v>1.87831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-1.68</v>
      </c>
      <c r="IQ17">
        <v>0.3332</v>
      </c>
      <c r="IR17">
        <v>-1.68650000000002</v>
      </c>
      <c r="IS17">
        <v>0</v>
      </c>
      <c r="IT17">
        <v>0</v>
      </c>
      <c r="IU17">
        <v>0</v>
      </c>
      <c r="IV17">
        <v>0.33322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0.5</v>
      </c>
      <c r="JE17">
        <v>0.4</v>
      </c>
      <c r="JF17">
        <v>4.83887</v>
      </c>
      <c r="JG17">
        <v>4.99756</v>
      </c>
      <c r="JH17">
        <v>2.39624</v>
      </c>
      <c r="JI17">
        <v>2.66846</v>
      </c>
      <c r="JJ17">
        <v>2.30103</v>
      </c>
      <c r="JK17">
        <v>2.28027</v>
      </c>
      <c r="JL17">
        <v>36.6706</v>
      </c>
      <c r="JM17">
        <v>15.3141</v>
      </c>
      <c r="JN17">
        <v>2</v>
      </c>
      <c r="JO17">
        <v>607.496</v>
      </c>
      <c r="JP17">
        <v>605.229</v>
      </c>
      <c r="JQ17">
        <v>36.231</v>
      </c>
      <c r="JR17">
        <v>35.8695</v>
      </c>
      <c r="JS17">
        <v>30.0008</v>
      </c>
      <c r="JT17">
        <v>35.7589</v>
      </c>
      <c r="JU17">
        <v>35.7926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102.671</v>
      </c>
      <c r="KC17">
        <v>99.5043</v>
      </c>
    </row>
    <row r="18" spans="1:289">
      <c r="A18">
        <v>2</v>
      </c>
      <c r="B18">
        <v>1713555495</v>
      </c>
      <c r="C18">
        <v>64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1713555487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347.059353691716</v>
      </c>
      <c r="AO18">
        <v>346.761109090909</v>
      </c>
      <c r="AP18">
        <v>-0.0252628514008214</v>
      </c>
      <c r="AQ18">
        <v>67.0615558951873</v>
      </c>
      <c r="AR18">
        <f>(AT18 - AS18 + EC18*1E3/(8.314*(EE18+273.15)) * AV18/EB18 * AU18) * EB18/(100*DP18) * 1000/(1000 - AT18)</f>
        <v>0</v>
      </c>
      <c r="AS18">
        <v>32.2449520791725</v>
      </c>
      <c r="AT18">
        <v>32.7758078787879</v>
      </c>
      <c r="AU18">
        <v>-3.1111231550153e-05</v>
      </c>
      <c r="AV18">
        <v>78.0206915802012</v>
      </c>
      <c r="AW18">
        <v>9</v>
      </c>
      <c r="AX18">
        <v>2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10084.4</v>
      </c>
      <c r="BD18">
        <v>964.285769230769</v>
      </c>
      <c r="BE18">
        <v>4893.03</v>
      </c>
      <c r="BF18">
        <f>1-BD18/BE18</f>
        <v>0</v>
      </c>
      <c r="BG18">
        <v>-0.310733160395021</v>
      </c>
      <c r="BH18" t="s">
        <v>441</v>
      </c>
      <c r="BI18">
        <v>10056.1</v>
      </c>
      <c r="BJ18">
        <v>2181.8628</v>
      </c>
      <c r="BK18">
        <v>2296.1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2339</v>
      </c>
      <c r="CE18">
        <v>290</v>
      </c>
      <c r="CF18">
        <v>2296.1</v>
      </c>
      <c r="CG18">
        <v>55</v>
      </c>
      <c r="CH18">
        <v>10056.1</v>
      </c>
      <c r="CI18">
        <v>2293.34</v>
      </c>
      <c r="CJ18">
        <v>2.76</v>
      </c>
      <c r="CK18">
        <v>300</v>
      </c>
      <c r="CL18">
        <v>24.1</v>
      </c>
      <c r="CM18">
        <v>2249.3251387258</v>
      </c>
      <c r="CN18">
        <v>2.27270217180726</v>
      </c>
      <c r="CO18">
        <v>44.2625276294595</v>
      </c>
      <c r="CP18">
        <v>1.99578035406909</v>
      </c>
      <c r="CQ18">
        <v>0.946139982328054</v>
      </c>
      <c r="CR18">
        <v>-0.00775548832035596</v>
      </c>
      <c r="CS18">
        <v>290</v>
      </c>
      <c r="CT18">
        <v>2332.08</v>
      </c>
      <c r="CU18">
        <v>895</v>
      </c>
      <c r="CV18">
        <v>10010.4</v>
      </c>
      <c r="CW18">
        <v>2293.54</v>
      </c>
      <c r="CX18">
        <v>38.54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1713555487</v>
      </c>
      <c r="DV18">
        <v>335.369466666667</v>
      </c>
      <c r="DW18">
        <v>335.9466</v>
      </c>
      <c r="DX18">
        <v>32.77974</v>
      </c>
      <c r="DY18">
        <v>32.24516</v>
      </c>
      <c r="DZ18">
        <v>337.061466666667</v>
      </c>
      <c r="EA18">
        <v>32.4465266666667</v>
      </c>
      <c r="EB18">
        <v>600.0066</v>
      </c>
      <c r="EC18">
        <v>88.1151933333333</v>
      </c>
      <c r="ED18">
        <v>0.0999458466666667</v>
      </c>
      <c r="EE18">
        <v>38.0560333333333</v>
      </c>
      <c r="EF18">
        <v>37.9188933333333</v>
      </c>
      <c r="EG18">
        <v>999.9</v>
      </c>
      <c r="EH18">
        <v>0</v>
      </c>
      <c r="EI18">
        <v>0</v>
      </c>
      <c r="EJ18">
        <v>7001</v>
      </c>
      <c r="EK18">
        <v>0</v>
      </c>
      <c r="EL18">
        <v>-8259.06933333333</v>
      </c>
      <c r="EM18">
        <v>-0.565299533333333</v>
      </c>
      <c r="EN18">
        <v>346.747666666667</v>
      </c>
      <c r="EO18">
        <v>347.140266666667</v>
      </c>
      <c r="EP18">
        <v>0.5345822</v>
      </c>
      <c r="EQ18">
        <v>335.9466</v>
      </c>
      <c r="ER18">
        <v>32.24516</v>
      </c>
      <c r="ES18">
        <v>2.88839333333333</v>
      </c>
      <c r="ET18">
        <v>2.84128933333333</v>
      </c>
      <c r="EU18">
        <v>23.3981466666667</v>
      </c>
      <c r="EV18">
        <v>23.12594</v>
      </c>
      <c r="EW18">
        <v>699.961133333333</v>
      </c>
      <c r="EX18">
        <v>0.942983066666667</v>
      </c>
      <c r="EY18">
        <v>0.05701718</v>
      </c>
      <c r="EZ18">
        <v>0</v>
      </c>
      <c r="FA18">
        <v>2184.02066666667</v>
      </c>
      <c r="FB18">
        <v>5.00072</v>
      </c>
      <c r="FC18">
        <v>15387.54</v>
      </c>
      <c r="FD18">
        <v>6033.60266666667</v>
      </c>
      <c r="FE18">
        <v>47.729</v>
      </c>
      <c r="FF18">
        <v>50.0578666666667</v>
      </c>
      <c r="FG18">
        <v>49.0662</v>
      </c>
      <c r="FH18">
        <v>50.3162</v>
      </c>
      <c r="FI18">
        <v>50.4874</v>
      </c>
      <c r="FJ18">
        <v>655.336666666667</v>
      </c>
      <c r="FK18">
        <v>39.6233333333333</v>
      </c>
      <c r="FL18">
        <v>0</v>
      </c>
      <c r="FM18">
        <v>62.2999999523163</v>
      </c>
      <c r="FN18">
        <v>0</v>
      </c>
      <c r="FO18">
        <v>2181.8628</v>
      </c>
      <c r="FP18">
        <v>-215.711538472235</v>
      </c>
      <c r="FQ18">
        <v>-1482.17692320165</v>
      </c>
      <c r="FR18">
        <v>15371.672</v>
      </c>
      <c r="FS18">
        <v>15</v>
      </c>
      <c r="FT18">
        <v>1713555511</v>
      </c>
      <c r="FU18" t="s">
        <v>442</v>
      </c>
      <c r="FV18">
        <v>1713555511</v>
      </c>
      <c r="FW18">
        <v>1713555406</v>
      </c>
      <c r="FX18">
        <v>47</v>
      </c>
      <c r="FY18">
        <v>-0.012</v>
      </c>
      <c r="FZ18">
        <v>0</v>
      </c>
      <c r="GA18">
        <v>-1.692</v>
      </c>
      <c r="GB18">
        <v>0.333</v>
      </c>
      <c r="GC18">
        <v>336</v>
      </c>
      <c r="GD18">
        <v>32</v>
      </c>
      <c r="GE18">
        <v>0.95</v>
      </c>
      <c r="GF18">
        <v>0.02</v>
      </c>
      <c r="GG18">
        <v>0</v>
      </c>
      <c r="GH18">
        <v>0</v>
      </c>
      <c r="GI18" t="s">
        <v>435</v>
      </c>
      <c r="GJ18">
        <v>3.23679</v>
      </c>
      <c r="GK18">
        <v>2.69167</v>
      </c>
      <c r="GL18">
        <v>0.0705134</v>
      </c>
      <c r="GM18">
        <v>0.0699727</v>
      </c>
      <c r="GN18">
        <v>0.128398</v>
      </c>
      <c r="GO18">
        <v>0.125528</v>
      </c>
      <c r="GP18">
        <v>27898.6</v>
      </c>
      <c r="GQ18">
        <v>25555.5</v>
      </c>
      <c r="GR18">
        <v>28438.5</v>
      </c>
      <c r="GS18">
        <v>26108.9</v>
      </c>
      <c r="GT18">
        <v>34589.5</v>
      </c>
      <c r="GU18">
        <v>32184.4</v>
      </c>
      <c r="GV18">
        <v>42718.8</v>
      </c>
      <c r="GW18">
        <v>39574.8</v>
      </c>
      <c r="GX18">
        <v>1.9686</v>
      </c>
      <c r="GY18">
        <v>1.9499</v>
      </c>
      <c r="GZ18">
        <v>0.130683</v>
      </c>
      <c r="HA18">
        <v>0</v>
      </c>
      <c r="HB18">
        <v>35.9663</v>
      </c>
      <c r="HC18">
        <v>999.9</v>
      </c>
      <c r="HD18">
        <v>61.5</v>
      </c>
      <c r="HE18">
        <v>32.337</v>
      </c>
      <c r="HF18">
        <v>33.967</v>
      </c>
      <c r="HG18">
        <v>42.0396</v>
      </c>
      <c r="HH18">
        <v>24.0986</v>
      </c>
      <c r="HI18">
        <v>2</v>
      </c>
      <c r="HJ18">
        <v>0.743984</v>
      </c>
      <c r="HK18">
        <v>0</v>
      </c>
      <c r="HL18">
        <v>20.2963</v>
      </c>
      <c r="HM18">
        <v>5.24484</v>
      </c>
      <c r="HN18">
        <v>11.9632</v>
      </c>
      <c r="HO18">
        <v>4.9834</v>
      </c>
      <c r="HP18">
        <v>3.293</v>
      </c>
      <c r="HQ18">
        <v>9999</v>
      </c>
      <c r="HR18">
        <v>999.9</v>
      </c>
      <c r="HS18">
        <v>9999</v>
      </c>
      <c r="HT18">
        <v>9999</v>
      </c>
      <c r="HU18">
        <v>4.97097</v>
      </c>
      <c r="HV18">
        <v>1.8829</v>
      </c>
      <c r="HW18">
        <v>1.87775</v>
      </c>
      <c r="HX18">
        <v>1.87923</v>
      </c>
      <c r="HY18">
        <v>1.87497</v>
      </c>
      <c r="HZ18">
        <v>1.87509</v>
      </c>
      <c r="IA18">
        <v>1.8783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-1.692</v>
      </c>
      <c r="IQ18">
        <v>0.3332</v>
      </c>
      <c r="IR18">
        <v>-1.68018181818189</v>
      </c>
      <c r="IS18">
        <v>0</v>
      </c>
      <c r="IT18">
        <v>0</v>
      </c>
      <c r="IU18">
        <v>0</v>
      </c>
      <c r="IV18">
        <v>0.33322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0.8</v>
      </c>
      <c r="JE18">
        <v>1.5</v>
      </c>
      <c r="JF18">
        <v>4.84253</v>
      </c>
      <c r="JG18">
        <v>4.99756</v>
      </c>
      <c r="JH18">
        <v>2.39624</v>
      </c>
      <c r="JI18">
        <v>2.66846</v>
      </c>
      <c r="JJ18">
        <v>2.30103</v>
      </c>
      <c r="JK18">
        <v>2.31689</v>
      </c>
      <c r="JL18">
        <v>36.7417</v>
      </c>
      <c r="JM18">
        <v>15.3141</v>
      </c>
      <c r="JN18">
        <v>2</v>
      </c>
      <c r="JO18">
        <v>607.627</v>
      </c>
      <c r="JP18">
        <v>604.477</v>
      </c>
      <c r="JQ18">
        <v>36.3899</v>
      </c>
      <c r="JR18">
        <v>35.9726</v>
      </c>
      <c r="JS18">
        <v>30.0007</v>
      </c>
      <c r="JT18">
        <v>35.8582</v>
      </c>
      <c r="JU18">
        <v>35.8939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102.656</v>
      </c>
      <c r="KC18">
        <v>99.4853</v>
      </c>
    </row>
    <row r="19" spans="1:289">
      <c r="A19">
        <v>3</v>
      </c>
      <c r="B19">
        <v>1713555538</v>
      </c>
      <c r="C19">
        <v>107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1713555529.5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346.926884376</v>
      </c>
      <c r="AO19">
        <v>346.598393939394</v>
      </c>
      <c r="AP19">
        <v>-0.00112243993671566</v>
      </c>
      <c r="AQ19">
        <v>67.0613824552191</v>
      </c>
      <c r="AR19">
        <f>(AT19 - AS19 + EC19*1E3/(8.314*(EE19+273.15)) * AV19/EB19 * AU19) * EB19/(100*DP19) * 1000/(1000 - AT19)</f>
        <v>0</v>
      </c>
      <c r="AS19">
        <v>32.2649690903626</v>
      </c>
      <c r="AT19">
        <v>32.7573836363636</v>
      </c>
      <c r="AU19">
        <v>-0.000120343304308744</v>
      </c>
      <c r="AV19">
        <v>78.0196518582757</v>
      </c>
      <c r="AW19">
        <v>9</v>
      </c>
      <c r="AX19">
        <v>2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10084.4</v>
      </c>
      <c r="BD19">
        <v>964.285769230769</v>
      </c>
      <c r="BE19">
        <v>4893.03</v>
      </c>
      <c r="BF19">
        <f>1-BD19/BE19</f>
        <v>0</v>
      </c>
      <c r="BG19">
        <v>-0.310733160395021</v>
      </c>
      <c r="BH19" t="s">
        <v>445</v>
      </c>
      <c r="BI19">
        <v>10050.8</v>
      </c>
      <c r="BJ19">
        <v>2050.08923076923</v>
      </c>
      <c r="BK19">
        <v>2164.02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2340</v>
      </c>
      <c r="CE19">
        <v>290</v>
      </c>
      <c r="CF19">
        <v>2164.02</v>
      </c>
      <c r="CG19">
        <v>85</v>
      </c>
      <c r="CH19">
        <v>10050.8</v>
      </c>
      <c r="CI19">
        <v>2162.03</v>
      </c>
      <c r="CJ19">
        <v>1.99</v>
      </c>
      <c r="CK19">
        <v>300</v>
      </c>
      <c r="CL19">
        <v>24.1</v>
      </c>
      <c r="CM19">
        <v>2131.03617857984</v>
      </c>
      <c r="CN19">
        <v>2.10594393027027</v>
      </c>
      <c r="CO19">
        <v>31.1541529307525</v>
      </c>
      <c r="CP19">
        <v>1.84911160594487</v>
      </c>
      <c r="CQ19">
        <v>0.910216394978424</v>
      </c>
      <c r="CR19">
        <v>-0.00775464093437153</v>
      </c>
      <c r="CS19">
        <v>290</v>
      </c>
      <c r="CT19">
        <v>2191.22</v>
      </c>
      <c r="CU19">
        <v>895</v>
      </c>
      <c r="CV19">
        <v>10009.1</v>
      </c>
      <c r="CW19">
        <v>2162.16</v>
      </c>
      <c r="CX19">
        <v>29.06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1713555529.5</v>
      </c>
      <c r="DV19">
        <v>335.3393125</v>
      </c>
      <c r="DW19">
        <v>335.727125</v>
      </c>
      <c r="DX19">
        <v>32.762575</v>
      </c>
      <c r="DY19">
        <v>32.26346875</v>
      </c>
      <c r="DZ19">
        <v>337.0403125</v>
      </c>
      <c r="EA19">
        <v>32.42935</v>
      </c>
      <c r="EB19">
        <v>599.588875</v>
      </c>
      <c r="EC19">
        <v>88.1156375</v>
      </c>
      <c r="ED19">
        <v>0.098143125</v>
      </c>
      <c r="EE19">
        <v>38.15583125</v>
      </c>
      <c r="EF19">
        <v>38.193075</v>
      </c>
      <c r="EG19">
        <v>999.9</v>
      </c>
      <c r="EH19">
        <v>0</v>
      </c>
      <c r="EI19">
        <v>0</v>
      </c>
      <c r="EJ19">
        <v>7022.03125</v>
      </c>
      <c r="EK19">
        <v>0</v>
      </c>
      <c r="EL19">
        <v>-7950.83125</v>
      </c>
      <c r="EM19">
        <v>-0.3786505</v>
      </c>
      <c r="EN19">
        <v>346.7074375</v>
      </c>
      <c r="EO19">
        <v>346.92</v>
      </c>
      <c r="EP19">
        <v>0.4991033125</v>
      </c>
      <c r="EQ19">
        <v>335.727125</v>
      </c>
      <c r="ER19">
        <v>32.26346875</v>
      </c>
      <c r="ES19">
        <v>2.886895625</v>
      </c>
      <c r="ET19">
        <v>2.84291625</v>
      </c>
      <c r="EU19">
        <v>23.38956875</v>
      </c>
      <c r="EV19">
        <v>23.13543125</v>
      </c>
      <c r="EW19">
        <v>700.0016875</v>
      </c>
      <c r="EX19">
        <v>0.942994</v>
      </c>
      <c r="EY19">
        <v>0.0570065</v>
      </c>
      <c r="EZ19">
        <v>0</v>
      </c>
      <c r="FA19">
        <v>2052.016875</v>
      </c>
      <c r="FB19">
        <v>5.00072</v>
      </c>
      <c r="FC19">
        <v>14461.86875</v>
      </c>
      <c r="FD19">
        <v>6033.9725</v>
      </c>
      <c r="FE19">
        <v>47.75</v>
      </c>
      <c r="FF19">
        <v>50</v>
      </c>
      <c r="FG19">
        <v>49.062</v>
      </c>
      <c r="FH19">
        <v>50.312</v>
      </c>
      <c r="FI19">
        <v>50.5</v>
      </c>
      <c r="FJ19">
        <v>655.38125</v>
      </c>
      <c r="FK19">
        <v>39.62</v>
      </c>
      <c r="FL19">
        <v>0</v>
      </c>
      <c r="FM19">
        <v>41.7000000476837</v>
      </c>
      <c r="FN19">
        <v>0</v>
      </c>
      <c r="FO19">
        <v>2050.08923076923</v>
      </c>
      <c r="FP19">
        <v>-141.8550428355</v>
      </c>
      <c r="FQ19">
        <v>-974.218804145028</v>
      </c>
      <c r="FR19">
        <v>14449.3192307692</v>
      </c>
      <c r="FS19">
        <v>15</v>
      </c>
      <c r="FT19">
        <v>1713555566</v>
      </c>
      <c r="FU19" t="s">
        <v>446</v>
      </c>
      <c r="FV19">
        <v>1713555566</v>
      </c>
      <c r="FW19">
        <v>1713555406</v>
      </c>
      <c r="FX19">
        <v>48</v>
      </c>
      <c r="FY19">
        <v>-0.009</v>
      </c>
      <c r="FZ19">
        <v>0</v>
      </c>
      <c r="GA19">
        <v>-1.701</v>
      </c>
      <c r="GB19">
        <v>0.333</v>
      </c>
      <c r="GC19">
        <v>336</v>
      </c>
      <c r="GD19">
        <v>32</v>
      </c>
      <c r="GE19">
        <v>0.77</v>
      </c>
      <c r="GF19">
        <v>0.02</v>
      </c>
      <c r="GG19">
        <v>0</v>
      </c>
      <c r="GH19">
        <v>0</v>
      </c>
      <c r="GI19" t="s">
        <v>435</v>
      </c>
      <c r="GJ19">
        <v>3.23677</v>
      </c>
      <c r="GK19">
        <v>2.69135</v>
      </c>
      <c r="GL19">
        <v>0.0704976</v>
      </c>
      <c r="GM19">
        <v>0.0699757</v>
      </c>
      <c r="GN19">
        <v>0.128327</v>
      </c>
      <c r="GO19">
        <v>0.12553</v>
      </c>
      <c r="GP19">
        <v>27896.5</v>
      </c>
      <c r="GQ19">
        <v>25551.3</v>
      </c>
      <c r="GR19">
        <v>28436.1</v>
      </c>
      <c r="GS19">
        <v>26105</v>
      </c>
      <c r="GT19">
        <v>34589.6</v>
      </c>
      <c r="GU19">
        <v>32180.6</v>
      </c>
      <c r="GV19">
        <v>42714.8</v>
      </c>
      <c r="GW19">
        <v>39569.8</v>
      </c>
      <c r="GX19">
        <v>1.9674</v>
      </c>
      <c r="GY19">
        <v>1.9489</v>
      </c>
      <c r="GZ19">
        <v>0.134051</v>
      </c>
      <c r="HA19">
        <v>0</v>
      </c>
      <c r="HB19">
        <v>36.0532</v>
      </c>
      <c r="HC19">
        <v>999.9</v>
      </c>
      <c r="HD19">
        <v>61.336</v>
      </c>
      <c r="HE19">
        <v>32.408</v>
      </c>
      <c r="HF19">
        <v>34.0145</v>
      </c>
      <c r="HG19">
        <v>41.6996</v>
      </c>
      <c r="HH19">
        <v>24.1787</v>
      </c>
      <c r="HI19">
        <v>2</v>
      </c>
      <c r="HJ19">
        <v>0.74874</v>
      </c>
      <c r="HK19">
        <v>0</v>
      </c>
      <c r="HL19">
        <v>20.2961</v>
      </c>
      <c r="HM19">
        <v>5.24604</v>
      </c>
      <c r="HN19">
        <v>11.9626</v>
      </c>
      <c r="HO19">
        <v>4.9838</v>
      </c>
      <c r="HP19">
        <v>3.2928</v>
      </c>
      <c r="HQ19">
        <v>9999</v>
      </c>
      <c r="HR19">
        <v>999.9</v>
      </c>
      <c r="HS19">
        <v>9999</v>
      </c>
      <c r="HT19">
        <v>9999</v>
      </c>
      <c r="HU19">
        <v>4.97102</v>
      </c>
      <c r="HV19">
        <v>1.88293</v>
      </c>
      <c r="HW19">
        <v>1.87775</v>
      </c>
      <c r="HX19">
        <v>1.87924</v>
      </c>
      <c r="HY19">
        <v>1.8749</v>
      </c>
      <c r="HZ19">
        <v>1.87509</v>
      </c>
      <c r="IA19">
        <v>1.87834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-1.701</v>
      </c>
      <c r="IQ19">
        <v>0.3332</v>
      </c>
      <c r="IR19">
        <v>-1.69190000000003</v>
      </c>
      <c r="IS19">
        <v>0</v>
      </c>
      <c r="IT19">
        <v>0</v>
      </c>
      <c r="IU19">
        <v>0</v>
      </c>
      <c r="IV19">
        <v>0.33322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0.5</v>
      </c>
      <c r="JE19">
        <v>2.2</v>
      </c>
      <c r="JF19">
        <v>4.83765</v>
      </c>
      <c r="JG19">
        <v>4.99756</v>
      </c>
      <c r="JH19">
        <v>2.39624</v>
      </c>
      <c r="JI19">
        <v>2.66724</v>
      </c>
      <c r="JJ19">
        <v>2.30103</v>
      </c>
      <c r="JK19">
        <v>2.323</v>
      </c>
      <c r="JL19">
        <v>36.7892</v>
      </c>
      <c r="JM19">
        <v>15.3053</v>
      </c>
      <c r="JN19">
        <v>2</v>
      </c>
      <c r="JO19">
        <v>607.259</v>
      </c>
      <c r="JP19">
        <v>604.275</v>
      </c>
      <c r="JQ19">
        <v>36.493</v>
      </c>
      <c r="JR19">
        <v>36.039</v>
      </c>
      <c r="JS19">
        <v>30.0006</v>
      </c>
      <c r="JT19">
        <v>35.9223</v>
      </c>
      <c r="JU19">
        <v>35.9581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102.647</v>
      </c>
      <c r="KC19">
        <v>99.4718</v>
      </c>
    </row>
    <row r="20" spans="1:289">
      <c r="A20">
        <v>4</v>
      </c>
      <c r="B20">
        <v>1713555609</v>
      </c>
      <c r="C20">
        <v>178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1713555600.5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346.765108634723</v>
      </c>
      <c r="AO20">
        <v>346.422533333333</v>
      </c>
      <c r="AP20">
        <v>0.0056056379851744</v>
      </c>
      <c r="AQ20">
        <v>67.0624541013004</v>
      </c>
      <c r="AR20">
        <f>(AT20 - AS20 + EC20*1E3/(8.314*(EE20+273.15)) * AV20/EB20 * AU20) * EB20/(100*DP20) * 1000/(1000 - AT20)</f>
        <v>0</v>
      </c>
      <c r="AS20">
        <v>32.2524067063515</v>
      </c>
      <c r="AT20">
        <v>32.6912957575758</v>
      </c>
      <c r="AU20">
        <v>8.71787454560021e-05</v>
      </c>
      <c r="AV20">
        <v>78.0278901935391</v>
      </c>
      <c r="AW20">
        <v>9</v>
      </c>
      <c r="AX20">
        <v>1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10084.4</v>
      </c>
      <c r="BD20">
        <v>964.285769230769</v>
      </c>
      <c r="BE20">
        <v>4893.03</v>
      </c>
      <c r="BF20">
        <f>1-BD20/BE20</f>
        <v>0</v>
      </c>
      <c r="BG20">
        <v>-0.310733160395021</v>
      </c>
      <c r="BH20" t="s">
        <v>449</v>
      </c>
      <c r="BI20">
        <v>10043.6</v>
      </c>
      <c r="BJ20">
        <v>1921.174</v>
      </c>
      <c r="BK20">
        <v>2033.28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2341</v>
      </c>
      <c r="CE20">
        <v>290</v>
      </c>
      <c r="CF20">
        <v>2033.28</v>
      </c>
      <c r="CG20">
        <v>145</v>
      </c>
      <c r="CH20">
        <v>10043.6</v>
      </c>
      <c r="CI20">
        <v>2031.12</v>
      </c>
      <c r="CJ20">
        <v>2.16</v>
      </c>
      <c r="CK20">
        <v>300</v>
      </c>
      <c r="CL20">
        <v>24.1</v>
      </c>
      <c r="CM20">
        <v>2012.29581952202</v>
      </c>
      <c r="CN20">
        <v>2.83075311164095</v>
      </c>
      <c r="CO20">
        <v>18.9088037832066</v>
      </c>
      <c r="CP20">
        <v>2.48561357474224</v>
      </c>
      <c r="CQ20">
        <v>0.673929447966619</v>
      </c>
      <c r="CR20">
        <v>-0.00775498531701891</v>
      </c>
      <c r="CS20">
        <v>290</v>
      </c>
      <c r="CT20">
        <v>2052.82</v>
      </c>
      <c r="CU20">
        <v>895</v>
      </c>
      <c r="CV20">
        <v>10009.4</v>
      </c>
      <c r="CW20">
        <v>2031.19</v>
      </c>
      <c r="CX20">
        <v>21.63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1713555600.5</v>
      </c>
      <c r="DV20">
        <v>335.025375</v>
      </c>
      <c r="DW20">
        <v>335.4871875</v>
      </c>
      <c r="DX20">
        <v>32.6876375</v>
      </c>
      <c r="DY20">
        <v>32.2363875</v>
      </c>
      <c r="DZ20">
        <v>336.728375</v>
      </c>
      <c r="EA20">
        <v>32.3544125</v>
      </c>
      <c r="EB20">
        <v>599.9829375</v>
      </c>
      <c r="EC20">
        <v>88.115975</v>
      </c>
      <c r="ED20">
        <v>0.1000639625</v>
      </c>
      <c r="EE20">
        <v>38.2973625</v>
      </c>
      <c r="EF20">
        <v>38.36925</v>
      </c>
      <c r="EG20">
        <v>999.9</v>
      </c>
      <c r="EH20">
        <v>0</v>
      </c>
      <c r="EI20">
        <v>0</v>
      </c>
      <c r="EJ20">
        <v>6991.25</v>
      </c>
      <c r="EK20">
        <v>0</v>
      </c>
      <c r="EL20">
        <v>-7015.335625</v>
      </c>
      <c r="EM20">
        <v>-0.45938675</v>
      </c>
      <c r="EN20">
        <v>346.349125</v>
      </c>
      <c r="EO20">
        <v>346.6624375</v>
      </c>
      <c r="EP20">
        <v>0.45126375</v>
      </c>
      <c r="EQ20">
        <v>335.4871875</v>
      </c>
      <c r="ER20">
        <v>32.2363875</v>
      </c>
      <c r="ES20">
        <v>2.880303125</v>
      </c>
      <c r="ET20">
        <v>2.84054</v>
      </c>
      <c r="EU20">
        <v>23.3516625</v>
      </c>
      <c r="EV20">
        <v>23.12158125</v>
      </c>
      <c r="EW20">
        <v>700.01325</v>
      </c>
      <c r="EX20">
        <v>0.942996875</v>
      </c>
      <c r="EY20">
        <v>0.0570036</v>
      </c>
      <c r="EZ20">
        <v>0</v>
      </c>
      <c r="FA20">
        <v>1922.9125</v>
      </c>
      <c r="FB20">
        <v>5.00072</v>
      </c>
      <c r="FC20">
        <v>13555.3125</v>
      </c>
      <c r="FD20">
        <v>6034.0775</v>
      </c>
      <c r="FE20">
        <v>47.687</v>
      </c>
      <c r="FF20">
        <v>49.9566875</v>
      </c>
      <c r="FG20">
        <v>49.011625</v>
      </c>
      <c r="FH20">
        <v>50.308125</v>
      </c>
      <c r="FI20">
        <v>50.4488125</v>
      </c>
      <c r="FJ20">
        <v>655.39375</v>
      </c>
      <c r="FK20">
        <v>39.62</v>
      </c>
      <c r="FL20">
        <v>0</v>
      </c>
      <c r="FM20">
        <v>69.9000000953674</v>
      </c>
      <c r="FN20">
        <v>0</v>
      </c>
      <c r="FO20">
        <v>1921.174</v>
      </c>
      <c r="FP20">
        <v>-79.167692173551</v>
      </c>
      <c r="FQ20">
        <v>-619.199998878296</v>
      </c>
      <c r="FR20">
        <v>13542.912</v>
      </c>
      <c r="FS20">
        <v>15</v>
      </c>
      <c r="FT20">
        <v>1713555626</v>
      </c>
      <c r="FU20" t="s">
        <v>450</v>
      </c>
      <c r="FV20">
        <v>1713555626</v>
      </c>
      <c r="FW20">
        <v>1713555406</v>
      </c>
      <c r="FX20">
        <v>49</v>
      </c>
      <c r="FY20">
        <v>-0.002</v>
      </c>
      <c r="FZ20">
        <v>0</v>
      </c>
      <c r="GA20">
        <v>-1.703</v>
      </c>
      <c r="GB20">
        <v>0.333</v>
      </c>
      <c r="GC20">
        <v>336</v>
      </c>
      <c r="GD20">
        <v>32</v>
      </c>
      <c r="GE20">
        <v>0.84</v>
      </c>
      <c r="GF20">
        <v>0.02</v>
      </c>
      <c r="GG20">
        <v>0</v>
      </c>
      <c r="GH20">
        <v>0</v>
      </c>
      <c r="GI20" t="s">
        <v>435</v>
      </c>
      <c r="GJ20">
        <v>3.23695</v>
      </c>
      <c r="GK20">
        <v>2.6912</v>
      </c>
      <c r="GL20">
        <v>0.0704397</v>
      </c>
      <c r="GM20">
        <v>0.0698983</v>
      </c>
      <c r="GN20">
        <v>0.128128</v>
      </c>
      <c r="GO20">
        <v>0.125473</v>
      </c>
      <c r="GP20">
        <v>27894.2</v>
      </c>
      <c r="GQ20">
        <v>25549.1</v>
      </c>
      <c r="GR20">
        <v>28432.4</v>
      </c>
      <c r="GS20">
        <v>26100.9</v>
      </c>
      <c r="GT20">
        <v>34594.2</v>
      </c>
      <c r="GU20">
        <v>32178.6</v>
      </c>
      <c r="GV20">
        <v>42710</v>
      </c>
      <c r="GW20">
        <v>39564.4</v>
      </c>
      <c r="GX20">
        <v>1.9667</v>
      </c>
      <c r="GY20">
        <v>1.9464</v>
      </c>
      <c r="GZ20">
        <v>0.135899</v>
      </c>
      <c r="HA20">
        <v>0</v>
      </c>
      <c r="HB20">
        <v>36.1852</v>
      </c>
      <c r="HC20">
        <v>999.9</v>
      </c>
      <c r="HD20">
        <v>60.994</v>
      </c>
      <c r="HE20">
        <v>32.509</v>
      </c>
      <c r="HF20">
        <v>34.0186</v>
      </c>
      <c r="HG20">
        <v>41.6196</v>
      </c>
      <c r="HH20">
        <v>24.2107</v>
      </c>
      <c r="HI20">
        <v>2</v>
      </c>
      <c r="HJ20">
        <v>0.756402</v>
      </c>
      <c r="HK20">
        <v>0</v>
      </c>
      <c r="HL20">
        <v>20.2963</v>
      </c>
      <c r="HM20">
        <v>5.24185</v>
      </c>
      <c r="HN20">
        <v>11.9626</v>
      </c>
      <c r="HO20">
        <v>4.9832</v>
      </c>
      <c r="HP20">
        <v>3.2925</v>
      </c>
      <c r="HQ20">
        <v>9999</v>
      </c>
      <c r="HR20">
        <v>999.9</v>
      </c>
      <c r="HS20">
        <v>9999</v>
      </c>
      <c r="HT20">
        <v>9999</v>
      </c>
      <c r="HU20">
        <v>4.97098</v>
      </c>
      <c r="HV20">
        <v>1.88288</v>
      </c>
      <c r="HW20">
        <v>1.87775</v>
      </c>
      <c r="HX20">
        <v>1.87923</v>
      </c>
      <c r="HY20">
        <v>1.875</v>
      </c>
      <c r="HZ20">
        <v>1.87512</v>
      </c>
      <c r="IA20">
        <v>1.8783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-1.703</v>
      </c>
      <c r="IQ20">
        <v>0.3332</v>
      </c>
      <c r="IR20">
        <v>-1.70060000000001</v>
      </c>
      <c r="IS20">
        <v>0</v>
      </c>
      <c r="IT20">
        <v>0</v>
      </c>
      <c r="IU20">
        <v>0</v>
      </c>
      <c r="IV20">
        <v>0.33322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0.7</v>
      </c>
      <c r="JE20">
        <v>3.4</v>
      </c>
      <c r="JF20">
        <v>4.84253</v>
      </c>
      <c r="JG20">
        <v>4.99756</v>
      </c>
      <c r="JH20">
        <v>2.39624</v>
      </c>
      <c r="JI20">
        <v>2.66724</v>
      </c>
      <c r="JJ20">
        <v>2.30103</v>
      </c>
      <c r="JK20">
        <v>2.31812</v>
      </c>
      <c r="JL20">
        <v>36.8604</v>
      </c>
      <c r="JM20">
        <v>15.2966</v>
      </c>
      <c r="JN20">
        <v>2</v>
      </c>
      <c r="JO20">
        <v>607.63</v>
      </c>
      <c r="JP20">
        <v>603.189</v>
      </c>
      <c r="JQ20">
        <v>36.6576</v>
      </c>
      <c r="JR20">
        <v>36.1364</v>
      </c>
      <c r="JS20">
        <v>30.0006</v>
      </c>
      <c r="JT20">
        <v>36.0219</v>
      </c>
      <c r="JU20">
        <v>36.0589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102.634</v>
      </c>
      <c r="KC20">
        <v>99.4573</v>
      </c>
    </row>
    <row r="21" spans="1:289">
      <c r="A21">
        <v>5</v>
      </c>
      <c r="B21">
        <v>1713555693</v>
      </c>
      <c r="C21">
        <v>262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1713555684.5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346.884691086764</v>
      </c>
      <c r="AO21">
        <v>346.731363636364</v>
      </c>
      <c r="AP21">
        <v>0.00183861721422674</v>
      </c>
      <c r="AQ21">
        <v>67.0618063811773</v>
      </c>
      <c r="AR21">
        <f>(AT21 - AS21 + EC21*1E3/(8.314*(EE21+273.15)) * AV21/EB21 * AU21) * EB21/(100*DP21) * 1000/(1000 - AT21)</f>
        <v>0</v>
      </c>
      <c r="AS21">
        <v>32.2601331694463</v>
      </c>
      <c r="AT21">
        <v>32.6684757575758</v>
      </c>
      <c r="AU21">
        <v>-5.79664480991739e-06</v>
      </c>
      <c r="AV21">
        <v>78.022396074828</v>
      </c>
      <c r="AW21">
        <v>9</v>
      </c>
      <c r="AX21">
        <v>2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10084.4</v>
      </c>
      <c r="BD21">
        <v>964.285769230769</v>
      </c>
      <c r="BE21">
        <v>4893.03</v>
      </c>
      <c r="BF21">
        <f>1-BD21/BE21</f>
        <v>0</v>
      </c>
      <c r="BG21">
        <v>-0.310733160395021</v>
      </c>
      <c r="BH21" t="s">
        <v>453</v>
      </c>
      <c r="BI21">
        <v>10051.9</v>
      </c>
      <c r="BJ21">
        <v>1843.3716</v>
      </c>
      <c r="BK21">
        <v>1950.67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2342</v>
      </c>
      <c r="CE21">
        <v>290</v>
      </c>
      <c r="CF21">
        <v>1950.67</v>
      </c>
      <c r="CG21">
        <v>75</v>
      </c>
      <c r="CH21">
        <v>10051.9</v>
      </c>
      <c r="CI21">
        <v>1949.37</v>
      </c>
      <c r="CJ21">
        <v>1.3</v>
      </c>
      <c r="CK21">
        <v>300</v>
      </c>
      <c r="CL21">
        <v>24.1</v>
      </c>
      <c r="CM21">
        <v>1937.10078910072</v>
      </c>
      <c r="CN21">
        <v>2.43993479219212</v>
      </c>
      <c r="CO21">
        <v>12.3299027579631</v>
      </c>
      <c r="CP21">
        <v>2.14232290920143</v>
      </c>
      <c r="CQ21">
        <v>0.541918604600873</v>
      </c>
      <c r="CR21">
        <v>-0.00775465806451614</v>
      </c>
      <c r="CS21">
        <v>290</v>
      </c>
      <c r="CT21">
        <v>1964.44</v>
      </c>
      <c r="CU21">
        <v>895</v>
      </c>
      <c r="CV21">
        <v>10008.8</v>
      </c>
      <c r="CW21">
        <v>1949.42</v>
      </c>
      <c r="CX21">
        <v>15.02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1713555684.5</v>
      </c>
      <c r="DV21">
        <v>335.405625</v>
      </c>
      <c r="DW21">
        <v>335.7250625</v>
      </c>
      <c r="DX21">
        <v>32.66609375</v>
      </c>
      <c r="DY21">
        <v>32.25904375</v>
      </c>
      <c r="DZ21">
        <v>337.113625</v>
      </c>
      <c r="EA21">
        <v>32.3328625</v>
      </c>
      <c r="EB21">
        <v>599.9895</v>
      </c>
      <c r="EC21">
        <v>88.1166125</v>
      </c>
      <c r="ED21">
        <v>0.09996644375</v>
      </c>
      <c r="EE21">
        <v>38.43293125</v>
      </c>
      <c r="EF21">
        <v>38.51805625</v>
      </c>
      <c r="EG21">
        <v>999.9</v>
      </c>
      <c r="EH21">
        <v>0</v>
      </c>
      <c r="EI21">
        <v>0</v>
      </c>
      <c r="EJ21">
        <v>6998.75</v>
      </c>
      <c r="EK21">
        <v>0</v>
      </c>
      <c r="EL21">
        <v>-5901.88</v>
      </c>
      <c r="EM21">
        <v>-0.3140926875</v>
      </c>
      <c r="EN21">
        <v>346.737625</v>
      </c>
      <c r="EO21">
        <v>346.91625</v>
      </c>
      <c r="EP21">
        <v>0.4070456875</v>
      </c>
      <c r="EQ21">
        <v>335.7250625</v>
      </c>
      <c r="ER21">
        <v>32.25904375</v>
      </c>
      <c r="ES21">
        <v>2.87842625</v>
      </c>
      <c r="ET21">
        <v>2.8425575</v>
      </c>
      <c r="EU21">
        <v>23.3408625</v>
      </c>
      <c r="EV21">
        <v>23.13334375</v>
      </c>
      <c r="EW21">
        <v>699.985125</v>
      </c>
      <c r="EX21">
        <v>0.9429940625</v>
      </c>
      <c r="EY21">
        <v>0.05700641875</v>
      </c>
      <c r="EZ21">
        <v>0</v>
      </c>
      <c r="FA21">
        <v>1844.055</v>
      </c>
      <c r="FB21">
        <v>5.00072</v>
      </c>
      <c r="FC21">
        <v>13017.69375</v>
      </c>
      <c r="FD21">
        <v>6033.829375</v>
      </c>
      <c r="FE21">
        <v>47.64825</v>
      </c>
      <c r="FF21">
        <v>49.933125</v>
      </c>
      <c r="FG21">
        <v>48.9960625</v>
      </c>
      <c r="FH21">
        <v>50.25</v>
      </c>
      <c r="FI21">
        <v>50.437</v>
      </c>
      <c r="FJ21">
        <v>655.36875</v>
      </c>
      <c r="FK21">
        <v>39.62</v>
      </c>
      <c r="FL21">
        <v>0</v>
      </c>
      <c r="FM21">
        <v>82.7000000476837</v>
      </c>
      <c r="FN21">
        <v>0</v>
      </c>
      <c r="FO21">
        <v>1843.3716</v>
      </c>
      <c r="FP21">
        <v>-37.0923077425929</v>
      </c>
      <c r="FQ21">
        <v>-277.246154356773</v>
      </c>
      <c r="FR21">
        <v>13012.136</v>
      </c>
      <c r="FS21">
        <v>15</v>
      </c>
      <c r="FT21">
        <v>1713555711</v>
      </c>
      <c r="FU21" t="s">
        <v>454</v>
      </c>
      <c r="FV21">
        <v>1713555711</v>
      </c>
      <c r="FW21">
        <v>1713555406</v>
      </c>
      <c r="FX21">
        <v>50</v>
      </c>
      <c r="FY21">
        <v>-0.006</v>
      </c>
      <c r="FZ21">
        <v>0</v>
      </c>
      <c r="GA21">
        <v>-1.708</v>
      </c>
      <c r="GB21">
        <v>0.333</v>
      </c>
      <c r="GC21">
        <v>336</v>
      </c>
      <c r="GD21">
        <v>32</v>
      </c>
      <c r="GE21">
        <v>0.77</v>
      </c>
      <c r="GF21">
        <v>0.02</v>
      </c>
      <c r="GG21">
        <v>0</v>
      </c>
      <c r="GH21">
        <v>0</v>
      </c>
      <c r="GI21" t="s">
        <v>435</v>
      </c>
      <c r="GJ21">
        <v>3.23666</v>
      </c>
      <c r="GK21">
        <v>2.69174</v>
      </c>
      <c r="GL21">
        <v>0.0704753</v>
      </c>
      <c r="GM21">
        <v>0.0698946</v>
      </c>
      <c r="GN21">
        <v>0.128033</v>
      </c>
      <c r="GO21">
        <v>0.125465</v>
      </c>
      <c r="GP21">
        <v>27887.7</v>
      </c>
      <c r="GQ21">
        <v>25543.5</v>
      </c>
      <c r="GR21">
        <v>28427.4</v>
      </c>
      <c r="GS21">
        <v>26095.5</v>
      </c>
      <c r="GT21">
        <v>34592.4</v>
      </c>
      <c r="GU21">
        <v>32173.7</v>
      </c>
      <c r="GV21">
        <v>42702.2</v>
      </c>
      <c r="GW21">
        <v>39557.5</v>
      </c>
      <c r="GX21">
        <v>1.9651</v>
      </c>
      <c r="GY21">
        <v>1.9447</v>
      </c>
      <c r="GZ21">
        <v>0.138879</v>
      </c>
      <c r="HA21">
        <v>0</v>
      </c>
      <c r="HB21">
        <v>36.3023</v>
      </c>
      <c r="HC21">
        <v>999.9</v>
      </c>
      <c r="HD21">
        <v>60.609</v>
      </c>
      <c r="HE21">
        <v>32.619</v>
      </c>
      <c r="HF21">
        <v>34.009</v>
      </c>
      <c r="HG21">
        <v>41.0496</v>
      </c>
      <c r="HH21">
        <v>24.1827</v>
      </c>
      <c r="HI21">
        <v>2</v>
      </c>
      <c r="HJ21">
        <v>0.765051</v>
      </c>
      <c r="HK21">
        <v>0</v>
      </c>
      <c r="HL21">
        <v>20.2961</v>
      </c>
      <c r="HM21">
        <v>5.24664</v>
      </c>
      <c r="HN21">
        <v>11.962</v>
      </c>
      <c r="HO21">
        <v>4.9838</v>
      </c>
      <c r="HP21">
        <v>3.2928</v>
      </c>
      <c r="HQ21">
        <v>9999</v>
      </c>
      <c r="HR21">
        <v>999.9</v>
      </c>
      <c r="HS21">
        <v>9999</v>
      </c>
      <c r="HT21">
        <v>9999</v>
      </c>
      <c r="HU21">
        <v>4.97098</v>
      </c>
      <c r="HV21">
        <v>1.88282</v>
      </c>
      <c r="HW21">
        <v>1.87775</v>
      </c>
      <c r="HX21">
        <v>1.87915</v>
      </c>
      <c r="HY21">
        <v>1.87498</v>
      </c>
      <c r="HZ21">
        <v>1.87512</v>
      </c>
      <c r="IA21">
        <v>1.87826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-1.708</v>
      </c>
      <c r="IQ21">
        <v>0.3333</v>
      </c>
      <c r="IR21">
        <v>-1.70263636363632</v>
      </c>
      <c r="IS21">
        <v>0</v>
      </c>
      <c r="IT21">
        <v>0</v>
      </c>
      <c r="IU21">
        <v>0</v>
      </c>
      <c r="IV21">
        <v>0.33322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1.1</v>
      </c>
      <c r="JE21">
        <v>4.8</v>
      </c>
      <c r="JF21">
        <v>4.84253</v>
      </c>
      <c r="JG21">
        <v>4.99756</v>
      </c>
      <c r="JH21">
        <v>2.39624</v>
      </c>
      <c r="JI21">
        <v>2.66724</v>
      </c>
      <c r="JJ21">
        <v>2.30103</v>
      </c>
      <c r="JK21">
        <v>2.31934</v>
      </c>
      <c r="JL21">
        <v>36.9317</v>
      </c>
      <c r="JM21">
        <v>15.2878</v>
      </c>
      <c r="JN21">
        <v>2</v>
      </c>
      <c r="JO21">
        <v>607.395</v>
      </c>
      <c r="JP21">
        <v>602.88</v>
      </c>
      <c r="JQ21">
        <v>36.8375</v>
      </c>
      <c r="JR21">
        <v>36.2474</v>
      </c>
      <c r="JS21">
        <v>30.0006</v>
      </c>
      <c r="JT21">
        <v>36.1349</v>
      </c>
      <c r="JU21">
        <v>36.1721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102.616</v>
      </c>
      <c r="KC21">
        <v>99.4388</v>
      </c>
    </row>
    <row r="22" spans="1:289">
      <c r="A22">
        <v>6</v>
      </c>
      <c r="B22">
        <v>1713555748</v>
      </c>
      <c r="C22">
        <v>317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1713555739.5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347.427625537134</v>
      </c>
      <c r="AO22">
        <v>347.508896969697</v>
      </c>
      <c r="AP22">
        <v>-0.0884824601731112</v>
      </c>
      <c r="AQ22">
        <v>67.0680721124911</v>
      </c>
      <c r="AR22">
        <f>(AT22 - AS22 + EC22*1E3/(8.314*(EE22+273.15)) * AV22/EB22 * AU22) * EB22/(100*DP22) * 1000/(1000 - AT22)</f>
        <v>0</v>
      </c>
      <c r="AS22">
        <v>32.2454485423278</v>
      </c>
      <c r="AT22">
        <v>32.64254</v>
      </c>
      <c r="AU22">
        <v>2.77749436085609e-05</v>
      </c>
      <c r="AV22">
        <v>78.0834255455439</v>
      </c>
      <c r="AW22">
        <v>9</v>
      </c>
      <c r="AX22">
        <v>1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10084.4</v>
      </c>
      <c r="BD22">
        <v>964.285769230769</v>
      </c>
      <c r="BE22">
        <v>4893.03</v>
      </c>
      <c r="BF22">
        <f>1-BD22/BE22</f>
        <v>0</v>
      </c>
      <c r="BG22">
        <v>-0.310733160395021</v>
      </c>
      <c r="BH22" t="s">
        <v>457</v>
      </c>
      <c r="BI22">
        <v>10054.3</v>
      </c>
      <c r="BJ22">
        <v>1812.32538461538</v>
      </c>
      <c r="BK22">
        <v>1916.82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2343</v>
      </c>
      <c r="CE22">
        <v>290</v>
      </c>
      <c r="CF22">
        <v>1916.82</v>
      </c>
      <c r="CG22">
        <v>55</v>
      </c>
      <c r="CH22">
        <v>10054.3</v>
      </c>
      <c r="CI22">
        <v>1915.49</v>
      </c>
      <c r="CJ22">
        <v>1.33</v>
      </c>
      <c r="CK22">
        <v>300</v>
      </c>
      <c r="CL22">
        <v>24.1</v>
      </c>
      <c r="CM22">
        <v>1910.66003926162</v>
      </c>
      <c r="CN22">
        <v>1.99833034431973</v>
      </c>
      <c r="CO22">
        <v>4.85994214479714</v>
      </c>
      <c r="CP22">
        <v>1.75452088436817</v>
      </c>
      <c r="CQ22">
        <v>0.215084842187847</v>
      </c>
      <c r="CR22">
        <v>-0.0077543147942158</v>
      </c>
      <c r="CS22">
        <v>290</v>
      </c>
      <c r="CT22">
        <v>1927.05</v>
      </c>
      <c r="CU22">
        <v>885</v>
      </c>
      <c r="CV22">
        <v>10008.4</v>
      </c>
      <c r="CW22">
        <v>1915.52</v>
      </c>
      <c r="CX22">
        <v>11.53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1713555739.5</v>
      </c>
      <c r="DV22">
        <v>336.564875</v>
      </c>
      <c r="DW22">
        <v>336.7338125</v>
      </c>
      <c r="DX22">
        <v>32.64118125</v>
      </c>
      <c r="DY22">
        <v>32.24366875</v>
      </c>
      <c r="DZ22">
        <v>338.244875</v>
      </c>
      <c r="EA22">
        <v>32.3079625</v>
      </c>
      <c r="EB22">
        <v>599.978875</v>
      </c>
      <c r="EC22">
        <v>88.1186375</v>
      </c>
      <c r="ED22">
        <v>0.1002517875</v>
      </c>
      <c r="EE22">
        <v>38.515325</v>
      </c>
      <c r="EF22">
        <v>38.60708125</v>
      </c>
      <c r="EG22">
        <v>999.9</v>
      </c>
      <c r="EH22">
        <v>0</v>
      </c>
      <c r="EI22">
        <v>0</v>
      </c>
      <c r="EJ22">
        <v>6968.125</v>
      </c>
      <c r="EK22">
        <v>0</v>
      </c>
      <c r="EL22">
        <v>-4067.9275</v>
      </c>
      <c r="EM22">
        <v>-0.197509875</v>
      </c>
      <c r="EN22">
        <v>347.8919375</v>
      </c>
      <c r="EO22">
        <v>347.9530625</v>
      </c>
      <c r="EP22">
        <v>0.3975260625</v>
      </c>
      <c r="EQ22">
        <v>336.7338125</v>
      </c>
      <c r="ER22">
        <v>32.24366875</v>
      </c>
      <c r="ES22">
        <v>2.876296875</v>
      </c>
      <c r="ET22">
        <v>2.84126875</v>
      </c>
      <c r="EU22">
        <v>23.32861875</v>
      </c>
      <c r="EV22">
        <v>23.1258125</v>
      </c>
      <c r="EW22">
        <v>700.00375</v>
      </c>
      <c r="EX22">
        <v>0.9429968125</v>
      </c>
      <c r="EY22">
        <v>0.0570036</v>
      </c>
      <c r="EZ22">
        <v>0</v>
      </c>
      <c r="FA22">
        <v>1812.77625</v>
      </c>
      <c r="FB22">
        <v>5.00072</v>
      </c>
      <c r="FC22">
        <v>12799.49375</v>
      </c>
      <c r="FD22">
        <v>6033.994375</v>
      </c>
      <c r="FE22">
        <v>47.6405</v>
      </c>
      <c r="FF22">
        <v>49.875</v>
      </c>
      <c r="FG22">
        <v>48.9409375</v>
      </c>
      <c r="FH22">
        <v>50.23425</v>
      </c>
      <c r="FI22">
        <v>50.437</v>
      </c>
      <c r="FJ22">
        <v>655.386875</v>
      </c>
      <c r="FK22">
        <v>39.62</v>
      </c>
      <c r="FL22">
        <v>0</v>
      </c>
      <c r="FM22">
        <v>53.7000000476837</v>
      </c>
      <c r="FN22">
        <v>0</v>
      </c>
      <c r="FO22">
        <v>1812.32538461538</v>
      </c>
      <c r="FP22">
        <v>-25.067350454429</v>
      </c>
      <c r="FQ22">
        <v>-189.647863322209</v>
      </c>
      <c r="FR22">
        <v>12796.2384615385</v>
      </c>
      <c r="FS22">
        <v>15</v>
      </c>
      <c r="FT22">
        <v>1713555767</v>
      </c>
      <c r="FU22" t="s">
        <v>458</v>
      </c>
      <c r="FV22">
        <v>1713555767</v>
      </c>
      <c r="FW22">
        <v>1713555406</v>
      </c>
      <c r="FX22">
        <v>51</v>
      </c>
      <c r="FY22">
        <v>0.029</v>
      </c>
      <c r="FZ22">
        <v>0</v>
      </c>
      <c r="GA22">
        <v>-1.68</v>
      </c>
      <c r="GB22">
        <v>0.333</v>
      </c>
      <c r="GC22">
        <v>335</v>
      </c>
      <c r="GD22">
        <v>32</v>
      </c>
      <c r="GE22">
        <v>0.85</v>
      </c>
      <c r="GF22">
        <v>0.02</v>
      </c>
      <c r="GG22">
        <v>0</v>
      </c>
      <c r="GH22">
        <v>0</v>
      </c>
      <c r="GI22" t="s">
        <v>435</v>
      </c>
      <c r="GJ22">
        <v>3.23681</v>
      </c>
      <c r="GK22">
        <v>2.69171</v>
      </c>
      <c r="GL22">
        <v>0.0705795</v>
      </c>
      <c r="GM22">
        <v>0.0699466</v>
      </c>
      <c r="GN22">
        <v>0.127952</v>
      </c>
      <c r="GO22">
        <v>0.12547</v>
      </c>
      <c r="GP22">
        <v>27881.5</v>
      </c>
      <c r="GQ22">
        <v>25538.9</v>
      </c>
      <c r="GR22">
        <v>28424.5</v>
      </c>
      <c r="GS22">
        <v>26092.6</v>
      </c>
      <c r="GT22">
        <v>34592.9</v>
      </c>
      <c r="GU22">
        <v>32170.2</v>
      </c>
      <c r="GV22">
        <v>42698.2</v>
      </c>
      <c r="GW22">
        <v>39553.1</v>
      </c>
      <c r="GX22">
        <v>1.9643</v>
      </c>
      <c r="GY22">
        <v>1.943</v>
      </c>
      <c r="GZ22">
        <v>0.138909</v>
      </c>
      <c r="HA22">
        <v>0</v>
      </c>
      <c r="HB22">
        <v>36.3745</v>
      </c>
      <c r="HC22">
        <v>999.9</v>
      </c>
      <c r="HD22">
        <v>60.371</v>
      </c>
      <c r="HE22">
        <v>32.71</v>
      </c>
      <c r="HF22">
        <v>34.0515</v>
      </c>
      <c r="HG22">
        <v>42.4196</v>
      </c>
      <c r="HH22">
        <v>24.1707</v>
      </c>
      <c r="HI22">
        <v>2</v>
      </c>
      <c r="HJ22">
        <v>0.770183</v>
      </c>
      <c r="HK22">
        <v>0</v>
      </c>
      <c r="HL22">
        <v>20.2962</v>
      </c>
      <c r="HM22">
        <v>5.24544</v>
      </c>
      <c r="HN22">
        <v>11.9638</v>
      </c>
      <c r="HO22">
        <v>4.9838</v>
      </c>
      <c r="HP22">
        <v>3.293</v>
      </c>
      <c r="HQ22">
        <v>9999</v>
      </c>
      <c r="HR22">
        <v>999.9</v>
      </c>
      <c r="HS22">
        <v>9999</v>
      </c>
      <c r="HT22">
        <v>9999</v>
      </c>
      <c r="HU22">
        <v>4.97096</v>
      </c>
      <c r="HV22">
        <v>1.88287</v>
      </c>
      <c r="HW22">
        <v>1.87775</v>
      </c>
      <c r="HX22">
        <v>1.87925</v>
      </c>
      <c r="HY22">
        <v>1.87497</v>
      </c>
      <c r="HZ22">
        <v>1.87515</v>
      </c>
      <c r="IA22">
        <v>1.87831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-1.68</v>
      </c>
      <c r="IQ22">
        <v>0.3332</v>
      </c>
      <c r="IR22">
        <v>-1.70839999999998</v>
      </c>
      <c r="IS22">
        <v>0</v>
      </c>
      <c r="IT22">
        <v>0</v>
      </c>
      <c r="IU22">
        <v>0</v>
      </c>
      <c r="IV22">
        <v>0.33322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0.6</v>
      </c>
      <c r="JE22">
        <v>5.7</v>
      </c>
      <c r="JF22">
        <v>4.83276</v>
      </c>
      <c r="JG22">
        <v>4.99756</v>
      </c>
      <c r="JH22">
        <v>2.39624</v>
      </c>
      <c r="JI22">
        <v>2.66724</v>
      </c>
      <c r="JJ22">
        <v>2.30103</v>
      </c>
      <c r="JK22">
        <v>2.30225</v>
      </c>
      <c r="JL22">
        <v>36.9794</v>
      </c>
      <c r="JM22">
        <v>15.2791</v>
      </c>
      <c r="JN22">
        <v>2</v>
      </c>
      <c r="JO22">
        <v>607.409</v>
      </c>
      <c r="JP22">
        <v>602.133</v>
      </c>
      <c r="JQ22">
        <v>36.9443</v>
      </c>
      <c r="JR22">
        <v>36.3149</v>
      </c>
      <c r="JS22">
        <v>30.0004</v>
      </c>
      <c r="JT22">
        <v>36.2059</v>
      </c>
      <c r="JU22">
        <v>36.2403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102.606</v>
      </c>
      <c r="KC22">
        <v>99.4276</v>
      </c>
    </row>
    <row r="23" spans="1:289">
      <c r="A23">
        <v>7</v>
      </c>
      <c r="B23">
        <v>1713555820</v>
      </c>
      <c r="C23">
        <v>389</v>
      </c>
      <c r="D23" t="s">
        <v>459</v>
      </c>
      <c r="E23" t="s">
        <v>460</v>
      </c>
      <c r="F23">
        <v>15</v>
      </c>
      <c r="G23" t="s">
        <v>424</v>
      </c>
      <c r="H23" t="s">
        <v>425</v>
      </c>
      <c r="I23" t="s">
        <v>426</v>
      </c>
      <c r="J23" t="s">
        <v>427</v>
      </c>
      <c r="K23" t="s">
        <v>428</v>
      </c>
      <c r="L23" t="s">
        <v>429</v>
      </c>
      <c r="M23">
        <v>1713555811.5</v>
      </c>
      <c r="N23">
        <f>(O23)/1000</f>
        <v>0</v>
      </c>
      <c r="O23">
        <f>IF(DT23, AR23, AL23)</f>
        <v>0</v>
      </c>
      <c r="P23">
        <f>IF(DT23, AM23, AK23)</f>
        <v>0</v>
      </c>
      <c r="Q23">
        <f>DV23 - IF(AY23&gt;1, P23*DP23*100.0/(BA23*EJ23), 0)</f>
        <v>0</v>
      </c>
      <c r="R23">
        <f>((X23-N23/2)*Q23-P23)/(X23+N23/2)</f>
        <v>0</v>
      </c>
      <c r="S23">
        <f>R23*(EC23+ED23)/1000.0</f>
        <v>0</v>
      </c>
      <c r="T23">
        <f>(DV23 - IF(AY23&gt;1, P23*DP23*100.0/(BA23*EJ23), 0))*(EC23+ED23)/1000.0</f>
        <v>0</v>
      </c>
      <c r="U23">
        <f>2.0/((1/W23-1/V23)+SIGN(W23)*SQRT((1/W23-1/V23)*(1/W23-1/V23) + 4*DQ23/((DQ23+1)*(DQ23+1))*(2*1/W23*1/V23-1/V23*1/V23)))</f>
        <v>0</v>
      </c>
      <c r="V23">
        <f>IF(LEFT(DR23,1)&lt;&gt;"0",IF(LEFT(DR23,1)="1",3.0,DS23),$D$5+$E$5*(EJ23*EC23/($K$5*1000))+$F$5*(EJ23*EC23/($K$5*1000))*MAX(MIN(DP23,$J$5),$I$5)*MAX(MIN(DP23,$J$5),$I$5)+$G$5*MAX(MIN(DP23,$J$5),$I$5)*(EJ23*EC23/($K$5*1000))+$H$5*(EJ23*EC23/($K$5*1000))*(EJ23*EC23/($K$5*1000)))</f>
        <v>0</v>
      </c>
      <c r="W23">
        <f>N23*(1000-(1000*0.61365*exp(17.502*AA23/(240.97+AA23))/(EC23+ED23)+DX23)/2)/(1000*0.61365*exp(17.502*AA23/(240.97+AA23))/(EC23+ED23)-DX23)</f>
        <v>0</v>
      </c>
      <c r="X23">
        <f>1/((DQ23+1)/(U23/1.6)+1/(V23/1.37)) + DQ23/((DQ23+1)/(U23/1.6) + DQ23/(V23/1.37))</f>
        <v>0</v>
      </c>
      <c r="Y23">
        <f>(DL23*DO23)</f>
        <v>0</v>
      </c>
      <c r="Z23">
        <f>(EE23+(Y23+2*0.95*5.67E-8*(((EE23+$B$7)+273)^4-(EE23+273)^4)-44100*N23)/(1.84*29.3*V23+8*0.95*5.67E-8*(EE23+273)^3))</f>
        <v>0</v>
      </c>
      <c r="AA23">
        <f>($C$7*EF23+$D$7*EG23+$E$7*Z23)</f>
        <v>0</v>
      </c>
      <c r="AB23">
        <f>0.61365*exp(17.502*AA23/(240.97+AA23))</f>
        <v>0</v>
      </c>
      <c r="AC23">
        <f>(AD23/AE23*100)</f>
        <v>0</v>
      </c>
      <c r="AD23">
        <f>DX23*(EC23+ED23)/1000</f>
        <v>0</v>
      </c>
      <c r="AE23">
        <f>0.61365*exp(17.502*EE23/(240.97+EE23))</f>
        <v>0</v>
      </c>
      <c r="AF23">
        <f>(AB23-DX23*(EC23+ED23)/1000)</f>
        <v>0</v>
      </c>
      <c r="AG23">
        <f>(-N23*44100)</f>
        <v>0</v>
      </c>
      <c r="AH23">
        <f>2*29.3*V23*0.92*(EE23-AA23)</f>
        <v>0</v>
      </c>
      <c r="AI23">
        <f>2*0.95*5.67E-8*(((EE23+$B$7)+273)^4-(AA23+273)^4)</f>
        <v>0</v>
      </c>
      <c r="AJ23">
        <f>Y23+AI23+AG23+AH23</f>
        <v>0</v>
      </c>
      <c r="AK23">
        <f>EB23*AY23*(DW23-DV23*(1000-AY23*DY23)/(1000-AY23*DX23))/(100*DP23)</f>
        <v>0</v>
      </c>
      <c r="AL23">
        <f>1000*EB23*AY23*(DX23-DY23)/(100*DP23*(1000-AY23*DX23))</f>
        <v>0</v>
      </c>
      <c r="AM23">
        <f>(AN23 - AO23 - EC23*1E3/(8.314*(EE23+273.15)) * AQ23/EB23 * AP23) * EB23/(100*DP23) * (1000 - DY23)/1000</f>
        <v>0</v>
      </c>
      <c r="AN23">
        <v>346.384222158869</v>
      </c>
      <c r="AO23">
        <v>346.245466666667</v>
      </c>
      <c r="AP23">
        <v>-0.00321983519832708</v>
      </c>
      <c r="AQ23">
        <v>67.0623677913914</v>
      </c>
      <c r="AR23">
        <f>(AT23 - AS23 + EC23*1E3/(8.314*(EE23+273.15)) * AV23/EB23 * AU23) * EB23/(100*DP23) * 1000/(1000 - AT23)</f>
        <v>0</v>
      </c>
      <c r="AS23">
        <v>32.2425492644023</v>
      </c>
      <c r="AT23">
        <v>32.6271115151515</v>
      </c>
      <c r="AU23">
        <v>9.98426517703309e-05</v>
      </c>
      <c r="AV23">
        <v>78.0283524111143</v>
      </c>
      <c r="AW23">
        <v>9</v>
      </c>
      <c r="AX23">
        <v>2</v>
      </c>
      <c r="AY23">
        <f>IF(AW23*$H$13&gt;=BA23,1.0,(BA23/(BA23-AW23*$H$13)))</f>
        <v>0</v>
      </c>
      <c r="AZ23">
        <f>(AY23-1)*100</f>
        <v>0</v>
      </c>
      <c r="BA23">
        <f>MAX(0,($B$13+$C$13*EJ23)/(1+$D$13*EJ23)*EC23/(EE23+273)*$E$13)</f>
        <v>0</v>
      </c>
      <c r="BB23" t="s">
        <v>430</v>
      </c>
      <c r="BC23">
        <v>10084.4</v>
      </c>
      <c r="BD23">
        <v>964.285769230769</v>
      </c>
      <c r="BE23">
        <v>4893.03</v>
      </c>
      <c r="BF23">
        <f>1-BD23/BE23</f>
        <v>0</v>
      </c>
      <c r="BG23">
        <v>-0.310733160395021</v>
      </c>
      <c r="BH23" t="s">
        <v>461</v>
      </c>
      <c r="BI23">
        <v>10054</v>
      </c>
      <c r="BJ23">
        <v>1785.41</v>
      </c>
      <c r="BK23">
        <v>1886.86</v>
      </c>
      <c r="BL23">
        <f>1-BJ23/BK23</f>
        <v>0</v>
      </c>
      <c r="BM23">
        <v>0.5</v>
      </c>
      <c r="BN23">
        <f>DM23</f>
        <v>0</v>
      </c>
      <c r="BO23">
        <f>P23</f>
        <v>0</v>
      </c>
      <c r="BP23">
        <f>BL23*BM23*BN23</f>
        <v>0</v>
      </c>
      <c r="BQ23">
        <f>(BO23-BG23)/BN23</f>
        <v>0</v>
      </c>
      <c r="BR23">
        <f>(BE23-BK23)/BK23</f>
        <v>0</v>
      </c>
      <c r="BS23">
        <f>BD23/(BF23+BD23/BK23)</f>
        <v>0</v>
      </c>
      <c r="BT23" t="s">
        <v>432</v>
      </c>
      <c r="BU23">
        <v>0</v>
      </c>
      <c r="BV23">
        <f>IF(BU23&lt;&gt;0, BU23, BS23)</f>
        <v>0</v>
      </c>
      <c r="BW23">
        <f>1-BV23/BK23</f>
        <v>0</v>
      </c>
      <c r="BX23">
        <f>(BK23-BJ23)/(BK23-BV23)</f>
        <v>0</v>
      </c>
      <c r="BY23">
        <f>(BE23-BK23)/(BE23-BV23)</f>
        <v>0</v>
      </c>
      <c r="BZ23">
        <f>(BK23-BJ23)/(BK23-BD23)</f>
        <v>0</v>
      </c>
      <c r="CA23">
        <f>(BE23-BK23)/(BE23-BD23)</f>
        <v>0</v>
      </c>
      <c r="CB23">
        <f>(BX23*BV23/BJ23)</f>
        <v>0</v>
      </c>
      <c r="CC23">
        <f>(1-CB23)</f>
        <v>0</v>
      </c>
      <c r="CD23">
        <v>2344</v>
      </c>
      <c r="CE23">
        <v>290</v>
      </c>
      <c r="CF23">
        <v>1886.86</v>
      </c>
      <c r="CG23">
        <v>55</v>
      </c>
      <c r="CH23">
        <v>10054</v>
      </c>
      <c r="CI23">
        <v>1883.36</v>
      </c>
      <c r="CJ23">
        <v>3.5</v>
      </c>
      <c r="CK23">
        <v>300</v>
      </c>
      <c r="CL23">
        <v>24.1</v>
      </c>
      <c r="CM23">
        <v>1872.88837450785</v>
      </c>
      <c r="CN23">
        <v>1.82130148953569</v>
      </c>
      <c r="CO23">
        <v>10.5276821518401</v>
      </c>
      <c r="CP23">
        <v>1.59904907931252</v>
      </c>
      <c r="CQ23">
        <v>0.607542433633554</v>
      </c>
      <c r="CR23">
        <v>-0.00775407096774194</v>
      </c>
      <c r="CS23">
        <v>290</v>
      </c>
      <c r="CT23">
        <v>1894.99</v>
      </c>
      <c r="CU23">
        <v>895</v>
      </c>
      <c r="CV23">
        <v>10008.1</v>
      </c>
      <c r="CW23">
        <v>1883.41</v>
      </c>
      <c r="CX23">
        <v>11.58</v>
      </c>
      <c r="DL23">
        <f>$B$11*EK23+$C$11*EL23+$F$11*EW23*(1-EZ23)</f>
        <v>0</v>
      </c>
      <c r="DM23">
        <f>DL23*DN23</f>
        <v>0</v>
      </c>
      <c r="DN23">
        <f>($B$11*$D$9+$C$11*$D$9+$F$11*((FJ23+FB23)/MAX(FJ23+FB23+FK23, 0.1)*$I$9+FK23/MAX(FJ23+FB23+FK23, 0.1)*$J$9))/($B$11+$C$11+$F$11)</f>
        <v>0</v>
      </c>
      <c r="DO23">
        <f>($B$11*$K$9+$C$11*$K$9+$F$11*((FJ23+FB23)/MAX(FJ23+FB23+FK23, 0.1)*$P$9+FK23/MAX(FJ23+FB23+FK23, 0.1)*$Q$9))/($B$11+$C$11+$F$11)</f>
        <v>0</v>
      </c>
      <c r="DP23">
        <v>6</v>
      </c>
      <c r="DQ23">
        <v>0.5</v>
      </c>
      <c r="DR23" t="s">
        <v>433</v>
      </c>
      <c r="DS23">
        <v>2</v>
      </c>
      <c r="DT23" t="b">
        <v>1</v>
      </c>
      <c r="DU23">
        <v>1713555811.5</v>
      </c>
      <c r="DV23">
        <v>334.9601875</v>
      </c>
      <c r="DW23">
        <v>335.2605625</v>
      </c>
      <c r="DX23">
        <v>32.62093125</v>
      </c>
      <c r="DY23">
        <v>32.2343125</v>
      </c>
      <c r="DZ23">
        <v>336.6481875</v>
      </c>
      <c r="EA23">
        <v>32.28771875</v>
      </c>
      <c r="EB23">
        <v>600.026375</v>
      </c>
      <c r="EC23">
        <v>88.119525</v>
      </c>
      <c r="ED23">
        <v>0.10011965</v>
      </c>
      <c r="EE23">
        <v>38.59398125</v>
      </c>
      <c r="EF23">
        <v>38.6762875</v>
      </c>
      <c r="EG23">
        <v>999.9</v>
      </c>
      <c r="EH23">
        <v>0</v>
      </c>
      <c r="EI23">
        <v>0</v>
      </c>
      <c r="EJ23">
        <v>6997.1875</v>
      </c>
      <c r="EK23">
        <v>0</v>
      </c>
      <c r="EL23">
        <v>-4910.996875</v>
      </c>
      <c r="EM23">
        <v>-0.2918758125</v>
      </c>
      <c r="EN23">
        <v>346.2641875</v>
      </c>
      <c r="EO23">
        <v>346.4273125</v>
      </c>
      <c r="EP23">
        <v>0.386628625</v>
      </c>
      <c r="EQ23">
        <v>335.2605625</v>
      </c>
      <c r="ER23">
        <v>32.2343125</v>
      </c>
      <c r="ES23">
        <v>2.874540625</v>
      </c>
      <c r="ET23">
        <v>2.84047125</v>
      </c>
      <c r="EU23">
        <v>23.31850625</v>
      </c>
      <c r="EV23">
        <v>23.12118125</v>
      </c>
      <c r="EW23">
        <v>700.003</v>
      </c>
      <c r="EX23">
        <v>0.9429983125</v>
      </c>
      <c r="EY23">
        <v>0.05700215</v>
      </c>
      <c r="EZ23">
        <v>0</v>
      </c>
      <c r="FA23">
        <v>1785.678125</v>
      </c>
      <c r="FB23">
        <v>5.00072</v>
      </c>
      <c r="FC23">
        <v>12590.625</v>
      </c>
      <c r="FD23">
        <v>6033.991875</v>
      </c>
      <c r="FE23">
        <v>47.625</v>
      </c>
      <c r="FF23">
        <v>49.819875</v>
      </c>
      <c r="FG23">
        <v>48.937</v>
      </c>
      <c r="FH23">
        <v>50.187</v>
      </c>
      <c r="FI23">
        <v>50.437</v>
      </c>
      <c r="FJ23">
        <v>655.38625</v>
      </c>
      <c r="FK23">
        <v>39.62</v>
      </c>
      <c r="FL23">
        <v>0</v>
      </c>
      <c r="FM23">
        <v>70.5</v>
      </c>
      <c r="FN23">
        <v>0</v>
      </c>
      <c r="FO23">
        <v>1785.41</v>
      </c>
      <c r="FP23">
        <v>-16.1353846394238</v>
      </c>
      <c r="FQ23">
        <v>-146.136752219994</v>
      </c>
      <c r="FR23">
        <v>12588.3884615385</v>
      </c>
      <c r="FS23">
        <v>15</v>
      </c>
      <c r="FT23">
        <v>1713555837</v>
      </c>
      <c r="FU23" t="s">
        <v>462</v>
      </c>
      <c r="FV23">
        <v>1713555837</v>
      </c>
      <c r="FW23">
        <v>1713555406</v>
      </c>
      <c r="FX23">
        <v>52</v>
      </c>
      <c r="FY23">
        <v>-0.008</v>
      </c>
      <c r="FZ23">
        <v>0</v>
      </c>
      <c r="GA23">
        <v>-1.688</v>
      </c>
      <c r="GB23">
        <v>0.333</v>
      </c>
      <c r="GC23">
        <v>335</v>
      </c>
      <c r="GD23">
        <v>32</v>
      </c>
      <c r="GE23">
        <v>1.14</v>
      </c>
      <c r="GF23">
        <v>0.02</v>
      </c>
      <c r="GG23">
        <v>0</v>
      </c>
      <c r="GH23">
        <v>0</v>
      </c>
      <c r="GI23" t="s">
        <v>435</v>
      </c>
      <c r="GJ23">
        <v>3.23654</v>
      </c>
      <c r="GK23">
        <v>2.69174</v>
      </c>
      <c r="GL23">
        <v>0.0703692</v>
      </c>
      <c r="GM23">
        <v>0.0697841</v>
      </c>
      <c r="GN23">
        <v>0.127888</v>
      </c>
      <c r="GO23">
        <v>0.1254</v>
      </c>
      <c r="GP23">
        <v>27883.8</v>
      </c>
      <c r="GQ23">
        <v>25539.1</v>
      </c>
      <c r="GR23">
        <v>28420.8</v>
      </c>
      <c r="GS23">
        <v>26088.5</v>
      </c>
      <c r="GT23">
        <v>34591.6</v>
      </c>
      <c r="GU23">
        <v>32168.6</v>
      </c>
      <c r="GV23">
        <v>42692.7</v>
      </c>
      <c r="GW23">
        <v>39547.6</v>
      </c>
      <c r="GX23">
        <v>1.963</v>
      </c>
      <c r="GY23">
        <v>1.9415</v>
      </c>
      <c r="GZ23">
        <v>0.138879</v>
      </c>
      <c r="HA23">
        <v>0</v>
      </c>
      <c r="HB23">
        <v>36.4561</v>
      </c>
      <c r="HC23">
        <v>999.9</v>
      </c>
      <c r="HD23">
        <v>60.078</v>
      </c>
      <c r="HE23">
        <v>32.791</v>
      </c>
      <c r="HF23">
        <v>34.0427</v>
      </c>
      <c r="HG23">
        <v>42.4496</v>
      </c>
      <c r="HH23">
        <v>24.1266</v>
      </c>
      <c r="HI23">
        <v>2</v>
      </c>
      <c r="HJ23">
        <v>0.776667</v>
      </c>
      <c r="HK23">
        <v>0</v>
      </c>
      <c r="HL23">
        <v>20.2959</v>
      </c>
      <c r="HM23">
        <v>5.24724</v>
      </c>
      <c r="HN23">
        <v>11.9626</v>
      </c>
      <c r="HO23">
        <v>4.9838</v>
      </c>
      <c r="HP23">
        <v>3.2929</v>
      </c>
      <c r="HQ23">
        <v>9999</v>
      </c>
      <c r="HR23">
        <v>999.9</v>
      </c>
      <c r="HS23">
        <v>9999</v>
      </c>
      <c r="HT23">
        <v>9999</v>
      </c>
      <c r="HU23">
        <v>4.97099</v>
      </c>
      <c r="HV23">
        <v>1.88292</v>
      </c>
      <c r="HW23">
        <v>1.87775</v>
      </c>
      <c r="HX23">
        <v>1.87919</v>
      </c>
      <c r="HY23">
        <v>1.87498</v>
      </c>
      <c r="HZ23">
        <v>1.87515</v>
      </c>
      <c r="IA23">
        <v>1.87831</v>
      </c>
      <c r="IB23">
        <v>1.87881</v>
      </c>
      <c r="IC23">
        <v>0</v>
      </c>
      <c r="ID23">
        <v>0</v>
      </c>
      <c r="IE23">
        <v>0</v>
      </c>
      <c r="IF23">
        <v>0</v>
      </c>
      <c r="IG23" t="s">
        <v>436</v>
      </c>
      <c r="IH23" t="s">
        <v>437</v>
      </c>
      <c r="II23" t="s">
        <v>438</v>
      </c>
      <c r="IJ23" t="s">
        <v>438</v>
      </c>
      <c r="IK23" t="s">
        <v>438</v>
      </c>
      <c r="IL23" t="s">
        <v>438</v>
      </c>
      <c r="IM23">
        <v>0</v>
      </c>
      <c r="IN23">
        <v>100</v>
      </c>
      <c r="IO23">
        <v>100</v>
      </c>
      <c r="IP23">
        <v>-1.688</v>
      </c>
      <c r="IQ23">
        <v>0.3332</v>
      </c>
      <c r="IR23">
        <v>-1.67954545454552</v>
      </c>
      <c r="IS23">
        <v>0</v>
      </c>
      <c r="IT23">
        <v>0</v>
      </c>
      <c r="IU23">
        <v>0</v>
      </c>
      <c r="IV23">
        <v>0.33322</v>
      </c>
      <c r="IW23">
        <v>0</v>
      </c>
      <c r="IX23">
        <v>0</v>
      </c>
      <c r="IY23">
        <v>0</v>
      </c>
      <c r="IZ23">
        <v>-1</v>
      </c>
      <c r="JA23">
        <v>-1</v>
      </c>
      <c r="JB23">
        <v>1</v>
      </c>
      <c r="JC23">
        <v>23</v>
      </c>
      <c r="JD23">
        <v>0.9</v>
      </c>
      <c r="JE23">
        <v>6.9</v>
      </c>
      <c r="JF23">
        <v>4.83765</v>
      </c>
      <c r="JG23">
        <v>4.99756</v>
      </c>
      <c r="JH23">
        <v>2.39624</v>
      </c>
      <c r="JI23">
        <v>2.66724</v>
      </c>
      <c r="JJ23">
        <v>2.30103</v>
      </c>
      <c r="JK23">
        <v>2.31567</v>
      </c>
      <c r="JL23">
        <v>37.027</v>
      </c>
      <c r="JM23">
        <v>15.2703</v>
      </c>
      <c r="JN23">
        <v>2</v>
      </c>
      <c r="JO23">
        <v>607.153</v>
      </c>
      <c r="JP23">
        <v>601.71</v>
      </c>
      <c r="JQ23">
        <v>37.0722</v>
      </c>
      <c r="JR23">
        <v>36.3993</v>
      </c>
      <c r="JS23">
        <v>30.0004</v>
      </c>
      <c r="JT23">
        <v>36.2908</v>
      </c>
      <c r="JU23">
        <v>36.3249</v>
      </c>
      <c r="JV23">
        <v>-1</v>
      </c>
      <c r="JW23">
        <v>-30</v>
      </c>
      <c r="JX23">
        <v>-30</v>
      </c>
      <c r="JY23">
        <v>-999.9</v>
      </c>
      <c r="JZ23">
        <v>1000</v>
      </c>
      <c r="KA23">
        <v>0</v>
      </c>
      <c r="KB23">
        <v>102.593</v>
      </c>
      <c r="KC23">
        <v>99.4131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2024-04-19T12:44:57Z</dcterms:created>
  <dcterms:modified xsi:type="dcterms:W3CDTF">2024-04-19T12:44:57Z</dcterms:modified>
</cp:coreProperties>
</file>