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<sst xmlns="http://schemas.openxmlformats.org/spreadsheetml/2006/main" count="983" uniqueCount="443">
  <si>
    <t>File opened</t>
  </si>
  <si>
    <t>2023-12-15 12:32:44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</si>
  <si>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</si>
  <si>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</si>
  <si>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</si>
  <si>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</si>
  <si>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</si>
  <si>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</si>
  <si>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</si>
  <si>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</si>
  <si>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</si>
  <si>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</si>
  <si>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</si>
  <si>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{"co2bspanconc1": "2500", "co2aspanconc1": "2500", "oxygen": "21", "co2aspanconc2": "296.4", "h2oaspan2a": "0.0714516", "h2oaspan1": "1.01076", "tbzero": "0.853567", "co2azero": "0.942071", "co2bspan2b": "0.284619", "co2aspan1": "1.00021", "h2obspan1": "1.02346", "h2oaspanconc2": "0", "h2oaspan2b": "0.0722207", "h2obspan2a": "0.0710331", "co2bspan2a": "0.28732", "co2bzero": "0.94469", "h2obzero": "1.07388", "flowazero": "0.34111", "h2oazero": "1.07566", "flowbzero": "0.27371", "ssa_ref": "34658.2", "h2obspan2": "0", "tazero": "0.855284", "h2obspan2b": "0.0726998", "h2obspanconc1": "12.29", "h2oaspanconc1": "12.29", "co2aspan2": "-0.0330502", "ssb_ref": "33011.8", "co2bspanconc2": "296.4", "chamberpressurezero": "2.56408", "co2aspan2a": "0.288205", "flowmeterzero": "2.49761", "h2oaspan2": "0", "co2bspan1": "0.999707", "h2obspanconc2": "0", "co2aspan2b": "0.285521", "co2bspan2": "-0.031693"}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</si>
  <si>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</si>
  <si>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</si>
  <si>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</si>
  <si>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</si>
  <si>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</si>
  <si>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</si>
  <si>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</si>
  <si>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</si>
  <si>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</si>
  <si>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</si>
  <si>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</si>
  <si>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</si>
  <si>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</si>
  <si>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12:32:44</t>
  </si>
  <si>
    <t>Stability Definition:	none</t>
  </si>
  <si>
    <t>12:35:10</t>
  </si>
  <si>
    <t>2nd_ref</t>
  </si>
  <si>
    <t>12:35:11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</si>
  <si>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</si>
  <si>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</si>
  <si>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</si>
  <si>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</si>
  <si>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</si>
  <si>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</si>
  <si>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</si>
  <si>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</si>
  <si>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</si>
  <si>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</si>
  <si>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</si>
  <si>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</si>
  <si>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</si>
  <si>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</si>
  <si>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</si>
  <si>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</si>
  <si>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</si>
  <si>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</si>
  <si>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</si>
  <si>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</si>
  <si>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</si>
  <si>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</si>
  <si>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</si>
  <si>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</si>
  <si>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</si>
  <si>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</si>
  <si>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</si>
  <si>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</si>
  <si>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</si>
  <si>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</si>
  <si>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</si>
  <si>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</si>
  <si>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</si>
  <si>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</si>
  <si>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</si>
  <si>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</si>
  <si>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</si>
  <si>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</si>
  <si>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</si>
  <si>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</si>
  <si>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</si>
  <si>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</si>
  <si>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</si>
  <si>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</si>
  <si>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</si>
  <si>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</si>
  <si>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</si>
  <si>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</si>
  <si>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</si>
  <si>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</si>
  <si>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</si>
  <si>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-4.65001 179.578 334.144 588.979 787.573 956.92 1122.98 1219.09</t>
  </si>
  <si>
    <t>Fs_true</t>
  </si>
  <si>
    <t>-0.136516 217.294 382.221 614.653 799.747 1005.65 1200.99 1401.21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</si>
  <si>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</si>
  <si>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</si>
  <si>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</si>
  <si>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</si>
  <si>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</si>
  <si>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</si>
  <si>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</si>
  <si>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</si>
  <si>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</si>
  <si>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</si>
  <si>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</si>
  <si>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</si>
  <si>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</si>
  <si>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</si>
  <si>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</si>
  <si>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</si>
  <si>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</si>
  <si>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</si>
  <si>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</si>
  <si>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</si>
  <si>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</si>
  <si>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</si>
  <si>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</si>
  <si>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</si>
  <si>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</si>
  <si>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</si>
  <si>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</si>
  <si>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</si>
  <si>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</si>
  <si>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</si>
  <si>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</si>
  <si>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</si>
  <si>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</si>
  <si>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</si>
  <si>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</si>
  <si>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</si>
  <si>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</si>
  <si>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</si>
  <si>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</si>
  <si>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</si>
  <si>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</si>
  <si>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</si>
  <si>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</si>
  <si>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</si>
  <si>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</si>
  <si>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</si>
  <si>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</si>
  <si>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</si>
  <si>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</si>
  <si>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</si>
  <si>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</si>
  <si>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</si>
  <si>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</si>
  <si>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</si>
  <si>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</si>
  <si>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</si>
  <si>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</si>
  <si>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</si>
  <si>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</si>
  <si>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</si>
  <si>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</si>
  <si>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</si>
  <si>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</si>
  <si>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</si>
  <si>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</si>
  <si>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</si>
  <si>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</si>
  <si>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</si>
  <si>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</si>
  <si>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</si>
  <si>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</si>
  <si>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</si>
  <si>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</si>
  <si>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</si>
  <si>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</si>
  <si>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</si>
  <si>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</si>
  <si>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</si>
  <si>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</si>
  <si>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</si>
  <si>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</si>
  <si>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</si>
  <si>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</si>
  <si>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</si>
  <si>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</si>
  <si>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</si>
  <si>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</si>
  <si>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</si>
  <si>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</si>
  <si>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</si>
  <si>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</si>
  <si>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</si>
  <si>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</si>
  <si>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</si>
  <si>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</si>
  <si>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</si>
  <si>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</si>
  <si>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</si>
  <si>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</si>
  <si>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</si>
  <si>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</si>
  <si>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</si>
  <si>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</si>
  <si>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</si>
  <si>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</si>
  <si>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</si>
  <si>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</si>
  <si>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</si>
  <si>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</si>
  <si>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</si>
  <si>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</si>
  <si>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</si>
  <si>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</si>
  <si>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</si>
  <si>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</si>
  <si>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</si>
  <si>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</si>
  <si>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</si>
  <si>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</si>
  <si>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</si>
  <si>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</si>
  <si>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</si>
  <si>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</si>
  <si>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</si>
  <si>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</si>
  <si>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</si>
  <si>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</si>
  <si>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</si>
  <si>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</si>
  <si>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</si>
  <si>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</si>
  <si>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</si>
  <si>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</si>
  <si>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</si>
  <si>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</si>
  <si>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</si>
  <si>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</si>
  <si>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</si>
  <si>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</si>
  <si>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</si>
  <si>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</si>
  <si>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</si>
  <si>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</si>
  <si>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</si>
  <si>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</si>
  <si>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</si>
  <si>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</si>
  <si>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</si>
  <si>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</si>
  <si>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</si>
  <si>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</si>
  <si>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</si>
  <si>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</si>
  <si>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</si>
  <si>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</si>
  <si>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</si>
  <si>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</si>
  <si>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</si>
  <si>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</si>
  <si>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</si>
  <si>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</si>
  <si>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</si>
  <si>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</si>
  <si>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</si>
  <si>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</si>
  <si>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</si>
  <si>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</si>
  <si>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</si>
  <si>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</si>
  <si>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</si>
  <si>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</si>
  <si>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</si>
  <si>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</si>
  <si>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</si>
  <si>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</si>
  <si>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</si>
  <si>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</si>
  <si>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</si>
  <si>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</si>
  <si>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</si>
  <si>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</si>
  <si>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</si>
  <si>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</si>
  <si>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</si>
  <si>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</si>
  <si>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</si>
  <si>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</si>
  <si>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</si>
  <si>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</si>
  <si>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</si>
  <si>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</si>
  <si>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</si>
  <si>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</si>
  <si>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</si>
  <si>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</si>
  <si>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</si>
  <si>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</si>
  <si>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</si>
  <si>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</si>
  <si>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</si>
  <si>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</si>
  <si>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</si>
  <si>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</si>
  <si>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</si>
  <si>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</si>
  <si>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</si>
  <si>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</si>
  <si>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</si>
  <si>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</si>
  <si>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</si>
  <si>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</si>
  <si>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</si>
  <si>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</si>
  <si>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</si>
  <si>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</si>
  <si>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</si>
  <si>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</si>
  <si>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</si>
  <si>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</si>
  <si>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</si>
  <si>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</si>
  <si>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</si>
  <si>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</si>
  <si>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</si>
  <si>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</si>
  <si>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</si>
  <si>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</si>
  <si>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</si>
  <si>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AccH2O_hum</t>
  </si>
  <si>
    <t>AccH2O_des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</si>
  <si>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</si>
  <si>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</si>
  <si>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</si>
  <si>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</si>
  <si>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</si>
  <si>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</si>
  <si>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</si>
  <si>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</si>
  <si>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</si>
  <si>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</si>
  <si>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</si>
  <si>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</si>
  <si>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</si>
  <si>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</si>
  <si>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</si>
  <si>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</si>
  <si>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</si>
  <si>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</si>
  <si>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</si>
  <si>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</si>
  <si>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</si>
  <si>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</si>
  <si>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</si>
  <si>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</si>
  <si>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</si>
  <si>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</si>
  <si>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</si>
  <si>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</si>
  <si>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</si>
  <si>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</si>
  <si>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</si>
  <si>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</si>
  <si>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</si>
  <si>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</si>
  <si>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</si>
  <si>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</si>
  <si>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</si>
  <si>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</si>
  <si>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</si>
  <si>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</si>
  <si>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</si>
  <si>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</si>
  <si>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</si>
  <si>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</si>
  <si>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</si>
  <si>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</si>
  <si>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</si>
  <si>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</si>
  <si>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</si>
  <si>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</si>
  <si>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</si>
  <si>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</si>
  <si>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</si>
  <si>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</si>
  <si>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</si>
  <si>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</si>
  <si>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</si>
  <si>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</si>
  <si>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</si>
  <si>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</si>
  <si>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</si>
  <si>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</si>
  <si>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</si>
  <si>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</si>
  <si>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</si>
  <si>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</si>
  <si>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</si>
  <si>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</si>
  <si>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</si>
  <si>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</si>
  <si>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</si>
  <si>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</si>
  <si>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</si>
  <si>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</si>
  <si>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</si>
  <si>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</si>
  <si>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</si>
  <si>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</si>
  <si>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</si>
  <si>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</si>
  <si>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</si>
  <si>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</si>
  <si>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</si>
  <si>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</si>
  <si>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</si>
  <si>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V</t>
  </si>
  <si>
    <t>mV</t>
  </si>
  <si>
    <t>hrs</t>
  </si>
  <si>
    <t>mg</t>
  </si>
  <si>
    <t>min</t>
  </si>
  <si>
    <t>20231215 12:36:54</t>
  </si>
  <si>
    <t>12:36:54</t>
  </si>
  <si>
    <t>pre-dawn (1AM-4AM)</t>
  </si>
  <si>
    <t>predominantly south</t>
  </si>
  <si>
    <t>light green</t>
  </si>
  <si>
    <t>leaf A</t>
  </si>
  <si>
    <t>level 1</t>
  </si>
  <si>
    <t>coffee</t>
  </si>
  <si>
    <t>RECT-1100-20231214-16_04_49</t>
  </si>
  <si>
    <t>MPF-1134-20231215-12_36_57</t>
  </si>
  <si>
    <t>-</t>
  </si>
  <si>
    <t>0: Broadleaf</t>
  </si>
  <si>
    <t>12:37:09</t>
  </si>
  <si>
    <t>0/0</t>
  </si>
  <si>
    <t>11111111</t>
  </si>
  <si>
    <t>oooooooo</t>
  </si>
  <si>
    <t>on</t>
  </si>
  <si>
    <t>20231215 12:38:02</t>
  </si>
  <si>
    <t>12:38:02</t>
  </si>
  <si>
    <t>MPF-1135-20231215-12_38_04</t>
  </si>
  <si>
    <t>12:38:24</t>
  </si>
  <si>
    <t>20231215 12:39:01</t>
  </si>
  <si>
    <t>12:39:01</t>
  </si>
  <si>
    <t>MPF-1136-20231215-12_39_03</t>
  </si>
  <si>
    <t>12:39:30</t>
  </si>
  <si>
    <t>20231215 12:39:57</t>
  </si>
  <si>
    <t>12:39:57</t>
  </si>
  <si>
    <t>MPF-1137-20231215-12_40_00</t>
  </si>
  <si>
    <t>12:40:15</t>
  </si>
  <si>
    <t>20231215 12:40:41</t>
  </si>
  <si>
    <t>12:40:41</t>
  </si>
  <si>
    <t>MPF-1138-20231215-12_40_44</t>
  </si>
  <si>
    <t>12:41:00</t>
  </si>
  <si>
    <t>20231215 12:41:51</t>
  </si>
  <si>
    <t>12:41:51</t>
  </si>
  <si>
    <t>MPF-1139-20231215-12_41_53</t>
  </si>
  <si>
    <t>12:42:13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</si>
</sst>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P22"/>
  <sheetViews>
    <sheetView tabSelected="1" workbookViewId="0"/>
  </sheetViews>
  <sheetFormatPr defaultRowHeight="15"/>
  <sheetData>
    <row r="2" spans="1:276">
      <c r="A2" t="s">
        <v>32</v>
      </c>
      <c r="B2" t="s">
        <v>33</v>
      </c>
      <c r="C2" t="s">
        <v>34</v>
      </c>
    </row>
    <row r="3" spans="1:276">
      <c r="B3">
        <v>0</v>
      </c>
      <c r="C3">
        <v>21</v>
      </c>
    </row>
    <row r="4" spans="1:276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76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76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76">
      <c r="B7">
        <v>0</v>
      </c>
      <c r="C7">
        <v>0</v>
      </c>
      <c r="D7">
        <v>0</v>
      </c>
      <c r="E7">
        <v>1</v>
      </c>
    </row>
    <row r="8" spans="1:276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76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76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76">
      <c r="B11">
        <v>0</v>
      </c>
      <c r="C11">
        <v>0</v>
      </c>
      <c r="D11">
        <v>0</v>
      </c>
      <c r="E11">
        <v>0</v>
      </c>
      <c r="F11">
        <v>1</v>
      </c>
    </row>
    <row r="12" spans="1:276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76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76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94</v>
      </c>
      <c r="DA14" t="s">
        <v>94</v>
      </c>
      <c r="DB14" t="s">
        <v>94</v>
      </c>
      <c r="DC14" t="s">
        <v>94</v>
      </c>
      <c r="DD14" t="s">
        <v>95</v>
      </c>
      <c r="DE14" t="s">
        <v>95</v>
      </c>
      <c r="DF14" t="s">
        <v>95</v>
      </c>
      <c r="DG14" t="s">
        <v>95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96</v>
      </c>
      <c r="DO14" t="s">
        <v>96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100</v>
      </c>
      <c r="FH14" t="s">
        <v>100</v>
      </c>
      <c r="FI14" t="s">
        <v>100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102</v>
      </c>
      <c r="FX14" t="s">
        <v>102</v>
      </c>
      <c r="FY14" t="s">
        <v>102</v>
      </c>
      <c r="FZ14" t="s">
        <v>102</v>
      </c>
      <c r="GA14" t="s">
        <v>102</v>
      </c>
      <c r="GB14" t="s">
        <v>102</v>
      </c>
      <c r="GC14" t="s">
        <v>102</v>
      </c>
      <c r="GD14" t="s">
        <v>102</v>
      </c>
      <c r="GE14" t="s">
        <v>102</v>
      </c>
      <c r="GF14" t="s">
        <v>102</v>
      </c>
      <c r="GG14" t="s">
        <v>102</v>
      </c>
      <c r="GH14" t="s">
        <v>102</v>
      </c>
      <c r="GI14" t="s">
        <v>102</v>
      </c>
      <c r="GJ14" t="s">
        <v>102</v>
      </c>
      <c r="GK14" t="s">
        <v>102</v>
      </c>
      <c r="GL14" t="s">
        <v>102</v>
      </c>
      <c r="GM14" t="s">
        <v>102</v>
      </c>
      <c r="GN14" t="s">
        <v>102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104</v>
      </c>
      <c r="HV14" t="s">
        <v>104</v>
      </c>
      <c r="HW14" t="s">
        <v>104</v>
      </c>
      <c r="HX14" t="s">
        <v>104</v>
      </c>
      <c r="HY14" t="s">
        <v>104</v>
      </c>
      <c r="HZ14" t="s">
        <v>104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105</v>
      </c>
      <c r="IO14" t="s">
        <v>105</v>
      </c>
      <c r="IP14" t="s">
        <v>105</v>
      </c>
      <c r="IQ14" t="s">
        <v>105</v>
      </c>
      <c r="IR14" t="s">
        <v>105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107</v>
      </c>
      <c r="JB14" t="s">
        <v>107</v>
      </c>
      <c r="JC14" t="s">
        <v>107</v>
      </c>
      <c r="JD14" t="s">
        <v>107</v>
      </c>
      <c r="JE14" t="s">
        <v>107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107</v>
      </c>
      <c r="JO14" t="s">
        <v>107</v>
      </c>
      <c r="JP14" t="s">
        <v>107</v>
      </c>
    </row>
    <row r="15" spans="1:276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90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152</v>
      </c>
      <c r="AU15" t="s">
        <v>153</v>
      </c>
      <c r="AV15" t="s">
        <v>154</v>
      </c>
      <c r="AW15" t="s">
        <v>155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176</v>
      </c>
      <c r="CN15" t="s">
        <v>197</v>
      </c>
      <c r="CO15" t="s">
        <v>198</v>
      </c>
      <c r="CP15" t="s">
        <v>199</v>
      </c>
      <c r="CQ15" t="s">
        <v>150</v>
      </c>
      <c r="CR15" t="s">
        <v>200</v>
      </c>
      <c r="CS15" t="s">
        <v>201</v>
      </c>
      <c r="CT15" t="s">
        <v>202</v>
      </c>
      <c r="CU15" t="s">
        <v>203</v>
      </c>
      <c r="CV15" t="s">
        <v>204</v>
      </c>
      <c r="CW15" t="s">
        <v>205</v>
      </c>
      <c r="CX15" t="s">
        <v>206</v>
      </c>
      <c r="CY15" t="s">
        <v>207</v>
      </c>
      <c r="CZ15" t="s">
        <v>208</v>
      </c>
      <c r="DA15" t="s">
        <v>209</v>
      </c>
      <c r="DB15" t="s">
        <v>210</v>
      </c>
      <c r="DC15" t="s">
        <v>211</v>
      </c>
      <c r="DD15" t="s">
        <v>212</v>
      </c>
      <c r="DE15" t="s">
        <v>213</v>
      </c>
      <c r="DF15" t="s">
        <v>214</v>
      </c>
      <c r="DG15" t="s">
        <v>215</v>
      </c>
      <c r="DH15" t="s">
        <v>120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225</v>
      </c>
      <c r="DS15" t="s">
        <v>226</v>
      </c>
      <c r="DT15" t="s">
        <v>227</v>
      </c>
      <c r="DU15" t="s">
        <v>228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109</v>
      </c>
      <c r="FH15" t="s">
        <v>112</v>
      </c>
      <c r="FI15" t="s">
        <v>266</v>
      </c>
      <c r="FJ15" t="s">
        <v>267</v>
      </c>
      <c r="FK15" t="s">
        <v>268</v>
      </c>
      <c r="FL15" t="s">
        <v>269</v>
      </c>
      <c r="FM15" t="s">
        <v>270</v>
      </c>
      <c r="FN15" t="s">
        <v>271</v>
      </c>
      <c r="FO15" t="s">
        <v>272</v>
      </c>
      <c r="FP15" t="s">
        <v>273</v>
      </c>
      <c r="FQ15" t="s">
        <v>274</v>
      </c>
      <c r="FR15" t="s">
        <v>275</v>
      </c>
      <c r="FS15" t="s">
        <v>276</v>
      </c>
      <c r="FT15" t="s">
        <v>277</v>
      </c>
      <c r="FU15" t="s">
        <v>278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</row>
    <row r="16" spans="1:276">
      <c r="B16" t="s">
        <v>378</v>
      </c>
      <c r="C16" t="s">
        <v>378</v>
      </c>
      <c r="F16" t="s">
        <v>378</v>
      </c>
      <c r="M16" t="s">
        <v>378</v>
      </c>
      <c r="N16" t="s">
        <v>379</v>
      </c>
      <c r="O16" t="s">
        <v>380</v>
      </c>
      <c r="P16" t="s">
        <v>381</v>
      </c>
      <c r="Q16" t="s">
        <v>382</v>
      </c>
      <c r="R16" t="s">
        <v>382</v>
      </c>
      <c r="S16" t="s">
        <v>223</v>
      </c>
      <c r="T16" t="s">
        <v>223</v>
      </c>
      <c r="U16" t="s">
        <v>379</v>
      </c>
      <c r="V16" t="s">
        <v>379</v>
      </c>
      <c r="W16" t="s">
        <v>379</v>
      </c>
      <c r="X16" t="s">
        <v>379</v>
      </c>
      <c r="Y16" t="s">
        <v>383</v>
      </c>
      <c r="Z16" t="s">
        <v>384</v>
      </c>
      <c r="AA16" t="s">
        <v>384</v>
      </c>
      <c r="AB16" t="s">
        <v>385</v>
      </c>
      <c r="AC16" t="s">
        <v>386</v>
      </c>
      <c r="AD16" t="s">
        <v>385</v>
      </c>
      <c r="AE16" t="s">
        <v>385</v>
      </c>
      <c r="AF16" t="s">
        <v>385</v>
      </c>
      <c r="AG16" t="s">
        <v>383</v>
      </c>
      <c r="AH16" t="s">
        <v>383</v>
      </c>
      <c r="AI16" t="s">
        <v>383</v>
      </c>
      <c r="AJ16" t="s">
        <v>383</v>
      </c>
      <c r="AK16" t="s">
        <v>387</v>
      </c>
      <c r="AL16" t="s">
        <v>386</v>
      </c>
      <c r="AN16" t="s">
        <v>386</v>
      </c>
      <c r="AO16" t="s">
        <v>387</v>
      </c>
      <c r="AU16" t="s">
        <v>381</v>
      </c>
      <c r="BB16" t="s">
        <v>381</v>
      </c>
      <c r="BC16" t="s">
        <v>381</v>
      </c>
      <c r="BD16" t="s">
        <v>381</v>
      </c>
      <c r="BE16" t="s">
        <v>388</v>
      </c>
      <c r="BS16" t="s">
        <v>389</v>
      </c>
      <c r="BU16" t="s">
        <v>389</v>
      </c>
      <c r="BV16" t="s">
        <v>381</v>
      </c>
      <c r="BY16" t="s">
        <v>389</v>
      </c>
      <c r="BZ16" t="s">
        <v>386</v>
      </c>
      <c r="CC16" t="s">
        <v>390</v>
      </c>
      <c r="CD16" t="s">
        <v>390</v>
      </c>
      <c r="CF16" t="s">
        <v>391</v>
      </c>
      <c r="CG16" t="s">
        <v>389</v>
      </c>
      <c r="CI16" t="s">
        <v>389</v>
      </c>
      <c r="CJ16" t="s">
        <v>381</v>
      </c>
      <c r="CN16" t="s">
        <v>389</v>
      </c>
      <c r="CP16" t="s">
        <v>392</v>
      </c>
      <c r="CS16" t="s">
        <v>389</v>
      </c>
      <c r="CT16" t="s">
        <v>389</v>
      </c>
      <c r="CV16" t="s">
        <v>389</v>
      </c>
      <c r="CX16" t="s">
        <v>389</v>
      </c>
      <c r="CZ16" t="s">
        <v>381</v>
      </c>
      <c r="DA16" t="s">
        <v>381</v>
      </c>
      <c r="DC16" t="s">
        <v>393</v>
      </c>
      <c r="DD16" t="s">
        <v>394</v>
      </c>
      <c r="DG16" t="s">
        <v>379</v>
      </c>
      <c r="DH16" t="s">
        <v>378</v>
      </c>
      <c r="DI16" t="s">
        <v>382</v>
      </c>
      <c r="DJ16" t="s">
        <v>382</v>
      </c>
      <c r="DK16" t="s">
        <v>395</v>
      </c>
      <c r="DL16" t="s">
        <v>395</v>
      </c>
      <c r="DM16" t="s">
        <v>382</v>
      </c>
      <c r="DN16" t="s">
        <v>395</v>
      </c>
      <c r="DO16" t="s">
        <v>387</v>
      </c>
      <c r="DP16" t="s">
        <v>385</v>
      </c>
      <c r="DQ16" t="s">
        <v>385</v>
      </c>
      <c r="DR16" t="s">
        <v>384</v>
      </c>
      <c r="DS16" t="s">
        <v>384</v>
      </c>
      <c r="DT16" t="s">
        <v>384</v>
      </c>
      <c r="DU16" t="s">
        <v>384</v>
      </c>
      <c r="DV16" t="s">
        <v>384</v>
      </c>
      <c r="DW16" t="s">
        <v>396</v>
      </c>
      <c r="DX16" t="s">
        <v>381</v>
      </c>
      <c r="DY16" t="s">
        <v>381</v>
      </c>
      <c r="DZ16" t="s">
        <v>382</v>
      </c>
      <c r="EA16" t="s">
        <v>382</v>
      </c>
      <c r="EB16" t="s">
        <v>382</v>
      </c>
      <c r="EC16" t="s">
        <v>395</v>
      </c>
      <c r="ED16" t="s">
        <v>382</v>
      </c>
      <c r="EE16" t="s">
        <v>395</v>
      </c>
      <c r="EF16" t="s">
        <v>385</v>
      </c>
      <c r="EG16" t="s">
        <v>385</v>
      </c>
      <c r="EH16" t="s">
        <v>384</v>
      </c>
      <c r="EI16" t="s">
        <v>384</v>
      </c>
      <c r="EJ16" t="s">
        <v>381</v>
      </c>
      <c r="EO16" t="s">
        <v>381</v>
      </c>
      <c r="ER16" t="s">
        <v>384</v>
      </c>
      <c r="ES16" t="s">
        <v>384</v>
      </c>
      <c r="ET16" t="s">
        <v>384</v>
      </c>
      <c r="EU16" t="s">
        <v>384</v>
      </c>
      <c r="EV16" t="s">
        <v>384</v>
      </c>
      <c r="EW16" t="s">
        <v>381</v>
      </c>
      <c r="EX16" t="s">
        <v>381</v>
      </c>
      <c r="EY16" t="s">
        <v>381</v>
      </c>
      <c r="EZ16" t="s">
        <v>378</v>
      </c>
      <c r="FC16" t="s">
        <v>397</v>
      </c>
      <c r="FD16" t="s">
        <v>397</v>
      </c>
      <c r="FF16" t="s">
        <v>378</v>
      </c>
      <c r="FG16" t="s">
        <v>398</v>
      </c>
      <c r="FI16" t="s">
        <v>378</v>
      </c>
      <c r="FJ16" t="s">
        <v>378</v>
      </c>
      <c r="FL16" t="s">
        <v>399</v>
      </c>
      <c r="FM16" t="s">
        <v>400</v>
      </c>
      <c r="FN16" t="s">
        <v>399</v>
      </c>
      <c r="FO16" t="s">
        <v>400</v>
      </c>
      <c r="FP16" t="s">
        <v>399</v>
      </c>
      <c r="FQ16" t="s">
        <v>400</v>
      </c>
      <c r="FR16" t="s">
        <v>386</v>
      </c>
      <c r="FS16" t="s">
        <v>386</v>
      </c>
      <c r="FW16" t="s">
        <v>401</v>
      </c>
      <c r="FX16" t="s">
        <v>401</v>
      </c>
      <c r="GK16" t="s">
        <v>401</v>
      </c>
      <c r="GL16" t="s">
        <v>401</v>
      </c>
      <c r="GM16" t="s">
        <v>402</v>
      </c>
      <c r="GN16" t="s">
        <v>402</v>
      </c>
      <c r="GO16" t="s">
        <v>384</v>
      </c>
      <c r="GP16" t="s">
        <v>384</v>
      </c>
      <c r="GQ16" t="s">
        <v>386</v>
      </c>
      <c r="GR16" t="s">
        <v>384</v>
      </c>
      <c r="GS16" t="s">
        <v>395</v>
      </c>
      <c r="GT16" t="s">
        <v>386</v>
      </c>
      <c r="GU16" t="s">
        <v>386</v>
      </c>
      <c r="GW16" t="s">
        <v>401</v>
      </c>
      <c r="GX16" t="s">
        <v>401</v>
      </c>
      <c r="GY16" t="s">
        <v>401</v>
      </c>
      <c r="GZ16" t="s">
        <v>401</v>
      </c>
      <c r="HA16" t="s">
        <v>401</v>
      </c>
      <c r="HB16" t="s">
        <v>401</v>
      </c>
      <c r="HC16" t="s">
        <v>401</v>
      </c>
      <c r="HD16" t="s">
        <v>403</v>
      </c>
      <c r="HE16" t="s">
        <v>404</v>
      </c>
      <c r="HF16" t="s">
        <v>404</v>
      </c>
      <c r="HG16" t="s">
        <v>404</v>
      </c>
      <c r="HH16" t="s">
        <v>401</v>
      </c>
      <c r="HI16" t="s">
        <v>401</v>
      </c>
      <c r="HJ16" t="s">
        <v>401</v>
      </c>
      <c r="HK16" t="s">
        <v>401</v>
      </c>
      <c r="HL16" t="s">
        <v>401</v>
      </c>
      <c r="HM16" t="s">
        <v>401</v>
      </c>
      <c r="HN16" t="s">
        <v>401</v>
      </c>
      <c r="HO16" t="s">
        <v>401</v>
      </c>
      <c r="HP16" t="s">
        <v>401</v>
      </c>
      <c r="HQ16" t="s">
        <v>401</v>
      </c>
      <c r="HR16" t="s">
        <v>401</v>
      </c>
      <c r="HS16" t="s">
        <v>401</v>
      </c>
      <c r="HZ16" t="s">
        <v>401</v>
      </c>
      <c r="IA16" t="s">
        <v>386</v>
      </c>
      <c r="IB16" t="s">
        <v>386</v>
      </c>
      <c r="IC16" t="s">
        <v>399</v>
      </c>
      <c r="ID16" t="s">
        <v>400</v>
      </c>
      <c r="IE16" t="s">
        <v>400</v>
      </c>
      <c r="II16" t="s">
        <v>400</v>
      </c>
      <c r="IM16" t="s">
        <v>382</v>
      </c>
      <c r="IN16" t="s">
        <v>382</v>
      </c>
      <c r="IO16" t="s">
        <v>395</v>
      </c>
      <c r="IP16" t="s">
        <v>395</v>
      </c>
      <c r="IQ16" t="s">
        <v>405</v>
      </c>
      <c r="IR16" t="s">
        <v>405</v>
      </c>
      <c r="IS16" t="s">
        <v>401</v>
      </c>
      <c r="IT16" t="s">
        <v>401</v>
      </c>
      <c r="IU16" t="s">
        <v>401</v>
      </c>
      <c r="IV16" t="s">
        <v>401</v>
      </c>
      <c r="IW16" t="s">
        <v>401</v>
      </c>
      <c r="IX16" t="s">
        <v>401</v>
      </c>
      <c r="IY16" t="s">
        <v>384</v>
      </c>
      <c r="IZ16" t="s">
        <v>401</v>
      </c>
      <c r="JB16" t="s">
        <v>387</v>
      </c>
      <c r="JC16" t="s">
        <v>387</v>
      </c>
      <c r="JD16" t="s">
        <v>384</v>
      </c>
      <c r="JE16" t="s">
        <v>384</v>
      </c>
      <c r="JF16" t="s">
        <v>384</v>
      </c>
      <c r="JG16" t="s">
        <v>384</v>
      </c>
      <c r="JH16" t="s">
        <v>384</v>
      </c>
      <c r="JI16" t="s">
        <v>386</v>
      </c>
      <c r="JJ16" t="s">
        <v>386</v>
      </c>
      <c r="JK16" t="s">
        <v>386</v>
      </c>
      <c r="JL16" t="s">
        <v>384</v>
      </c>
      <c r="JM16" t="s">
        <v>382</v>
      </c>
      <c r="JN16" t="s">
        <v>395</v>
      </c>
      <c r="JO16" t="s">
        <v>386</v>
      </c>
      <c r="JP16" t="s">
        <v>386</v>
      </c>
    </row>
    <row r="17" spans="1:276">
      <c r="A17">
        <v>1</v>
      </c>
      <c r="B17">
        <v>1702669014.1</v>
      </c>
      <c r="C17">
        <v>0</v>
      </c>
      <c r="D17" t="s">
        <v>406</v>
      </c>
      <c r="E17" t="s">
        <v>407</v>
      </c>
      <c r="F17">
        <v>15</v>
      </c>
      <c r="G17" t="s">
        <v>408</v>
      </c>
      <c r="H17" t="s">
        <v>409</v>
      </c>
      <c r="I17" t="s">
        <v>410</v>
      </c>
      <c r="J17" t="s">
        <v>411</v>
      </c>
      <c r="K17" t="s">
        <v>412</v>
      </c>
      <c r="L17" t="s">
        <v>413</v>
      </c>
      <c r="M17">
        <v>1702669006.1</v>
      </c>
      <c r="N17">
        <f>(O17)/1000</f>
        <v>0</v>
      </c>
      <c r="O17">
        <f>1000*DO17*AM17*(DK17-DL17)/(100*DD17*(1000-AM17*DK17))</f>
        <v>0</v>
      </c>
      <c r="P17">
        <f>DO17*AM17*(DJ17-DI17*(1000-AM17*DL17)/(1000-AM17*DK17))/(100*DD17)</f>
        <v>0</v>
      </c>
      <c r="Q17">
        <f>DI17 - IF(AM17&gt;1, P17*DD17*100.0/(AO17*DW17), 0)</f>
        <v>0</v>
      </c>
      <c r="R17">
        <f>((X17-N17/2)*Q17-P17)/(X17+N17/2)</f>
        <v>0</v>
      </c>
      <c r="S17">
        <f>R17*(DP17+DQ17)/1000.0</f>
        <v>0</v>
      </c>
      <c r="T17">
        <f>(DI17 - IF(AM17&gt;1, P17*DD17*100.0/(AO17*DW17), 0))*(DP17+DQ17)/1000.0</f>
        <v>0</v>
      </c>
      <c r="U17">
        <f>2.0/((1/W17-1/V17)+SIGN(W17)*SQRT((1/W17-1/V17)*(1/W17-1/V17) + 4*DE17/((DE17+1)*(DE17+1))*(2*1/W17*1/V17-1/V17*1/V17)))</f>
        <v>0</v>
      </c>
      <c r="V17">
        <f>IF(LEFT(DF17,1)&lt;&gt;"0",IF(LEFT(DF17,1)="1",3.0,DG17),$D$5+$E$5*(DW17*DP17/($K$5*1000))+$F$5*(DW17*DP17/($K$5*1000))*MAX(MIN(DD17,$J$5),$I$5)*MAX(MIN(DD17,$J$5),$I$5)+$G$5*MAX(MIN(DD17,$J$5),$I$5)*(DW17*DP17/($K$5*1000))+$H$5*(DW17*DP17/($K$5*1000))*(DW17*DP17/($K$5*1000)))</f>
        <v>0</v>
      </c>
      <c r="W17">
        <f>N17*(1000-(1000*0.61365*exp(17.502*AA17/(240.97+AA17))/(DP17+DQ17)+DK17)/2)/(1000*0.61365*exp(17.502*AA17/(240.97+AA17))/(DP17+DQ17)-DK17)</f>
        <v>0</v>
      </c>
      <c r="X17">
        <f>1/((DE17+1)/(U17/1.6)+1/(V17/1.37)) + DE17/((DE17+1)/(U17/1.6) + DE17/(V17/1.37))</f>
        <v>0</v>
      </c>
      <c r="Y17">
        <f>(CZ17*DC17)</f>
        <v>0</v>
      </c>
      <c r="Z17">
        <f>(DR17+(Y17+2*0.95*5.67E-8*(((DR17+$B$7)+273)^4-(DR17+273)^4)-44100*N17)/(1.84*29.3*V17+8*0.95*5.67E-8*(DR17+273)^3))</f>
        <v>0</v>
      </c>
      <c r="AA17">
        <f>($C$7*DS17+$D$7*DT17+$E$7*Z17)</f>
        <v>0</v>
      </c>
      <c r="AB17">
        <f>0.61365*exp(17.502*AA17/(240.97+AA17))</f>
        <v>0</v>
      </c>
      <c r="AC17">
        <f>(AD17/AE17*100)</f>
        <v>0</v>
      </c>
      <c r="AD17">
        <f>DK17*(DP17+DQ17)/1000</f>
        <v>0</v>
      </c>
      <c r="AE17">
        <f>0.61365*exp(17.502*DR17/(240.97+DR17))</f>
        <v>0</v>
      </c>
      <c r="AF17">
        <f>(AB17-DK17*(DP17+DQ17)/1000)</f>
        <v>0</v>
      </c>
      <c r="AG17">
        <f>(-N17*44100)</f>
        <v>0</v>
      </c>
      <c r="AH17">
        <f>2*29.3*V17*0.92*(DR17-AA17)</f>
        <v>0</v>
      </c>
      <c r="AI17">
        <f>2*0.95*5.67E-8*(((DR17+$B$7)+273)^4-(AA17+273)^4)</f>
        <v>0</v>
      </c>
      <c r="AJ17">
        <f>Y17+AI17+AG17+AH17</f>
        <v>0</v>
      </c>
      <c r="AK17">
        <v>0</v>
      </c>
      <c r="AL17">
        <v>0</v>
      </c>
      <c r="AM17">
        <f>IF(AK17*$H$13&gt;=AO17,1.0,(AO17/(AO17-AK17*$H$13)))</f>
        <v>0</v>
      </c>
      <c r="AN17">
        <f>(AM17-1)*100</f>
        <v>0</v>
      </c>
      <c r="AO17">
        <f>MAX(0,($B$13+$C$13*DW17)/(1+$D$13*DW17)*DP17/(DR17+273)*$E$13)</f>
        <v>0</v>
      </c>
      <c r="AP17" t="s">
        <v>414</v>
      </c>
      <c r="AQ17">
        <v>10099.4</v>
      </c>
      <c r="AR17">
        <v>926.4172</v>
      </c>
      <c r="AS17">
        <v>4546.76</v>
      </c>
      <c r="AT17">
        <f>1-AR17/AS17</f>
        <v>0</v>
      </c>
      <c r="AU17">
        <v>-0.303721947693925</v>
      </c>
      <c r="AV17" t="s">
        <v>415</v>
      </c>
      <c r="AW17">
        <v>10113.3</v>
      </c>
      <c r="AX17">
        <v>2121.1256</v>
      </c>
      <c r="AY17">
        <v>2341.57690835128</v>
      </c>
      <c r="AZ17">
        <f>1-AX17/AY17</f>
        <v>0</v>
      </c>
      <c r="BA17">
        <v>0.5</v>
      </c>
      <c r="BB17">
        <f>DA17</f>
        <v>0</v>
      </c>
      <c r="BC17">
        <f>P17</f>
        <v>0</v>
      </c>
      <c r="BD17">
        <f>AZ17*BA17*BB17</f>
        <v>0</v>
      </c>
      <c r="BE17">
        <f>(BC17-AU17)/BB17</f>
        <v>0</v>
      </c>
      <c r="BF17">
        <f>(AS17-AY17)/AY17</f>
        <v>0</v>
      </c>
      <c r="BG17">
        <f>AR17/(AT17+AR17/AY17)</f>
        <v>0</v>
      </c>
      <c r="BH17" t="s">
        <v>416</v>
      </c>
      <c r="BI17">
        <v>0</v>
      </c>
      <c r="BJ17">
        <f>IF(BI17&lt;&gt;0, BI17, BG17)</f>
        <v>0</v>
      </c>
      <c r="BK17">
        <f>1-BJ17/AY17</f>
        <v>0</v>
      </c>
      <c r="BL17">
        <f>(AY17-AX17)/(AY17-BJ17)</f>
        <v>0</v>
      </c>
      <c r="BM17">
        <f>(AS17-AY17)/(AS17-BJ17)</f>
        <v>0</v>
      </c>
      <c r="BN17">
        <f>(AY17-AX17)/(AY17-AR17)</f>
        <v>0</v>
      </c>
      <c r="BO17">
        <f>(AS17-AY17)/(AS17-AR17)</f>
        <v>0</v>
      </c>
      <c r="BP17">
        <f>(BL17*BJ17/AX17)</f>
        <v>0</v>
      </c>
      <c r="BQ17">
        <f>(1-BP17)</f>
        <v>0</v>
      </c>
      <c r="BR17">
        <v>1134</v>
      </c>
      <c r="BS17">
        <v>290</v>
      </c>
      <c r="BT17">
        <v>2338.12</v>
      </c>
      <c r="BU17">
        <v>45</v>
      </c>
      <c r="BV17">
        <v>10113.3</v>
      </c>
      <c r="BW17">
        <v>2330.97</v>
      </c>
      <c r="BX17">
        <v>7.15</v>
      </c>
      <c r="BY17">
        <v>300</v>
      </c>
      <c r="BZ17">
        <v>24.1</v>
      </c>
      <c r="CA17">
        <v>2341.57690835128</v>
      </c>
      <c r="CB17">
        <v>1.97071390360292</v>
      </c>
      <c r="CC17">
        <v>-10.7233112635624</v>
      </c>
      <c r="CD17">
        <v>1.74084363429419</v>
      </c>
      <c r="CE17">
        <v>0.575394598820749</v>
      </c>
      <c r="CF17">
        <v>-0.00779779488320356</v>
      </c>
      <c r="CG17">
        <v>290</v>
      </c>
      <c r="CH17">
        <v>2341.68</v>
      </c>
      <c r="CI17">
        <v>895</v>
      </c>
      <c r="CJ17">
        <v>10071.4</v>
      </c>
      <c r="CK17">
        <v>2330.93</v>
      </c>
      <c r="CL17">
        <v>10.75</v>
      </c>
      <c r="CZ17">
        <f>$B$11*DX17+$C$11*DY17+$F$11*EJ17*(1-EM17)</f>
        <v>0</v>
      </c>
      <c r="DA17">
        <f>CZ17*DB17</f>
        <v>0</v>
      </c>
      <c r="DB17">
        <f>($B$11*$D$9+$C$11*$D$9+$F$11*((EW17+EO17)/MAX(EW17+EO17+EX17, 0.1)*$I$9+EX17/MAX(EW17+EO17+EX17, 0.1)*$J$9))/($B$11+$C$11+$F$11)</f>
        <v>0</v>
      </c>
      <c r="DC17">
        <f>($B$11*$K$9+$C$11*$K$9+$F$11*((EW17+EO17)/MAX(EW17+EO17+EX17, 0.1)*$P$9+EX17/MAX(EW17+EO17+EX17, 0.1)*$Q$9))/($B$11+$C$11+$F$11)</f>
        <v>0</v>
      </c>
      <c r="DD17">
        <v>6</v>
      </c>
      <c r="DE17">
        <v>0.5</v>
      </c>
      <c r="DF17" t="s">
        <v>417</v>
      </c>
      <c r="DG17">
        <v>2</v>
      </c>
      <c r="DH17">
        <v>1702669006.1</v>
      </c>
      <c r="DI17">
        <v>305.812133333333</v>
      </c>
      <c r="DJ17">
        <v>307.274</v>
      </c>
      <c r="DK17">
        <v>30.7249466666667</v>
      </c>
      <c r="DL17">
        <v>29.38162</v>
      </c>
      <c r="DM17">
        <v>306.903133333333</v>
      </c>
      <c r="DN17">
        <v>30.3644466666667</v>
      </c>
      <c r="DO17">
        <v>599.9924</v>
      </c>
      <c r="DP17">
        <v>88.87686</v>
      </c>
      <c r="DQ17">
        <v>0.09996206</v>
      </c>
      <c r="DR17">
        <v>31.7450466666667</v>
      </c>
      <c r="DS17">
        <v>30.8612933333333</v>
      </c>
      <c r="DT17">
        <v>999.9</v>
      </c>
      <c r="DU17">
        <v>0</v>
      </c>
      <c r="DV17">
        <v>0</v>
      </c>
      <c r="DW17">
        <v>5001.66666666667</v>
      </c>
      <c r="DX17">
        <v>0</v>
      </c>
      <c r="DY17">
        <v>-183.457133333333</v>
      </c>
      <c r="DZ17">
        <v>-1.47126673333333</v>
      </c>
      <c r="EA17">
        <v>315.4962</v>
      </c>
      <c r="EB17">
        <v>316.5754</v>
      </c>
      <c r="EC17">
        <v>1.343334</v>
      </c>
      <c r="ED17">
        <v>307.274</v>
      </c>
      <c r="EE17">
        <v>29.38162</v>
      </c>
      <c r="EF17">
        <v>2.73073533333333</v>
      </c>
      <c r="EG17">
        <v>2.61134333333333</v>
      </c>
      <c r="EH17">
        <v>22.4712466666667</v>
      </c>
      <c r="EI17">
        <v>21.7376266666667</v>
      </c>
      <c r="EJ17">
        <v>699.937133333333</v>
      </c>
      <c r="EK17">
        <v>0.943005733333333</v>
      </c>
      <c r="EL17">
        <v>0.0569943266666667</v>
      </c>
      <c r="EM17">
        <v>0</v>
      </c>
      <c r="EN17">
        <v>2124.09333333333</v>
      </c>
      <c r="EO17">
        <v>5.00072</v>
      </c>
      <c r="EP17">
        <v>14569.52</v>
      </c>
      <c r="EQ17">
        <v>6033.436</v>
      </c>
      <c r="ER17">
        <v>43.375</v>
      </c>
      <c r="ES17">
        <v>45.5248</v>
      </c>
      <c r="ET17">
        <v>44.875</v>
      </c>
      <c r="EU17">
        <v>46</v>
      </c>
      <c r="EV17">
        <v>46.0537333333333</v>
      </c>
      <c r="EW17">
        <v>655.328666666667</v>
      </c>
      <c r="EX17">
        <v>39.61</v>
      </c>
      <c r="EY17">
        <v>0</v>
      </c>
      <c r="EZ17">
        <v>358.700000047684</v>
      </c>
      <c r="FA17">
        <v>0</v>
      </c>
      <c r="FB17">
        <v>2121.1256</v>
      </c>
      <c r="FC17">
        <v>-293.402307229714</v>
      </c>
      <c r="FD17">
        <v>-1987.04615092393</v>
      </c>
      <c r="FE17">
        <v>14550.708</v>
      </c>
      <c r="FF17">
        <v>15</v>
      </c>
      <c r="FG17">
        <v>1702669029.1</v>
      </c>
      <c r="FH17" t="s">
        <v>418</v>
      </c>
      <c r="FI17">
        <v>1702669029.1</v>
      </c>
      <c r="FJ17">
        <v>1702668943.1</v>
      </c>
      <c r="FK17">
        <v>21</v>
      </c>
      <c r="FL17">
        <v>0.009</v>
      </c>
      <c r="FM17">
        <v>0.006</v>
      </c>
      <c r="FN17">
        <v>-1.091</v>
      </c>
      <c r="FO17">
        <v>0.361</v>
      </c>
      <c r="FP17">
        <v>295</v>
      </c>
      <c r="FQ17">
        <v>29</v>
      </c>
      <c r="FR17">
        <v>0.99</v>
      </c>
      <c r="FS17">
        <v>0.14</v>
      </c>
      <c r="FT17">
        <v>0</v>
      </c>
      <c r="FU17">
        <v>0</v>
      </c>
      <c r="FV17" t="s">
        <v>419</v>
      </c>
      <c r="FW17">
        <v>3.23763</v>
      </c>
      <c r="FX17">
        <v>2.68134</v>
      </c>
      <c r="FY17">
        <v>0.0663093</v>
      </c>
      <c r="FZ17">
        <v>0.0651747</v>
      </c>
      <c r="GA17">
        <v>0.125526</v>
      </c>
      <c r="GB17">
        <v>0.120556</v>
      </c>
      <c r="GC17">
        <v>28353.3</v>
      </c>
      <c r="GD17">
        <v>26130.1</v>
      </c>
      <c r="GE17">
        <v>28745</v>
      </c>
      <c r="GF17">
        <v>26533.8</v>
      </c>
      <c r="GG17">
        <v>35047.8</v>
      </c>
      <c r="GH17">
        <v>32856.1</v>
      </c>
      <c r="GI17">
        <v>43197.5</v>
      </c>
      <c r="GJ17">
        <v>40200.2</v>
      </c>
      <c r="GK17">
        <v>2.0113</v>
      </c>
      <c r="GL17">
        <v>2.4819</v>
      </c>
      <c r="GM17">
        <v>0.0908375</v>
      </c>
      <c r="GN17">
        <v>0</v>
      </c>
      <c r="GO17">
        <v>29.4012</v>
      </c>
      <c r="GP17">
        <v>999.9</v>
      </c>
      <c r="GQ17">
        <v>65.7</v>
      </c>
      <c r="GR17">
        <v>29.618</v>
      </c>
      <c r="GS17">
        <v>30.8127</v>
      </c>
      <c r="GT17">
        <v>29.9648</v>
      </c>
      <c r="GU17">
        <v>8.08494</v>
      </c>
      <c r="GV17">
        <v>3</v>
      </c>
      <c r="GW17">
        <v>0.197043</v>
      </c>
      <c r="GX17">
        <v>0</v>
      </c>
      <c r="GY17">
        <v>20.3101</v>
      </c>
      <c r="GZ17">
        <v>5.24604</v>
      </c>
      <c r="HA17">
        <v>11.9644</v>
      </c>
      <c r="HB17">
        <v>4.9852</v>
      </c>
      <c r="HC17">
        <v>3.2922</v>
      </c>
      <c r="HD17">
        <v>999.9</v>
      </c>
      <c r="HE17">
        <v>9999</v>
      </c>
      <c r="HF17">
        <v>9999</v>
      </c>
      <c r="HG17">
        <v>9999</v>
      </c>
      <c r="HH17">
        <v>4.97109</v>
      </c>
      <c r="HI17">
        <v>1.88296</v>
      </c>
      <c r="HJ17">
        <v>1.87772</v>
      </c>
      <c r="HK17">
        <v>1.87925</v>
      </c>
      <c r="HL17">
        <v>1.87493</v>
      </c>
      <c r="HM17">
        <v>1.87512</v>
      </c>
      <c r="HN17">
        <v>1.87836</v>
      </c>
      <c r="HO17">
        <v>1.87891</v>
      </c>
      <c r="HP17">
        <v>0</v>
      </c>
      <c r="HQ17">
        <v>0</v>
      </c>
      <c r="HR17">
        <v>0</v>
      </c>
      <c r="HS17">
        <v>0</v>
      </c>
      <c r="HT17" t="s">
        <v>420</v>
      </c>
      <c r="HU17" t="s">
        <v>421</v>
      </c>
      <c r="HV17" t="s">
        <v>422</v>
      </c>
      <c r="HW17" t="s">
        <v>422</v>
      </c>
      <c r="HX17" t="s">
        <v>422</v>
      </c>
      <c r="HY17" t="s">
        <v>422</v>
      </c>
      <c r="HZ17">
        <v>0</v>
      </c>
      <c r="IA17">
        <v>100</v>
      </c>
      <c r="IB17">
        <v>100</v>
      </c>
      <c r="IC17">
        <v>-1.091</v>
      </c>
      <c r="ID17">
        <v>0.3605</v>
      </c>
      <c r="IE17">
        <v>-1.1005454545454</v>
      </c>
      <c r="IF17">
        <v>0</v>
      </c>
      <c r="IG17">
        <v>0</v>
      </c>
      <c r="IH17">
        <v>0</v>
      </c>
      <c r="II17">
        <v>0.360509090909094</v>
      </c>
      <c r="IJ17">
        <v>0</v>
      </c>
      <c r="IK17">
        <v>0</v>
      </c>
      <c r="IL17">
        <v>0</v>
      </c>
      <c r="IM17">
        <v>-1</v>
      </c>
      <c r="IN17">
        <v>-1</v>
      </c>
      <c r="IO17">
        <v>1</v>
      </c>
      <c r="IP17">
        <v>23</v>
      </c>
      <c r="IQ17">
        <v>0.9</v>
      </c>
      <c r="IR17">
        <v>1.2</v>
      </c>
      <c r="IS17">
        <v>4.99756</v>
      </c>
      <c r="IT17">
        <v>4.99756</v>
      </c>
      <c r="IU17">
        <v>3.34595</v>
      </c>
      <c r="IV17">
        <v>3.07007</v>
      </c>
      <c r="IW17">
        <v>3.05054</v>
      </c>
      <c r="IX17">
        <v>2.34253</v>
      </c>
      <c r="IY17">
        <v>33.4456</v>
      </c>
      <c r="IZ17">
        <v>15.5855</v>
      </c>
      <c r="JA17">
        <v>2</v>
      </c>
      <c r="JB17">
        <v>580.94</v>
      </c>
      <c r="JC17">
        <v>1066.56</v>
      </c>
      <c r="JD17">
        <v>30.145</v>
      </c>
      <c r="JE17">
        <v>29.5877</v>
      </c>
      <c r="JF17">
        <v>30</v>
      </c>
      <c r="JG17">
        <v>29.6784</v>
      </c>
      <c r="JH17">
        <v>29.6767</v>
      </c>
      <c r="JI17">
        <v>-1</v>
      </c>
      <c r="JJ17">
        <v>-30</v>
      </c>
      <c r="JK17">
        <v>-30</v>
      </c>
      <c r="JL17">
        <v>-999.9</v>
      </c>
      <c r="JM17">
        <v>1000</v>
      </c>
      <c r="JN17">
        <v>0</v>
      </c>
      <c r="JO17">
        <v>103.789</v>
      </c>
      <c r="JP17">
        <v>101.076</v>
      </c>
    </row>
    <row r="18" spans="1:276">
      <c r="A18">
        <v>2</v>
      </c>
      <c r="B18">
        <v>1702669082.1</v>
      </c>
      <c r="C18">
        <v>68</v>
      </c>
      <c r="D18" t="s">
        <v>423</v>
      </c>
      <c r="E18" t="s">
        <v>424</v>
      </c>
      <c r="F18">
        <v>15</v>
      </c>
      <c r="G18" t="s">
        <v>408</v>
      </c>
      <c r="H18" t="s">
        <v>409</v>
      </c>
      <c r="I18" t="s">
        <v>410</v>
      </c>
      <c r="J18" t="s">
        <v>411</v>
      </c>
      <c r="K18" t="s">
        <v>412</v>
      </c>
      <c r="L18" t="s">
        <v>413</v>
      </c>
      <c r="M18">
        <v>1702669073.6</v>
      </c>
      <c r="N18">
        <f>(O18)/1000</f>
        <v>0</v>
      </c>
      <c r="O18">
        <f>1000*DO18*AM18*(DK18-DL18)/(100*DD18*(1000-AM18*DK18))</f>
        <v>0</v>
      </c>
      <c r="P18">
        <f>DO18*AM18*(DJ18-DI18*(1000-AM18*DL18)/(1000-AM18*DK18))/(100*DD18)</f>
        <v>0</v>
      </c>
      <c r="Q18">
        <f>DI18 - IF(AM18&gt;1, P18*DD18*100.0/(AO18*DW18), 0)</f>
        <v>0</v>
      </c>
      <c r="R18">
        <f>((X18-N18/2)*Q18-P18)/(X18+N18/2)</f>
        <v>0</v>
      </c>
      <c r="S18">
        <f>R18*(DP18+DQ18)/1000.0</f>
        <v>0</v>
      </c>
      <c r="T18">
        <f>(DI18 - IF(AM18&gt;1, P18*DD18*100.0/(AO18*DW18), 0))*(DP18+DQ18)/1000.0</f>
        <v>0</v>
      </c>
      <c r="U18">
        <f>2.0/((1/W18-1/V18)+SIGN(W18)*SQRT((1/W18-1/V18)*(1/W18-1/V18) + 4*DE18/((DE18+1)*(DE18+1))*(2*1/W18*1/V18-1/V18*1/V18)))</f>
        <v>0</v>
      </c>
      <c r="V18">
        <f>IF(LEFT(DF18,1)&lt;&gt;"0",IF(LEFT(DF18,1)="1",3.0,DG18),$D$5+$E$5*(DW18*DP18/($K$5*1000))+$F$5*(DW18*DP18/($K$5*1000))*MAX(MIN(DD18,$J$5),$I$5)*MAX(MIN(DD18,$J$5),$I$5)+$G$5*MAX(MIN(DD18,$J$5),$I$5)*(DW18*DP18/($K$5*1000))+$H$5*(DW18*DP18/($K$5*1000))*(DW18*DP18/($K$5*1000)))</f>
        <v>0</v>
      </c>
      <c r="W18">
        <f>N18*(1000-(1000*0.61365*exp(17.502*AA18/(240.97+AA18))/(DP18+DQ18)+DK18)/2)/(1000*0.61365*exp(17.502*AA18/(240.97+AA18))/(DP18+DQ18)-DK18)</f>
        <v>0</v>
      </c>
      <c r="X18">
        <f>1/((DE18+1)/(U18/1.6)+1/(V18/1.37)) + DE18/((DE18+1)/(U18/1.6) + DE18/(V18/1.37))</f>
        <v>0</v>
      </c>
      <c r="Y18">
        <f>(CZ18*DC18)</f>
        <v>0</v>
      </c>
      <c r="Z18">
        <f>(DR18+(Y18+2*0.95*5.67E-8*(((DR18+$B$7)+273)^4-(DR18+273)^4)-44100*N18)/(1.84*29.3*V18+8*0.95*5.67E-8*(DR18+273)^3))</f>
        <v>0</v>
      </c>
      <c r="AA18">
        <f>($C$7*DS18+$D$7*DT18+$E$7*Z18)</f>
        <v>0</v>
      </c>
      <c r="AB18">
        <f>0.61365*exp(17.502*AA18/(240.97+AA18))</f>
        <v>0</v>
      </c>
      <c r="AC18">
        <f>(AD18/AE18*100)</f>
        <v>0</v>
      </c>
      <c r="AD18">
        <f>DK18*(DP18+DQ18)/1000</f>
        <v>0</v>
      </c>
      <c r="AE18">
        <f>0.61365*exp(17.502*DR18/(240.97+DR18))</f>
        <v>0</v>
      </c>
      <c r="AF18">
        <f>(AB18-DK18*(DP18+DQ18)/1000)</f>
        <v>0</v>
      </c>
      <c r="AG18">
        <f>(-N18*44100)</f>
        <v>0</v>
      </c>
      <c r="AH18">
        <f>2*29.3*V18*0.92*(DR18-AA18)</f>
        <v>0</v>
      </c>
      <c r="AI18">
        <f>2*0.95*5.67E-8*(((DR18+$B$7)+273)^4-(AA18+273)^4)</f>
        <v>0</v>
      </c>
      <c r="AJ18">
        <f>Y18+AI18+AG18+AH18</f>
        <v>0</v>
      </c>
      <c r="AK18">
        <v>0</v>
      </c>
      <c r="AL18">
        <v>0</v>
      </c>
      <c r="AM18">
        <f>IF(AK18*$H$13&gt;=AO18,1.0,(AO18/(AO18-AK18*$H$13)))</f>
        <v>0</v>
      </c>
      <c r="AN18">
        <f>(AM18-1)*100</f>
        <v>0</v>
      </c>
      <c r="AO18">
        <f>MAX(0,($B$13+$C$13*DW18)/(1+$D$13*DW18)*DP18/(DR18+273)*$E$13)</f>
        <v>0</v>
      </c>
      <c r="AP18" t="s">
        <v>414</v>
      </c>
      <c r="AQ18">
        <v>10099.4</v>
      </c>
      <c r="AR18">
        <v>926.4172</v>
      </c>
      <c r="AS18">
        <v>4546.76</v>
      </c>
      <c r="AT18">
        <f>1-AR18/AS18</f>
        <v>0</v>
      </c>
      <c r="AU18">
        <v>-0.303721947693925</v>
      </c>
      <c r="AV18" t="s">
        <v>425</v>
      </c>
      <c r="AW18">
        <v>10106.4</v>
      </c>
      <c r="AX18">
        <v>1884.7496</v>
      </c>
      <c r="AY18">
        <v>2132.42703427387</v>
      </c>
      <c r="AZ18">
        <f>1-AX18/AY18</f>
        <v>0</v>
      </c>
      <c r="BA18">
        <v>0.5</v>
      </c>
      <c r="BB18">
        <f>DA18</f>
        <v>0</v>
      </c>
      <c r="BC18">
        <f>P18</f>
        <v>0</v>
      </c>
      <c r="BD18">
        <f>AZ18*BA18*BB18</f>
        <v>0</v>
      </c>
      <c r="BE18">
        <f>(BC18-AU18)/BB18</f>
        <v>0</v>
      </c>
      <c r="BF18">
        <f>(AS18-AY18)/AY18</f>
        <v>0</v>
      </c>
      <c r="BG18">
        <f>AR18/(AT18+AR18/AY18)</f>
        <v>0</v>
      </c>
      <c r="BH18" t="s">
        <v>416</v>
      </c>
      <c r="BI18">
        <v>0</v>
      </c>
      <c r="BJ18">
        <f>IF(BI18&lt;&gt;0, BI18, BG18)</f>
        <v>0</v>
      </c>
      <c r="BK18">
        <f>1-BJ18/AY18</f>
        <v>0</v>
      </c>
      <c r="BL18">
        <f>(AY18-AX18)/(AY18-BJ18)</f>
        <v>0</v>
      </c>
      <c r="BM18">
        <f>(AS18-AY18)/(AS18-BJ18)</f>
        <v>0</v>
      </c>
      <c r="BN18">
        <f>(AY18-AX18)/(AY18-AR18)</f>
        <v>0</v>
      </c>
      <c r="BO18">
        <f>(AS18-AY18)/(AS18-AR18)</f>
        <v>0</v>
      </c>
      <c r="BP18">
        <f>(BL18*BJ18/AX18)</f>
        <v>0</v>
      </c>
      <c r="BQ18">
        <f>(1-BP18)</f>
        <v>0</v>
      </c>
      <c r="BR18">
        <v>1135</v>
      </c>
      <c r="BS18">
        <v>290</v>
      </c>
      <c r="BT18">
        <v>2126.06</v>
      </c>
      <c r="BU18">
        <v>85</v>
      </c>
      <c r="BV18">
        <v>10106.4</v>
      </c>
      <c r="BW18">
        <v>2117.57</v>
      </c>
      <c r="BX18">
        <v>8.49</v>
      </c>
      <c r="BY18">
        <v>300</v>
      </c>
      <c r="BZ18">
        <v>24.1</v>
      </c>
      <c r="CA18">
        <v>2132.42703427387</v>
      </c>
      <c r="CB18">
        <v>2.2825464408585</v>
      </c>
      <c r="CC18">
        <v>-15.0150332708906</v>
      </c>
      <c r="CD18">
        <v>2.01593937104574</v>
      </c>
      <c r="CE18">
        <v>0.664570411874558</v>
      </c>
      <c r="CF18">
        <v>-0.00779647608453838</v>
      </c>
      <c r="CG18">
        <v>290</v>
      </c>
      <c r="CH18">
        <v>2125.37</v>
      </c>
      <c r="CI18">
        <v>885</v>
      </c>
      <c r="CJ18">
        <v>10069.5</v>
      </c>
      <c r="CK18">
        <v>2117.52</v>
      </c>
      <c r="CL18">
        <v>7.85</v>
      </c>
      <c r="CZ18">
        <f>$B$11*DX18+$C$11*DY18+$F$11*EJ18*(1-EM18)</f>
        <v>0</v>
      </c>
      <c r="DA18">
        <f>CZ18*DB18</f>
        <v>0</v>
      </c>
      <c r="DB18">
        <f>($B$11*$D$9+$C$11*$D$9+$F$11*((EW18+EO18)/MAX(EW18+EO18+EX18, 0.1)*$I$9+EX18/MAX(EW18+EO18+EX18, 0.1)*$J$9))/($B$11+$C$11+$F$11)</f>
        <v>0</v>
      </c>
      <c r="DC18">
        <f>($B$11*$K$9+$C$11*$K$9+$F$11*((EW18+EO18)/MAX(EW18+EO18+EX18, 0.1)*$P$9+EX18/MAX(EW18+EO18+EX18, 0.1)*$Q$9))/($B$11+$C$11+$F$11)</f>
        <v>0</v>
      </c>
      <c r="DD18">
        <v>6</v>
      </c>
      <c r="DE18">
        <v>0.5</v>
      </c>
      <c r="DF18" t="s">
        <v>417</v>
      </c>
      <c r="DG18">
        <v>2</v>
      </c>
      <c r="DH18">
        <v>1702669073.6</v>
      </c>
      <c r="DI18">
        <v>292.9219375</v>
      </c>
      <c r="DJ18">
        <v>297.0275</v>
      </c>
      <c r="DK18">
        <v>30.70570625</v>
      </c>
      <c r="DL18">
        <v>29.39206875</v>
      </c>
      <c r="DM18">
        <v>293.9939375</v>
      </c>
      <c r="DN18">
        <v>30.3452</v>
      </c>
      <c r="DO18">
        <v>599.999625</v>
      </c>
      <c r="DP18">
        <v>88.8809375</v>
      </c>
      <c r="DQ18">
        <v>0.09998265625</v>
      </c>
      <c r="DR18">
        <v>31.78291875</v>
      </c>
      <c r="DS18">
        <v>31.00301875</v>
      </c>
      <c r="DT18">
        <v>999.9</v>
      </c>
      <c r="DU18">
        <v>0</v>
      </c>
      <c r="DV18">
        <v>0</v>
      </c>
      <c r="DW18">
        <v>5003.90625</v>
      </c>
      <c r="DX18">
        <v>0</v>
      </c>
      <c r="DY18">
        <v>-194.0030625</v>
      </c>
      <c r="DZ18">
        <v>-4.124918125</v>
      </c>
      <c r="EA18">
        <v>302.1813125</v>
      </c>
      <c r="EB18">
        <v>306.022</v>
      </c>
      <c r="EC18">
        <v>1.313625</v>
      </c>
      <c r="ED18">
        <v>297.0275</v>
      </c>
      <c r="EE18">
        <v>29.39206875</v>
      </c>
      <c r="EF18">
        <v>2.729151875</v>
      </c>
      <c r="EG18">
        <v>2.61239625</v>
      </c>
      <c r="EH18">
        <v>22.4617</v>
      </c>
      <c r="EI18">
        <v>21.744225</v>
      </c>
      <c r="EJ18">
        <v>699.9993125</v>
      </c>
      <c r="EK18">
        <v>0.9429758125</v>
      </c>
      <c r="EL18">
        <v>0.05702453125</v>
      </c>
      <c r="EM18">
        <v>0</v>
      </c>
      <c r="EN18">
        <v>1887.928125</v>
      </c>
      <c r="EO18">
        <v>5.00072</v>
      </c>
      <c r="EP18">
        <v>12988.29375</v>
      </c>
      <c r="EQ18">
        <v>6033.92</v>
      </c>
      <c r="ER18">
        <v>43.437</v>
      </c>
      <c r="ES18">
        <v>45.534875</v>
      </c>
      <c r="ET18">
        <v>44.875</v>
      </c>
      <c r="EU18">
        <v>46.03875</v>
      </c>
      <c r="EV18">
        <v>46.062</v>
      </c>
      <c r="EW18">
        <v>655.366875</v>
      </c>
      <c r="EX18">
        <v>39.628125</v>
      </c>
      <c r="EY18">
        <v>0</v>
      </c>
      <c r="EZ18">
        <v>66.6999998092651</v>
      </c>
      <c r="FA18">
        <v>0</v>
      </c>
      <c r="FB18">
        <v>1884.7496</v>
      </c>
      <c r="FC18">
        <v>-142.645384838596</v>
      </c>
      <c r="FD18">
        <v>-956.092309159172</v>
      </c>
      <c r="FE18">
        <v>12966.904</v>
      </c>
      <c r="FF18">
        <v>15</v>
      </c>
      <c r="FG18">
        <v>1702669104.1</v>
      </c>
      <c r="FH18" t="s">
        <v>426</v>
      </c>
      <c r="FI18">
        <v>1702669104.1</v>
      </c>
      <c r="FJ18">
        <v>1702668943.1</v>
      </c>
      <c r="FK18">
        <v>22</v>
      </c>
      <c r="FL18">
        <v>0.019</v>
      </c>
      <c r="FM18">
        <v>0.006</v>
      </c>
      <c r="FN18">
        <v>-1.072</v>
      </c>
      <c r="FO18">
        <v>0.361</v>
      </c>
      <c r="FP18">
        <v>298</v>
      </c>
      <c r="FQ18">
        <v>29</v>
      </c>
      <c r="FR18">
        <v>2.09</v>
      </c>
      <c r="FS18">
        <v>0.14</v>
      </c>
      <c r="FT18">
        <v>0</v>
      </c>
      <c r="FU18">
        <v>0</v>
      </c>
      <c r="FV18" t="s">
        <v>419</v>
      </c>
      <c r="FW18">
        <v>3.23761</v>
      </c>
      <c r="FX18">
        <v>2.68124</v>
      </c>
      <c r="FY18">
        <v>0.0651791</v>
      </c>
      <c r="FZ18">
        <v>0.0650467</v>
      </c>
      <c r="GA18">
        <v>0.125342</v>
      </c>
      <c r="GB18">
        <v>0.120459</v>
      </c>
      <c r="GC18">
        <v>28387.7</v>
      </c>
      <c r="GD18">
        <v>26136</v>
      </c>
      <c r="GE18">
        <v>28745.1</v>
      </c>
      <c r="GF18">
        <v>26536.2</v>
      </c>
      <c r="GG18">
        <v>35055.4</v>
      </c>
      <c r="GH18">
        <v>32862.6</v>
      </c>
      <c r="GI18">
        <v>43197.7</v>
      </c>
      <c r="GJ18">
        <v>40203.7</v>
      </c>
      <c r="GK18">
        <v>2.0118</v>
      </c>
      <c r="GL18">
        <v>2.4819</v>
      </c>
      <c r="GM18">
        <v>0.0995696</v>
      </c>
      <c r="GN18">
        <v>0</v>
      </c>
      <c r="GO18">
        <v>29.3936</v>
      </c>
      <c r="GP18">
        <v>999.9</v>
      </c>
      <c r="GQ18">
        <v>65.535</v>
      </c>
      <c r="GR18">
        <v>29.678</v>
      </c>
      <c r="GS18">
        <v>30.8371</v>
      </c>
      <c r="GT18">
        <v>29.9248</v>
      </c>
      <c r="GU18">
        <v>8.0609</v>
      </c>
      <c r="GV18">
        <v>3</v>
      </c>
      <c r="GW18">
        <v>0.195915</v>
      </c>
      <c r="GX18">
        <v>0</v>
      </c>
      <c r="GY18">
        <v>20.3103</v>
      </c>
      <c r="GZ18">
        <v>5.24724</v>
      </c>
      <c r="HA18">
        <v>11.9638</v>
      </c>
      <c r="HB18">
        <v>4.9856</v>
      </c>
      <c r="HC18">
        <v>3.2922</v>
      </c>
      <c r="HD18">
        <v>999.9</v>
      </c>
      <c r="HE18">
        <v>9999</v>
      </c>
      <c r="HF18">
        <v>9999</v>
      </c>
      <c r="HG18">
        <v>9999</v>
      </c>
      <c r="HH18">
        <v>4.97121</v>
      </c>
      <c r="HI18">
        <v>1.88293</v>
      </c>
      <c r="HJ18">
        <v>1.87772</v>
      </c>
      <c r="HK18">
        <v>1.87924</v>
      </c>
      <c r="HL18">
        <v>1.8749</v>
      </c>
      <c r="HM18">
        <v>1.8751</v>
      </c>
      <c r="HN18">
        <v>1.87836</v>
      </c>
      <c r="HO18">
        <v>1.87881</v>
      </c>
      <c r="HP18">
        <v>0</v>
      </c>
      <c r="HQ18">
        <v>0</v>
      </c>
      <c r="HR18">
        <v>0</v>
      </c>
      <c r="HS18">
        <v>0</v>
      </c>
      <c r="HT18" t="s">
        <v>420</v>
      </c>
      <c r="HU18" t="s">
        <v>421</v>
      </c>
      <c r="HV18" t="s">
        <v>422</v>
      </c>
      <c r="HW18" t="s">
        <v>422</v>
      </c>
      <c r="HX18" t="s">
        <v>422</v>
      </c>
      <c r="HY18" t="s">
        <v>422</v>
      </c>
      <c r="HZ18">
        <v>0</v>
      </c>
      <c r="IA18">
        <v>100</v>
      </c>
      <c r="IB18">
        <v>100</v>
      </c>
      <c r="IC18">
        <v>-1.072</v>
      </c>
      <c r="ID18">
        <v>0.3605</v>
      </c>
      <c r="IE18">
        <v>-1.09136363636367</v>
      </c>
      <c r="IF18">
        <v>0</v>
      </c>
      <c r="IG18">
        <v>0</v>
      </c>
      <c r="IH18">
        <v>0</v>
      </c>
      <c r="II18">
        <v>0.360509090909094</v>
      </c>
      <c r="IJ18">
        <v>0</v>
      </c>
      <c r="IK18">
        <v>0</v>
      </c>
      <c r="IL18">
        <v>0</v>
      </c>
      <c r="IM18">
        <v>-1</v>
      </c>
      <c r="IN18">
        <v>-1</v>
      </c>
      <c r="IO18">
        <v>1</v>
      </c>
      <c r="IP18">
        <v>23</v>
      </c>
      <c r="IQ18">
        <v>0.9</v>
      </c>
      <c r="IR18">
        <v>2.3</v>
      </c>
      <c r="IS18">
        <v>4.99756</v>
      </c>
      <c r="IT18">
        <v>4.99756</v>
      </c>
      <c r="IU18">
        <v>3.34595</v>
      </c>
      <c r="IV18">
        <v>3.07007</v>
      </c>
      <c r="IW18">
        <v>3.05054</v>
      </c>
      <c r="IX18">
        <v>2.31445</v>
      </c>
      <c r="IY18">
        <v>33.513</v>
      </c>
      <c r="IZ18">
        <v>15.5592</v>
      </c>
      <c r="JA18">
        <v>2</v>
      </c>
      <c r="JB18">
        <v>581.171</v>
      </c>
      <c r="JC18">
        <v>1066.27</v>
      </c>
      <c r="JD18">
        <v>30.1468</v>
      </c>
      <c r="JE18">
        <v>29.5775</v>
      </c>
      <c r="JF18">
        <v>30.0001</v>
      </c>
      <c r="JG18">
        <v>29.6637</v>
      </c>
      <c r="JH18">
        <v>29.6619</v>
      </c>
      <c r="JI18">
        <v>-1</v>
      </c>
      <c r="JJ18">
        <v>-30</v>
      </c>
      <c r="JK18">
        <v>-30</v>
      </c>
      <c r="JL18">
        <v>-999.9</v>
      </c>
      <c r="JM18">
        <v>1000</v>
      </c>
      <c r="JN18">
        <v>0</v>
      </c>
      <c r="JO18">
        <v>103.789</v>
      </c>
      <c r="JP18">
        <v>101.085</v>
      </c>
    </row>
    <row r="19" spans="1:276">
      <c r="A19">
        <v>3</v>
      </c>
      <c r="B19">
        <v>1702669141.1</v>
      </c>
      <c r="C19">
        <v>127</v>
      </c>
      <c r="D19" t="s">
        <v>427</v>
      </c>
      <c r="E19" t="s">
        <v>428</v>
      </c>
      <c r="F19">
        <v>15</v>
      </c>
      <c r="G19" t="s">
        <v>408</v>
      </c>
      <c r="H19" t="s">
        <v>409</v>
      </c>
      <c r="I19" t="s">
        <v>410</v>
      </c>
      <c r="J19" t="s">
        <v>411</v>
      </c>
      <c r="K19" t="s">
        <v>412</v>
      </c>
      <c r="L19" t="s">
        <v>413</v>
      </c>
      <c r="M19">
        <v>1702669132.6</v>
      </c>
      <c r="N19">
        <f>(O19)/1000</f>
        <v>0</v>
      </c>
      <c r="O19">
        <f>1000*DO19*AM19*(DK19-DL19)/(100*DD19*(1000-AM19*DK19))</f>
        <v>0</v>
      </c>
      <c r="P19">
        <f>DO19*AM19*(DJ19-DI19*(1000-AM19*DL19)/(1000-AM19*DK19))/(100*DD19)</f>
        <v>0</v>
      </c>
      <c r="Q19">
        <f>DI19 - IF(AM19&gt;1, P19*DD19*100.0/(AO19*DW19), 0)</f>
        <v>0</v>
      </c>
      <c r="R19">
        <f>((X19-N19/2)*Q19-P19)/(X19+N19/2)</f>
        <v>0</v>
      </c>
      <c r="S19">
        <f>R19*(DP19+DQ19)/1000.0</f>
        <v>0</v>
      </c>
      <c r="T19">
        <f>(DI19 - IF(AM19&gt;1, P19*DD19*100.0/(AO19*DW19), 0))*(DP19+DQ19)/1000.0</f>
        <v>0</v>
      </c>
      <c r="U19">
        <f>2.0/((1/W19-1/V19)+SIGN(W19)*SQRT((1/W19-1/V19)*(1/W19-1/V19) + 4*DE19/((DE19+1)*(DE19+1))*(2*1/W19*1/V19-1/V19*1/V19)))</f>
        <v>0</v>
      </c>
      <c r="V19">
        <f>IF(LEFT(DF19,1)&lt;&gt;"0",IF(LEFT(DF19,1)="1",3.0,DG19),$D$5+$E$5*(DW19*DP19/($K$5*1000))+$F$5*(DW19*DP19/($K$5*1000))*MAX(MIN(DD19,$J$5),$I$5)*MAX(MIN(DD19,$J$5),$I$5)+$G$5*MAX(MIN(DD19,$J$5),$I$5)*(DW19*DP19/($K$5*1000))+$H$5*(DW19*DP19/($K$5*1000))*(DW19*DP19/($K$5*1000)))</f>
        <v>0</v>
      </c>
      <c r="W19">
        <f>N19*(1000-(1000*0.61365*exp(17.502*AA19/(240.97+AA19))/(DP19+DQ19)+DK19)/2)/(1000*0.61365*exp(17.502*AA19/(240.97+AA19))/(DP19+DQ19)-DK19)</f>
        <v>0</v>
      </c>
      <c r="X19">
        <f>1/((DE19+1)/(U19/1.6)+1/(V19/1.37)) + DE19/((DE19+1)/(U19/1.6) + DE19/(V19/1.37))</f>
        <v>0</v>
      </c>
      <c r="Y19">
        <f>(CZ19*DC19)</f>
        <v>0</v>
      </c>
      <c r="Z19">
        <f>(DR19+(Y19+2*0.95*5.67E-8*(((DR19+$B$7)+273)^4-(DR19+273)^4)-44100*N19)/(1.84*29.3*V19+8*0.95*5.67E-8*(DR19+273)^3))</f>
        <v>0</v>
      </c>
      <c r="AA19">
        <f>($C$7*DS19+$D$7*DT19+$E$7*Z19)</f>
        <v>0</v>
      </c>
      <c r="AB19">
        <f>0.61365*exp(17.502*AA19/(240.97+AA19))</f>
        <v>0</v>
      </c>
      <c r="AC19">
        <f>(AD19/AE19*100)</f>
        <v>0</v>
      </c>
      <c r="AD19">
        <f>DK19*(DP19+DQ19)/1000</f>
        <v>0</v>
      </c>
      <c r="AE19">
        <f>0.61365*exp(17.502*DR19/(240.97+DR19))</f>
        <v>0</v>
      </c>
      <c r="AF19">
        <f>(AB19-DK19*(DP19+DQ19)/1000)</f>
        <v>0</v>
      </c>
      <c r="AG19">
        <f>(-N19*44100)</f>
        <v>0</v>
      </c>
      <c r="AH19">
        <f>2*29.3*V19*0.92*(DR19-AA19)</f>
        <v>0</v>
      </c>
      <c r="AI19">
        <f>2*0.95*5.67E-8*(((DR19+$B$7)+273)^4-(AA19+273)^4)</f>
        <v>0</v>
      </c>
      <c r="AJ19">
        <f>Y19+AI19+AG19+AH19</f>
        <v>0</v>
      </c>
      <c r="AK19">
        <v>0</v>
      </c>
      <c r="AL19">
        <v>0</v>
      </c>
      <c r="AM19">
        <f>IF(AK19*$H$13&gt;=AO19,1.0,(AO19/(AO19-AK19*$H$13)))</f>
        <v>0</v>
      </c>
      <c r="AN19">
        <f>(AM19-1)*100</f>
        <v>0</v>
      </c>
      <c r="AO19">
        <f>MAX(0,($B$13+$C$13*DW19)/(1+$D$13*DW19)*DP19/(DR19+273)*$E$13)</f>
        <v>0</v>
      </c>
      <c r="AP19" t="s">
        <v>414</v>
      </c>
      <c r="AQ19">
        <v>10099.4</v>
      </c>
      <c r="AR19">
        <v>926.4172</v>
      </c>
      <c r="AS19">
        <v>4546.76</v>
      </c>
      <c r="AT19">
        <f>1-AR19/AS19</f>
        <v>0</v>
      </c>
      <c r="AU19">
        <v>-0.303721947693925</v>
      </c>
      <c r="AV19" t="s">
        <v>429</v>
      </c>
      <c r="AW19">
        <v>10100.8</v>
      </c>
      <c r="AX19">
        <v>1781.03884615385</v>
      </c>
      <c r="AY19">
        <v>2040.17711649749</v>
      </c>
      <c r="AZ19">
        <f>1-AX19/AY19</f>
        <v>0</v>
      </c>
      <c r="BA19">
        <v>0.5</v>
      </c>
      <c r="BB19">
        <f>DA19</f>
        <v>0</v>
      </c>
      <c r="BC19">
        <f>P19</f>
        <v>0</v>
      </c>
      <c r="BD19">
        <f>AZ19*BA19*BB19</f>
        <v>0</v>
      </c>
      <c r="BE19">
        <f>(BC19-AU19)/BB19</f>
        <v>0</v>
      </c>
      <c r="BF19">
        <f>(AS19-AY19)/AY19</f>
        <v>0</v>
      </c>
      <c r="BG19">
        <f>AR19/(AT19+AR19/AY19)</f>
        <v>0</v>
      </c>
      <c r="BH19" t="s">
        <v>416</v>
      </c>
      <c r="BI19">
        <v>0</v>
      </c>
      <c r="BJ19">
        <f>IF(BI19&lt;&gt;0, BI19, BG19)</f>
        <v>0</v>
      </c>
      <c r="BK19">
        <f>1-BJ19/AY19</f>
        <v>0</v>
      </c>
      <c r="BL19">
        <f>(AY19-AX19)/(AY19-BJ19)</f>
        <v>0</v>
      </c>
      <c r="BM19">
        <f>(AS19-AY19)/(AS19-BJ19)</f>
        <v>0</v>
      </c>
      <c r="BN19">
        <f>(AY19-AX19)/(AY19-AR19)</f>
        <v>0</v>
      </c>
      <c r="BO19">
        <f>(AS19-AY19)/(AS19-AR19)</f>
        <v>0</v>
      </c>
      <c r="BP19">
        <f>(BL19*BJ19/AX19)</f>
        <v>0</v>
      </c>
      <c r="BQ19">
        <f>(1-BP19)</f>
        <v>0</v>
      </c>
      <c r="BR19">
        <v>1136</v>
      </c>
      <c r="BS19">
        <v>290</v>
      </c>
      <c r="BT19">
        <v>2029</v>
      </c>
      <c r="BU19">
        <v>125</v>
      </c>
      <c r="BV19">
        <v>10100.8</v>
      </c>
      <c r="BW19">
        <v>2023.88</v>
      </c>
      <c r="BX19">
        <v>5.12</v>
      </c>
      <c r="BY19">
        <v>300</v>
      </c>
      <c r="BZ19">
        <v>24.1</v>
      </c>
      <c r="CA19">
        <v>2040.17711649749</v>
      </c>
      <c r="CB19">
        <v>2.46095801473679</v>
      </c>
      <c r="CC19">
        <v>-16.4657040727867</v>
      </c>
      <c r="CD19">
        <v>2.17332095777281</v>
      </c>
      <c r="CE19">
        <v>0.672131646538589</v>
      </c>
      <c r="CF19">
        <v>-0.0077957828698554</v>
      </c>
      <c r="CG19">
        <v>290</v>
      </c>
      <c r="CH19">
        <v>2031.19</v>
      </c>
      <c r="CI19">
        <v>895</v>
      </c>
      <c r="CJ19">
        <v>10068.6</v>
      </c>
      <c r="CK19">
        <v>2023.82</v>
      </c>
      <c r="CL19">
        <v>7.37</v>
      </c>
      <c r="CZ19">
        <f>$B$11*DX19+$C$11*DY19+$F$11*EJ19*(1-EM19)</f>
        <v>0</v>
      </c>
      <c r="DA19">
        <f>CZ19*DB19</f>
        <v>0</v>
      </c>
      <c r="DB19">
        <f>($B$11*$D$9+$C$11*$D$9+$F$11*((EW19+EO19)/MAX(EW19+EO19+EX19, 0.1)*$I$9+EX19/MAX(EW19+EO19+EX19, 0.1)*$J$9))/($B$11+$C$11+$F$11)</f>
        <v>0</v>
      </c>
      <c r="DC19">
        <f>($B$11*$K$9+$C$11*$K$9+$F$11*((EW19+EO19)/MAX(EW19+EO19+EX19, 0.1)*$P$9+EX19/MAX(EW19+EO19+EX19, 0.1)*$Q$9))/($B$11+$C$11+$F$11)</f>
        <v>0</v>
      </c>
      <c r="DD19">
        <v>6</v>
      </c>
      <c r="DE19">
        <v>0.5</v>
      </c>
      <c r="DF19" t="s">
        <v>417</v>
      </c>
      <c r="DG19">
        <v>2</v>
      </c>
      <c r="DH19">
        <v>1702669132.6</v>
      </c>
      <c r="DI19">
        <v>291.6928125</v>
      </c>
      <c r="DJ19">
        <v>295.3863125</v>
      </c>
      <c r="DK19">
        <v>30.56415625</v>
      </c>
      <c r="DL19">
        <v>29.3195875</v>
      </c>
      <c r="DM19">
        <v>292.7748125</v>
      </c>
      <c r="DN19">
        <v>30.20365</v>
      </c>
      <c r="DO19">
        <v>599.983875</v>
      </c>
      <c r="DP19">
        <v>88.87625625</v>
      </c>
      <c r="DQ19">
        <v>0.09994625625</v>
      </c>
      <c r="DR19">
        <v>31.8099375</v>
      </c>
      <c r="DS19">
        <v>31.0896125</v>
      </c>
      <c r="DT19">
        <v>999.9</v>
      </c>
      <c r="DU19">
        <v>0</v>
      </c>
      <c r="DV19">
        <v>0</v>
      </c>
      <c r="DW19">
        <v>5007.8125</v>
      </c>
      <c r="DX19">
        <v>0</v>
      </c>
      <c r="DY19">
        <v>-200.9786875</v>
      </c>
      <c r="DZ19">
        <v>-3.683636875</v>
      </c>
      <c r="EA19">
        <v>300.899375</v>
      </c>
      <c r="EB19">
        <v>304.308375</v>
      </c>
      <c r="EC19">
        <v>1.24459</v>
      </c>
      <c r="ED19">
        <v>295.3863125</v>
      </c>
      <c r="EE19">
        <v>29.3195875</v>
      </c>
      <c r="EF19">
        <v>2.71642875</v>
      </c>
      <c r="EG19">
        <v>2.60581375</v>
      </c>
      <c r="EH19">
        <v>22.38483125</v>
      </c>
      <c r="EI19">
        <v>21.702925</v>
      </c>
      <c r="EJ19">
        <v>699.976875</v>
      </c>
      <c r="EK19">
        <v>0.9429919375</v>
      </c>
      <c r="EL19">
        <v>0.05700835</v>
      </c>
      <c r="EM19">
        <v>0</v>
      </c>
      <c r="EN19">
        <v>1782.4625</v>
      </c>
      <c r="EO19">
        <v>5.00072</v>
      </c>
      <c r="EP19">
        <v>12281.45625</v>
      </c>
      <c r="EQ19">
        <v>6033.75375</v>
      </c>
      <c r="ER19">
        <v>43.476375</v>
      </c>
      <c r="ES19">
        <v>45.55425</v>
      </c>
      <c r="ET19">
        <v>44.92925</v>
      </c>
      <c r="EU19">
        <v>46.062</v>
      </c>
      <c r="EV19">
        <v>46.125</v>
      </c>
      <c r="EW19">
        <v>655.3575</v>
      </c>
      <c r="EX19">
        <v>39.620625</v>
      </c>
      <c r="EY19">
        <v>0</v>
      </c>
      <c r="EZ19">
        <v>58.0999999046326</v>
      </c>
      <c r="FA19">
        <v>0</v>
      </c>
      <c r="FB19">
        <v>1781.03884615385</v>
      </c>
      <c r="FC19">
        <v>-72.2957263916731</v>
      </c>
      <c r="FD19">
        <v>-490.745298296639</v>
      </c>
      <c r="FE19">
        <v>12271.7576923077</v>
      </c>
      <c r="FF19">
        <v>15</v>
      </c>
      <c r="FG19">
        <v>1702669170.1</v>
      </c>
      <c r="FH19" t="s">
        <v>430</v>
      </c>
      <c r="FI19">
        <v>1702669170.1</v>
      </c>
      <c r="FJ19">
        <v>1702668943.1</v>
      </c>
      <c r="FK19">
        <v>23</v>
      </c>
      <c r="FL19">
        <v>-0.01</v>
      </c>
      <c r="FM19">
        <v>0.006</v>
      </c>
      <c r="FN19">
        <v>-1.082</v>
      </c>
      <c r="FO19">
        <v>0.361</v>
      </c>
      <c r="FP19">
        <v>301</v>
      </c>
      <c r="FQ19">
        <v>29</v>
      </c>
      <c r="FR19">
        <v>1.09</v>
      </c>
      <c r="FS19">
        <v>0.14</v>
      </c>
      <c r="FT19">
        <v>0</v>
      </c>
      <c r="FU19">
        <v>0</v>
      </c>
      <c r="FV19" t="s">
        <v>419</v>
      </c>
      <c r="FW19">
        <v>3.23774</v>
      </c>
      <c r="FX19">
        <v>2.68118</v>
      </c>
      <c r="FY19">
        <v>0.0646581</v>
      </c>
      <c r="FZ19">
        <v>0.0650949</v>
      </c>
      <c r="GA19">
        <v>0.125032</v>
      </c>
      <c r="GB19">
        <v>0.120422</v>
      </c>
      <c r="GC19">
        <v>28403.5</v>
      </c>
      <c r="GD19">
        <v>26136.3</v>
      </c>
      <c r="GE19">
        <v>28745</v>
      </c>
      <c r="GF19">
        <v>26537.9</v>
      </c>
      <c r="GG19">
        <v>35068.1</v>
      </c>
      <c r="GH19">
        <v>32866.2</v>
      </c>
      <c r="GI19">
        <v>43197.9</v>
      </c>
      <c r="GJ19">
        <v>40206.4</v>
      </c>
      <c r="GK19">
        <v>2.0121</v>
      </c>
      <c r="GL19">
        <v>2.4793</v>
      </c>
      <c r="GM19">
        <v>0.104576</v>
      </c>
      <c r="GN19">
        <v>0</v>
      </c>
      <c r="GO19">
        <v>29.3936</v>
      </c>
      <c r="GP19">
        <v>999.9</v>
      </c>
      <c r="GQ19">
        <v>65.273</v>
      </c>
      <c r="GR19">
        <v>29.749</v>
      </c>
      <c r="GS19">
        <v>30.8413</v>
      </c>
      <c r="GT19">
        <v>30.0048</v>
      </c>
      <c r="GU19">
        <v>8.13301</v>
      </c>
      <c r="GV19">
        <v>3</v>
      </c>
      <c r="GW19">
        <v>0.194726</v>
      </c>
      <c r="GX19">
        <v>0</v>
      </c>
      <c r="GY19">
        <v>20.3101</v>
      </c>
      <c r="GZ19">
        <v>5.24724</v>
      </c>
      <c r="HA19">
        <v>11.968</v>
      </c>
      <c r="HB19">
        <v>4.9854</v>
      </c>
      <c r="HC19">
        <v>3.2927</v>
      </c>
      <c r="HD19">
        <v>999.9</v>
      </c>
      <c r="HE19">
        <v>9999</v>
      </c>
      <c r="HF19">
        <v>9999</v>
      </c>
      <c r="HG19">
        <v>9999</v>
      </c>
      <c r="HH19">
        <v>4.97128</v>
      </c>
      <c r="HI19">
        <v>1.88293</v>
      </c>
      <c r="HJ19">
        <v>1.87767</v>
      </c>
      <c r="HK19">
        <v>1.87923</v>
      </c>
      <c r="HL19">
        <v>1.87495</v>
      </c>
      <c r="HM19">
        <v>1.87507</v>
      </c>
      <c r="HN19">
        <v>1.87836</v>
      </c>
      <c r="HO19">
        <v>1.87884</v>
      </c>
      <c r="HP19">
        <v>0</v>
      </c>
      <c r="HQ19">
        <v>0</v>
      </c>
      <c r="HR19">
        <v>0</v>
      </c>
      <c r="HS19">
        <v>0</v>
      </c>
      <c r="HT19" t="s">
        <v>420</v>
      </c>
      <c r="HU19" t="s">
        <v>421</v>
      </c>
      <c r="HV19" t="s">
        <v>422</v>
      </c>
      <c r="HW19" t="s">
        <v>422</v>
      </c>
      <c r="HX19" t="s">
        <v>422</v>
      </c>
      <c r="HY19" t="s">
        <v>422</v>
      </c>
      <c r="HZ19">
        <v>0</v>
      </c>
      <c r="IA19">
        <v>100</v>
      </c>
      <c r="IB19">
        <v>100</v>
      </c>
      <c r="IC19">
        <v>-1.082</v>
      </c>
      <c r="ID19">
        <v>0.3606</v>
      </c>
      <c r="IE19">
        <v>-1.07219999999995</v>
      </c>
      <c r="IF19">
        <v>0</v>
      </c>
      <c r="IG19">
        <v>0</v>
      </c>
      <c r="IH19">
        <v>0</v>
      </c>
      <c r="II19">
        <v>0.360509090909094</v>
      </c>
      <c r="IJ19">
        <v>0</v>
      </c>
      <c r="IK19">
        <v>0</v>
      </c>
      <c r="IL19">
        <v>0</v>
      </c>
      <c r="IM19">
        <v>-1</v>
      </c>
      <c r="IN19">
        <v>-1</v>
      </c>
      <c r="IO19">
        <v>1</v>
      </c>
      <c r="IP19">
        <v>23</v>
      </c>
      <c r="IQ19">
        <v>0.6</v>
      </c>
      <c r="IR19">
        <v>3.3</v>
      </c>
      <c r="IS19">
        <v>4.99756</v>
      </c>
      <c r="IT19">
        <v>4.99756</v>
      </c>
      <c r="IU19">
        <v>3.34595</v>
      </c>
      <c r="IV19">
        <v>3.07007</v>
      </c>
      <c r="IW19">
        <v>3.05054</v>
      </c>
      <c r="IX19">
        <v>2.34253</v>
      </c>
      <c r="IY19">
        <v>33.558</v>
      </c>
      <c r="IZ19">
        <v>15.5505</v>
      </c>
      <c r="JA19">
        <v>2</v>
      </c>
      <c r="JB19">
        <v>581.275</v>
      </c>
      <c r="JC19">
        <v>1062.72</v>
      </c>
      <c r="JD19">
        <v>30.1494</v>
      </c>
      <c r="JE19">
        <v>29.5648</v>
      </c>
      <c r="JF19">
        <v>30.0001</v>
      </c>
      <c r="JG19">
        <v>29.6513</v>
      </c>
      <c r="JH19">
        <v>29.6471</v>
      </c>
      <c r="JI19">
        <v>-1</v>
      </c>
      <c r="JJ19">
        <v>-30</v>
      </c>
      <c r="JK19">
        <v>-30</v>
      </c>
      <c r="JL19">
        <v>-999.9</v>
      </c>
      <c r="JM19">
        <v>1000</v>
      </c>
      <c r="JN19">
        <v>0</v>
      </c>
      <c r="JO19">
        <v>103.789</v>
      </c>
      <c r="JP19">
        <v>101.091</v>
      </c>
    </row>
    <row r="20" spans="1:276">
      <c r="A20">
        <v>4</v>
      </c>
      <c r="B20">
        <v>1702669197.1</v>
      </c>
      <c r="C20">
        <v>183</v>
      </c>
      <c r="D20" t="s">
        <v>431</v>
      </c>
      <c r="E20" t="s">
        <v>432</v>
      </c>
      <c r="F20">
        <v>15</v>
      </c>
      <c r="G20" t="s">
        <v>408</v>
      </c>
      <c r="H20" t="s">
        <v>409</v>
      </c>
      <c r="I20" t="s">
        <v>410</v>
      </c>
      <c r="J20" t="s">
        <v>411</v>
      </c>
      <c r="K20" t="s">
        <v>412</v>
      </c>
      <c r="L20" t="s">
        <v>413</v>
      </c>
      <c r="M20">
        <v>1702669188.6</v>
      </c>
      <c r="N20">
        <f>(O20)/1000</f>
        <v>0</v>
      </c>
      <c r="O20">
        <f>1000*DO20*AM20*(DK20-DL20)/(100*DD20*(1000-AM20*DK20))</f>
        <v>0</v>
      </c>
      <c r="P20">
        <f>DO20*AM20*(DJ20-DI20*(1000-AM20*DL20)/(1000-AM20*DK20))/(100*DD20)</f>
        <v>0</v>
      </c>
      <c r="Q20">
        <f>DI20 - IF(AM20&gt;1, P20*DD20*100.0/(AO20*DW20), 0)</f>
        <v>0</v>
      </c>
      <c r="R20">
        <f>((X20-N20/2)*Q20-P20)/(X20+N20/2)</f>
        <v>0</v>
      </c>
      <c r="S20">
        <f>R20*(DP20+DQ20)/1000.0</f>
        <v>0</v>
      </c>
      <c r="T20">
        <f>(DI20 - IF(AM20&gt;1, P20*DD20*100.0/(AO20*DW20), 0))*(DP20+DQ20)/1000.0</f>
        <v>0</v>
      </c>
      <c r="U20">
        <f>2.0/((1/W20-1/V20)+SIGN(W20)*SQRT((1/W20-1/V20)*(1/W20-1/V20) + 4*DE20/((DE20+1)*(DE20+1))*(2*1/W20*1/V20-1/V20*1/V20)))</f>
        <v>0</v>
      </c>
      <c r="V20">
        <f>IF(LEFT(DF20,1)&lt;&gt;"0",IF(LEFT(DF20,1)="1",3.0,DG20),$D$5+$E$5*(DW20*DP20/($K$5*1000))+$F$5*(DW20*DP20/($K$5*1000))*MAX(MIN(DD20,$J$5),$I$5)*MAX(MIN(DD20,$J$5),$I$5)+$G$5*MAX(MIN(DD20,$J$5),$I$5)*(DW20*DP20/($K$5*1000))+$H$5*(DW20*DP20/($K$5*1000))*(DW20*DP20/($K$5*1000)))</f>
        <v>0</v>
      </c>
      <c r="W20">
        <f>N20*(1000-(1000*0.61365*exp(17.502*AA20/(240.97+AA20))/(DP20+DQ20)+DK20)/2)/(1000*0.61365*exp(17.502*AA20/(240.97+AA20))/(DP20+DQ20)-DK20)</f>
        <v>0</v>
      </c>
      <c r="X20">
        <f>1/((DE20+1)/(U20/1.6)+1/(V20/1.37)) + DE20/((DE20+1)/(U20/1.6) + DE20/(V20/1.37))</f>
        <v>0</v>
      </c>
      <c r="Y20">
        <f>(CZ20*DC20)</f>
        <v>0</v>
      </c>
      <c r="Z20">
        <f>(DR20+(Y20+2*0.95*5.67E-8*(((DR20+$B$7)+273)^4-(DR20+273)^4)-44100*N20)/(1.84*29.3*V20+8*0.95*5.67E-8*(DR20+273)^3))</f>
        <v>0</v>
      </c>
      <c r="AA20">
        <f>($C$7*DS20+$D$7*DT20+$E$7*Z20)</f>
        <v>0</v>
      </c>
      <c r="AB20">
        <f>0.61365*exp(17.502*AA20/(240.97+AA20))</f>
        <v>0</v>
      </c>
      <c r="AC20">
        <f>(AD20/AE20*100)</f>
        <v>0</v>
      </c>
      <c r="AD20">
        <f>DK20*(DP20+DQ20)/1000</f>
        <v>0</v>
      </c>
      <c r="AE20">
        <f>0.61365*exp(17.502*DR20/(240.97+DR20))</f>
        <v>0</v>
      </c>
      <c r="AF20">
        <f>(AB20-DK20*(DP20+DQ20)/1000)</f>
        <v>0</v>
      </c>
      <c r="AG20">
        <f>(-N20*44100)</f>
        <v>0</v>
      </c>
      <c r="AH20">
        <f>2*29.3*V20*0.92*(DR20-AA20)</f>
        <v>0</v>
      </c>
      <c r="AI20">
        <f>2*0.95*5.67E-8*(((DR20+$B$7)+273)^4-(AA20+273)^4)</f>
        <v>0</v>
      </c>
      <c r="AJ20">
        <f>Y20+AI20+AG20+AH20</f>
        <v>0</v>
      </c>
      <c r="AK20">
        <v>0</v>
      </c>
      <c r="AL20">
        <v>0</v>
      </c>
      <c r="AM20">
        <f>IF(AK20*$H$13&gt;=AO20,1.0,(AO20/(AO20-AK20*$H$13)))</f>
        <v>0</v>
      </c>
      <c r="AN20">
        <f>(AM20-1)*100</f>
        <v>0</v>
      </c>
      <c r="AO20">
        <f>MAX(0,($B$13+$C$13*DW20)/(1+$D$13*DW20)*DP20/(DR20+273)*$E$13)</f>
        <v>0</v>
      </c>
      <c r="AP20" t="s">
        <v>414</v>
      </c>
      <c r="AQ20">
        <v>10099.4</v>
      </c>
      <c r="AR20">
        <v>926.4172</v>
      </c>
      <c r="AS20">
        <v>4546.76</v>
      </c>
      <c r="AT20">
        <f>1-AR20/AS20</f>
        <v>0</v>
      </c>
      <c r="AU20">
        <v>-0.303721947693925</v>
      </c>
      <c r="AV20" t="s">
        <v>433</v>
      </c>
      <c r="AW20">
        <v>10107.6</v>
      </c>
      <c r="AX20">
        <v>1725.99615384615</v>
      </c>
      <c r="AY20">
        <v>1997.59195840385</v>
      </c>
      <c r="AZ20">
        <f>1-AX20/AY20</f>
        <v>0</v>
      </c>
      <c r="BA20">
        <v>0.5</v>
      </c>
      <c r="BB20">
        <f>DA20</f>
        <v>0</v>
      </c>
      <c r="BC20">
        <f>P20</f>
        <v>0</v>
      </c>
      <c r="BD20">
        <f>AZ20*BA20*BB20</f>
        <v>0</v>
      </c>
      <c r="BE20">
        <f>(BC20-AU20)/BB20</f>
        <v>0</v>
      </c>
      <c r="BF20">
        <f>(AS20-AY20)/AY20</f>
        <v>0</v>
      </c>
      <c r="BG20">
        <f>AR20/(AT20+AR20/AY20)</f>
        <v>0</v>
      </c>
      <c r="BH20" t="s">
        <v>416</v>
      </c>
      <c r="BI20">
        <v>0</v>
      </c>
      <c r="BJ20">
        <f>IF(BI20&lt;&gt;0, BI20, BG20)</f>
        <v>0</v>
      </c>
      <c r="BK20">
        <f>1-BJ20/AY20</f>
        <v>0</v>
      </c>
      <c r="BL20">
        <f>(AY20-AX20)/(AY20-BJ20)</f>
        <v>0</v>
      </c>
      <c r="BM20">
        <f>(AS20-AY20)/(AS20-BJ20)</f>
        <v>0</v>
      </c>
      <c r="BN20">
        <f>(AY20-AX20)/(AY20-AR20)</f>
        <v>0</v>
      </c>
      <c r="BO20">
        <f>(AS20-AY20)/(AS20-AR20)</f>
        <v>0</v>
      </c>
      <c r="BP20">
        <f>(BL20*BJ20/AX20)</f>
        <v>0</v>
      </c>
      <c r="BQ20">
        <f>(1-BP20)</f>
        <v>0</v>
      </c>
      <c r="BR20">
        <v>1137</v>
      </c>
      <c r="BS20">
        <v>290</v>
      </c>
      <c r="BT20">
        <v>1981.35</v>
      </c>
      <c r="BU20">
        <v>65</v>
      </c>
      <c r="BV20">
        <v>10107.6</v>
      </c>
      <c r="BW20">
        <v>1976.03</v>
      </c>
      <c r="BX20">
        <v>5.32</v>
      </c>
      <c r="BY20">
        <v>300</v>
      </c>
      <c r="BZ20">
        <v>24.1</v>
      </c>
      <c r="CA20">
        <v>1997.59195840385</v>
      </c>
      <c r="CB20">
        <v>2.47342188611907</v>
      </c>
      <c r="CC20">
        <v>-21.7930724081371</v>
      </c>
      <c r="CD20">
        <v>2.18422646506553</v>
      </c>
      <c r="CE20">
        <v>0.780478373694807</v>
      </c>
      <c r="CF20">
        <v>-0.00779546407119022</v>
      </c>
      <c r="CG20">
        <v>290</v>
      </c>
      <c r="CH20">
        <v>1983.15</v>
      </c>
      <c r="CI20">
        <v>895</v>
      </c>
      <c r="CJ20">
        <v>10068.1</v>
      </c>
      <c r="CK20">
        <v>1975.95</v>
      </c>
      <c r="CL20">
        <v>7.2</v>
      </c>
      <c r="CZ20">
        <f>$B$11*DX20+$C$11*DY20+$F$11*EJ20*(1-EM20)</f>
        <v>0</v>
      </c>
      <c r="DA20">
        <f>CZ20*DB20</f>
        <v>0</v>
      </c>
      <c r="DB20">
        <f>($B$11*$D$9+$C$11*$D$9+$F$11*((EW20+EO20)/MAX(EW20+EO20+EX20, 0.1)*$I$9+EX20/MAX(EW20+EO20+EX20, 0.1)*$J$9))/($B$11+$C$11+$F$11)</f>
        <v>0</v>
      </c>
      <c r="DC20">
        <f>($B$11*$K$9+$C$11*$K$9+$F$11*((EW20+EO20)/MAX(EW20+EO20+EX20, 0.1)*$P$9+EX20/MAX(EW20+EO20+EX20, 0.1)*$Q$9))/($B$11+$C$11+$F$11)</f>
        <v>0</v>
      </c>
      <c r="DD20">
        <v>6</v>
      </c>
      <c r="DE20">
        <v>0.5</v>
      </c>
      <c r="DF20" t="s">
        <v>417</v>
      </c>
      <c r="DG20">
        <v>2</v>
      </c>
      <c r="DH20">
        <v>1702669188.6</v>
      </c>
      <c r="DI20">
        <v>293.280625</v>
      </c>
      <c r="DJ20">
        <v>295.8545625</v>
      </c>
      <c r="DK20">
        <v>30.54573125</v>
      </c>
      <c r="DL20">
        <v>29.30529375</v>
      </c>
      <c r="DM20">
        <v>294.345625</v>
      </c>
      <c r="DN20">
        <v>30.18523125</v>
      </c>
      <c r="DO20">
        <v>599.8146875</v>
      </c>
      <c r="DP20">
        <v>88.874525</v>
      </c>
      <c r="DQ20">
        <v>0.09992661875</v>
      </c>
      <c r="DR20">
        <v>31.826525</v>
      </c>
      <c r="DS20">
        <v>31.157125</v>
      </c>
      <c r="DT20">
        <v>999.9</v>
      </c>
      <c r="DU20">
        <v>0</v>
      </c>
      <c r="DV20">
        <v>0</v>
      </c>
      <c r="DW20">
        <v>5004.375</v>
      </c>
      <c r="DX20">
        <v>0</v>
      </c>
      <c r="DY20">
        <v>-216.679</v>
      </c>
      <c r="DZ20">
        <v>-2.591271875</v>
      </c>
      <c r="EA20">
        <v>302.503625</v>
      </c>
      <c r="EB20">
        <v>304.786375</v>
      </c>
      <c r="EC20">
        <v>1.240448125</v>
      </c>
      <c r="ED20">
        <v>295.8545625</v>
      </c>
      <c r="EE20">
        <v>29.30529375</v>
      </c>
      <c r="EF20">
        <v>2.7147375</v>
      </c>
      <c r="EG20">
        <v>2.604495</v>
      </c>
      <c r="EH20">
        <v>22.3745875</v>
      </c>
      <c r="EI20">
        <v>21.69464375</v>
      </c>
      <c r="EJ20">
        <v>699.9958125</v>
      </c>
      <c r="EK20">
        <v>0.9429801875</v>
      </c>
      <c r="EL20">
        <v>0.057020025</v>
      </c>
      <c r="EM20">
        <v>0</v>
      </c>
      <c r="EN20">
        <v>1726.526875</v>
      </c>
      <c r="EO20">
        <v>5.00072</v>
      </c>
      <c r="EP20">
        <v>11907.23125</v>
      </c>
      <c r="EQ20">
        <v>6033.896875</v>
      </c>
      <c r="ER20">
        <v>43.5</v>
      </c>
      <c r="ES20">
        <v>45.562</v>
      </c>
      <c r="ET20">
        <v>44.937</v>
      </c>
      <c r="EU20">
        <v>46.062</v>
      </c>
      <c r="EV20">
        <v>46.14825</v>
      </c>
      <c r="EW20">
        <v>655.366875</v>
      </c>
      <c r="EX20">
        <v>39.63</v>
      </c>
      <c r="EY20">
        <v>0</v>
      </c>
      <c r="EZ20">
        <v>54.6999998092651</v>
      </c>
      <c r="FA20">
        <v>0</v>
      </c>
      <c r="FB20">
        <v>1725.99615384615</v>
      </c>
      <c r="FC20">
        <v>-41.0557264893594</v>
      </c>
      <c r="FD20">
        <v>-275.066666733532</v>
      </c>
      <c r="FE20">
        <v>11903.25</v>
      </c>
      <c r="FF20">
        <v>15</v>
      </c>
      <c r="FG20">
        <v>1702669215.1</v>
      </c>
      <c r="FH20" t="s">
        <v>434</v>
      </c>
      <c r="FI20">
        <v>1702669215.1</v>
      </c>
      <c r="FJ20">
        <v>1702668943.1</v>
      </c>
      <c r="FK20">
        <v>24</v>
      </c>
      <c r="FL20">
        <v>0.017</v>
      </c>
      <c r="FM20">
        <v>0.006</v>
      </c>
      <c r="FN20">
        <v>-1.065</v>
      </c>
      <c r="FO20">
        <v>0.361</v>
      </c>
      <c r="FP20">
        <v>295</v>
      </c>
      <c r="FQ20">
        <v>29</v>
      </c>
      <c r="FR20">
        <v>1.55</v>
      </c>
      <c r="FS20">
        <v>0.14</v>
      </c>
      <c r="FT20">
        <v>0</v>
      </c>
      <c r="FU20">
        <v>0</v>
      </c>
      <c r="FV20" t="s">
        <v>419</v>
      </c>
      <c r="FW20">
        <v>3.23755</v>
      </c>
      <c r="FX20">
        <v>2.68062</v>
      </c>
      <c r="FY20">
        <v>0.0645611</v>
      </c>
      <c r="FZ20">
        <v>0.0645356</v>
      </c>
      <c r="GA20">
        <v>0.12493</v>
      </c>
      <c r="GB20">
        <v>0.120274</v>
      </c>
      <c r="GC20">
        <v>28407.3</v>
      </c>
      <c r="GD20">
        <v>26153.7</v>
      </c>
      <c r="GE20">
        <v>28745.8</v>
      </c>
      <c r="GF20">
        <v>26539.6</v>
      </c>
      <c r="GG20">
        <v>35072.8</v>
      </c>
      <c r="GH20">
        <v>32873.8</v>
      </c>
      <c r="GI20">
        <v>43198.6</v>
      </c>
      <c r="GJ20">
        <v>40208.9</v>
      </c>
      <c r="GK20">
        <v>2.0121</v>
      </c>
      <c r="GL20">
        <v>2.4796</v>
      </c>
      <c r="GM20">
        <v>0.111401</v>
      </c>
      <c r="GN20">
        <v>0</v>
      </c>
      <c r="GO20">
        <v>29.3693</v>
      </c>
      <c r="GP20">
        <v>999.9</v>
      </c>
      <c r="GQ20">
        <v>65.078</v>
      </c>
      <c r="GR20">
        <v>29.789</v>
      </c>
      <c r="GS20">
        <v>30.8188</v>
      </c>
      <c r="GT20">
        <v>30.0248</v>
      </c>
      <c r="GU20">
        <v>8.1891</v>
      </c>
      <c r="GV20">
        <v>3</v>
      </c>
      <c r="GW20">
        <v>0.193323</v>
      </c>
      <c r="GX20">
        <v>0</v>
      </c>
      <c r="GY20">
        <v>20.3101</v>
      </c>
      <c r="GZ20">
        <v>5.24724</v>
      </c>
      <c r="HA20">
        <v>11.9656</v>
      </c>
      <c r="HB20">
        <v>4.9856</v>
      </c>
      <c r="HC20">
        <v>3.2921</v>
      </c>
      <c r="HD20">
        <v>999.9</v>
      </c>
      <c r="HE20">
        <v>9999</v>
      </c>
      <c r="HF20">
        <v>9999</v>
      </c>
      <c r="HG20">
        <v>9999</v>
      </c>
      <c r="HH20">
        <v>4.97126</v>
      </c>
      <c r="HI20">
        <v>1.88293</v>
      </c>
      <c r="HJ20">
        <v>1.87765</v>
      </c>
      <c r="HK20">
        <v>1.87924</v>
      </c>
      <c r="HL20">
        <v>1.87497</v>
      </c>
      <c r="HM20">
        <v>1.87512</v>
      </c>
      <c r="HN20">
        <v>1.87836</v>
      </c>
      <c r="HO20">
        <v>1.87884</v>
      </c>
      <c r="HP20">
        <v>0</v>
      </c>
      <c r="HQ20">
        <v>0</v>
      </c>
      <c r="HR20">
        <v>0</v>
      </c>
      <c r="HS20">
        <v>0</v>
      </c>
      <c r="HT20" t="s">
        <v>420</v>
      </c>
      <c r="HU20" t="s">
        <v>421</v>
      </c>
      <c r="HV20" t="s">
        <v>422</v>
      </c>
      <c r="HW20" t="s">
        <v>422</v>
      </c>
      <c r="HX20" t="s">
        <v>422</v>
      </c>
      <c r="HY20" t="s">
        <v>422</v>
      </c>
      <c r="HZ20">
        <v>0</v>
      </c>
      <c r="IA20">
        <v>100</v>
      </c>
      <c r="IB20">
        <v>100</v>
      </c>
      <c r="IC20">
        <v>-1.065</v>
      </c>
      <c r="ID20">
        <v>0.3605</v>
      </c>
      <c r="IE20">
        <v>-1.08218181818182</v>
      </c>
      <c r="IF20">
        <v>0</v>
      </c>
      <c r="IG20">
        <v>0</v>
      </c>
      <c r="IH20">
        <v>0</v>
      </c>
      <c r="II20">
        <v>0.360509090909094</v>
      </c>
      <c r="IJ20">
        <v>0</v>
      </c>
      <c r="IK20">
        <v>0</v>
      </c>
      <c r="IL20">
        <v>0</v>
      </c>
      <c r="IM20">
        <v>-1</v>
      </c>
      <c r="IN20">
        <v>-1</v>
      </c>
      <c r="IO20">
        <v>1</v>
      </c>
      <c r="IP20">
        <v>23</v>
      </c>
      <c r="IQ20">
        <v>0.5</v>
      </c>
      <c r="IR20">
        <v>4.2</v>
      </c>
      <c r="IS20">
        <v>4.99756</v>
      </c>
      <c r="IT20">
        <v>4.99756</v>
      </c>
      <c r="IU20">
        <v>3.34595</v>
      </c>
      <c r="IV20">
        <v>3.07007</v>
      </c>
      <c r="IW20">
        <v>3.05054</v>
      </c>
      <c r="IX20">
        <v>2.36206</v>
      </c>
      <c r="IY20">
        <v>33.6029</v>
      </c>
      <c r="IZ20">
        <v>15.5505</v>
      </c>
      <c r="JA20">
        <v>2</v>
      </c>
      <c r="JB20">
        <v>581.126</v>
      </c>
      <c r="JC20">
        <v>1062.87</v>
      </c>
      <c r="JD20">
        <v>30.1524</v>
      </c>
      <c r="JE20">
        <v>29.5496</v>
      </c>
      <c r="JF20">
        <v>30</v>
      </c>
      <c r="JG20">
        <v>29.6365</v>
      </c>
      <c r="JH20">
        <v>29.6348</v>
      </c>
      <c r="JI20">
        <v>-1</v>
      </c>
      <c r="JJ20">
        <v>-30</v>
      </c>
      <c r="JK20">
        <v>-30</v>
      </c>
      <c r="JL20">
        <v>-999.9</v>
      </c>
      <c r="JM20">
        <v>1000</v>
      </c>
      <c r="JN20">
        <v>0</v>
      </c>
      <c r="JO20">
        <v>103.791</v>
      </c>
      <c r="JP20">
        <v>101.098</v>
      </c>
    </row>
    <row r="21" spans="1:276">
      <c r="A21">
        <v>5</v>
      </c>
      <c r="B21">
        <v>1702669241.1</v>
      </c>
      <c r="C21">
        <v>227</v>
      </c>
      <c r="D21" t="s">
        <v>435</v>
      </c>
      <c r="E21" t="s">
        <v>436</v>
      </c>
      <c r="F21">
        <v>15</v>
      </c>
      <c r="G21" t="s">
        <v>408</v>
      </c>
      <c r="H21" t="s">
        <v>409</v>
      </c>
      <c r="I21" t="s">
        <v>410</v>
      </c>
      <c r="J21" t="s">
        <v>411</v>
      </c>
      <c r="K21" t="s">
        <v>412</v>
      </c>
      <c r="L21" t="s">
        <v>413</v>
      </c>
      <c r="M21">
        <v>1702669233.1</v>
      </c>
      <c r="N21">
        <f>(O21)/1000</f>
        <v>0</v>
      </c>
      <c r="O21">
        <f>1000*DO21*AM21*(DK21-DL21)/(100*DD21*(1000-AM21*DK21))</f>
        <v>0</v>
      </c>
      <c r="P21">
        <f>DO21*AM21*(DJ21-DI21*(1000-AM21*DL21)/(1000-AM21*DK21))/(100*DD21)</f>
        <v>0</v>
      </c>
      <c r="Q21">
        <f>DI21 - IF(AM21&gt;1, P21*DD21*100.0/(AO21*DW21), 0)</f>
        <v>0</v>
      </c>
      <c r="R21">
        <f>((X21-N21/2)*Q21-P21)/(X21+N21/2)</f>
        <v>0</v>
      </c>
      <c r="S21">
        <f>R21*(DP21+DQ21)/1000.0</f>
        <v>0</v>
      </c>
      <c r="T21">
        <f>(DI21 - IF(AM21&gt;1, P21*DD21*100.0/(AO21*DW21), 0))*(DP21+DQ21)/1000.0</f>
        <v>0</v>
      </c>
      <c r="U21">
        <f>2.0/((1/W21-1/V21)+SIGN(W21)*SQRT((1/W21-1/V21)*(1/W21-1/V21) + 4*DE21/((DE21+1)*(DE21+1))*(2*1/W21*1/V21-1/V21*1/V21)))</f>
        <v>0</v>
      </c>
      <c r="V21">
        <f>IF(LEFT(DF21,1)&lt;&gt;"0",IF(LEFT(DF21,1)="1",3.0,DG21),$D$5+$E$5*(DW21*DP21/($K$5*1000))+$F$5*(DW21*DP21/($K$5*1000))*MAX(MIN(DD21,$J$5),$I$5)*MAX(MIN(DD21,$J$5),$I$5)+$G$5*MAX(MIN(DD21,$J$5),$I$5)*(DW21*DP21/($K$5*1000))+$H$5*(DW21*DP21/($K$5*1000))*(DW21*DP21/($K$5*1000)))</f>
        <v>0</v>
      </c>
      <c r="W21">
        <f>N21*(1000-(1000*0.61365*exp(17.502*AA21/(240.97+AA21))/(DP21+DQ21)+DK21)/2)/(1000*0.61365*exp(17.502*AA21/(240.97+AA21))/(DP21+DQ21)-DK21)</f>
        <v>0</v>
      </c>
      <c r="X21">
        <f>1/((DE21+1)/(U21/1.6)+1/(V21/1.37)) + DE21/((DE21+1)/(U21/1.6) + DE21/(V21/1.37))</f>
        <v>0</v>
      </c>
      <c r="Y21">
        <f>(CZ21*DC21)</f>
        <v>0</v>
      </c>
      <c r="Z21">
        <f>(DR21+(Y21+2*0.95*5.67E-8*(((DR21+$B$7)+273)^4-(DR21+273)^4)-44100*N21)/(1.84*29.3*V21+8*0.95*5.67E-8*(DR21+273)^3))</f>
        <v>0</v>
      </c>
      <c r="AA21">
        <f>($C$7*DS21+$D$7*DT21+$E$7*Z21)</f>
        <v>0</v>
      </c>
      <c r="AB21">
        <f>0.61365*exp(17.502*AA21/(240.97+AA21))</f>
        <v>0</v>
      </c>
      <c r="AC21">
        <f>(AD21/AE21*100)</f>
        <v>0</v>
      </c>
      <c r="AD21">
        <f>DK21*(DP21+DQ21)/1000</f>
        <v>0</v>
      </c>
      <c r="AE21">
        <f>0.61365*exp(17.502*DR21/(240.97+DR21))</f>
        <v>0</v>
      </c>
      <c r="AF21">
        <f>(AB21-DK21*(DP21+DQ21)/1000)</f>
        <v>0</v>
      </c>
      <c r="AG21">
        <f>(-N21*44100)</f>
        <v>0</v>
      </c>
      <c r="AH21">
        <f>2*29.3*V21*0.92*(DR21-AA21)</f>
        <v>0</v>
      </c>
      <c r="AI21">
        <f>2*0.95*5.67E-8*(((DR21+$B$7)+273)^4-(AA21+273)^4)</f>
        <v>0</v>
      </c>
      <c r="AJ21">
        <f>Y21+AI21+AG21+AH21</f>
        <v>0</v>
      </c>
      <c r="AK21">
        <v>0</v>
      </c>
      <c r="AL21">
        <v>0</v>
      </c>
      <c r="AM21">
        <f>IF(AK21*$H$13&gt;=AO21,1.0,(AO21/(AO21-AK21*$H$13)))</f>
        <v>0</v>
      </c>
      <c r="AN21">
        <f>(AM21-1)*100</f>
        <v>0</v>
      </c>
      <c r="AO21">
        <f>MAX(0,($B$13+$C$13*DW21)/(1+$D$13*DW21)*DP21/(DR21+273)*$E$13)</f>
        <v>0</v>
      </c>
      <c r="AP21" t="s">
        <v>414</v>
      </c>
      <c r="AQ21">
        <v>10099.4</v>
      </c>
      <c r="AR21">
        <v>926.4172</v>
      </c>
      <c r="AS21">
        <v>4546.76</v>
      </c>
      <c r="AT21">
        <f>1-AR21/AS21</f>
        <v>0</v>
      </c>
      <c r="AU21">
        <v>-0.303721947693925</v>
      </c>
      <c r="AV21" t="s">
        <v>437</v>
      </c>
      <c r="AW21">
        <v>10100</v>
      </c>
      <c r="AX21">
        <v>1696.87653846154</v>
      </c>
      <c r="AY21">
        <v>1966.99681985011</v>
      </c>
      <c r="AZ21">
        <f>1-AX21/AY21</f>
        <v>0</v>
      </c>
      <c r="BA21">
        <v>0.5</v>
      </c>
      <c r="BB21">
        <f>DA21</f>
        <v>0</v>
      </c>
      <c r="BC21">
        <f>P21</f>
        <v>0</v>
      </c>
      <c r="BD21">
        <f>AZ21*BA21*BB21</f>
        <v>0</v>
      </c>
      <c r="BE21">
        <f>(BC21-AU21)/BB21</f>
        <v>0</v>
      </c>
      <c r="BF21">
        <f>(AS21-AY21)/AY21</f>
        <v>0</v>
      </c>
      <c r="BG21">
        <f>AR21/(AT21+AR21/AY21)</f>
        <v>0</v>
      </c>
      <c r="BH21" t="s">
        <v>416</v>
      </c>
      <c r="BI21">
        <v>0</v>
      </c>
      <c r="BJ21">
        <f>IF(BI21&lt;&gt;0, BI21, BG21)</f>
        <v>0</v>
      </c>
      <c r="BK21">
        <f>1-BJ21/AY21</f>
        <v>0</v>
      </c>
      <c r="BL21">
        <f>(AY21-AX21)/(AY21-BJ21)</f>
        <v>0</v>
      </c>
      <c r="BM21">
        <f>(AS21-AY21)/(AS21-BJ21)</f>
        <v>0</v>
      </c>
      <c r="BN21">
        <f>(AY21-AX21)/(AY21-AR21)</f>
        <v>0</v>
      </c>
      <c r="BO21">
        <f>(AS21-AY21)/(AS21-AR21)</f>
        <v>0</v>
      </c>
      <c r="BP21">
        <f>(BL21*BJ21/AX21)</f>
        <v>0</v>
      </c>
      <c r="BQ21">
        <f>(1-BP21)</f>
        <v>0</v>
      </c>
      <c r="BR21">
        <v>1138</v>
      </c>
      <c r="BS21">
        <v>290</v>
      </c>
      <c r="BT21">
        <v>1954.9</v>
      </c>
      <c r="BU21">
        <v>125</v>
      </c>
      <c r="BV21">
        <v>10100</v>
      </c>
      <c r="BW21">
        <v>1949.14</v>
      </c>
      <c r="BX21">
        <v>5.76</v>
      </c>
      <c r="BY21">
        <v>300</v>
      </c>
      <c r="BZ21">
        <v>24.1</v>
      </c>
      <c r="CA21">
        <v>1966.99681985011</v>
      </c>
      <c r="CB21">
        <v>1.62524107768997</v>
      </c>
      <c r="CC21">
        <v>-18.0375012940823</v>
      </c>
      <c r="CD21">
        <v>1.43516401775627</v>
      </c>
      <c r="CE21">
        <v>0.849430736167194</v>
      </c>
      <c r="CF21">
        <v>-0.00779521156840935</v>
      </c>
      <c r="CG21">
        <v>290</v>
      </c>
      <c r="CH21">
        <v>1955.33</v>
      </c>
      <c r="CI21">
        <v>875</v>
      </c>
      <c r="CJ21">
        <v>10067.9</v>
      </c>
      <c r="CK21">
        <v>1949.08</v>
      </c>
      <c r="CL21">
        <v>6.25</v>
      </c>
      <c r="CZ21">
        <f>$B$11*DX21+$C$11*DY21+$F$11*EJ21*(1-EM21)</f>
        <v>0</v>
      </c>
      <c r="DA21">
        <f>CZ21*DB21</f>
        <v>0</v>
      </c>
      <c r="DB21">
        <f>($B$11*$D$9+$C$11*$D$9+$F$11*((EW21+EO21)/MAX(EW21+EO21+EX21, 0.1)*$I$9+EX21/MAX(EW21+EO21+EX21, 0.1)*$J$9))/($B$11+$C$11+$F$11)</f>
        <v>0</v>
      </c>
      <c r="DC21">
        <f>($B$11*$K$9+$C$11*$K$9+$F$11*((EW21+EO21)/MAX(EW21+EO21+EX21, 0.1)*$P$9+EX21/MAX(EW21+EO21+EX21, 0.1)*$Q$9))/($B$11+$C$11+$F$11)</f>
        <v>0</v>
      </c>
      <c r="DD21">
        <v>6</v>
      </c>
      <c r="DE21">
        <v>0.5</v>
      </c>
      <c r="DF21" t="s">
        <v>417</v>
      </c>
      <c r="DG21">
        <v>2</v>
      </c>
      <c r="DH21">
        <v>1702669233.1</v>
      </c>
      <c r="DI21">
        <v>292.658133333333</v>
      </c>
      <c r="DJ21">
        <v>295.1726</v>
      </c>
      <c r="DK21">
        <v>30.5632266666667</v>
      </c>
      <c r="DL21">
        <v>29.3752266666667</v>
      </c>
      <c r="DM21">
        <v>293.683133333333</v>
      </c>
      <c r="DN21">
        <v>30.2026933333333</v>
      </c>
      <c r="DO21">
        <v>599.846</v>
      </c>
      <c r="DP21">
        <v>88.87386</v>
      </c>
      <c r="DQ21">
        <v>0.100014926666667</v>
      </c>
      <c r="DR21">
        <v>31.8294733333333</v>
      </c>
      <c r="DS21">
        <v>31.1951066666667</v>
      </c>
      <c r="DT21">
        <v>999.9</v>
      </c>
      <c r="DU21">
        <v>0</v>
      </c>
      <c r="DV21">
        <v>0</v>
      </c>
      <c r="DW21">
        <v>4998.5</v>
      </c>
      <c r="DX21">
        <v>0</v>
      </c>
      <c r="DY21">
        <v>-204.903066666667</v>
      </c>
      <c r="DZ21">
        <v>-2.554654</v>
      </c>
      <c r="EA21">
        <v>301.8432</v>
      </c>
      <c r="EB21">
        <v>304.1056</v>
      </c>
      <c r="EC21">
        <v>1.187998</v>
      </c>
      <c r="ED21">
        <v>295.1726</v>
      </c>
      <c r="EE21">
        <v>29.3752266666667</v>
      </c>
      <c r="EF21">
        <v>2.71627</v>
      </c>
      <c r="EG21">
        <v>2.61068933333333</v>
      </c>
      <c r="EH21">
        <v>22.38388</v>
      </c>
      <c r="EI21">
        <v>21.73352</v>
      </c>
      <c r="EJ21">
        <v>699.987733333333</v>
      </c>
      <c r="EK21">
        <v>0.9429822</v>
      </c>
      <c r="EL21">
        <v>0.05701804</v>
      </c>
      <c r="EM21">
        <v>0</v>
      </c>
      <c r="EN21">
        <v>1697.114</v>
      </c>
      <c r="EO21">
        <v>5.00072</v>
      </c>
      <c r="EP21">
        <v>11712.5266666667</v>
      </c>
      <c r="EQ21">
        <v>6033.83066666667</v>
      </c>
      <c r="ER21">
        <v>43.562</v>
      </c>
      <c r="ES21">
        <v>45.562</v>
      </c>
      <c r="ET21">
        <v>44.937</v>
      </c>
      <c r="EU21">
        <v>46.1166</v>
      </c>
      <c r="EV21">
        <v>46.187</v>
      </c>
      <c r="EW21">
        <v>655.362</v>
      </c>
      <c r="EX21">
        <v>39.63</v>
      </c>
      <c r="EY21">
        <v>0</v>
      </c>
      <c r="EZ21">
        <v>42.8999998569489</v>
      </c>
      <c r="FA21">
        <v>0</v>
      </c>
      <c r="FB21">
        <v>1696.87653846154</v>
      </c>
      <c r="FC21">
        <v>-29.0717948863755</v>
      </c>
      <c r="FD21">
        <v>-192.858119607688</v>
      </c>
      <c r="FE21">
        <v>11711.2038461538</v>
      </c>
      <c r="FF21">
        <v>15</v>
      </c>
      <c r="FG21">
        <v>1702669260.1</v>
      </c>
      <c r="FH21" t="s">
        <v>438</v>
      </c>
      <c r="FI21">
        <v>1702669260.1</v>
      </c>
      <c r="FJ21">
        <v>1702668943.1</v>
      </c>
      <c r="FK21">
        <v>25</v>
      </c>
      <c r="FL21">
        <v>0.04</v>
      </c>
      <c r="FM21">
        <v>0.006</v>
      </c>
      <c r="FN21">
        <v>-1.025</v>
      </c>
      <c r="FO21">
        <v>0.361</v>
      </c>
      <c r="FP21">
        <v>295</v>
      </c>
      <c r="FQ21">
        <v>29</v>
      </c>
      <c r="FR21">
        <v>0.59</v>
      </c>
      <c r="FS21">
        <v>0.14</v>
      </c>
      <c r="FT21">
        <v>0</v>
      </c>
      <c r="FU21">
        <v>0</v>
      </c>
      <c r="FV21" t="s">
        <v>419</v>
      </c>
      <c r="FW21">
        <v>3.2379</v>
      </c>
      <c r="FX21">
        <v>2.68081</v>
      </c>
      <c r="FY21">
        <v>0.0645752</v>
      </c>
      <c r="FZ21">
        <v>0.0645928</v>
      </c>
      <c r="GA21">
        <v>0.125045</v>
      </c>
      <c r="GB21">
        <v>0.120429</v>
      </c>
      <c r="GC21">
        <v>28407</v>
      </c>
      <c r="GD21">
        <v>26153.2</v>
      </c>
      <c r="GE21">
        <v>28745.9</v>
      </c>
      <c r="GF21">
        <v>26540.6</v>
      </c>
      <c r="GG21">
        <v>35068.4</v>
      </c>
      <c r="GH21">
        <v>32869.1</v>
      </c>
      <c r="GI21">
        <v>43199.1</v>
      </c>
      <c r="GJ21">
        <v>40210.4</v>
      </c>
      <c r="GK21">
        <v>2.0125</v>
      </c>
      <c r="GL21">
        <v>2.4796</v>
      </c>
      <c r="GM21">
        <v>0.11301</v>
      </c>
      <c r="GN21">
        <v>0</v>
      </c>
      <c r="GO21">
        <v>29.3567</v>
      </c>
      <c r="GP21">
        <v>999.9</v>
      </c>
      <c r="GQ21">
        <v>64.986</v>
      </c>
      <c r="GR21">
        <v>29.829</v>
      </c>
      <c r="GS21">
        <v>30.8485</v>
      </c>
      <c r="GT21">
        <v>29.8648</v>
      </c>
      <c r="GU21">
        <v>8.10497</v>
      </c>
      <c r="GV21">
        <v>3</v>
      </c>
      <c r="GW21">
        <v>0.192236</v>
      </c>
      <c r="GX21">
        <v>0</v>
      </c>
      <c r="GY21">
        <v>20.3102</v>
      </c>
      <c r="GZ21">
        <v>5.24664</v>
      </c>
      <c r="HA21">
        <v>11.9632</v>
      </c>
      <c r="HB21">
        <v>4.9854</v>
      </c>
      <c r="HC21">
        <v>3.2924</v>
      </c>
      <c r="HD21">
        <v>999.9</v>
      </c>
      <c r="HE21">
        <v>9999</v>
      </c>
      <c r="HF21">
        <v>9999</v>
      </c>
      <c r="HG21">
        <v>9999</v>
      </c>
      <c r="HH21">
        <v>4.97118</v>
      </c>
      <c r="HI21">
        <v>1.88293</v>
      </c>
      <c r="HJ21">
        <v>1.87769</v>
      </c>
      <c r="HK21">
        <v>1.87925</v>
      </c>
      <c r="HL21">
        <v>1.87493</v>
      </c>
      <c r="HM21">
        <v>1.87514</v>
      </c>
      <c r="HN21">
        <v>1.87836</v>
      </c>
      <c r="HO21">
        <v>1.87881</v>
      </c>
      <c r="HP21">
        <v>0</v>
      </c>
      <c r="HQ21">
        <v>0</v>
      </c>
      <c r="HR21">
        <v>0</v>
      </c>
      <c r="HS21">
        <v>0</v>
      </c>
      <c r="HT21" t="s">
        <v>420</v>
      </c>
      <c r="HU21" t="s">
        <v>421</v>
      </c>
      <c r="HV21" t="s">
        <v>422</v>
      </c>
      <c r="HW21" t="s">
        <v>422</v>
      </c>
      <c r="HX21" t="s">
        <v>422</v>
      </c>
      <c r="HY21" t="s">
        <v>422</v>
      </c>
      <c r="HZ21">
        <v>0</v>
      </c>
      <c r="IA21">
        <v>100</v>
      </c>
      <c r="IB21">
        <v>100</v>
      </c>
      <c r="IC21">
        <v>-1.025</v>
      </c>
      <c r="ID21">
        <v>0.3605</v>
      </c>
      <c r="IE21">
        <v>-1.06520000000006</v>
      </c>
      <c r="IF21">
        <v>0</v>
      </c>
      <c r="IG21">
        <v>0</v>
      </c>
      <c r="IH21">
        <v>0</v>
      </c>
      <c r="II21">
        <v>0.360509090909094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1</v>
      </c>
      <c r="IP21">
        <v>23</v>
      </c>
      <c r="IQ21">
        <v>0.4</v>
      </c>
      <c r="IR21">
        <v>5</v>
      </c>
      <c r="IS21">
        <v>4.99756</v>
      </c>
      <c r="IT21">
        <v>4.99756</v>
      </c>
      <c r="IU21">
        <v>3.34595</v>
      </c>
      <c r="IV21">
        <v>3.07007</v>
      </c>
      <c r="IW21">
        <v>3.05054</v>
      </c>
      <c r="IX21">
        <v>2.35474</v>
      </c>
      <c r="IY21">
        <v>33.6254</v>
      </c>
      <c r="IZ21">
        <v>15.533</v>
      </c>
      <c r="JA21">
        <v>2</v>
      </c>
      <c r="JB21">
        <v>581.33</v>
      </c>
      <c r="JC21">
        <v>1062.63</v>
      </c>
      <c r="JD21">
        <v>30.1537</v>
      </c>
      <c r="JE21">
        <v>29.5394</v>
      </c>
      <c r="JF21">
        <v>29.9999</v>
      </c>
      <c r="JG21">
        <v>29.6267</v>
      </c>
      <c r="JH21">
        <v>29.6225</v>
      </c>
      <c r="JI21">
        <v>-1</v>
      </c>
      <c r="JJ21">
        <v>-30</v>
      </c>
      <c r="JK21">
        <v>-30</v>
      </c>
      <c r="JL21">
        <v>-999.9</v>
      </c>
      <c r="JM21">
        <v>1000</v>
      </c>
      <c r="JN21">
        <v>0</v>
      </c>
      <c r="JO21">
        <v>103.792</v>
      </c>
      <c r="JP21">
        <v>101.102</v>
      </c>
    </row>
    <row r="22" spans="1:276">
      <c r="A22">
        <v>6</v>
      </c>
      <c r="B22">
        <v>1702669311.1</v>
      </c>
      <c r="C22">
        <v>297</v>
      </c>
      <c r="D22" t="s">
        <v>439</v>
      </c>
      <c r="E22" t="s">
        <v>440</v>
      </c>
      <c r="F22">
        <v>15</v>
      </c>
      <c r="G22" t="s">
        <v>408</v>
      </c>
      <c r="H22" t="s">
        <v>409</v>
      </c>
      <c r="I22" t="s">
        <v>410</v>
      </c>
      <c r="J22" t="s">
        <v>411</v>
      </c>
      <c r="K22" t="s">
        <v>412</v>
      </c>
      <c r="L22" t="s">
        <v>413</v>
      </c>
      <c r="M22">
        <v>1702669302.6</v>
      </c>
      <c r="N22">
        <f>(O22)/1000</f>
        <v>0</v>
      </c>
      <c r="O22">
        <f>1000*DO22*AM22*(DK22-DL22)/(100*DD22*(1000-AM22*DK22))</f>
        <v>0</v>
      </c>
      <c r="P22">
        <f>DO22*AM22*(DJ22-DI22*(1000-AM22*DL22)/(1000-AM22*DK22))/(100*DD22)</f>
        <v>0</v>
      </c>
      <c r="Q22">
        <f>DI22 - IF(AM22&gt;1, P22*DD22*100.0/(AO22*DW22), 0)</f>
        <v>0</v>
      </c>
      <c r="R22">
        <f>((X22-N22/2)*Q22-P22)/(X22+N22/2)</f>
        <v>0</v>
      </c>
      <c r="S22">
        <f>R22*(DP22+DQ22)/1000.0</f>
        <v>0</v>
      </c>
      <c r="T22">
        <f>(DI22 - IF(AM22&gt;1, P22*DD22*100.0/(AO22*DW22), 0))*(DP22+DQ22)/1000.0</f>
        <v>0</v>
      </c>
      <c r="U22">
        <f>2.0/((1/W22-1/V22)+SIGN(W22)*SQRT((1/W22-1/V22)*(1/W22-1/V22) + 4*DE22/((DE22+1)*(DE22+1))*(2*1/W22*1/V22-1/V22*1/V22)))</f>
        <v>0</v>
      </c>
      <c r="V22">
        <f>IF(LEFT(DF22,1)&lt;&gt;"0",IF(LEFT(DF22,1)="1",3.0,DG22),$D$5+$E$5*(DW22*DP22/($K$5*1000))+$F$5*(DW22*DP22/($K$5*1000))*MAX(MIN(DD22,$J$5),$I$5)*MAX(MIN(DD22,$J$5),$I$5)+$G$5*MAX(MIN(DD22,$J$5),$I$5)*(DW22*DP22/($K$5*1000))+$H$5*(DW22*DP22/($K$5*1000))*(DW22*DP22/($K$5*1000)))</f>
        <v>0</v>
      </c>
      <c r="W22">
        <f>N22*(1000-(1000*0.61365*exp(17.502*AA22/(240.97+AA22))/(DP22+DQ22)+DK22)/2)/(1000*0.61365*exp(17.502*AA22/(240.97+AA22))/(DP22+DQ22)-DK22)</f>
        <v>0</v>
      </c>
      <c r="X22">
        <f>1/((DE22+1)/(U22/1.6)+1/(V22/1.37)) + DE22/((DE22+1)/(U22/1.6) + DE22/(V22/1.37))</f>
        <v>0</v>
      </c>
      <c r="Y22">
        <f>(CZ22*DC22)</f>
        <v>0</v>
      </c>
      <c r="Z22">
        <f>(DR22+(Y22+2*0.95*5.67E-8*(((DR22+$B$7)+273)^4-(DR22+273)^4)-44100*N22)/(1.84*29.3*V22+8*0.95*5.67E-8*(DR22+273)^3))</f>
        <v>0</v>
      </c>
      <c r="AA22">
        <f>($C$7*DS22+$D$7*DT22+$E$7*Z22)</f>
        <v>0</v>
      </c>
      <c r="AB22">
        <f>0.61365*exp(17.502*AA22/(240.97+AA22))</f>
        <v>0</v>
      </c>
      <c r="AC22">
        <f>(AD22/AE22*100)</f>
        <v>0</v>
      </c>
      <c r="AD22">
        <f>DK22*(DP22+DQ22)/1000</f>
        <v>0</v>
      </c>
      <c r="AE22">
        <f>0.61365*exp(17.502*DR22/(240.97+DR22))</f>
        <v>0</v>
      </c>
      <c r="AF22">
        <f>(AB22-DK22*(DP22+DQ22)/1000)</f>
        <v>0</v>
      </c>
      <c r="AG22">
        <f>(-N22*44100)</f>
        <v>0</v>
      </c>
      <c r="AH22">
        <f>2*29.3*V22*0.92*(DR22-AA22)</f>
        <v>0</v>
      </c>
      <c r="AI22">
        <f>2*0.95*5.67E-8*(((DR22+$B$7)+273)^4-(AA22+273)^4)</f>
        <v>0</v>
      </c>
      <c r="AJ22">
        <f>Y22+AI22+AG22+AH22</f>
        <v>0</v>
      </c>
      <c r="AK22">
        <v>0</v>
      </c>
      <c r="AL22">
        <v>0</v>
      </c>
      <c r="AM22">
        <f>IF(AK22*$H$13&gt;=AO22,1.0,(AO22/(AO22-AK22*$H$13)))</f>
        <v>0</v>
      </c>
      <c r="AN22">
        <f>(AM22-1)*100</f>
        <v>0</v>
      </c>
      <c r="AO22">
        <f>MAX(0,($B$13+$C$13*DW22)/(1+$D$13*DW22)*DP22/(DR22+273)*$E$13)</f>
        <v>0</v>
      </c>
      <c r="AP22" t="s">
        <v>414</v>
      </c>
      <c r="AQ22">
        <v>10099.4</v>
      </c>
      <c r="AR22">
        <v>926.4172</v>
      </c>
      <c r="AS22">
        <v>4546.76</v>
      </c>
      <c r="AT22">
        <f>1-AR22/AS22</f>
        <v>0</v>
      </c>
      <c r="AU22">
        <v>-0.303721947693925</v>
      </c>
      <c r="AV22" t="s">
        <v>441</v>
      </c>
      <c r="AW22">
        <v>10108.3</v>
      </c>
      <c r="AX22">
        <v>1665.93769230769</v>
      </c>
      <c r="AY22">
        <v>1939.12362822774</v>
      </c>
      <c r="AZ22">
        <f>1-AX22/AY22</f>
        <v>0</v>
      </c>
      <c r="BA22">
        <v>0.5</v>
      </c>
      <c r="BB22">
        <f>DA22</f>
        <v>0</v>
      </c>
      <c r="BC22">
        <f>P22</f>
        <v>0</v>
      </c>
      <c r="BD22">
        <f>AZ22*BA22*BB22</f>
        <v>0</v>
      </c>
      <c r="BE22">
        <f>(BC22-AU22)/BB22</f>
        <v>0</v>
      </c>
      <c r="BF22">
        <f>(AS22-AY22)/AY22</f>
        <v>0</v>
      </c>
      <c r="BG22">
        <f>AR22/(AT22+AR22/AY22)</f>
        <v>0</v>
      </c>
      <c r="BH22" t="s">
        <v>416</v>
      </c>
      <c r="BI22">
        <v>0</v>
      </c>
      <c r="BJ22">
        <f>IF(BI22&lt;&gt;0, BI22, BG22)</f>
        <v>0</v>
      </c>
      <c r="BK22">
        <f>1-BJ22/AY22</f>
        <v>0</v>
      </c>
      <c r="BL22">
        <f>(AY22-AX22)/(AY22-BJ22)</f>
        <v>0</v>
      </c>
      <c r="BM22">
        <f>(AS22-AY22)/(AS22-BJ22)</f>
        <v>0</v>
      </c>
      <c r="BN22">
        <f>(AY22-AX22)/(AY22-AR22)</f>
        <v>0</v>
      </c>
      <c r="BO22">
        <f>(AS22-AY22)/(AS22-AR22)</f>
        <v>0</v>
      </c>
      <c r="BP22">
        <f>(BL22*BJ22/AX22)</f>
        <v>0</v>
      </c>
      <c r="BQ22">
        <f>(1-BP22)</f>
        <v>0</v>
      </c>
      <c r="BR22">
        <v>1139</v>
      </c>
      <c r="BS22">
        <v>290</v>
      </c>
      <c r="BT22">
        <v>1927.7</v>
      </c>
      <c r="BU22">
        <v>65</v>
      </c>
      <c r="BV22">
        <v>10108.3</v>
      </c>
      <c r="BW22">
        <v>1921.82</v>
      </c>
      <c r="BX22">
        <v>5.88</v>
      </c>
      <c r="BY22">
        <v>300</v>
      </c>
      <c r="BZ22">
        <v>24.1</v>
      </c>
      <c r="CA22">
        <v>1939.12362822774</v>
      </c>
      <c r="CB22">
        <v>2.44781981729083</v>
      </c>
      <c r="CC22">
        <v>-17.4877106006275</v>
      </c>
      <c r="CD22">
        <v>2.16176385291961</v>
      </c>
      <c r="CE22">
        <v>0.700345424627311</v>
      </c>
      <c r="CF22">
        <v>-0.00779603626251391</v>
      </c>
      <c r="CG22">
        <v>290</v>
      </c>
      <c r="CH22">
        <v>1927.63</v>
      </c>
      <c r="CI22">
        <v>895</v>
      </c>
      <c r="CJ22">
        <v>10068.7</v>
      </c>
      <c r="CK22">
        <v>1921.76</v>
      </c>
      <c r="CL22">
        <v>5.87</v>
      </c>
      <c r="CZ22">
        <f>$B$11*DX22+$C$11*DY22+$F$11*EJ22*(1-EM22)</f>
        <v>0</v>
      </c>
      <c r="DA22">
        <f>CZ22*DB22</f>
        <v>0</v>
      </c>
      <c r="DB22">
        <f>($B$11*$D$9+$C$11*$D$9+$F$11*((EW22+EO22)/MAX(EW22+EO22+EX22, 0.1)*$I$9+EX22/MAX(EW22+EO22+EX22, 0.1)*$J$9))/($B$11+$C$11+$F$11)</f>
        <v>0</v>
      </c>
      <c r="DC22">
        <f>($B$11*$K$9+$C$11*$K$9+$F$11*((EW22+EO22)/MAX(EW22+EO22+EX22, 0.1)*$P$9+EX22/MAX(EW22+EO22+EX22, 0.1)*$Q$9))/($B$11+$C$11+$F$11)</f>
        <v>0</v>
      </c>
      <c r="DD22">
        <v>6</v>
      </c>
      <c r="DE22">
        <v>0.5</v>
      </c>
      <c r="DF22" t="s">
        <v>417</v>
      </c>
      <c r="DG22">
        <v>2</v>
      </c>
      <c r="DH22">
        <v>1702669302.6</v>
      </c>
      <c r="DI22">
        <v>292.449375</v>
      </c>
      <c r="DJ22">
        <v>295.4725625</v>
      </c>
      <c r="DK22">
        <v>30.52280625</v>
      </c>
      <c r="DL22">
        <v>29.314975</v>
      </c>
      <c r="DM22">
        <v>293.526375</v>
      </c>
      <c r="DN22">
        <v>30.1623</v>
      </c>
      <c r="DO22">
        <v>599.9795</v>
      </c>
      <c r="DP22">
        <v>88.86915625</v>
      </c>
      <c r="DQ22">
        <v>0.09999660625</v>
      </c>
      <c r="DR22">
        <v>31.82404375</v>
      </c>
      <c r="DS22">
        <v>31.17965625</v>
      </c>
      <c r="DT22">
        <v>999.9</v>
      </c>
      <c r="DU22">
        <v>0</v>
      </c>
      <c r="DV22">
        <v>0</v>
      </c>
      <c r="DW22">
        <v>4994.21875</v>
      </c>
      <c r="DX22">
        <v>0</v>
      </c>
      <c r="DY22">
        <v>-169.5781875</v>
      </c>
      <c r="DZ22">
        <v>-2.971560625</v>
      </c>
      <c r="EA22">
        <v>301.7099375</v>
      </c>
      <c r="EB22">
        <v>304.3958125</v>
      </c>
      <c r="EC22">
        <v>1.207819375</v>
      </c>
      <c r="ED22">
        <v>295.4725625</v>
      </c>
      <c r="EE22">
        <v>29.314975</v>
      </c>
      <c r="EF22">
        <v>2.71253625</v>
      </c>
      <c r="EG22">
        <v>2.6051975</v>
      </c>
      <c r="EH22">
        <v>22.3612375</v>
      </c>
      <c r="EI22">
        <v>21.699075</v>
      </c>
      <c r="EJ22">
        <v>700.019125</v>
      </c>
      <c r="EK22">
        <v>0.9429919375</v>
      </c>
      <c r="EL22">
        <v>0.057008275</v>
      </c>
      <c r="EM22">
        <v>0</v>
      </c>
      <c r="EN22">
        <v>1666.33625</v>
      </c>
      <c r="EO22">
        <v>5.00072</v>
      </c>
      <c r="EP22">
        <v>11506.93125</v>
      </c>
      <c r="EQ22">
        <v>6034.119375</v>
      </c>
      <c r="ER22">
        <v>43.562</v>
      </c>
      <c r="ES22">
        <v>45.562</v>
      </c>
      <c r="ET22">
        <v>45</v>
      </c>
      <c r="EU22">
        <v>46.125</v>
      </c>
      <c r="EV22">
        <v>46.187</v>
      </c>
      <c r="EW22">
        <v>655.396875</v>
      </c>
      <c r="EX22">
        <v>39.623125</v>
      </c>
      <c r="EY22">
        <v>0</v>
      </c>
      <c r="EZ22">
        <v>68.8999998569489</v>
      </c>
      <c r="FA22">
        <v>0</v>
      </c>
      <c r="FB22">
        <v>1665.93769230769</v>
      </c>
      <c r="FC22">
        <v>-25.2964102572101</v>
      </c>
      <c r="FD22">
        <v>-185.309401719706</v>
      </c>
      <c r="FE22">
        <v>11504.0346153846</v>
      </c>
      <c r="FF22">
        <v>15</v>
      </c>
      <c r="FG22">
        <v>1702669333.1</v>
      </c>
      <c r="FH22" t="s">
        <v>442</v>
      </c>
      <c r="FI22">
        <v>1702669333.1</v>
      </c>
      <c r="FJ22">
        <v>1702668943.1</v>
      </c>
      <c r="FK22">
        <v>26</v>
      </c>
      <c r="FL22">
        <v>-0.051</v>
      </c>
      <c r="FM22">
        <v>0.006</v>
      </c>
      <c r="FN22">
        <v>-1.077</v>
      </c>
      <c r="FO22">
        <v>0.361</v>
      </c>
      <c r="FP22">
        <v>294</v>
      </c>
      <c r="FQ22">
        <v>29</v>
      </c>
      <c r="FR22">
        <v>0.73</v>
      </c>
      <c r="FS22">
        <v>0.14</v>
      </c>
      <c r="FT22">
        <v>0</v>
      </c>
      <c r="FU22">
        <v>0</v>
      </c>
      <c r="FV22" t="s">
        <v>419</v>
      </c>
      <c r="FW22">
        <v>3.23766</v>
      </c>
      <c r="FX22">
        <v>2.68133</v>
      </c>
      <c r="FY22">
        <v>0.064574</v>
      </c>
      <c r="FZ22">
        <v>0.0646283</v>
      </c>
      <c r="GA22">
        <v>0.124916</v>
      </c>
      <c r="GB22">
        <v>0.120386</v>
      </c>
      <c r="GC22">
        <v>28408.1</v>
      </c>
      <c r="GD22">
        <v>26153.4</v>
      </c>
      <c r="GE22">
        <v>28746.8</v>
      </c>
      <c r="GF22">
        <v>26541.8</v>
      </c>
      <c r="GG22">
        <v>35075</v>
      </c>
      <c r="GH22">
        <v>32872.1</v>
      </c>
      <c r="GI22">
        <v>43200.9</v>
      </c>
      <c r="GJ22">
        <v>40212.1</v>
      </c>
      <c r="GK22">
        <v>2.0125</v>
      </c>
      <c r="GL22">
        <v>2.4816</v>
      </c>
      <c r="GM22">
        <v>0.113994</v>
      </c>
      <c r="GN22">
        <v>0</v>
      </c>
      <c r="GO22">
        <v>29.3304</v>
      </c>
      <c r="GP22">
        <v>999.9</v>
      </c>
      <c r="GQ22">
        <v>64.766</v>
      </c>
      <c r="GR22">
        <v>29.89</v>
      </c>
      <c r="GS22">
        <v>30.856</v>
      </c>
      <c r="GT22">
        <v>30.0548</v>
      </c>
      <c r="GU22">
        <v>8.23317</v>
      </c>
      <c r="GV22">
        <v>3</v>
      </c>
      <c r="GW22">
        <v>0.190854</v>
      </c>
      <c r="GX22">
        <v>0</v>
      </c>
      <c r="GY22">
        <v>20.3098</v>
      </c>
      <c r="GZ22">
        <v>5.24604</v>
      </c>
      <c r="HA22">
        <v>11.9674</v>
      </c>
      <c r="HB22">
        <v>4.985</v>
      </c>
      <c r="HC22">
        <v>3.2923</v>
      </c>
      <c r="HD22">
        <v>999.9</v>
      </c>
      <c r="HE22">
        <v>9999</v>
      </c>
      <c r="HF22">
        <v>9999</v>
      </c>
      <c r="HG22">
        <v>9999</v>
      </c>
      <c r="HH22">
        <v>4.97104</v>
      </c>
      <c r="HI22">
        <v>1.88293</v>
      </c>
      <c r="HJ22">
        <v>1.87769</v>
      </c>
      <c r="HK22">
        <v>1.87927</v>
      </c>
      <c r="HL22">
        <v>1.8749</v>
      </c>
      <c r="HM22">
        <v>1.87514</v>
      </c>
      <c r="HN22">
        <v>1.87836</v>
      </c>
      <c r="HO22">
        <v>1.87883</v>
      </c>
      <c r="HP22">
        <v>0</v>
      </c>
      <c r="HQ22">
        <v>0</v>
      </c>
      <c r="HR22">
        <v>0</v>
      </c>
      <c r="HS22">
        <v>0</v>
      </c>
      <c r="HT22" t="s">
        <v>420</v>
      </c>
      <c r="HU22" t="s">
        <v>421</v>
      </c>
      <c r="HV22" t="s">
        <v>422</v>
      </c>
      <c r="HW22" t="s">
        <v>422</v>
      </c>
      <c r="HX22" t="s">
        <v>422</v>
      </c>
      <c r="HY22" t="s">
        <v>422</v>
      </c>
      <c r="HZ22">
        <v>0</v>
      </c>
      <c r="IA22">
        <v>100</v>
      </c>
      <c r="IB22">
        <v>100</v>
      </c>
      <c r="IC22">
        <v>-1.077</v>
      </c>
      <c r="ID22">
        <v>0.3605</v>
      </c>
      <c r="IE22">
        <v>-1.02536363636364</v>
      </c>
      <c r="IF22">
        <v>0</v>
      </c>
      <c r="IG22">
        <v>0</v>
      </c>
      <c r="IH22">
        <v>0</v>
      </c>
      <c r="II22">
        <v>0.360509090909094</v>
      </c>
      <c r="IJ22">
        <v>0</v>
      </c>
      <c r="IK22">
        <v>0</v>
      </c>
      <c r="IL22">
        <v>0</v>
      </c>
      <c r="IM22">
        <v>-1</v>
      </c>
      <c r="IN22">
        <v>-1</v>
      </c>
      <c r="IO22">
        <v>1</v>
      </c>
      <c r="IP22">
        <v>23</v>
      </c>
      <c r="IQ22">
        <v>0.8</v>
      </c>
      <c r="IR22">
        <v>6.1</v>
      </c>
      <c r="IS22">
        <v>4.99756</v>
      </c>
      <c r="IT22">
        <v>4.99756</v>
      </c>
      <c r="IU22">
        <v>3.34595</v>
      </c>
      <c r="IV22">
        <v>3.07007</v>
      </c>
      <c r="IW22">
        <v>3.05054</v>
      </c>
      <c r="IX22">
        <v>2.34253</v>
      </c>
      <c r="IY22">
        <v>33.693</v>
      </c>
      <c r="IZ22">
        <v>15.5417</v>
      </c>
      <c r="JA22">
        <v>2</v>
      </c>
      <c r="JB22">
        <v>581.107</v>
      </c>
      <c r="JC22">
        <v>1064.77</v>
      </c>
      <c r="JD22">
        <v>30.1509</v>
      </c>
      <c r="JE22">
        <v>29.519</v>
      </c>
      <c r="JF22">
        <v>29.9999</v>
      </c>
      <c r="JG22">
        <v>29.6046</v>
      </c>
      <c r="JH22">
        <v>29.6028</v>
      </c>
      <c r="JI22">
        <v>-1</v>
      </c>
      <c r="JJ22">
        <v>-30</v>
      </c>
      <c r="JK22">
        <v>-30</v>
      </c>
      <c r="JL22">
        <v>-999.9</v>
      </c>
      <c r="JM22">
        <v>1000</v>
      </c>
      <c r="JN22">
        <v>0</v>
      </c>
      <c r="JO22">
        <v>103.796</v>
      </c>
      <c r="JP22">
        <v>101.106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2023-12-15T12:42:48Z</dcterms:created>
  <dcterms:modified xsi:type="dcterms:W3CDTF">2023-12-15T12:42:48Z</dcterms:modified>
</cp:coreProperties>
</file>