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<sst xmlns="http://schemas.openxmlformats.org/spreadsheetml/2006/main" count="983" uniqueCount="443">
  <si>
    <t>File opened</t>
  </si>
  <si>
    <t>2023-12-15 12:42:55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</si>
  <si>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</si>
  <si>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</si>
  <si>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</si>
  <si>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</si>
  <si>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</si>
  <si>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</si>
  <si>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</si>
  <si>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</si>
  <si>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</si>
  <si>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</si>
  <si>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</si>
  <si>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{"co2bspanconc1": "2500", "co2aspanconc1": "2500", "oxygen": "21", "co2aspanconc2": "296.4", "h2oaspan2a": "0.0714516", "h2oaspan1": "1.01076", "tbzero": "0.853567", "co2azero": "0.942071", "co2bspan2b": "0.284619", "co2aspan1": "1.00021", "h2obspan1": "1.02346", "h2oaspanconc2": "0", "h2oaspan2b": "0.0722207", "h2obspan2a": "0.0710331", "co2bspan2a": "0.28732", "co2bzero": "0.94469", "h2obzero": "1.07388", "flowazero": "0.34111", "h2oazero": "1.07566", "flowbzero": "0.27371", "ssa_ref": "34658.2", "h2obspan2": "0", "tazero": "0.855284", "h2obspan2b": "0.0726998", "h2obspanconc1": "12.29", "h2oaspanconc1": "12.29", "co2aspan2": "-0.0330502", "ssb_ref": "33011.8", "co2bspanconc2": "296.4", "chamberpressurezero": "2.56408", "co2aspan2a": "0.288205", "flowmeterzero": "2.49761", "h2oaspan2": "0", "co2bspan1": "0.999707", "h2obspanconc2": "0", "co2aspan2b": "0.285521", "co2bspan2": "-0.031693"}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</si>
  <si>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</si>
  <si>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</si>
  <si>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</si>
  <si>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</si>
  <si>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</si>
  <si>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</si>
  <si>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</si>
  <si>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</si>
  <si>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</si>
  <si>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</si>
  <si>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</si>
  <si>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</si>
  <si>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</si>
  <si>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12:42:55</t>
  </si>
  <si>
    <t>Stability Definition:	none</t>
  </si>
  <si>
    <t>12:43:04</t>
  </si>
  <si>
    <t>2nd_trt</t>
  </si>
  <si>
    <t>12:43:05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</si>
  <si>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</si>
  <si>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</si>
  <si>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</si>
  <si>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</si>
  <si>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</si>
  <si>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</si>
  <si>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</si>
  <si>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</si>
  <si>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</si>
  <si>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</si>
  <si>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</si>
  <si>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</si>
  <si>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</si>
  <si>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</si>
  <si>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</si>
  <si>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</si>
  <si>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</si>
  <si>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</si>
  <si>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</si>
  <si>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</si>
  <si>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</si>
  <si>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</si>
  <si>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</si>
  <si>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</si>
  <si>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</si>
  <si>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</si>
  <si>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</si>
  <si>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</si>
  <si>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</si>
  <si>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</si>
  <si>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</si>
  <si>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</si>
  <si>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</si>
  <si>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</si>
  <si>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</si>
  <si>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</si>
  <si>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</si>
  <si>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</si>
  <si>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</si>
  <si>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</si>
  <si>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</si>
  <si>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</si>
  <si>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</si>
  <si>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</si>
  <si>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</si>
  <si>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</si>
  <si>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</si>
  <si>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</si>
  <si>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</si>
  <si>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</si>
  <si>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</si>
  <si>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-4.65001 179.578 334.144 588.979 787.573 956.92 1122.98 1219.09</t>
  </si>
  <si>
    <t>Fs_true</t>
  </si>
  <si>
    <t>-0.136516 217.294 382.221 614.653 799.747 1005.65 1200.99 1401.21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</si>
  <si>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</si>
  <si>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</si>
  <si>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</si>
  <si>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</si>
  <si>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</si>
  <si>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</si>
  <si>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</si>
  <si>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</si>
  <si>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</si>
  <si>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</si>
  <si>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</si>
  <si>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</si>
  <si>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</si>
  <si>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</si>
  <si>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</si>
  <si>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</si>
  <si>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</si>
  <si>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</si>
  <si>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</si>
  <si>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</si>
  <si>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</si>
  <si>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</si>
  <si>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</si>
  <si>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</si>
  <si>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</si>
  <si>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</si>
  <si>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</si>
  <si>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</si>
  <si>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</si>
  <si>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</si>
  <si>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</si>
  <si>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</si>
  <si>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</si>
  <si>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</si>
  <si>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</si>
  <si>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</si>
  <si>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</si>
  <si>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</si>
  <si>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</si>
  <si>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</si>
  <si>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</si>
  <si>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</si>
  <si>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</si>
  <si>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</si>
  <si>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</si>
  <si>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</si>
  <si>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</si>
  <si>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</si>
  <si>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</si>
  <si>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</si>
  <si>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</si>
  <si>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</si>
  <si>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</si>
  <si>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</si>
  <si>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</si>
  <si>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</si>
  <si>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</si>
  <si>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</si>
  <si>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</si>
  <si>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</si>
  <si>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</si>
  <si>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</si>
  <si>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</si>
  <si>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</si>
  <si>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</si>
  <si>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</si>
  <si>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</si>
  <si>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</si>
  <si>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</si>
  <si>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</si>
  <si>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</si>
  <si>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</si>
  <si>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</si>
  <si>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</si>
  <si>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</si>
  <si>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</si>
  <si>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</si>
  <si>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</si>
  <si>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</si>
  <si>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</si>
  <si>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</si>
  <si>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</si>
  <si>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</si>
  <si>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</si>
  <si>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</si>
  <si>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</si>
  <si>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</si>
  <si>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</si>
  <si>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</si>
  <si>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</si>
  <si>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</si>
  <si>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</si>
  <si>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</si>
  <si>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</si>
  <si>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</si>
  <si>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</si>
  <si>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</si>
  <si>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</si>
  <si>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</si>
  <si>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</si>
  <si>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</si>
  <si>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</si>
  <si>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</si>
  <si>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</si>
  <si>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</si>
  <si>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</si>
  <si>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</si>
  <si>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</si>
  <si>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</si>
  <si>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</si>
  <si>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</si>
  <si>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</si>
  <si>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</si>
  <si>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</si>
  <si>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</si>
  <si>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</si>
  <si>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</si>
  <si>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</si>
  <si>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</si>
  <si>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</si>
  <si>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</si>
  <si>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</si>
  <si>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</si>
  <si>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</si>
  <si>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</si>
  <si>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</si>
  <si>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</si>
  <si>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</si>
  <si>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</si>
  <si>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</si>
  <si>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</si>
  <si>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</si>
  <si>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</si>
  <si>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</si>
  <si>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</si>
  <si>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</si>
  <si>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</si>
  <si>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</si>
  <si>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</si>
  <si>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</si>
  <si>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</si>
  <si>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</si>
  <si>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</si>
  <si>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</si>
  <si>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</si>
  <si>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</si>
  <si>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</si>
  <si>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</si>
  <si>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</si>
  <si>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</si>
  <si>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</si>
  <si>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</si>
  <si>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</si>
  <si>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</si>
  <si>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</si>
  <si>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</si>
  <si>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</si>
  <si>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</si>
  <si>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</si>
  <si>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</si>
  <si>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</si>
  <si>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</si>
  <si>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</si>
  <si>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</si>
  <si>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</si>
  <si>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</si>
  <si>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</si>
  <si>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</si>
  <si>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</si>
  <si>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</si>
  <si>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</si>
  <si>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</si>
  <si>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</si>
  <si>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</si>
  <si>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</si>
  <si>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</si>
  <si>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</si>
  <si>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</si>
  <si>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</si>
  <si>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</si>
  <si>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</si>
  <si>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</si>
  <si>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</si>
  <si>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</si>
  <si>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</si>
  <si>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</si>
  <si>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</si>
  <si>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</si>
  <si>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</si>
  <si>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</si>
  <si>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</si>
  <si>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</si>
  <si>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</si>
  <si>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</si>
  <si>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</si>
  <si>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</si>
  <si>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</si>
  <si>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</si>
  <si>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</si>
  <si>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</si>
  <si>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</si>
  <si>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</si>
  <si>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</si>
  <si>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</si>
  <si>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</si>
  <si>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</si>
  <si>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</si>
  <si>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</si>
  <si>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</si>
  <si>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</si>
  <si>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</si>
  <si>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</si>
  <si>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</si>
  <si>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</si>
  <si>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</si>
  <si>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</si>
  <si>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</si>
  <si>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</si>
  <si>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</si>
  <si>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</si>
  <si>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</si>
  <si>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</si>
  <si>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</si>
  <si>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</si>
  <si>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</si>
  <si>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</si>
  <si>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</si>
  <si>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</si>
  <si>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AccH2O_hum</t>
  </si>
  <si>
    <t>AccH2O_des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</si>
  <si>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</si>
  <si>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</si>
  <si>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</si>
  <si>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</si>
  <si>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</si>
  <si>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</si>
  <si>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</si>
  <si>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</si>
  <si>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</si>
  <si>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</si>
  <si>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</si>
  <si>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</si>
  <si>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</si>
  <si>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</si>
  <si>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</si>
  <si>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</si>
  <si>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</si>
  <si>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</si>
  <si>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</si>
  <si>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</si>
  <si>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</si>
  <si>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</si>
  <si>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</si>
  <si>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</si>
  <si>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</si>
  <si>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</si>
  <si>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</si>
  <si>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</si>
  <si>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</si>
  <si>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</si>
  <si>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</si>
  <si>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</si>
  <si>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</si>
  <si>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</si>
  <si>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</si>
  <si>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</si>
  <si>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</si>
  <si>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</si>
  <si>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</si>
  <si>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</si>
  <si>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</si>
  <si>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</si>
  <si>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</si>
  <si>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</si>
  <si>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</si>
  <si>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</si>
  <si>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</si>
  <si>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</si>
  <si>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</si>
  <si>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</si>
  <si>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</si>
  <si>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</si>
  <si>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</si>
  <si>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</si>
  <si>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</si>
  <si>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</si>
  <si>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</si>
  <si>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</si>
  <si>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</si>
  <si>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</si>
  <si>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</si>
  <si>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</si>
  <si>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</si>
  <si>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</si>
  <si>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</si>
  <si>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</si>
  <si>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</si>
  <si>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</si>
  <si>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</si>
  <si>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</si>
  <si>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</si>
  <si>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</si>
  <si>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</si>
  <si>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</si>
  <si>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</si>
  <si>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</si>
  <si>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</si>
  <si>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</si>
  <si>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</si>
  <si>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</si>
  <si>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</si>
  <si>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</si>
  <si>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</si>
  <si>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</si>
  <si>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</si>
  <si>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V</t>
  </si>
  <si>
    <t>mV</t>
  </si>
  <si>
    <t>hrs</t>
  </si>
  <si>
    <t>mg</t>
  </si>
  <si>
    <t>min</t>
  </si>
  <si>
    <t>20231215 12:47:00</t>
  </si>
  <si>
    <t>12:47:00</t>
  </si>
  <si>
    <t>pre-dawn (1AM-4AM)</t>
  </si>
  <si>
    <t>predominantly south</t>
  </si>
  <si>
    <t>light green</t>
  </si>
  <si>
    <t>leaf A</t>
  </si>
  <si>
    <t>level 1</t>
  </si>
  <si>
    <t>coffee</t>
  </si>
  <si>
    <t>RECT-1100-20231214-16_04_49</t>
  </si>
  <si>
    <t>MPF-1140-20231215-12_47_03</t>
  </si>
  <si>
    <t>-</t>
  </si>
  <si>
    <t>0: Broadleaf</t>
  </si>
  <si>
    <t>12:47:25</t>
  </si>
  <si>
    <t>0/0</t>
  </si>
  <si>
    <t>11111111</t>
  </si>
  <si>
    <t>oooooooo</t>
  </si>
  <si>
    <t>on</t>
  </si>
  <si>
    <t>20231215 12:48:31</t>
  </si>
  <si>
    <t>12:48:31</t>
  </si>
  <si>
    <t>MPF-1141-20231215-12_48_34</t>
  </si>
  <si>
    <t>12:48:56</t>
  </si>
  <si>
    <t>20231215 12:50:38</t>
  </si>
  <si>
    <t>12:50:38</t>
  </si>
  <si>
    <t>MPF-1142-20231215-12_50_41</t>
  </si>
  <si>
    <t>12:50:53</t>
  </si>
  <si>
    <t>20231215 12:52:00</t>
  </si>
  <si>
    <t>12:52:00</t>
  </si>
  <si>
    <t>MPF-1143-20231215-12_52_03</t>
  </si>
  <si>
    <t>12:52:24</t>
  </si>
  <si>
    <t>20231215 12:52:57</t>
  </si>
  <si>
    <t>12:52:57</t>
  </si>
  <si>
    <t>MPF-1144-20231215-12_53_00</t>
  </si>
  <si>
    <t>12:53:11</t>
  </si>
  <si>
    <t>20231215 12:53:54</t>
  </si>
  <si>
    <t>12:53:54</t>
  </si>
  <si>
    <t>MPF-1145-20231215-12_53_57</t>
  </si>
  <si>
    <t>12:54:16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</si>
</sst>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P22"/>
  <sheetViews>
    <sheetView tabSelected="1" workbookViewId="0"/>
  </sheetViews>
  <sheetFormatPr defaultRowHeight="15"/>
  <sheetData>
    <row r="2" spans="1:276">
      <c r="A2" t="s">
        <v>32</v>
      </c>
      <c r="B2" t="s">
        <v>33</v>
      </c>
      <c r="C2" t="s">
        <v>34</v>
      </c>
    </row>
    <row r="3" spans="1:276">
      <c r="B3">
        <v>0</v>
      </c>
      <c r="C3">
        <v>21</v>
      </c>
    </row>
    <row r="4" spans="1:276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76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76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76">
      <c r="B7">
        <v>0</v>
      </c>
      <c r="C7">
        <v>0</v>
      </c>
      <c r="D7">
        <v>0</v>
      </c>
      <c r="E7">
        <v>1</v>
      </c>
    </row>
    <row r="8" spans="1:276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76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76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76">
      <c r="B11">
        <v>0</v>
      </c>
      <c r="C11">
        <v>0</v>
      </c>
      <c r="D11">
        <v>0</v>
      </c>
      <c r="E11">
        <v>0</v>
      </c>
      <c r="F11">
        <v>1</v>
      </c>
    </row>
    <row r="12" spans="1:276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76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76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90</v>
      </c>
      <c r="AL14" t="s">
        <v>90</v>
      </c>
      <c r="AM14" t="s">
        <v>90</v>
      </c>
      <c r="AN14" t="s">
        <v>90</v>
      </c>
      <c r="AO14" t="s">
        <v>90</v>
      </c>
      <c r="AP14" t="s">
        <v>91</v>
      </c>
      <c r="AQ14" t="s">
        <v>91</v>
      </c>
      <c r="AR14" t="s">
        <v>91</v>
      </c>
      <c r="AS14" t="s">
        <v>91</v>
      </c>
      <c r="AT14" t="s">
        <v>91</v>
      </c>
      <c r="AU14" t="s">
        <v>91</v>
      </c>
      <c r="AV14" t="s">
        <v>91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94</v>
      </c>
      <c r="DA14" t="s">
        <v>94</v>
      </c>
      <c r="DB14" t="s">
        <v>94</v>
      </c>
      <c r="DC14" t="s">
        <v>94</v>
      </c>
      <c r="DD14" t="s">
        <v>95</v>
      </c>
      <c r="DE14" t="s">
        <v>95</v>
      </c>
      <c r="DF14" t="s">
        <v>95</v>
      </c>
      <c r="DG14" t="s">
        <v>95</v>
      </c>
      <c r="DH14" t="s">
        <v>96</v>
      </c>
      <c r="DI14" t="s">
        <v>96</v>
      </c>
      <c r="DJ14" t="s">
        <v>96</v>
      </c>
      <c r="DK14" t="s">
        <v>96</v>
      </c>
      <c r="DL14" t="s">
        <v>96</v>
      </c>
      <c r="DM14" t="s">
        <v>96</v>
      </c>
      <c r="DN14" t="s">
        <v>96</v>
      </c>
      <c r="DO14" t="s">
        <v>96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100</v>
      </c>
      <c r="FH14" t="s">
        <v>100</v>
      </c>
      <c r="FI14" t="s">
        <v>100</v>
      </c>
      <c r="FJ14" t="s">
        <v>100</v>
      </c>
      <c r="FK14" t="s">
        <v>100</v>
      </c>
      <c r="FL14" t="s">
        <v>100</v>
      </c>
      <c r="FM14" t="s">
        <v>100</v>
      </c>
      <c r="FN14" t="s">
        <v>100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102</v>
      </c>
      <c r="FX14" t="s">
        <v>102</v>
      </c>
      <c r="FY14" t="s">
        <v>102</v>
      </c>
      <c r="FZ14" t="s">
        <v>102</v>
      </c>
      <c r="GA14" t="s">
        <v>102</v>
      </c>
      <c r="GB14" t="s">
        <v>102</v>
      </c>
      <c r="GC14" t="s">
        <v>102</v>
      </c>
      <c r="GD14" t="s">
        <v>102</v>
      </c>
      <c r="GE14" t="s">
        <v>102</v>
      </c>
      <c r="GF14" t="s">
        <v>102</v>
      </c>
      <c r="GG14" t="s">
        <v>102</v>
      </c>
      <c r="GH14" t="s">
        <v>102</v>
      </c>
      <c r="GI14" t="s">
        <v>102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104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105</v>
      </c>
      <c r="IO14" t="s">
        <v>105</v>
      </c>
      <c r="IP14" t="s">
        <v>105</v>
      </c>
      <c r="IQ14" t="s">
        <v>105</v>
      </c>
      <c r="IR14" t="s">
        <v>105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107</v>
      </c>
      <c r="JB14" t="s">
        <v>107</v>
      </c>
      <c r="JC14" t="s">
        <v>107</v>
      </c>
      <c r="JD14" t="s">
        <v>107</v>
      </c>
      <c r="JE14" t="s">
        <v>107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107</v>
      </c>
      <c r="JO14" t="s">
        <v>107</v>
      </c>
      <c r="JP14" t="s">
        <v>107</v>
      </c>
    </row>
    <row r="15" spans="1:276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90</v>
      </c>
      <c r="AL15" t="s">
        <v>144</v>
      </c>
      <c r="AM15" t="s">
        <v>145</v>
      </c>
      <c r="AN15" t="s">
        <v>146</v>
      </c>
      <c r="AO15" t="s">
        <v>147</v>
      </c>
      <c r="AP15" t="s">
        <v>148</v>
      </c>
      <c r="AQ15" t="s">
        <v>149</v>
      </c>
      <c r="AR15" t="s">
        <v>150</v>
      </c>
      <c r="AS15" t="s">
        <v>151</v>
      </c>
      <c r="AT15" t="s">
        <v>152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176</v>
      </c>
      <c r="CN15" t="s">
        <v>197</v>
      </c>
      <c r="CO15" t="s">
        <v>198</v>
      </c>
      <c r="CP15" t="s">
        <v>199</v>
      </c>
      <c r="CQ15" t="s">
        <v>150</v>
      </c>
      <c r="CR15" t="s">
        <v>200</v>
      </c>
      <c r="CS15" t="s">
        <v>201</v>
      </c>
      <c r="CT15" t="s">
        <v>202</v>
      </c>
      <c r="CU15" t="s">
        <v>203</v>
      </c>
      <c r="CV15" t="s">
        <v>204</v>
      </c>
      <c r="CW15" t="s">
        <v>205</v>
      </c>
      <c r="CX15" t="s">
        <v>206</v>
      </c>
      <c r="CY15" t="s">
        <v>207</v>
      </c>
      <c r="CZ15" t="s">
        <v>208</v>
      </c>
      <c r="DA15" t="s">
        <v>209</v>
      </c>
      <c r="DB15" t="s">
        <v>210</v>
      </c>
      <c r="DC15" t="s">
        <v>211</v>
      </c>
      <c r="DD15" t="s">
        <v>212</v>
      </c>
      <c r="DE15" t="s">
        <v>213</v>
      </c>
      <c r="DF15" t="s">
        <v>214</v>
      </c>
      <c r="DG15" t="s">
        <v>215</v>
      </c>
      <c r="DH15" t="s">
        <v>120</v>
      </c>
      <c r="DI15" t="s">
        <v>216</v>
      </c>
      <c r="DJ15" t="s">
        <v>217</v>
      </c>
      <c r="DK15" t="s">
        <v>218</v>
      </c>
      <c r="DL15" t="s">
        <v>219</v>
      </c>
      <c r="DM15" t="s">
        <v>220</v>
      </c>
      <c r="DN15" t="s">
        <v>221</v>
      </c>
      <c r="DO15" t="s">
        <v>222</v>
      </c>
      <c r="DP15" t="s">
        <v>223</v>
      </c>
      <c r="DQ15" t="s">
        <v>224</v>
      </c>
      <c r="DR15" t="s">
        <v>225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109</v>
      </c>
      <c r="FH15" t="s">
        <v>112</v>
      </c>
      <c r="FI15" t="s">
        <v>266</v>
      </c>
      <c r="FJ15" t="s">
        <v>267</v>
      </c>
      <c r="FK15" t="s">
        <v>268</v>
      </c>
      <c r="FL15" t="s">
        <v>269</v>
      </c>
      <c r="FM15" t="s">
        <v>270</v>
      </c>
      <c r="FN15" t="s">
        <v>271</v>
      </c>
      <c r="FO15" t="s">
        <v>272</v>
      </c>
      <c r="FP15" t="s">
        <v>273</v>
      </c>
      <c r="FQ15" t="s">
        <v>274</v>
      </c>
      <c r="FR15" t="s">
        <v>275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</row>
    <row r="16" spans="1:276">
      <c r="B16" t="s">
        <v>378</v>
      </c>
      <c r="C16" t="s">
        <v>378</v>
      </c>
      <c r="F16" t="s">
        <v>378</v>
      </c>
      <c r="M16" t="s">
        <v>378</v>
      </c>
      <c r="N16" t="s">
        <v>379</v>
      </c>
      <c r="O16" t="s">
        <v>380</v>
      </c>
      <c r="P16" t="s">
        <v>381</v>
      </c>
      <c r="Q16" t="s">
        <v>382</v>
      </c>
      <c r="R16" t="s">
        <v>382</v>
      </c>
      <c r="S16" t="s">
        <v>223</v>
      </c>
      <c r="T16" t="s">
        <v>223</v>
      </c>
      <c r="U16" t="s">
        <v>379</v>
      </c>
      <c r="V16" t="s">
        <v>379</v>
      </c>
      <c r="W16" t="s">
        <v>379</v>
      </c>
      <c r="X16" t="s">
        <v>379</v>
      </c>
      <c r="Y16" t="s">
        <v>383</v>
      </c>
      <c r="Z16" t="s">
        <v>384</v>
      </c>
      <c r="AA16" t="s">
        <v>384</v>
      </c>
      <c r="AB16" t="s">
        <v>385</v>
      </c>
      <c r="AC16" t="s">
        <v>386</v>
      </c>
      <c r="AD16" t="s">
        <v>385</v>
      </c>
      <c r="AE16" t="s">
        <v>385</v>
      </c>
      <c r="AF16" t="s">
        <v>385</v>
      </c>
      <c r="AG16" t="s">
        <v>383</v>
      </c>
      <c r="AH16" t="s">
        <v>383</v>
      </c>
      <c r="AI16" t="s">
        <v>383</v>
      </c>
      <c r="AJ16" t="s">
        <v>383</v>
      </c>
      <c r="AK16" t="s">
        <v>387</v>
      </c>
      <c r="AL16" t="s">
        <v>386</v>
      </c>
      <c r="AN16" t="s">
        <v>386</v>
      </c>
      <c r="AO16" t="s">
        <v>387</v>
      </c>
      <c r="AU16" t="s">
        <v>381</v>
      </c>
      <c r="BB16" t="s">
        <v>381</v>
      </c>
      <c r="BC16" t="s">
        <v>381</v>
      </c>
      <c r="BD16" t="s">
        <v>381</v>
      </c>
      <c r="BE16" t="s">
        <v>388</v>
      </c>
      <c r="BS16" t="s">
        <v>389</v>
      </c>
      <c r="BU16" t="s">
        <v>389</v>
      </c>
      <c r="BV16" t="s">
        <v>381</v>
      </c>
      <c r="BY16" t="s">
        <v>389</v>
      </c>
      <c r="BZ16" t="s">
        <v>386</v>
      </c>
      <c r="CC16" t="s">
        <v>390</v>
      </c>
      <c r="CD16" t="s">
        <v>390</v>
      </c>
      <c r="CF16" t="s">
        <v>391</v>
      </c>
      <c r="CG16" t="s">
        <v>389</v>
      </c>
      <c r="CI16" t="s">
        <v>389</v>
      </c>
      <c r="CJ16" t="s">
        <v>381</v>
      </c>
      <c r="CN16" t="s">
        <v>389</v>
      </c>
      <c r="CP16" t="s">
        <v>392</v>
      </c>
      <c r="CS16" t="s">
        <v>389</v>
      </c>
      <c r="CT16" t="s">
        <v>389</v>
      </c>
      <c r="CV16" t="s">
        <v>389</v>
      </c>
      <c r="CX16" t="s">
        <v>389</v>
      </c>
      <c r="CZ16" t="s">
        <v>381</v>
      </c>
      <c r="DA16" t="s">
        <v>381</v>
      </c>
      <c r="DC16" t="s">
        <v>393</v>
      </c>
      <c r="DD16" t="s">
        <v>394</v>
      </c>
      <c r="DG16" t="s">
        <v>379</v>
      </c>
      <c r="DH16" t="s">
        <v>378</v>
      </c>
      <c r="DI16" t="s">
        <v>382</v>
      </c>
      <c r="DJ16" t="s">
        <v>382</v>
      </c>
      <c r="DK16" t="s">
        <v>395</v>
      </c>
      <c r="DL16" t="s">
        <v>395</v>
      </c>
      <c r="DM16" t="s">
        <v>382</v>
      </c>
      <c r="DN16" t="s">
        <v>395</v>
      </c>
      <c r="DO16" t="s">
        <v>387</v>
      </c>
      <c r="DP16" t="s">
        <v>385</v>
      </c>
      <c r="DQ16" t="s">
        <v>385</v>
      </c>
      <c r="DR16" t="s">
        <v>384</v>
      </c>
      <c r="DS16" t="s">
        <v>384</v>
      </c>
      <c r="DT16" t="s">
        <v>384</v>
      </c>
      <c r="DU16" t="s">
        <v>384</v>
      </c>
      <c r="DV16" t="s">
        <v>384</v>
      </c>
      <c r="DW16" t="s">
        <v>396</v>
      </c>
      <c r="DX16" t="s">
        <v>381</v>
      </c>
      <c r="DY16" t="s">
        <v>381</v>
      </c>
      <c r="DZ16" t="s">
        <v>382</v>
      </c>
      <c r="EA16" t="s">
        <v>382</v>
      </c>
      <c r="EB16" t="s">
        <v>382</v>
      </c>
      <c r="EC16" t="s">
        <v>395</v>
      </c>
      <c r="ED16" t="s">
        <v>382</v>
      </c>
      <c r="EE16" t="s">
        <v>395</v>
      </c>
      <c r="EF16" t="s">
        <v>385</v>
      </c>
      <c r="EG16" t="s">
        <v>385</v>
      </c>
      <c r="EH16" t="s">
        <v>384</v>
      </c>
      <c r="EI16" t="s">
        <v>384</v>
      </c>
      <c r="EJ16" t="s">
        <v>381</v>
      </c>
      <c r="EO16" t="s">
        <v>381</v>
      </c>
      <c r="ER16" t="s">
        <v>384</v>
      </c>
      <c r="ES16" t="s">
        <v>384</v>
      </c>
      <c r="ET16" t="s">
        <v>384</v>
      </c>
      <c r="EU16" t="s">
        <v>384</v>
      </c>
      <c r="EV16" t="s">
        <v>384</v>
      </c>
      <c r="EW16" t="s">
        <v>381</v>
      </c>
      <c r="EX16" t="s">
        <v>381</v>
      </c>
      <c r="EY16" t="s">
        <v>381</v>
      </c>
      <c r="EZ16" t="s">
        <v>378</v>
      </c>
      <c r="FC16" t="s">
        <v>397</v>
      </c>
      <c r="FD16" t="s">
        <v>397</v>
      </c>
      <c r="FF16" t="s">
        <v>378</v>
      </c>
      <c r="FG16" t="s">
        <v>398</v>
      </c>
      <c r="FI16" t="s">
        <v>378</v>
      </c>
      <c r="FJ16" t="s">
        <v>378</v>
      </c>
      <c r="FL16" t="s">
        <v>399</v>
      </c>
      <c r="FM16" t="s">
        <v>400</v>
      </c>
      <c r="FN16" t="s">
        <v>399</v>
      </c>
      <c r="FO16" t="s">
        <v>400</v>
      </c>
      <c r="FP16" t="s">
        <v>399</v>
      </c>
      <c r="FQ16" t="s">
        <v>400</v>
      </c>
      <c r="FR16" t="s">
        <v>386</v>
      </c>
      <c r="FS16" t="s">
        <v>386</v>
      </c>
      <c r="FW16" t="s">
        <v>401</v>
      </c>
      <c r="FX16" t="s">
        <v>401</v>
      </c>
      <c r="GK16" t="s">
        <v>401</v>
      </c>
      <c r="GL16" t="s">
        <v>401</v>
      </c>
      <c r="GM16" t="s">
        <v>402</v>
      </c>
      <c r="GN16" t="s">
        <v>402</v>
      </c>
      <c r="GO16" t="s">
        <v>384</v>
      </c>
      <c r="GP16" t="s">
        <v>384</v>
      </c>
      <c r="GQ16" t="s">
        <v>386</v>
      </c>
      <c r="GR16" t="s">
        <v>384</v>
      </c>
      <c r="GS16" t="s">
        <v>395</v>
      </c>
      <c r="GT16" t="s">
        <v>386</v>
      </c>
      <c r="GU16" t="s">
        <v>386</v>
      </c>
      <c r="GW16" t="s">
        <v>401</v>
      </c>
      <c r="GX16" t="s">
        <v>401</v>
      </c>
      <c r="GY16" t="s">
        <v>401</v>
      </c>
      <c r="GZ16" t="s">
        <v>401</v>
      </c>
      <c r="HA16" t="s">
        <v>401</v>
      </c>
      <c r="HB16" t="s">
        <v>401</v>
      </c>
      <c r="HC16" t="s">
        <v>401</v>
      </c>
      <c r="HD16" t="s">
        <v>403</v>
      </c>
      <c r="HE16" t="s">
        <v>404</v>
      </c>
      <c r="HF16" t="s">
        <v>404</v>
      </c>
      <c r="HG16" t="s">
        <v>404</v>
      </c>
      <c r="HH16" t="s">
        <v>401</v>
      </c>
      <c r="HI16" t="s">
        <v>401</v>
      </c>
      <c r="HJ16" t="s">
        <v>401</v>
      </c>
      <c r="HK16" t="s">
        <v>401</v>
      </c>
      <c r="HL16" t="s">
        <v>401</v>
      </c>
      <c r="HM16" t="s">
        <v>401</v>
      </c>
      <c r="HN16" t="s">
        <v>401</v>
      </c>
      <c r="HO16" t="s">
        <v>401</v>
      </c>
      <c r="HP16" t="s">
        <v>401</v>
      </c>
      <c r="HQ16" t="s">
        <v>401</v>
      </c>
      <c r="HR16" t="s">
        <v>401</v>
      </c>
      <c r="HS16" t="s">
        <v>401</v>
      </c>
      <c r="HZ16" t="s">
        <v>401</v>
      </c>
      <c r="IA16" t="s">
        <v>386</v>
      </c>
      <c r="IB16" t="s">
        <v>386</v>
      </c>
      <c r="IC16" t="s">
        <v>399</v>
      </c>
      <c r="ID16" t="s">
        <v>400</v>
      </c>
      <c r="IE16" t="s">
        <v>400</v>
      </c>
      <c r="II16" t="s">
        <v>400</v>
      </c>
      <c r="IM16" t="s">
        <v>382</v>
      </c>
      <c r="IN16" t="s">
        <v>382</v>
      </c>
      <c r="IO16" t="s">
        <v>395</v>
      </c>
      <c r="IP16" t="s">
        <v>395</v>
      </c>
      <c r="IQ16" t="s">
        <v>405</v>
      </c>
      <c r="IR16" t="s">
        <v>405</v>
      </c>
      <c r="IS16" t="s">
        <v>401</v>
      </c>
      <c r="IT16" t="s">
        <v>401</v>
      </c>
      <c r="IU16" t="s">
        <v>401</v>
      </c>
      <c r="IV16" t="s">
        <v>401</v>
      </c>
      <c r="IW16" t="s">
        <v>401</v>
      </c>
      <c r="IX16" t="s">
        <v>401</v>
      </c>
      <c r="IY16" t="s">
        <v>384</v>
      </c>
      <c r="IZ16" t="s">
        <v>401</v>
      </c>
      <c r="JB16" t="s">
        <v>387</v>
      </c>
      <c r="JC16" t="s">
        <v>387</v>
      </c>
      <c r="JD16" t="s">
        <v>384</v>
      </c>
      <c r="JE16" t="s">
        <v>384</v>
      </c>
      <c r="JF16" t="s">
        <v>384</v>
      </c>
      <c r="JG16" t="s">
        <v>384</v>
      </c>
      <c r="JH16" t="s">
        <v>384</v>
      </c>
      <c r="JI16" t="s">
        <v>386</v>
      </c>
      <c r="JJ16" t="s">
        <v>386</v>
      </c>
      <c r="JK16" t="s">
        <v>386</v>
      </c>
      <c r="JL16" t="s">
        <v>384</v>
      </c>
      <c r="JM16" t="s">
        <v>382</v>
      </c>
      <c r="JN16" t="s">
        <v>395</v>
      </c>
      <c r="JO16" t="s">
        <v>386</v>
      </c>
      <c r="JP16" t="s">
        <v>386</v>
      </c>
    </row>
    <row r="17" spans="1:276">
      <c r="A17">
        <v>1</v>
      </c>
      <c r="B17">
        <v>1702669620.1</v>
      </c>
      <c r="C17">
        <v>0</v>
      </c>
      <c r="D17" t="s">
        <v>406</v>
      </c>
      <c r="E17" t="s">
        <v>407</v>
      </c>
      <c r="F17">
        <v>15</v>
      </c>
      <c r="G17" t="s">
        <v>408</v>
      </c>
      <c r="H17" t="s">
        <v>409</v>
      </c>
      <c r="I17" t="s">
        <v>410</v>
      </c>
      <c r="J17" t="s">
        <v>411</v>
      </c>
      <c r="K17" t="s">
        <v>412</v>
      </c>
      <c r="L17" t="s">
        <v>413</v>
      </c>
      <c r="M17">
        <v>1702669611.6</v>
      </c>
      <c r="N17">
        <f>(O17)/1000</f>
        <v>0</v>
      </c>
      <c r="O17">
        <f>1000*DO17*AM17*(DK17-DL17)/(100*DD17*(1000-AM17*DK17))</f>
        <v>0</v>
      </c>
      <c r="P17">
        <f>DO17*AM17*(DJ17-DI17*(1000-AM17*DL17)/(1000-AM17*DK17))/(100*DD17)</f>
        <v>0</v>
      </c>
      <c r="Q17">
        <f>DI17 - IF(AM17&gt;1, P17*DD17*100.0/(AO17*DW17), 0)</f>
        <v>0</v>
      </c>
      <c r="R17">
        <f>((X17-N17/2)*Q17-P17)/(X17+N17/2)</f>
        <v>0</v>
      </c>
      <c r="S17">
        <f>R17*(DP17+DQ17)/1000.0</f>
        <v>0</v>
      </c>
      <c r="T17">
        <f>(DI17 - IF(AM17&gt;1, P17*DD17*100.0/(AO17*DW17), 0))*(DP17+DQ17)/1000.0</f>
        <v>0</v>
      </c>
      <c r="U17">
        <f>2.0/((1/W17-1/V17)+SIGN(W17)*SQRT((1/W17-1/V17)*(1/W17-1/V17) + 4*DE17/((DE17+1)*(DE17+1))*(2*1/W17*1/V17-1/V17*1/V17)))</f>
        <v>0</v>
      </c>
      <c r="V17">
        <f>IF(LEFT(DF17,1)&lt;&gt;"0",IF(LEFT(DF17,1)="1",3.0,DG17),$D$5+$E$5*(DW17*DP17/($K$5*1000))+$F$5*(DW17*DP17/($K$5*1000))*MAX(MIN(DD17,$J$5),$I$5)*MAX(MIN(DD17,$J$5),$I$5)+$G$5*MAX(MIN(DD17,$J$5),$I$5)*(DW17*DP17/($K$5*1000))+$H$5*(DW17*DP17/($K$5*1000))*(DW17*DP17/($K$5*1000)))</f>
        <v>0</v>
      </c>
      <c r="W17">
        <f>N17*(1000-(1000*0.61365*exp(17.502*AA17/(240.97+AA17))/(DP17+DQ17)+DK17)/2)/(1000*0.61365*exp(17.502*AA17/(240.97+AA17))/(DP17+DQ17)-DK17)</f>
        <v>0</v>
      </c>
      <c r="X17">
        <f>1/((DE17+1)/(U17/1.6)+1/(V17/1.37)) + DE17/((DE17+1)/(U17/1.6) + DE17/(V17/1.37))</f>
        <v>0</v>
      </c>
      <c r="Y17">
        <f>(CZ17*DC17)</f>
        <v>0</v>
      </c>
      <c r="Z17">
        <f>(DR17+(Y17+2*0.95*5.67E-8*(((DR17+$B$7)+273)^4-(DR17+273)^4)-44100*N17)/(1.84*29.3*V17+8*0.95*5.67E-8*(DR17+273)^3))</f>
        <v>0</v>
      </c>
      <c r="AA17">
        <f>($C$7*DS17+$D$7*DT17+$E$7*Z17)</f>
        <v>0</v>
      </c>
      <c r="AB17">
        <f>0.61365*exp(17.502*AA17/(240.97+AA17))</f>
        <v>0</v>
      </c>
      <c r="AC17">
        <f>(AD17/AE17*100)</f>
        <v>0</v>
      </c>
      <c r="AD17">
        <f>DK17*(DP17+DQ17)/1000</f>
        <v>0</v>
      </c>
      <c r="AE17">
        <f>0.61365*exp(17.502*DR17/(240.97+DR17))</f>
        <v>0</v>
      </c>
      <c r="AF17">
        <f>(AB17-DK17*(DP17+DQ17)/1000)</f>
        <v>0</v>
      </c>
      <c r="AG17">
        <f>(-N17*44100)</f>
        <v>0</v>
      </c>
      <c r="AH17">
        <f>2*29.3*V17*0.92*(DR17-AA17)</f>
        <v>0</v>
      </c>
      <c r="AI17">
        <f>2*0.95*5.67E-8*(((DR17+$B$7)+273)^4-(AA17+273)^4)</f>
        <v>0</v>
      </c>
      <c r="AJ17">
        <f>Y17+AI17+AG17+AH17</f>
        <v>0</v>
      </c>
      <c r="AK17">
        <v>0</v>
      </c>
      <c r="AL17">
        <v>0</v>
      </c>
      <c r="AM17">
        <f>IF(AK17*$H$13&gt;=AO17,1.0,(AO17/(AO17-AK17*$H$13)))</f>
        <v>0</v>
      </c>
      <c r="AN17">
        <f>(AM17-1)*100</f>
        <v>0</v>
      </c>
      <c r="AO17">
        <f>MAX(0,($B$13+$C$13*DW17)/(1+$D$13*DW17)*DP17/(DR17+273)*$E$13)</f>
        <v>0</v>
      </c>
      <c r="AP17" t="s">
        <v>414</v>
      </c>
      <c r="AQ17">
        <v>10099.4</v>
      </c>
      <c r="AR17">
        <v>926.4172</v>
      </c>
      <c r="AS17">
        <v>4546.76</v>
      </c>
      <c r="AT17">
        <f>1-AR17/AS17</f>
        <v>0</v>
      </c>
      <c r="AU17">
        <v>-0.303721947693925</v>
      </c>
      <c r="AV17" t="s">
        <v>415</v>
      </c>
      <c r="AW17">
        <v>10093.5</v>
      </c>
      <c r="AX17">
        <v>2052.9676</v>
      </c>
      <c r="AY17">
        <v>2200.38397200057</v>
      </c>
      <c r="AZ17">
        <f>1-AX17/AY17</f>
        <v>0</v>
      </c>
      <c r="BA17">
        <v>0.5</v>
      </c>
      <c r="BB17">
        <f>DA17</f>
        <v>0</v>
      </c>
      <c r="BC17">
        <f>P17</f>
        <v>0</v>
      </c>
      <c r="BD17">
        <f>AZ17*BA17*BB17</f>
        <v>0</v>
      </c>
      <c r="BE17">
        <f>(BC17-AU17)/BB17</f>
        <v>0</v>
      </c>
      <c r="BF17">
        <f>(AS17-AY17)/AY17</f>
        <v>0</v>
      </c>
      <c r="BG17">
        <f>AR17/(AT17+AR17/AY17)</f>
        <v>0</v>
      </c>
      <c r="BH17" t="s">
        <v>416</v>
      </c>
      <c r="BI17">
        <v>0</v>
      </c>
      <c r="BJ17">
        <f>IF(BI17&lt;&gt;0, BI17, BG17)</f>
        <v>0</v>
      </c>
      <c r="BK17">
        <f>1-BJ17/AY17</f>
        <v>0</v>
      </c>
      <c r="BL17">
        <f>(AY17-AX17)/(AY17-BJ17)</f>
        <v>0</v>
      </c>
      <c r="BM17">
        <f>(AS17-AY17)/(AS17-BJ17)</f>
        <v>0</v>
      </c>
      <c r="BN17">
        <f>(AY17-AX17)/(AY17-AR17)</f>
        <v>0</v>
      </c>
      <c r="BO17">
        <f>(AS17-AY17)/(AS17-AR17)</f>
        <v>0</v>
      </c>
      <c r="BP17">
        <f>(BL17*BJ17/AX17)</f>
        <v>0</v>
      </c>
      <c r="BQ17">
        <f>(1-BP17)</f>
        <v>0</v>
      </c>
      <c r="BR17">
        <v>1140</v>
      </c>
      <c r="BS17">
        <v>290</v>
      </c>
      <c r="BT17">
        <v>2185.44</v>
      </c>
      <c r="BU17">
        <v>85</v>
      </c>
      <c r="BV17">
        <v>10093.5</v>
      </c>
      <c r="BW17">
        <v>2178.2</v>
      </c>
      <c r="BX17">
        <v>7.24</v>
      </c>
      <c r="BY17">
        <v>300</v>
      </c>
      <c r="BZ17">
        <v>24.1</v>
      </c>
      <c r="CA17">
        <v>2200.38397200057</v>
      </c>
      <c r="CB17">
        <v>2.52008492016703</v>
      </c>
      <c r="CC17">
        <v>-22.3953981551164</v>
      </c>
      <c r="CD17">
        <v>2.22292208884793</v>
      </c>
      <c r="CE17">
        <v>0.783784974205249</v>
      </c>
      <c r="CF17">
        <v>-0.00778645005561736</v>
      </c>
      <c r="CG17">
        <v>290</v>
      </c>
      <c r="CH17">
        <v>2180.47</v>
      </c>
      <c r="CI17">
        <v>835</v>
      </c>
      <c r="CJ17">
        <v>10057.9</v>
      </c>
      <c r="CK17">
        <v>2178.12</v>
      </c>
      <c r="CL17">
        <v>2.35</v>
      </c>
      <c r="CZ17">
        <f>$B$11*DX17+$C$11*DY17+$F$11*EJ17*(1-EM17)</f>
        <v>0</v>
      </c>
      <c r="DA17">
        <f>CZ17*DB17</f>
        <v>0</v>
      </c>
      <c r="DB17">
        <f>($B$11*$D$9+$C$11*$D$9+$F$11*((EW17+EO17)/MAX(EW17+EO17+EX17, 0.1)*$I$9+EX17/MAX(EW17+EO17+EX17, 0.1)*$J$9))/($B$11+$C$11+$F$11)</f>
        <v>0</v>
      </c>
      <c r="DC17">
        <f>($B$11*$K$9+$C$11*$K$9+$F$11*((EW17+EO17)/MAX(EW17+EO17+EX17, 0.1)*$P$9+EX17/MAX(EW17+EO17+EX17, 0.1)*$Q$9))/($B$11+$C$11+$F$11)</f>
        <v>0</v>
      </c>
      <c r="DD17">
        <v>6</v>
      </c>
      <c r="DE17">
        <v>0.5</v>
      </c>
      <c r="DF17" t="s">
        <v>417</v>
      </c>
      <c r="DG17">
        <v>2</v>
      </c>
      <c r="DH17">
        <v>1702669611.6</v>
      </c>
      <c r="DI17">
        <v>292.1579375</v>
      </c>
      <c r="DJ17">
        <v>293.5796875</v>
      </c>
      <c r="DK17">
        <v>29.7791</v>
      </c>
      <c r="DL17">
        <v>29.1234625</v>
      </c>
      <c r="DM17">
        <v>293.2239375</v>
      </c>
      <c r="DN17">
        <v>29.42355625</v>
      </c>
      <c r="DO17">
        <v>599.955375</v>
      </c>
      <c r="DP17">
        <v>88.86716875</v>
      </c>
      <c r="DQ17">
        <v>0.09997083125</v>
      </c>
      <c r="DR17">
        <v>31.72931875</v>
      </c>
      <c r="DS17">
        <v>31.7177</v>
      </c>
      <c r="DT17">
        <v>999.9</v>
      </c>
      <c r="DU17">
        <v>0</v>
      </c>
      <c r="DV17">
        <v>0</v>
      </c>
      <c r="DW17">
        <v>4995.15625</v>
      </c>
      <c r="DX17">
        <v>0</v>
      </c>
      <c r="DY17">
        <v>-165.1873125</v>
      </c>
      <c r="DZ17">
        <v>-1.4152425</v>
      </c>
      <c r="EA17">
        <v>301.1315</v>
      </c>
      <c r="EB17">
        <v>302.3861875</v>
      </c>
      <c r="EC17">
        <v>0.655641875</v>
      </c>
      <c r="ED17">
        <v>293.5796875</v>
      </c>
      <c r="EE17">
        <v>29.1234625</v>
      </c>
      <c r="EF17">
        <v>2.646385</v>
      </c>
      <c r="EG17">
        <v>2.588119375</v>
      </c>
      <c r="EH17">
        <v>21.95595625</v>
      </c>
      <c r="EI17">
        <v>21.591525</v>
      </c>
      <c r="EJ17">
        <v>700.014625</v>
      </c>
      <c r="EK17">
        <v>0.942987</v>
      </c>
      <c r="EL17">
        <v>0.057013175</v>
      </c>
      <c r="EM17">
        <v>0</v>
      </c>
      <c r="EN17">
        <v>2062.901875</v>
      </c>
      <c r="EO17">
        <v>5.00072</v>
      </c>
      <c r="EP17">
        <v>14475.45625</v>
      </c>
      <c r="EQ17">
        <v>6034.0725</v>
      </c>
      <c r="ER17">
        <v>43.375</v>
      </c>
      <c r="ES17">
        <v>45.5465</v>
      </c>
      <c r="ET17">
        <v>44.894375</v>
      </c>
      <c r="EU17">
        <v>45.937</v>
      </c>
      <c r="EV17">
        <v>46.0155</v>
      </c>
      <c r="EW17">
        <v>655.38875</v>
      </c>
      <c r="EX17">
        <v>39.623125</v>
      </c>
      <c r="EY17">
        <v>0</v>
      </c>
      <c r="EZ17">
        <v>307.700000047684</v>
      </c>
      <c r="FA17">
        <v>0</v>
      </c>
      <c r="FB17">
        <v>2052.9676</v>
      </c>
      <c r="FC17">
        <v>-520.659999206813</v>
      </c>
      <c r="FD17">
        <v>-3111.05384106564</v>
      </c>
      <c r="FE17">
        <v>14416.924</v>
      </c>
      <c r="FF17">
        <v>15</v>
      </c>
      <c r="FG17">
        <v>1702669645.1</v>
      </c>
      <c r="FH17" t="s">
        <v>418</v>
      </c>
      <c r="FI17">
        <v>1702669645.1</v>
      </c>
      <c r="FJ17">
        <v>1702669586.1</v>
      </c>
      <c r="FK17">
        <v>28</v>
      </c>
      <c r="FL17">
        <v>-0.007</v>
      </c>
      <c r="FM17">
        <v>-0.005</v>
      </c>
      <c r="FN17">
        <v>-1.066</v>
      </c>
      <c r="FO17">
        <v>0.356</v>
      </c>
      <c r="FP17">
        <v>294</v>
      </c>
      <c r="FQ17">
        <v>29</v>
      </c>
      <c r="FR17">
        <v>1.51</v>
      </c>
      <c r="FS17">
        <v>0.34</v>
      </c>
      <c r="FT17">
        <v>0</v>
      </c>
      <c r="FU17">
        <v>0</v>
      </c>
      <c r="FV17" t="s">
        <v>419</v>
      </c>
      <c r="FW17">
        <v>3.23762</v>
      </c>
      <c r="FX17">
        <v>2.68125</v>
      </c>
      <c r="FY17">
        <v>0.0645861</v>
      </c>
      <c r="FZ17">
        <v>0.0643547</v>
      </c>
      <c r="GA17">
        <v>0.122732</v>
      </c>
      <c r="GB17">
        <v>0.119785</v>
      </c>
      <c r="GC17">
        <v>28408.4</v>
      </c>
      <c r="GD17">
        <v>26166.9</v>
      </c>
      <c r="GE17">
        <v>28747.4</v>
      </c>
      <c r="GF17">
        <v>26547.5</v>
      </c>
      <c r="GG17">
        <v>35164.6</v>
      </c>
      <c r="GH17">
        <v>32901.5</v>
      </c>
      <c r="GI17">
        <v>43201.8</v>
      </c>
      <c r="GJ17">
        <v>40220.5</v>
      </c>
      <c r="GK17">
        <v>2.0125</v>
      </c>
      <c r="GL17">
        <v>2.4804</v>
      </c>
      <c r="GM17">
        <v>0.141025</v>
      </c>
      <c r="GN17">
        <v>0</v>
      </c>
      <c r="GO17">
        <v>29.4468</v>
      </c>
      <c r="GP17">
        <v>999.9</v>
      </c>
      <c r="GQ17">
        <v>63.423</v>
      </c>
      <c r="GR17">
        <v>30.202</v>
      </c>
      <c r="GS17">
        <v>30.7603</v>
      </c>
      <c r="GT17">
        <v>29.6948</v>
      </c>
      <c r="GU17">
        <v>8.58574</v>
      </c>
      <c r="GV17">
        <v>3</v>
      </c>
      <c r="GW17">
        <v>0.18811</v>
      </c>
      <c r="GX17">
        <v>0</v>
      </c>
      <c r="GY17">
        <v>20.3106</v>
      </c>
      <c r="GZ17">
        <v>5.24664</v>
      </c>
      <c r="HA17">
        <v>11.9662</v>
      </c>
      <c r="HB17">
        <v>4.984</v>
      </c>
      <c r="HC17">
        <v>3.2921</v>
      </c>
      <c r="HD17">
        <v>999.9</v>
      </c>
      <c r="HE17">
        <v>9999</v>
      </c>
      <c r="HF17">
        <v>9999</v>
      </c>
      <c r="HG17">
        <v>9999</v>
      </c>
      <c r="HH17">
        <v>4.9713</v>
      </c>
      <c r="HI17">
        <v>1.88295</v>
      </c>
      <c r="HJ17">
        <v>1.87775</v>
      </c>
      <c r="HK17">
        <v>1.87927</v>
      </c>
      <c r="HL17">
        <v>1.87498</v>
      </c>
      <c r="HM17">
        <v>1.87515</v>
      </c>
      <c r="HN17">
        <v>1.87836</v>
      </c>
      <c r="HO17">
        <v>1.87886</v>
      </c>
      <c r="HP17">
        <v>0</v>
      </c>
      <c r="HQ17">
        <v>0</v>
      </c>
      <c r="HR17">
        <v>0</v>
      </c>
      <c r="HS17">
        <v>0</v>
      </c>
      <c r="HT17" t="s">
        <v>420</v>
      </c>
      <c r="HU17" t="s">
        <v>421</v>
      </c>
      <c r="HV17" t="s">
        <v>422</v>
      </c>
      <c r="HW17" t="s">
        <v>422</v>
      </c>
      <c r="HX17" t="s">
        <v>422</v>
      </c>
      <c r="HY17" t="s">
        <v>422</v>
      </c>
      <c r="HZ17">
        <v>0</v>
      </c>
      <c r="IA17">
        <v>100</v>
      </c>
      <c r="IB17">
        <v>100</v>
      </c>
      <c r="IC17">
        <v>-1.066</v>
      </c>
      <c r="ID17">
        <v>0.3555</v>
      </c>
      <c r="IE17">
        <v>-1.05960000000005</v>
      </c>
      <c r="IF17">
        <v>0</v>
      </c>
      <c r="IG17">
        <v>0</v>
      </c>
      <c r="IH17">
        <v>0</v>
      </c>
      <c r="II17">
        <v>0.35554545454545</v>
      </c>
      <c r="IJ17">
        <v>0</v>
      </c>
      <c r="IK17">
        <v>0</v>
      </c>
      <c r="IL17">
        <v>0</v>
      </c>
      <c r="IM17">
        <v>-1</v>
      </c>
      <c r="IN17">
        <v>-1</v>
      </c>
      <c r="IO17">
        <v>1</v>
      </c>
      <c r="IP17">
        <v>23</v>
      </c>
      <c r="IQ17">
        <v>0.6</v>
      </c>
      <c r="IR17">
        <v>0.6</v>
      </c>
      <c r="IS17">
        <v>4.99756</v>
      </c>
      <c r="IT17">
        <v>4.99756</v>
      </c>
      <c r="IU17">
        <v>3.34595</v>
      </c>
      <c r="IV17">
        <v>3.06885</v>
      </c>
      <c r="IW17">
        <v>3.05054</v>
      </c>
      <c r="IX17">
        <v>2.33398</v>
      </c>
      <c r="IY17">
        <v>34.0092</v>
      </c>
      <c r="IZ17">
        <v>15.498</v>
      </c>
      <c r="JA17">
        <v>2</v>
      </c>
      <c r="JB17">
        <v>580.638</v>
      </c>
      <c r="JC17">
        <v>1062.42</v>
      </c>
      <c r="JD17">
        <v>30.1102</v>
      </c>
      <c r="JE17">
        <v>29.4754</v>
      </c>
      <c r="JF17">
        <v>30.0003</v>
      </c>
      <c r="JG17">
        <v>29.5579</v>
      </c>
      <c r="JH17">
        <v>29.5586</v>
      </c>
      <c r="JI17">
        <v>-1</v>
      </c>
      <c r="JJ17">
        <v>-30</v>
      </c>
      <c r="JK17">
        <v>-30</v>
      </c>
      <c r="JL17">
        <v>-999.9</v>
      </c>
      <c r="JM17">
        <v>1000</v>
      </c>
      <c r="JN17">
        <v>0</v>
      </c>
      <c r="JO17">
        <v>103.798</v>
      </c>
      <c r="JP17">
        <v>101.127</v>
      </c>
    </row>
    <row r="18" spans="1:276">
      <c r="A18">
        <v>2</v>
      </c>
      <c r="B18">
        <v>1702669711.1</v>
      </c>
      <c r="C18">
        <v>91</v>
      </c>
      <c r="D18" t="s">
        <v>423</v>
      </c>
      <c r="E18" t="s">
        <v>424</v>
      </c>
      <c r="F18">
        <v>15</v>
      </c>
      <c r="G18" t="s">
        <v>408</v>
      </c>
      <c r="H18" t="s">
        <v>409</v>
      </c>
      <c r="I18" t="s">
        <v>410</v>
      </c>
      <c r="J18" t="s">
        <v>411</v>
      </c>
      <c r="K18" t="s">
        <v>412</v>
      </c>
      <c r="L18" t="s">
        <v>413</v>
      </c>
      <c r="M18">
        <v>1702669703.1</v>
      </c>
      <c r="N18">
        <f>(O18)/1000</f>
        <v>0</v>
      </c>
      <c r="O18">
        <f>1000*DO18*AM18*(DK18-DL18)/(100*DD18*(1000-AM18*DK18))</f>
        <v>0</v>
      </c>
      <c r="P18">
        <f>DO18*AM18*(DJ18-DI18*(1000-AM18*DL18)/(1000-AM18*DK18))/(100*DD18)</f>
        <v>0</v>
      </c>
      <c r="Q18">
        <f>DI18 - IF(AM18&gt;1, P18*DD18*100.0/(AO18*DW18), 0)</f>
        <v>0</v>
      </c>
      <c r="R18">
        <f>((X18-N18/2)*Q18-P18)/(X18+N18/2)</f>
        <v>0</v>
      </c>
      <c r="S18">
        <f>R18*(DP18+DQ18)/1000.0</f>
        <v>0</v>
      </c>
      <c r="T18">
        <f>(DI18 - IF(AM18&gt;1, P18*DD18*100.0/(AO18*DW18), 0))*(DP18+DQ18)/1000.0</f>
        <v>0</v>
      </c>
      <c r="U18">
        <f>2.0/((1/W18-1/V18)+SIGN(W18)*SQRT((1/W18-1/V18)*(1/W18-1/V18) + 4*DE18/((DE18+1)*(DE18+1))*(2*1/W18*1/V18-1/V18*1/V18)))</f>
        <v>0</v>
      </c>
      <c r="V18">
        <f>IF(LEFT(DF18,1)&lt;&gt;"0",IF(LEFT(DF18,1)="1",3.0,DG18),$D$5+$E$5*(DW18*DP18/($K$5*1000))+$F$5*(DW18*DP18/($K$5*1000))*MAX(MIN(DD18,$J$5),$I$5)*MAX(MIN(DD18,$J$5),$I$5)+$G$5*MAX(MIN(DD18,$J$5),$I$5)*(DW18*DP18/($K$5*1000))+$H$5*(DW18*DP18/($K$5*1000))*(DW18*DP18/($K$5*1000)))</f>
        <v>0</v>
      </c>
      <c r="W18">
        <f>N18*(1000-(1000*0.61365*exp(17.502*AA18/(240.97+AA18))/(DP18+DQ18)+DK18)/2)/(1000*0.61365*exp(17.502*AA18/(240.97+AA18))/(DP18+DQ18)-DK18)</f>
        <v>0</v>
      </c>
      <c r="X18">
        <f>1/((DE18+1)/(U18/1.6)+1/(V18/1.37)) + DE18/((DE18+1)/(U18/1.6) + DE18/(V18/1.37))</f>
        <v>0</v>
      </c>
      <c r="Y18">
        <f>(CZ18*DC18)</f>
        <v>0</v>
      </c>
      <c r="Z18">
        <f>(DR18+(Y18+2*0.95*5.67E-8*(((DR18+$B$7)+273)^4-(DR18+273)^4)-44100*N18)/(1.84*29.3*V18+8*0.95*5.67E-8*(DR18+273)^3))</f>
        <v>0</v>
      </c>
      <c r="AA18">
        <f>($C$7*DS18+$D$7*DT18+$E$7*Z18)</f>
        <v>0</v>
      </c>
      <c r="AB18">
        <f>0.61365*exp(17.502*AA18/(240.97+AA18))</f>
        <v>0</v>
      </c>
      <c r="AC18">
        <f>(AD18/AE18*100)</f>
        <v>0</v>
      </c>
      <c r="AD18">
        <f>DK18*(DP18+DQ18)/1000</f>
        <v>0</v>
      </c>
      <c r="AE18">
        <f>0.61365*exp(17.502*DR18/(240.97+DR18))</f>
        <v>0</v>
      </c>
      <c r="AF18">
        <f>(AB18-DK18*(DP18+DQ18)/1000)</f>
        <v>0</v>
      </c>
      <c r="AG18">
        <f>(-N18*44100)</f>
        <v>0</v>
      </c>
      <c r="AH18">
        <f>2*29.3*V18*0.92*(DR18-AA18)</f>
        <v>0</v>
      </c>
      <c r="AI18">
        <f>2*0.95*5.67E-8*(((DR18+$B$7)+273)^4-(AA18+273)^4)</f>
        <v>0</v>
      </c>
      <c r="AJ18">
        <f>Y18+AI18+AG18+AH18</f>
        <v>0</v>
      </c>
      <c r="AK18">
        <v>0</v>
      </c>
      <c r="AL18">
        <v>0</v>
      </c>
      <c r="AM18">
        <f>IF(AK18*$H$13&gt;=AO18,1.0,(AO18/(AO18-AK18*$H$13)))</f>
        <v>0</v>
      </c>
      <c r="AN18">
        <f>(AM18-1)*100</f>
        <v>0</v>
      </c>
      <c r="AO18">
        <f>MAX(0,($B$13+$C$13*DW18)/(1+$D$13*DW18)*DP18/(DR18+273)*$E$13)</f>
        <v>0</v>
      </c>
      <c r="AP18" t="s">
        <v>414</v>
      </c>
      <c r="AQ18">
        <v>10099.4</v>
      </c>
      <c r="AR18">
        <v>926.4172</v>
      </c>
      <c r="AS18">
        <v>4546.76</v>
      </c>
      <c r="AT18">
        <f>1-AR18/AS18</f>
        <v>0</v>
      </c>
      <c r="AU18">
        <v>-0.303721947693925</v>
      </c>
      <c r="AV18" t="s">
        <v>425</v>
      </c>
      <c r="AW18">
        <v>10089.7</v>
      </c>
      <c r="AX18">
        <v>1715.65576923077</v>
      </c>
      <c r="AY18">
        <v>1921.76379321376</v>
      </c>
      <c r="AZ18">
        <f>1-AX18/AY18</f>
        <v>0</v>
      </c>
      <c r="BA18">
        <v>0.5</v>
      </c>
      <c r="BB18">
        <f>DA18</f>
        <v>0</v>
      </c>
      <c r="BC18">
        <f>P18</f>
        <v>0</v>
      </c>
      <c r="BD18">
        <f>AZ18*BA18*BB18</f>
        <v>0</v>
      </c>
      <c r="BE18">
        <f>(BC18-AU18)/BB18</f>
        <v>0</v>
      </c>
      <c r="BF18">
        <f>(AS18-AY18)/AY18</f>
        <v>0</v>
      </c>
      <c r="BG18">
        <f>AR18/(AT18+AR18/AY18)</f>
        <v>0</v>
      </c>
      <c r="BH18" t="s">
        <v>416</v>
      </c>
      <c r="BI18">
        <v>0</v>
      </c>
      <c r="BJ18">
        <f>IF(BI18&lt;&gt;0, BI18, BG18)</f>
        <v>0</v>
      </c>
      <c r="BK18">
        <f>1-BJ18/AY18</f>
        <v>0</v>
      </c>
      <c r="BL18">
        <f>(AY18-AX18)/(AY18-BJ18)</f>
        <v>0</v>
      </c>
      <c r="BM18">
        <f>(AS18-AY18)/(AS18-BJ18)</f>
        <v>0</v>
      </c>
      <c r="BN18">
        <f>(AY18-AX18)/(AY18-AR18)</f>
        <v>0</v>
      </c>
      <c r="BO18">
        <f>(AS18-AY18)/(AS18-AR18)</f>
        <v>0</v>
      </c>
      <c r="BP18">
        <f>(BL18*BJ18/AX18)</f>
        <v>0</v>
      </c>
      <c r="BQ18">
        <f>(1-BP18)</f>
        <v>0</v>
      </c>
      <c r="BR18">
        <v>1141</v>
      </c>
      <c r="BS18">
        <v>290</v>
      </c>
      <c r="BT18">
        <v>1902.26</v>
      </c>
      <c r="BU18">
        <v>95</v>
      </c>
      <c r="BV18">
        <v>10089.7</v>
      </c>
      <c r="BW18">
        <v>1896.35</v>
      </c>
      <c r="BX18">
        <v>5.91</v>
      </c>
      <c r="BY18">
        <v>300</v>
      </c>
      <c r="BZ18">
        <v>24.1</v>
      </c>
      <c r="CA18">
        <v>1921.76379321376</v>
      </c>
      <c r="CB18">
        <v>2.18615780182007</v>
      </c>
      <c r="CC18">
        <v>-25.6412682935305</v>
      </c>
      <c r="CD18">
        <v>1.92788375525797</v>
      </c>
      <c r="CE18">
        <v>0.863345118162802</v>
      </c>
      <c r="CF18">
        <v>-0.00778443492769744</v>
      </c>
      <c r="CG18">
        <v>290</v>
      </c>
      <c r="CH18">
        <v>1894.63</v>
      </c>
      <c r="CI18">
        <v>635</v>
      </c>
      <c r="CJ18">
        <v>10062.3</v>
      </c>
      <c r="CK18">
        <v>1896.28</v>
      </c>
      <c r="CL18">
        <v>-1.65</v>
      </c>
      <c r="CZ18">
        <f>$B$11*DX18+$C$11*DY18+$F$11*EJ18*(1-EM18)</f>
        <v>0</v>
      </c>
      <c r="DA18">
        <f>CZ18*DB18</f>
        <v>0</v>
      </c>
      <c r="DB18">
        <f>($B$11*$D$9+$C$11*$D$9+$F$11*((EW18+EO18)/MAX(EW18+EO18+EX18, 0.1)*$I$9+EX18/MAX(EW18+EO18+EX18, 0.1)*$J$9))/($B$11+$C$11+$F$11)</f>
        <v>0</v>
      </c>
      <c r="DC18">
        <f>($B$11*$K$9+$C$11*$K$9+$F$11*((EW18+EO18)/MAX(EW18+EO18+EX18, 0.1)*$P$9+EX18/MAX(EW18+EO18+EX18, 0.1)*$Q$9))/($B$11+$C$11+$F$11)</f>
        <v>0</v>
      </c>
      <c r="DD18">
        <v>6</v>
      </c>
      <c r="DE18">
        <v>0.5</v>
      </c>
      <c r="DF18" t="s">
        <v>417</v>
      </c>
      <c r="DG18">
        <v>2</v>
      </c>
      <c r="DH18">
        <v>1702669703.1</v>
      </c>
      <c r="DI18">
        <v>292.013</v>
      </c>
      <c r="DJ18">
        <v>293.430133333333</v>
      </c>
      <c r="DK18">
        <v>29.5793666666667</v>
      </c>
      <c r="DL18">
        <v>28.98646</v>
      </c>
      <c r="DM18">
        <v>293.05</v>
      </c>
      <c r="DN18">
        <v>29.2238333333333</v>
      </c>
      <c r="DO18">
        <v>599.963333333333</v>
      </c>
      <c r="DP18">
        <v>88.8617533333333</v>
      </c>
      <c r="DQ18">
        <v>0.0999324866666667</v>
      </c>
      <c r="DR18">
        <v>31.7647533333333</v>
      </c>
      <c r="DS18">
        <v>31.8275666666667</v>
      </c>
      <c r="DT18">
        <v>999.9</v>
      </c>
      <c r="DU18">
        <v>0</v>
      </c>
      <c r="DV18">
        <v>0</v>
      </c>
      <c r="DW18">
        <v>5003</v>
      </c>
      <c r="DX18">
        <v>0</v>
      </c>
      <c r="DY18">
        <v>-158.484533333333</v>
      </c>
      <c r="DZ18">
        <v>-1.44639066666667</v>
      </c>
      <c r="EA18">
        <v>300.8838</v>
      </c>
      <c r="EB18">
        <v>302.189733333333</v>
      </c>
      <c r="EC18">
        <v>0.592919133333333</v>
      </c>
      <c r="ED18">
        <v>293.430133333333</v>
      </c>
      <c r="EE18">
        <v>28.98646</v>
      </c>
      <c r="EF18">
        <v>2.62847666666667</v>
      </c>
      <c r="EG18">
        <v>2.57578866666667</v>
      </c>
      <c r="EH18">
        <v>21.8446733333333</v>
      </c>
      <c r="EI18">
        <v>21.5134733333333</v>
      </c>
      <c r="EJ18">
        <v>700.011</v>
      </c>
      <c r="EK18">
        <v>0.9430036</v>
      </c>
      <c r="EL18">
        <v>0.0569967866666667</v>
      </c>
      <c r="EM18">
        <v>0</v>
      </c>
      <c r="EN18">
        <v>1716.35866666667</v>
      </c>
      <c r="EO18">
        <v>5.00072</v>
      </c>
      <c r="EP18">
        <v>12166.4533333333</v>
      </c>
      <c r="EQ18">
        <v>6034.07266666667</v>
      </c>
      <c r="ER18">
        <v>43.4287333333333</v>
      </c>
      <c r="ES18">
        <v>45.562</v>
      </c>
      <c r="ET18">
        <v>44.937</v>
      </c>
      <c r="EU18">
        <v>45.875</v>
      </c>
      <c r="EV18">
        <v>46.062</v>
      </c>
      <c r="EW18">
        <v>655.396666666667</v>
      </c>
      <c r="EX18">
        <v>39.61</v>
      </c>
      <c r="EY18">
        <v>0</v>
      </c>
      <c r="EZ18">
        <v>89.5999999046326</v>
      </c>
      <c r="FA18">
        <v>0</v>
      </c>
      <c r="FB18">
        <v>1715.65576923077</v>
      </c>
      <c r="FC18">
        <v>-87.0505982914597</v>
      </c>
      <c r="FD18">
        <v>-764.786325387423</v>
      </c>
      <c r="FE18">
        <v>12161.9923076923</v>
      </c>
      <c r="FF18">
        <v>15</v>
      </c>
      <c r="FG18">
        <v>1702669736.1</v>
      </c>
      <c r="FH18" t="s">
        <v>426</v>
      </c>
      <c r="FI18">
        <v>1702669736.1</v>
      </c>
      <c r="FJ18">
        <v>1702669586.1</v>
      </c>
      <c r="FK18">
        <v>29</v>
      </c>
      <c r="FL18">
        <v>0.029</v>
      </c>
      <c r="FM18">
        <v>-0.005</v>
      </c>
      <c r="FN18">
        <v>-1.037</v>
      </c>
      <c r="FO18">
        <v>0.356</v>
      </c>
      <c r="FP18">
        <v>295</v>
      </c>
      <c r="FQ18">
        <v>29</v>
      </c>
      <c r="FR18">
        <v>1.11</v>
      </c>
      <c r="FS18">
        <v>0.34</v>
      </c>
      <c r="FT18">
        <v>0</v>
      </c>
      <c r="FU18">
        <v>0</v>
      </c>
      <c r="FV18" t="s">
        <v>419</v>
      </c>
      <c r="FW18">
        <v>3.23758</v>
      </c>
      <c r="FX18">
        <v>2.68096</v>
      </c>
      <c r="FY18">
        <v>0.0645449</v>
      </c>
      <c r="FZ18">
        <v>0.0642881</v>
      </c>
      <c r="GA18">
        <v>0.122304</v>
      </c>
      <c r="GB18">
        <v>0.119588</v>
      </c>
      <c r="GC18">
        <v>28410.1</v>
      </c>
      <c r="GD18">
        <v>26170</v>
      </c>
      <c r="GE18">
        <v>28747.8</v>
      </c>
      <c r="GF18">
        <v>26548.7</v>
      </c>
      <c r="GG18">
        <v>35182.7</v>
      </c>
      <c r="GH18">
        <v>32910.5</v>
      </c>
      <c r="GI18">
        <v>43202.5</v>
      </c>
      <c r="GJ18">
        <v>40222.2</v>
      </c>
      <c r="GK18">
        <v>2.0131</v>
      </c>
      <c r="GL18">
        <v>2.4812</v>
      </c>
      <c r="GM18">
        <v>0.149325</v>
      </c>
      <c r="GN18">
        <v>0</v>
      </c>
      <c r="GO18">
        <v>29.4037</v>
      </c>
      <c r="GP18">
        <v>999.9</v>
      </c>
      <c r="GQ18">
        <v>62.99</v>
      </c>
      <c r="GR18">
        <v>30.273</v>
      </c>
      <c r="GS18">
        <v>30.6768</v>
      </c>
      <c r="GT18">
        <v>30.1248</v>
      </c>
      <c r="GU18">
        <v>8.61779</v>
      </c>
      <c r="GV18">
        <v>3</v>
      </c>
      <c r="GW18">
        <v>0.187409</v>
      </c>
      <c r="GX18">
        <v>0</v>
      </c>
      <c r="GY18">
        <v>20.31</v>
      </c>
      <c r="GZ18">
        <v>5.24664</v>
      </c>
      <c r="HA18">
        <v>11.9668</v>
      </c>
      <c r="HB18">
        <v>4.985</v>
      </c>
      <c r="HC18">
        <v>3.2922</v>
      </c>
      <c r="HD18">
        <v>999.9</v>
      </c>
      <c r="HE18">
        <v>9999</v>
      </c>
      <c r="HF18">
        <v>9999</v>
      </c>
      <c r="HG18">
        <v>9999</v>
      </c>
      <c r="HH18">
        <v>4.97124</v>
      </c>
      <c r="HI18">
        <v>1.88295</v>
      </c>
      <c r="HJ18">
        <v>1.87762</v>
      </c>
      <c r="HK18">
        <v>1.87927</v>
      </c>
      <c r="HL18">
        <v>1.87495</v>
      </c>
      <c r="HM18">
        <v>1.87515</v>
      </c>
      <c r="HN18">
        <v>1.87836</v>
      </c>
      <c r="HO18">
        <v>1.87886</v>
      </c>
      <c r="HP18">
        <v>0</v>
      </c>
      <c r="HQ18">
        <v>0</v>
      </c>
      <c r="HR18">
        <v>0</v>
      </c>
      <c r="HS18">
        <v>0</v>
      </c>
      <c r="HT18" t="s">
        <v>420</v>
      </c>
      <c r="HU18" t="s">
        <v>421</v>
      </c>
      <c r="HV18" t="s">
        <v>422</v>
      </c>
      <c r="HW18" t="s">
        <v>422</v>
      </c>
      <c r="HX18" t="s">
        <v>422</v>
      </c>
      <c r="HY18" t="s">
        <v>422</v>
      </c>
      <c r="HZ18">
        <v>0</v>
      </c>
      <c r="IA18">
        <v>100</v>
      </c>
      <c r="IB18">
        <v>100</v>
      </c>
      <c r="IC18">
        <v>-1.037</v>
      </c>
      <c r="ID18">
        <v>0.3556</v>
      </c>
      <c r="IE18">
        <v>-1.06609090909097</v>
      </c>
      <c r="IF18">
        <v>0</v>
      </c>
      <c r="IG18">
        <v>0</v>
      </c>
      <c r="IH18">
        <v>0</v>
      </c>
      <c r="II18">
        <v>0.35554545454545</v>
      </c>
      <c r="IJ18">
        <v>0</v>
      </c>
      <c r="IK18">
        <v>0</v>
      </c>
      <c r="IL18">
        <v>0</v>
      </c>
      <c r="IM18">
        <v>-1</v>
      </c>
      <c r="IN18">
        <v>-1</v>
      </c>
      <c r="IO18">
        <v>1</v>
      </c>
      <c r="IP18">
        <v>23</v>
      </c>
      <c r="IQ18">
        <v>1.1</v>
      </c>
      <c r="IR18">
        <v>2.1</v>
      </c>
      <c r="IS18">
        <v>4.99756</v>
      </c>
      <c r="IT18">
        <v>4.99756</v>
      </c>
      <c r="IU18">
        <v>3.34595</v>
      </c>
      <c r="IV18">
        <v>3.06763</v>
      </c>
      <c r="IW18">
        <v>3.05054</v>
      </c>
      <c r="IX18">
        <v>2.35596</v>
      </c>
      <c r="IY18">
        <v>34.0771</v>
      </c>
      <c r="IZ18">
        <v>15.4717</v>
      </c>
      <c r="JA18">
        <v>2</v>
      </c>
      <c r="JB18">
        <v>581.067</v>
      </c>
      <c r="JC18">
        <v>1063.29</v>
      </c>
      <c r="JD18">
        <v>30.0977</v>
      </c>
      <c r="JE18">
        <v>29.4734</v>
      </c>
      <c r="JF18">
        <v>30.0001</v>
      </c>
      <c r="JG18">
        <v>29.5554</v>
      </c>
      <c r="JH18">
        <v>29.5525</v>
      </c>
      <c r="JI18">
        <v>-1</v>
      </c>
      <c r="JJ18">
        <v>-30</v>
      </c>
      <c r="JK18">
        <v>-30</v>
      </c>
      <c r="JL18">
        <v>-999.9</v>
      </c>
      <c r="JM18">
        <v>1000</v>
      </c>
      <c r="JN18">
        <v>0</v>
      </c>
      <c r="JO18">
        <v>103.8</v>
      </c>
      <c r="JP18">
        <v>101.132</v>
      </c>
    </row>
    <row r="19" spans="1:276">
      <c r="A19">
        <v>3</v>
      </c>
      <c r="B19">
        <v>1702669838.1</v>
      </c>
      <c r="C19">
        <v>218</v>
      </c>
      <c r="D19" t="s">
        <v>427</v>
      </c>
      <c r="E19" t="s">
        <v>428</v>
      </c>
      <c r="F19">
        <v>15</v>
      </c>
      <c r="G19" t="s">
        <v>408</v>
      </c>
      <c r="H19" t="s">
        <v>409</v>
      </c>
      <c r="I19" t="s">
        <v>410</v>
      </c>
      <c r="J19" t="s">
        <v>411</v>
      </c>
      <c r="K19" t="s">
        <v>412</v>
      </c>
      <c r="L19" t="s">
        <v>413</v>
      </c>
      <c r="M19">
        <v>1702669830.1</v>
      </c>
      <c r="N19">
        <f>(O19)/1000</f>
        <v>0</v>
      </c>
      <c r="O19">
        <f>1000*DO19*AM19*(DK19-DL19)/(100*DD19*(1000-AM19*DK19))</f>
        <v>0</v>
      </c>
      <c r="P19">
        <f>DO19*AM19*(DJ19-DI19*(1000-AM19*DL19)/(1000-AM19*DK19))/(100*DD19)</f>
        <v>0</v>
      </c>
      <c r="Q19">
        <f>DI19 - IF(AM19&gt;1, P19*DD19*100.0/(AO19*DW19), 0)</f>
        <v>0</v>
      </c>
      <c r="R19">
        <f>((X19-N19/2)*Q19-P19)/(X19+N19/2)</f>
        <v>0</v>
      </c>
      <c r="S19">
        <f>R19*(DP19+DQ19)/1000.0</f>
        <v>0</v>
      </c>
      <c r="T19">
        <f>(DI19 - IF(AM19&gt;1, P19*DD19*100.0/(AO19*DW19), 0))*(DP19+DQ19)/1000.0</f>
        <v>0</v>
      </c>
      <c r="U19">
        <f>2.0/((1/W19-1/V19)+SIGN(W19)*SQRT((1/W19-1/V19)*(1/W19-1/V19) + 4*DE19/((DE19+1)*(DE19+1))*(2*1/W19*1/V19-1/V19*1/V19)))</f>
        <v>0</v>
      </c>
      <c r="V19">
        <f>IF(LEFT(DF19,1)&lt;&gt;"0",IF(LEFT(DF19,1)="1",3.0,DG19),$D$5+$E$5*(DW19*DP19/($K$5*1000))+$F$5*(DW19*DP19/($K$5*1000))*MAX(MIN(DD19,$J$5),$I$5)*MAX(MIN(DD19,$J$5),$I$5)+$G$5*MAX(MIN(DD19,$J$5),$I$5)*(DW19*DP19/($K$5*1000))+$H$5*(DW19*DP19/($K$5*1000))*(DW19*DP19/($K$5*1000)))</f>
        <v>0</v>
      </c>
      <c r="W19">
        <f>N19*(1000-(1000*0.61365*exp(17.502*AA19/(240.97+AA19))/(DP19+DQ19)+DK19)/2)/(1000*0.61365*exp(17.502*AA19/(240.97+AA19))/(DP19+DQ19)-DK19)</f>
        <v>0</v>
      </c>
      <c r="X19">
        <f>1/((DE19+1)/(U19/1.6)+1/(V19/1.37)) + DE19/((DE19+1)/(U19/1.6) + DE19/(V19/1.37))</f>
        <v>0</v>
      </c>
      <c r="Y19">
        <f>(CZ19*DC19)</f>
        <v>0</v>
      </c>
      <c r="Z19">
        <f>(DR19+(Y19+2*0.95*5.67E-8*(((DR19+$B$7)+273)^4-(DR19+273)^4)-44100*N19)/(1.84*29.3*V19+8*0.95*5.67E-8*(DR19+273)^3))</f>
        <v>0</v>
      </c>
      <c r="AA19">
        <f>($C$7*DS19+$D$7*DT19+$E$7*Z19)</f>
        <v>0</v>
      </c>
      <c r="AB19">
        <f>0.61365*exp(17.502*AA19/(240.97+AA19))</f>
        <v>0</v>
      </c>
      <c r="AC19">
        <f>(AD19/AE19*100)</f>
        <v>0</v>
      </c>
      <c r="AD19">
        <f>DK19*(DP19+DQ19)/1000</f>
        <v>0</v>
      </c>
      <c r="AE19">
        <f>0.61365*exp(17.502*DR19/(240.97+DR19))</f>
        <v>0</v>
      </c>
      <c r="AF19">
        <f>(AB19-DK19*(DP19+DQ19)/1000)</f>
        <v>0</v>
      </c>
      <c r="AG19">
        <f>(-N19*44100)</f>
        <v>0</v>
      </c>
      <c r="AH19">
        <f>2*29.3*V19*0.92*(DR19-AA19)</f>
        <v>0</v>
      </c>
      <c r="AI19">
        <f>2*0.95*5.67E-8*(((DR19+$B$7)+273)^4-(AA19+273)^4)</f>
        <v>0</v>
      </c>
      <c r="AJ19">
        <f>Y19+AI19+AG19+AH19</f>
        <v>0</v>
      </c>
      <c r="AK19">
        <v>0</v>
      </c>
      <c r="AL19">
        <v>0</v>
      </c>
      <c r="AM19">
        <f>IF(AK19*$H$13&gt;=AO19,1.0,(AO19/(AO19-AK19*$H$13)))</f>
        <v>0</v>
      </c>
      <c r="AN19">
        <f>(AM19-1)*100</f>
        <v>0</v>
      </c>
      <c r="AO19">
        <f>MAX(0,($B$13+$C$13*DW19)/(1+$D$13*DW19)*DP19/(DR19+273)*$E$13)</f>
        <v>0</v>
      </c>
      <c r="AP19" t="s">
        <v>414</v>
      </c>
      <c r="AQ19">
        <v>10099.4</v>
      </c>
      <c r="AR19">
        <v>926.4172</v>
      </c>
      <c r="AS19">
        <v>4546.76</v>
      </c>
      <c r="AT19">
        <f>1-AR19/AS19</f>
        <v>0</v>
      </c>
      <c r="AU19">
        <v>-0.303721947693925</v>
      </c>
      <c r="AV19" t="s">
        <v>429</v>
      </c>
      <c r="AW19">
        <v>10090.2</v>
      </c>
      <c r="AX19">
        <v>1614.5836</v>
      </c>
      <c r="AY19">
        <v>1832.66119716828</v>
      </c>
      <c r="AZ19">
        <f>1-AX19/AY19</f>
        <v>0</v>
      </c>
      <c r="BA19">
        <v>0.5</v>
      </c>
      <c r="BB19">
        <f>DA19</f>
        <v>0</v>
      </c>
      <c r="BC19">
        <f>P19</f>
        <v>0</v>
      </c>
      <c r="BD19">
        <f>AZ19*BA19*BB19</f>
        <v>0</v>
      </c>
      <c r="BE19">
        <f>(BC19-AU19)/BB19</f>
        <v>0</v>
      </c>
      <c r="BF19">
        <f>(AS19-AY19)/AY19</f>
        <v>0</v>
      </c>
      <c r="BG19">
        <f>AR19/(AT19+AR19/AY19)</f>
        <v>0</v>
      </c>
      <c r="BH19" t="s">
        <v>416</v>
      </c>
      <c r="BI19">
        <v>0</v>
      </c>
      <c r="BJ19">
        <f>IF(BI19&lt;&gt;0, BI19, BG19)</f>
        <v>0</v>
      </c>
      <c r="BK19">
        <f>1-BJ19/AY19</f>
        <v>0</v>
      </c>
      <c r="BL19">
        <f>(AY19-AX19)/(AY19-BJ19)</f>
        <v>0</v>
      </c>
      <c r="BM19">
        <f>(AS19-AY19)/(AS19-BJ19)</f>
        <v>0</v>
      </c>
      <c r="BN19">
        <f>(AY19-AX19)/(AY19-AR19)</f>
        <v>0</v>
      </c>
      <c r="BO19">
        <f>(AS19-AY19)/(AS19-AR19)</f>
        <v>0</v>
      </c>
      <c r="BP19">
        <f>(BL19*BJ19/AX19)</f>
        <v>0</v>
      </c>
      <c r="BQ19">
        <f>(1-BP19)</f>
        <v>0</v>
      </c>
      <c r="BR19">
        <v>1142</v>
      </c>
      <c r="BS19">
        <v>290</v>
      </c>
      <c r="BT19">
        <v>1815.31</v>
      </c>
      <c r="BU19">
        <v>85</v>
      </c>
      <c r="BV19">
        <v>10090.2</v>
      </c>
      <c r="BW19">
        <v>1808.15</v>
      </c>
      <c r="BX19">
        <v>7.16</v>
      </c>
      <c r="BY19">
        <v>300</v>
      </c>
      <c r="BZ19">
        <v>24.1</v>
      </c>
      <c r="CA19">
        <v>1832.66119716828</v>
      </c>
      <c r="CB19">
        <v>2.25819053269503</v>
      </c>
      <c r="CC19">
        <v>-24.7279879062955</v>
      </c>
      <c r="CD19">
        <v>1.99126070563437</v>
      </c>
      <c r="CE19">
        <v>0.846333784017348</v>
      </c>
      <c r="CF19">
        <v>-0.00778392369299223</v>
      </c>
      <c r="CG19">
        <v>290</v>
      </c>
      <c r="CH19">
        <v>1805.69</v>
      </c>
      <c r="CI19">
        <v>675</v>
      </c>
      <c r="CJ19">
        <v>10059.9</v>
      </c>
      <c r="CK19">
        <v>1808.08</v>
      </c>
      <c r="CL19">
        <v>-2.39</v>
      </c>
      <c r="CZ19">
        <f>$B$11*DX19+$C$11*DY19+$F$11*EJ19*(1-EM19)</f>
        <v>0</v>
      </c>
      <c r="DA19">
        <f>CZ19*DB19</f>
        <v>0</v>
      </c>
      <c r="DB19">
        <f>($B$11*$D$9+$C$11*$D$9+$F$11*((EW19+EO19)/MAX(EW19+EO19+EX19, 0.1)*$I$9+EX19/MAX(EW19+EO19+EX19, 0.1)*$J$9))/($B$11+$C$11+$F$11)</f>
        <v>0</v>
      </c>
      <c r="DC19">
        <f>($B$11*$K$9+$C$11*$K$9+$F$11*((EW19+EO19)/MAX(EW19+EO19+EX19, 0.1)*$P$9+EX19/MAX(EW19+EO19+EX19, 0.1)*$Q$9))/($B$11+$C$11+$F$11)</f>
        <v>0</v>
      </c>
      <c r="DD19">
        <v>6</v>
      </c>
      <c r="DE19">
        <v>0.5</v>
      </c>
      <c r="DF19" t="s">
        <v>417</v>
      </c>
      <c r="DG19">
        <v>2</v>
      </c>
      <c r="DH19">
        <v>1702669830.1</v>
      </c>
      <c r="DI19">
        <v>292.294266666667</v>
      </c>
      <c r="DJ19">
        <v>293.275133333333</v>
      </c>
      <c r="DK19">
        <v>29.7391333333333</v>
      </c>
      <c r="DL19">
        <v>29.2038533333333</v>
      </c>
      <c r="DM19">
        <v>293.335266666667</v>
      </c>
      <c r="DN19">
        <v>29.3835866666667</v>
      </c>
      <c r="DO19">
        <v>599.979466666667</v>
      </c>
      <c r="DP19">
        <v>88.8591533333333</v>
      </c>
      <c r="DQ19">
        <v>0.0999777133333333</v>
      </c>
      <c r="DR19">
        <v>31.7599066666667</v>
      </c>
      <c r="DS19">
        <v>31.86844</v>
      </c>
      <c r="DT19">
        <v>999.9</v>
      </c>
      <c r="DU19">
        <v>0</v>
      </c>
      <c r="DV19">
        <v>0</v>
      </c>
      <c r="DW19">
        <v>4997.5</v>
      </c>
      <c r="DX19">
        <v>0</v>
      </c>
      <c r="DY19">
        <v>-310.425133333333</v>
      </c>
      <c r="DZ19">
        <v>-0.976584406666667</v>
      </c>
      <c r="EA19">
        <v>301.2576</v>
      </c>
      <c r="EB19">
        <v>302.097466666667</v>
      </c>
      <c r="EC19">
        <v>0.535273</v>
      </c>
      <c r="ED19">
        <v>293.275133333333</v>
      </c>
      <c r="EE19">
        <v>29.2038533333333</v>
      </c>
      <c r="EF19">
        <v>2.64259333333333</v>
      </c>
      <c r="EG19">
        <v>2.595028</v>
      </c>
      <c r="EH19">
        <v>21.93244</v>
      </c>
      <c r="EI19">
        <v>21.6351066666667</v>
      </c>
      <c r="EJ19">
        <v>700.006266666667</v>
      </c>
      <c r="EK19">
        <v>0.943009666666667</v>
      </c>
      <c r="EL19">
        <v>0.0569906066666667</v>
      </c>
      <c r="EM19">
        <v>0</v>
      </c>
      <c r="EN19">
        <v>1614.88533333333</v>
      </c>
      <c r="EO19">
        <v>5.00072</v>
      </c>
      <c r="EP19">
        <v>11191.0666666667</v>
      </c>
      <c r="EQ19">
        <v>6034.04066666667</v>
      </c>
      <c r="ER19">
        <v>43.437</v>
      </c>
      <c r="ES19">
        <v>45.562</v>
      </c>
      <c r="ET19">
        <v>44.937</v>
      </c>
      <c r="EU19">
        <v>45.8162</v>
      </c>
      <c r="EV19">
        <v>46.062</v>
      </c>
      <c r="EW19">
        <v>655.398666666667</v>
      </c>
      <c r="EX19">
        <v>39.61</v>
      </c>
      <c r="EY19">
        <v>0</v>
      </c>
      <c r="EZ19">
        <v>125.899999856949</v>
      </c>
      <c r="FA19">
        <v>0</v>
      </c>
      <c r="FB19">
        <v>1614.5836</v>
      </c>
      <c r="FC19">
        <v>-24.7238461787383</v>
      </c>
      <c r="FD19">
        <v>-166.053846370446</v>
      </c>
      <c r="FE19">
        <v>11189.176</v>
      </c>
      <c r="FF19">
        <v>15</v>
      </c>
      <c r="FG19">
        <v>1702669853.1</v>
      </c>
      <c r="FH19" t="s">
        <v>430</v>
      </c>
      <c r="FI19">
        <v>1702669853.1</v>
      </c>
      <c r="FJ19">
        <v>1702669586.1</v>
      </c>
      <c r="FK19">
        <v>30</v>
      </c>
      <c r="FL19">
        <v>-0.005</v>
      </c>
      <c r="FM19">
        <v>-0.005</v>
      </c>
      <c r="FN19">
        <v>-1.041</v>
      </c>
      <c r="FO19">
        <v>0.356</v>
      </c>
      <c r="FP19">
        <v>293</v>
      </c>
      <c r="FQ19">
        <v>29</v>
      </c>
      <c r="FR19">
        <v>1.27</v>
      </c>
      <c r="FS19">
        <v>0.34</v>
      </c>
      <c r="FT19">
        <v>0</v>
      </c>
      <c r="FU19">
        <v>0</v>
      </c>
      <c r="FV19" t="s">
        <v>419</v>
      </c>
      <c r="FW19">
        <v>3.23777</v>
      </c>
      <c r="FX19">
        <v>2.68105</v>
      </c>
      <c r="FY19">
        <v>0.0645393</v>
      </c>
      <c r="FZ19">
        <v>0.0643002</v>
      </c>
      <c r="GA19">
        <v>0.122692</v>
      </c>
      <c r="GB19">
        <v>0.120024</v>
      </c>
      <c r="GC19">
        <v>28409.8</v>
      </c>
      <c r="GD19">
        <v>26171.5</v>
      </c>
      <c r="GE19">
        <v>28747.3</v>
      </c>
      <c r="GF19">
        <v>26550.6</v>
      </c>
      <c r="GG19">
        <v>35166.1</v>
      </c>
      <c r="GH19">
        <v>32896.4</v>
      </c>
      <c r="GI19">
        <v>43201.8</v>
      </c>
      <c r="GJ19">
        <v>40225.4</v>
      </c>
      <c r="GK19">
        <v>2.013</v>
      </c>
      <c r="GL19">
        <v>2.4822</v>
      </c>
      <c r="GM19">
        <v>0.153139</v>
      </c>
      <c r="GN19">
        <v>0</v>
      </c>
      <c r="GO19">
        <v>29.3923</v>
      </c>
      <c r="GP19">
        <v>999.9</v>
      </c>
      <c r="GQ19">
        <v>62.923</v>
      </c>
      <c r="GR19">
        <v>30.373</v>
      </c>
      <c r="GS19">
        <v>30.8203</v>
      </c>
      <c r="GT19">
        <v>30.0448</v>
      </c>
      <c r="GU19">
        <v>8.62981</v>
      </c>
      <c r="GV19">
        <v>3</v>
      </c>
      <c r="GW19">
        <v>0.185976</v>
      </c>
      <c r="GX19">
        <v>0</v>
      </c>
      <c r="GY19">
        <v>20.3102</v>
      </c>
      <c r="GZ19">
        <v>5.24664</v>
      </c>
      <c r="HA19">
        <v>11.968</v>
      </c>
      <c r="HB19">
        <v>4.9854</v>
      </c>
      <c r="HC19">
        <v>3.2923</v>
      </c>
      <c r="HD19">
        <v>999.9</v>
      </c>
      <c r="HE19">
        <v>9999</v>
      </c>
      <c r="HF19">
        <v>9999</v>
      </c>
      <c r="HG19">
        <v>9999</v>
      </c>
      <c r="HH19">
        <v>4.97123</v>
      </c>
      <c r="HI19">
        <v>1.88293</v>
      </c>
      <c r="HJ19">
        <v>1.8777</v>
      </c>
      <c r="HK19">
        <v>1.87927</v>
      </c>
      <c r="HL19">
        <v>1.87495</v>
      </c>
      <c r="HM19">
        <v>1.87515</v>
      </c>
      <c r="HN19">
        <v>1.87838</v>
      </c>
      <c r="HO19">
        <v>1.87889</v>
      </c>
      <c r="HP19">
        <v>0</v>
      </c>
      <c r="HQ19">
        <v>0</v>
      </c>
      <c r="HR19">
        <v>0</v>
      </c>
      <c r="HS19">
        <v>0</v>
      </c>
      <c r="HT19" t="s">
        <v>420</v>
      </c>
      <c r="HU19" t="s">
        <v>421</v>
      </c>
      <c r="HV19" t="s">
        <v>422</v>
      </c>
      <c r="HW19" t="s">
        <v>422</v>
      </c>
      <c r="HX19" t="s">
        <v>422</v>
      </c>
      <c r="HY19" t="s">
        <v>422</v>
      </c>
      <c r="HZ19">
        <v>0</v>
      </c>
      <c r="IA19">
        <v>100</v>
      </c>
      <c r="IB19">
        <v>100</v>
      </c>
      <c r="IC19">
        <v>-1.041</v>
      </c>
      <c r="ID19">
        <v>0.3556</v>
      </c>
      <c r="IE19">
        <v>-1.03672727272726</v>
      </c>
      <c r="IF19">
        <v>0</v>
      </c>
      <c r="IG19">
        <v>0</v>
      </c>
      <c r="IH19">
        <v>0</v>
      </c>
      <c r="II19">
        <v>0.35554545454545</v>
      </c>
      <c r="IJ19">
        <v>0</v>
      </c>
      <c r="IK19">
        <v>0</v>
      </c>
      <c r="IL19">
        <v>0</v>
      </c>
      <c r="IM19">
        <v>-1</v>
      </c>
      <c r="IN19">
        <v>-1</v>
      </c>
      <c r="IO19">
        <v>1</v>
      </c>
      <c r="IP19">
        <v>23</v>
      </c>
      <c r="IQ19">
        <v>1.7</v>
      </c>
      <c r="IR19">
        <v>4.2</v>
      </c>
      <c r="IS19">
        <v>4.99756</v>
      </c>
      <c r="IT19">
        <v>4.99756</v>
      </c>
      <c r="IU19">
        <v>3.34595</v>
      </c>
      <c r="IV19">
        <v>3.06763</v>
      </c>
      <c r="IW19">
        <v>3.05054</v>
      </c>
      <c r="IX19">
        <v>2.32422</v>
      </c>
      <c r="IY19">
        <v>34.1678</v>
      </c>
      <c r="IZ19">
        <v>15.4542</v>
      </c>
      <c r="JA19">
        <v>2</v>
      </c>
      <c r="JB19">
        <v>580.794</v>
      </c>
      <c r="JC19">
        <v>1064.18</v>
      </c>
      <c r="JD19">
        <v>30.08</v>
      </c>
      <c r="JE19">
        <v>29.4531</v>
      </c>
      <c r="JF19">
        <v>29.9999</v>
      </c>
      <c r="JG19">
        <v>29.5358</v>
      </c>
      <c r="JH19">
        <v>29.5328</v>
      </c>
      <c r="JI19">
        <v>-1</v>
      </c>
      <c r="JJ19">
        <v>-30</v>
      </c>
      <c r="JK19">
        <v>-30</v>
      </c>
      <c r="JL19">
        <v>-999.9</v>
      </c>
      <c r="JM19">
        <v>1000</v>
      </c>
      <c r="JN19">
        <v>0</v>
      </c>
      <c r="JO19">
        <v>103.798</v>
      </c>
      <c r="JP19">
        <v>101.14</v>
      </c>
    </row>
    <row r="20" spans="1:276">
      <c r="A20">
        <v>4</v>
      </c>
      <c r="B20">
        <v>1702669920.1</v>
      </c>
      <c r="C20">
        <v>300</v>
      </c>
      <c r="D20" t="s">
        <v>431</v>
      </c>
      <c r="E20" t="s">
        <v>432</v>
      </c>
      <c r="F20">
        <v>15</v>
      </c>
      <c r="G20" t="s">
        <v>408</v>
      </c>
      <c r="H20" t="s">
        <v>409</v>
      </c>
      <c r="I20" t="s">
        <v>410</v>
      </c>
      <c r="J20" t="s">
        <v>411</v>
      </c>
      <c r="K20" t="s">
        <v>412</v>
      </c>
      <c r="L20" t="s">
        <v>413</v>
      </c>
      <c r="M20">
        <v>1702669911.6</v>
      </c>
      <c r="N20">
        <f>(O20)/1000</f>
        <v>0</v>
      </c>
      <c r="O20">
        <f>1000*DO20*AM20*(DK20-DL20)/(100*DD20*(1000-AM20*DK20))</f>
        <v>0</v>
      </c>
      <c r="P20">
        <f>DO20*AM20*(DJ20-DI20*(1000-AM20*DL20)/(1000-AM20*DK20))/(100*DD20)</f>
        <v>0</v>
      </c>
      <c r="Q20">
        <f>DI20 - IF(AM20&gt;1, P20*DD20*100.0/(AO20*DW20), 0)</f>
        <v>0</v>
      </c>
      <c r="R20">
        <f>((X20-N20/2)*Q20-P20)/(X20+N20/2)</f>
        <v>0</v>
      </c>
      <c r="S20">
        <f>R20*(DP20+DQ20)/1000.0</f>
        <v>0</v>
      </c>
      <c r="T20">
        <f>(DI20 - IF(AM20&gt;1, P20*DD20*100.0/(AO20*DW20), 0))*(DP20+DQ20)/1000.0</f>
        <v>0</v>
      </c>
      <c r="U20">
        <f>2.0/((1/W20-1/V20)+SIGN(W20)*SQRT((1/W20-1/V20)*(1/W20-1/V20) + 4*DE20/((DE20+1)*(DE20+1))*(2*1/W20*1/V20-1/V20*1/V20)))</f>
        <v>0</v>
      </c>
      <c r="V20">
        <f>IF(LEFT(DF20,1)&lt;&gt;"0",IF(LEFT(DF20,1)="1",3.0,DG20),$D$5+$E$5*(DW20*DP20/($K$5*1000))+$F$5*(DW20*DP20/($K$5*1000))*MAX(MIN(DD20,$J$5),$I$5)*MAX(MIN(DD20,$J$5),$I$5)+$G$5*MAX(MIN(DD20,$J$5),$I$5)*(DW20*DP20/($K$5*1000))+$H$5*(DW20*DP20/($K$5*1000))*(DW20*DP20/($K$5*1000)))</f>
        <v>0</v>
      </c>
      <c r="W20">
        <f>N20*(1000-(1000*0.61365*exp(17.502*AA20/(240.97+AA20))/(DP20+DQ20)+DK20)/2)/(1000*0.61365*exp(17.502*AA20/(240.97+AA20))/(DP20+DQ20)-DK20)</f>
        <v>0</v>
      </c>
      <c r="X20">
        <f>1/((DE20+1)/(U20/1.6)+1/(V20/1.37)) + DE20/((DE20+1)/(U20/1.6) + DE20/(V20/1.37))</f>
        <v>0</v>
      </c>
      <c r="Y20">
        <f>(CZ20*DC20)</f>
        <v>0</v>
      </c>
      <c r="Z20">
        <f>(DR20+(Y20+2*0.95*5.67E-8*(((DR20+$B$7)+273)^4-(DR20+273)^4)-44100*N20)/(1.84*29.3*V20+8*0.95*5.67E-8*(DR20+273)^3))</f>
        <v>0</v>
      </c>
      <c r="AA20">
        <f>($C$7*DS20+$D$7*DT20+$E$7*Z20)</f>
        <v>0</v>
      </c>
      <c r="AB20">
        <f>0.61365*exp(17.502*AA20/(240.97+AA20))</f>
        <v>0</v>
      </c>
      <c r="AC20">
        <f>(AD20/AE20*100)</f>
        <v>0</v>
      </c>
      <c r="AD20">
        <f>DK20*(DP20+DQ20)/1000</f>
        <v>0</v>
      </c>
      <c r="AE20">
        <f>0.61365*exp(17.502*DR20/(240.97+DR20))</f>
        <v>0</v>
      </c>
      <c r="AF20">
        <f>(AB20-DK20*(DP20+DQ20)/1000)</f>
        <v>0</v>
      </c>
      <c r="AG20">
        <f>(-N20*44100)</f>
        <v>0</v>
      </c>
      <c r="AH20">
        <f>2*29.3*V20*0.92*(DR20-AA20)</f>
        <v>0</v>
      </c>
      <c r="AI20">
        <f>2*0.95*5.67E-8*(((DR20+$B$7)+273)^4-(AA20+273)^4)</f>
        <v>0</v>
      </c>
      <c r="AJ20">
        <f>Y20+AI20+AG20+AH20</f>
        <v>0</v>
      </c>
      <c r="AK20">
        <v>0</v>
      </c>
      <c r="AL20">
        <v>0</v>
      </c>
      <c r="AM20">
        <f>IF(AK20*$H$13&gt;=AO20,1.0,(AO20/(AO20-AK20*$H$13)))</f>
        <v>0</v>
      </c>
      <c r="AN20">
        <f>(AM20-1)*100</f>
        <v>0</v>
      </c>
      <c r="AO20">
        <f>MAX(0,($B$13+$C$13*DW20)/(1+$D$13*DW20)*DP20/(DR20+273)*$E$13)</f>
        <v>0</v>
      </c>
      <c r="AP20" t="s">
        <v>414</v>
      </c>
      <c r="AQ20">
        <v>10099.4</v>
      </c>
      <c r="AR20">
        <v>926.4172</v>
      </c>
      <c r="AS20">
        <v>4546.76</v>
      </c>
      <c r="AT20">
        <f>1-AR20/AS20</f>
        <v>0</v>
      </c>
      <c r="AU20">
        <v>-0.303721947693925</v>
      </c>
      <c r="AV20" t="s">
        <v>433</v>
      </c>
      <c r="AW20">
        <v>10086.4</v>
      </c>
      <c r="AX20">
        <v>1585.03346153846</v>
      </c>
      <c r="AY20">
        <v>1811.58204132298</v>
      </c>
      <c r="AZ20">
        <f>1-AX20/AY20</f>
        <v>0</v>
      </c>
      <c r="BA20">
        <v>0.5</v>
      </c>
      <c r="BB20">
        <f>DA20</f>
        <v>0</v>
      </c>
      <c r="BC20">
        <f>P20</f>
        <v>0</v>
      </c>
      <c r="BD20">
        <f>AZ20*BA20*BB20</f>
        <v>0</v>
      </c>
      <c r="BE20">
        <f>(BC20-AU20)/BB20</f>
        <v>0</v>
      </c>
      <c r="BF20">
        <f>(AS20-AY20)/AY20</f>
        <v>0</v>
      </c>
      <c r="BG20">
        <f>AR20/(AT20+AR20/AY20)</f>
        <v>0</v>
      </c>
      <c r="BH20" t="s">
        <v>416</v>
      </c>
      <c r="BI20">
        <v>0</v>
      </c>
      <c r="BJ20">
        <f>IF(BI20&lt;&gt;0, BI20, BG20)</f>
        <v>0</v>
      </c>
      <c r="BK20">
        <f>1-BJ20/AY20</f>
        <v>0</v>
      </c>
      <c r="BL20">
        <f>(AY20-AX20)/(AY20-BJ20)</f>
        <v>0</v>
      </c>
      <c r="BM20">
        <f>(AS20-AY20)/(AS20-BJ20)</f>
        <v>0</v>
      </c>
      <c r="BN20">
        <f>(AY20-AX20)/(AY20-AR20)</f>
        <v>0</v>
      </c>
      <c r="BO20">
        <f>(AS20-AY20)/(AS20-AR20)</f>
        <v>0</v>
      </c>
      <c r="BP20">
        <f>(BL20*BJ20/AX20)</f>
        <v>0</v>
      </c>
      <c r="BQ20">
        <f>(1-BP20)</f>
        <v>0</v>
      </c>
      <c r="BR20">
        <v>1143</v>
      </c>
      <c r="BS20">
        <v>290</v>
      </c>
      <c r="BT20">
        <v>1789.52</v>
      </c>
      <c r="BU20">
        <v>115</v>
      </c>
      <c r="BV20">
        <v>10086.4</v>
      </c>
      <c r="BW20">
        <v>1783.73</v>
      </c>
      <c r="BX20">
        <v>5.79</v>
      </c>
      <c r="BY20">
        <v>300</v>
      </c>
      <c r="BZ20">
        <v>24.1</v>
      </c>
      <c r="CA20">
        <v>1811.58204132298</v>
      </c>
      <c r="CB20">
        <v>2.61156111496502</v>
      </c>
      <c r="CC20">
        <v>-28.0919722159749</v>
      </c>
      <c r="CD20">
        <v>2.30276968791415</v>
      </c>
      <c r="CE20">
        <v>0.84164753296588</v>
      </c>
      <c r="CF20">
        <v>-0.0077837170189099</v>
      </c>
      <c r="CG20">
        <v>290</v>
      </c>
      <c r="CH20">
        <v>1781.85</v>
      </c>
      <c r="CI20">
        <v>725</v>
      </c>
      <c r="CJ20">
        <v>10057.6</v>
      </c>
      <c r="CK20">
        <v>1783.65</v>
      </c>
      <c r="CL20">
        <v>-1.8</v>
      </c>
      <c r="CZ20">
        <f>$B$11*DX20+$C$11*DY20+$F$11*EJ20*(1-EM20)</f>
        <v>0</v>
      </c>
      <c r="DA20">
        <f>CZ20*DB20</f>
        <v>0</v>
      </c>
      <c r="DB20">
        <f>($B$11*$D$9+$C$11*$D$9+$F$11*((EW20+EO20)/MAX(EW20+EO20+EX20, 0.1)*$I$9+EX20/MAX(EW20+EO20+EX20, 0.1)*$J$9))/($B$11+$C$11+$F$11)</f>
        <v>0</v>
      </c>
      <c r="DC20">
        <f>($B$11*$K$9+$C$11*$K$9+$F$11*((EW20+EO20)/MAX(EW20+EO20+EX20, 0.1)*$P$9+EX20/MAX(EW20+EO20+EX20, 0.1)*$Q$9))/($B$11+$C$11+$F$11)</f>
        <v>0</v>
      </c>
      <c r="DD20">
        <v>6</v>
      </c>
      <c r="DE20">
        <v>0.5</v>
      </c>
      <c r="DF20" t="s">
        <v>417</v>
      </c>
      <c r="DG20">
        <v>2</v>
      </c>
      <c r="DH20">
        <v>1702669911.6</v>
      </c>
      <c r="DI20">
        <v>292.24625</v>
      </c>
      <c r="DJ20">
        <v>293.4305625</v>
      </c>
      <c r="DK20">
        <v>29.7160625</v>
      </c>
      <c r="DL20">
        <v>29.20034375</v>
      </c>
      <c r="DM20">
        <v>293.27325</v>
      </c>
      <c r="DN20">
        <v>29.360525</v>
      </c>
      <c r="DO20">
        <v>599.99825</v>
      </c>
      <c r="DP20">
        <v>88.84986875</v>
      </c>
      <c r="DQ20">
        <v>0.10001565</v>
      </c>
      <c r="DR20">
        <v>31.765525</v>
      </c>
      <c r="DS20">
        <v>31.8716125</v>
      </c>
      <c r="DT20">
        <v>999.9</v>
      </c>
      <c r="DU20">
        <v>0</v>
      </c>
      <c r="DV20">
        <v>0</v>
      </c>
      <c r="DW20">
        <v>5002.03125</v>
      </c>
      <c r="DX20">
        <v>0</v>
      </c>
      <c r="DY20">
        <v>-350.0786875</v>
      </c>
      <c r="DZ20">
        <v>-1.198826</v>
      </c>
      <c r="EA20">
        <v>301.181625</v>
      </c>
      <c r="EB20">
        <v>302.256625</v>
      </c>
      <c r="EC20">
        <v>0.51573225</v>
      </c>
      <c r="ED20">
        <v>293.4305625</v>
      </c>
      <c r="EE20">
        <v>29.20034375</v>
      </c>
      <c r="EF20">
        <v>2.640268125</v>
      </c>
      <c r="EG20">
        <v>2.594445625</v>
      </c>
      <c r="EH20">
        <v>21.9180125</v>
      </c>
      <c r="EI20">
        <v>21.631425</v>
      </c>
      <c r="EJ20">
        <v>699.9764375</v>
      </c>
      <c r="EK20">
        <v>0.9430103125</v>
      </c>
      <c r="EL20">
        <v>0.05698991875</v>
      </c>
      <c r="EM20">
        <v>0</v>
      </c>
      <c r="EN20">
        <v>1585.324375</v>
      </c>
      <c r="EO20">
        <v>5.00072</v>
      </c>
      <c r="EP20">
        <v>10995.68125</v>
      </c>
      <c r="EQ20">
        <v>6033.7825</v>
      </c>
      <c r="ER20">
        <v>43.4409375</v>
      </c>
      <c r="ES20">
        <v>45.5738125</v>
      </c>
      <c r="ET20">
        <v>44.976375</v>
      </c>
      <c r="EU20">
        <v>45.812</v>
      </c>
      <c r="EV20">
        <v>46.0659375</v>
      </c>
      <c r="EW20">
        <v>655.368125</v>
      </c>
      <c r="EX20">
        <v>39.61</v>
      </c>
      <c r="EY20">
        <v>0</v>
      </c>
      <c r="EZ20">
        <v>80.8999998569489</v>
      </c>
      <c r="FA20">
        <v>0</v>
      </c>
      <c r="FB20">
        <v>1585.03346153846</v>
      </c>
      <c r="FC20">
        <v>-15.3514530077333</v>
      </c>
      <c r="FD20">
        <v>-105.080341987668</v>
      </c>
      <c r="FE20">
        <v>10994.2230769231</v>
      </c>
      <c r="FF20">
        <v>15</v>
      </c>
      <c r="FG20">
        <v>1702669944.1</v>
      </c>
      <c r="FH20" t="s">
        <v>434</v>
      </c>
      <c r="FI20">
        <v>1702669944.1</v>
      </c>
      <c r="FJ20">
        <v>1702669586.1</v>
      </c>
      <c r="FK20">
        <v>31</v>
      </c>
      <c r="FL20">
        <v>0.014</v>
      </c>
      <c r="FM20">
        <v>-0.005</v>
      </c>
      <c r="FN20">
        <v>-1.027</v>
      </c>
      <c r="FO20">
        <v>0.356</v>
      </c>
      <c r="FP20">
        <v>293</v>
      </c>
      <c r="FQ20">
        <v>29</v>
      </c>
      <c r="FR20">
        <v>1.3</v>
      </c>
      <c r="FS20">
        <v>0.34</v>
      </c>
      <c r="FT20">
        <v>0</v>
      </c>
      <c r="FU20">
        <v>0</v>
      </c>
      <c r="FV20" t="s">
        <v>419</v>
      </c>
      <c r="FW20">
        <v>3.23773</v>
      </c>
      <c r="FX20">
        <v>2.68091</v>
      </c>
      <c r="FY20">
        <v>0.0645501</v>
      </c>
      <c r="FZ20">
        <v>0.0642814</v>
      </c>
      <c r="GA20">
        <v>0.122582</v>
      </c>
      <c r="GB20">
        <v>0.119928</v>
      </c>
      <c r="GC20">
        <v>28410.3</v>
      </c>
      <c r="GD20">
        <v>26173.4</v>
      </c>
      <c r="GE20">
        <v>28748</v>
      </c>
      <c r="GF20">
        <v>26551.9</v>
      </c>
      <c r="GG20">
        <v>35171.4</v>
      </c>
      <c r="GH20">
        <v>32901.7</v>
      </c>
      <c r="GI20">
        <v>43203</v>
      </c>
      <c r="GJ20">
        <v>40227.5</v>
      </c>
      <c r="GK20">
        <v>2.0135</v>
      </c>
      <c r="GL20">
        <v>2.4802</v>
      </c>
      <c r="GM20">
        <v>0.151619</v>
      </c>
      <c r="GN20">
        <v>0</v>
      </c>
      <c r="GO20">
        <v>29.4025</v>
      </c>
      <c r="GP20">
        <v>999.9</v>
      </c>
      <c r="GQ20">
        <v>62.654</v>
      </c>
      <c r="GR20">
        <v>30.444</v>
      </c>
      <c r="GS20">
        <v>30.8179</v>
      </c>
      <c r="GT20">
        <v>29.6948</v>
      </c>
      <c r="GU20">
        <v>8.67388</v>
      </c>
      <c r="GV20">
        <v>3</v>
      </c>
      <c r="GW20">
        <v>0.184329</v>
      </c>
      <c r="GX20">
        <v>0</v>
      </c>
      <c r="GY20">
        <v>20.3104</v>
      </c>
      <c r="GZ20">
        <v>5.24664</v>
      </c>
      <c r="HA20">
        <v>11.9656</v>
      </c>
      <c r="HB20">
        <v>4.9854</v>
      </c>
      <c r="HC20">
        <v>3.2922</v>
      </c>
      <c r="HD20">
        <v>999.9</v>
      </c>
      <c r="HE20">
        <v>9999</v>
      </c>
      <c r="HF20">
        <v>9999</v>
      </c>
      <c r="HG20">
        <v>9999</v>
      </c>
      <c r="HH20">
        <v>4.9711</v>
      </c>
      <c r="HI20">
        <v>1.88293</v>
      </c>
      <c r="HJ20">
        <v>1.8777</v>
      </c>
      <c r="HK20">
        <v>1.87927</v>
      </c>
      <c r="HL20">
        <v>1.87498</v>
      </c>
      <c r="HM20">
        <v>1.87515</v>
      </c>
      <c r="HN20">
        <v>1.87836</v>
      </c>
      <c r="HO20">
        <v>1.87883</v>
      </c>
      <c r="HP20">
        <v>0</v>
      </c>
      <c r="HQ20">
        <v>0</v>
      </c>
      <c r="HR20">
        <v>0</v>
      </c>
      <c r="HS20">
        <v>0</v>
      </c>
      <c r="HT20" t="s">
        <v>420</v>
      </c>
      <c r="HU20" t="s">
        <v>421</v>
      </c>
      <c r="HV20" t="s">
        <v>422</v>
      </c>
      <c r="HW20" t="s">
        <v>422</v>
      </c>
      <c r="HX20" t="s">
        <v>422</v>
      </c>
      <c r="HY20" t="s">
        <v>422</v>
      </c>
      <c r="HZ20">
        <v>0</v>
      </c>
      <c r="IA20">
        <v>100</v>
      </c>
      <c r="IB20">
        <v>100</v>
      </c>
      <c r="IC20">
        <v>-1.027</v>
      </c>
      <c r="ID20">
        <v>0.3555</v>
      </c>
      <c r="IE20">
        <v>-1.04145454545449</v>
      </c>
      <c r="IF20">
        <v>0</v>
      </c>
      <c r="IG20">
        <v>0</v>
      </c>
      <c r="IH20">
        <v>0</v>
      </c>
      <c r="II20">
        <v>0.35554545454545</v>
      </c>
      <c r="IJ20">
        <v>0</v>
      </c>
      <c r="IK20">
        <v>0</v>
      </c>
      <c r="IL20">
        <v>0</v>
      </c>
      <c r="IM20">
        <v>-1</v>
      </c>
      <c r="IN20">
        <v>-1</v>
      </c>
      <c r="IO20">
        <v>1</v>
      </c>
      <c r="IP20">
        <v>23</v>
      </c>
      <c r="IQ20">
        <v>1.1</v>
      </c>
      <c r="IR20">
        <v>5.6</v>
      </c>
      <c r="IS20">
        <v>4.99756</v>
      </c>
      <c r="IT20">
        <v>4.99756</v>
      </c>
      <c r="IU20">
        <v>3.34595</v>
      </c>
      <c r="IV20">
        <v>3.06763</v>
      </c>
      <c r="IW20">
        <v>3.05054</v>
      </c>
      <c r="IX20">
        <v>2.37427</v>
      </c>
      <c r="IY20">
        <v>34.2133</v>
      </c>
      <c r="IZ20">
        <v>15.4454</v>
      </c>
      <c r="JA20">
        <v>2</v>
      </c>
      <c r="JB20">
        <v>581.01</v>
      </c>
      <c r="JC20">
        <v>1061.36</v>
      </c>
      <c r="JD20">
        <v>30.0679</v>
      </c>
      <c r="JE20">
        <v>29.4354</v>
      </c>
      <c r="JF20">
        <v>30.0001</v>
      </c>
      <c r="JG20">
        <v>29.5194</v>
      </c>
      <c r="JH20">
        <v>29.5169</v>
      </c>
      <c r="JI20">
        <v>-1</v>
      </c>
      <c r="JJ20">
        <v>-30</v>
      </c>
      <c r="JK20">
        <v>-30</v>
      </c>
      <c r="JL20">
        <v>-999.9</v>
      </c>
      <c r="JM20">
        <v>1000</v>
      </c>
      <c r="JN20">
        <v>0</v>
      </c>
      <c r="JO20">
        <v>103.801</v>
      </c>
      <c r="JP20">
        <v>101.145</v>
      </c>
    </row>
    <row r="21" spans="1:276">
      <c r="A21">
        <v>5</v>
      </c>
      <c r="B21">
        <v>1702669977</v>
      </c>
      <c r="C21">
        <v>356.900000095367</v>
      </c>
      <c r="D21" t="s">
        <v>435</v>
      </c>
      <c r="E21" t="s">
        <v>436</v>
      </c>
      <c r="F21">
        <v>15</v>
      </c>
      <c r="G21" t="s">
        <v>408</v>
      </c>
      <c r="H21" t="s">
        <v>409</v>
      </c>
      <c r="I21" t="s">
        <v>410</v>
      </c>
      <c r="J21" t="s">
        <v>411</v>
      </c>
      <c r="K21" t="s">
        <v>412</v>
      </c>
      <c r="L21" t="s">
        <v>413</v>
      </c>
      <c r="M21">
        <v>1702669968.5</v>
      </c>
      <c r="N21">
        <f>(O21)/1000</f>
        <v>0</v>
      </c>
      <c r="O21">
        <f>1000*DO21*AM21*(DK21-DL21)/(100*DD21*(1000-AM21*DK21))</f>
        <v>0</v>
      </c>
      <c r="P21">
        <f>DO21*AM21*(DJ21-DI21*(1000-AM21*DL21)/(1000-AM21*DK21))/(100*DD21)</f>
        <v>0</v>
      </c>
      <c r="Q21">
        <f>DI21 - IF(AM21&gt;1, P21*DD21*100.0/(AO21*DW21), 0)</f>
        <v>0</v>
      </c>
      <c r="R21">
        <f>((X21-N21/2)*Q21-P21)/(X21+N21/2)</f>
        <v>0</v>
      </c>
      <c r="S21">
        <f>R21*(DP21+DQ21)/1000.0</f>
        <v>0</v>
      </c>
      <c r="T21">
        <f>(DI21 - IF(AM21&gt;1, P21*DD21*100.0/(AO21*DW21), 0))*(DP21+DQ21)/1000.0</f>
        <v>0</v>
      </c>
      <c r="U21">
        <f>2.0/((1/W21-1/V21)+SIGN(W21)*SQRT((1/W21-1/V21)*(1/W21-1/V21) + 4*DE21/((DE21+1)*(DE21+1))*(2*1/W21*1/V21-1/V21*1/V21)))</f>
        <v>0</v>
      </c>
      <c r="V21">
        <f>IF(LEFT(DF21,1)&lt;&gt;"0",IF(LEFT(DF21,1)="1",3.0,DG21),$D$5+$E$5*(DW21*DP21/($K$5*1000))+$F$5*(DW21*DP21/($K$5*1000))*MAX(MIN(DD21,$J$5),$I$5)*MAX(MIN(DD21,$J$5),$I$5)+$G$5*MAX(MIN(DD21,$J$5),$I$5)*(DW21*DP21/($K$5*1000))+$H$5*(DW21*DP21/($K$5*1000))*(DW21*DP21/($K$5*1000)))</f>
        <v>0</v>
      </c>
      <c r="W21">
        <f>N21*(1000-(1000*0.61365*exp(17.502*AA21/(240.97+AA21))/(DP21+DQ21)+DK21)/2)/(1000*0.61365*exp(17.502*AA21/(240.97+AA21))/(DP21+DQ21)-DK21)</f>
        <v>0</v>
      </c>
      <c r="X21">
        <f>1/((DE21+1)/(U21/1.6)+1/(V21/1.37)) + DE21/((DE21+1)/(U21/1.6) + DE21/(V21/1.37))</f>
        <v>0</v>
      </c>
      <c r="Y21">
        <f>(CZ21*DC21)</f>
        <v>0</v>
      </c>
      <c r="Z21">
        <f>(DR21+(Y21+2*0.95*5.67E-8*(((DR21+$B$7)+273)^4-(DR21+273)^4)-44100*N21)/(1.84*29.3*V21+8*0.95*5.67E-8*(DR21+273)^3))</f>
        <v>0</v>
      </c>
      <c r="AA21">
        <f>($C$7*DS21+$D$7*DT21+$E$7*Z21)</f>
        <v>0</v>
      </c>
      <c r="AB21">
        <f>0.61365*exp(17.502*AA21/(240.97+AA21))</f>
        <v>0</v>
      </c>
      <c r="AC21">
        <f>(AD21/AE21*100)</f>
        <v>0</v>
      </c>
      <c r="AD21">
        <f>DK21*(DP21+DQ21)/1000</f>
        <v>0</v>
      </c>
      <c r="AE21">
        <f>0.61365*exp(17.502*DR21/(240.97+DR21))</f>
        <v>0</v>
      </c>
      <c r="AF21">
        <f>(AB21-DK21*(DP21+DQ21)/1000)</f>
        <v>0</v>
      </c>
      <c r="AG21">
        <f>(-N21*44100)</f>
        <v>0</v>
      </c>
      <c r="AH21">
        <f>2*29.3*V21*0.92*(DR21-AA21)</f>
        <v>0</v>
      </c>
      <c r="AI21">
        <f>2*0.95*5.67E-8*(((DR21+$B$7)+273)^4-(AA21+273)^4)</f>
        <v>0</v>
      </c>
      <c r="AJ21">
        <f>Y21+AI21+AG21+AH21</f>
        <v>0</v>
      </c>
      <c r="AK21">
        <v>0</v>
      </c>
      <c r="AL21">
        <v>0</v>
      </c>
      <c r="AM21">
        <f>IF(AK21*$H$13&gt;=AO21,1.0,(AO21/(AO21-AK21*$H$13)))</f>
        <v>0</v>
      </c>
      <c r="AN21">
        <f>(AM21-1)*100</f>
        <v>0</v>
      </c>
      <c r="AO21">
        <f>MAX(0,($B$13+$C$13*DW21)/(1+$D$13*DW21)*DP21/(DR21+273)*$E$13)</f>
        <v>0</v>
      </c>
      <c r="AP21" t="s">
        <v>414</v>
      </c>
      <c r="AQ21">
        <v>10099.4</v>
      </c>
      <c r="AR21">
        <v>926.4172</v>
      </c>
      <c r="AS21">
        <v>4546.76</v>
      </c>
      <c r="AT21">
        <f>1-AR21/AS21</f>
        <v>0</v>
      </c>
      <c r="AU21">
        <v>-0.303721947693925</v>
      </c>
      <c r="AV21" t="s">
        <v>437</v>
      </c>
      <c r="AW21">
        <v>10084.9</v>
      </c>
      <c r="AX21">
        <v>1569.15230769231</v>
      </c>
      <c r="AY21">
        <v>1798.46143321094</v>
      </c>
      <c r="AZ21">
        <f>1-AX21/AY21</f>
        <v>0</v>
      </c>
      <c r="BA21">
        <v>0.5</v>
      </c>
      <c r="BB21">
        <f>DA21</f>
        <v>0</v>
      </c>
      <c r="BC21">
        <f>P21</f>
        <v>0</v>
      </c>
      <c r="BD21">
        <f>AZ21*BA21*BB21</f>
        <v>0</v>
      </c>
      <c r="BE21">
        <f>(BC21-AU21)/BB21</f>
        <v>0</v>
      </c>
      <c r="BF21">
        <f>(AS21-AY21)/AY21</f>
        <v>0</v>
      </c>
      <c r="BG21">
        <f>AR21/(AT21+AR21/AY21)</f>
        <v>0</v>
      </c>
      <c r="BH21" t="s">
        <v>416</v>
      </c>
      <c r="BI21">
        <v>0</v>
      </c>
      <c r="BJ21">
        <f>IF(BI21&lt;&gt;0, BI21, BG21)</f>
        <v>0</v>
      </c>
      <c r="BK21">
        <f>1-BJ21/AY21</f>
        <v>0</v>
      </c>
      <c r="BL21">
        <f>(AY21-AX21)/(AY21-BJ21)</f>
        <v>0</v>
      </c>
      <c r="BM21">
        <f>(AS21-AY21)/(AS21-BJ21)</f>
        <v>0</v>
      </c>
      <c r="BN21">
        <f>(AY21-AX21)/(AY21-AR21)</f>
        <v>0</v>
      </c>
      <c r="BO21">
        <f>(AS21-AY21)/(AS21-AR21)</f>
        <v>0</v>
      </c>
      <c r="BP21">
        <f>(BL21*BJ21/AX21)</f>
        <v>0</v>
      </c>
      <c r="BQ21">
        <f>(1-BP21)</f>
        <v>0</v>
      </c>
      <c r="BR21">
        <v>1144</v>
      </c>
      <c r="BS21">
        <v>290</v>
      </c>
      <c r="BT21">
        <v>1776.19</v>
      </c>
      <c r="BU21">
        <v>125</v>
      </c>
      <c r="BV21">
        <v>10084.9</v>
      </c>
      <c r="BW21">
        <v>1771</v>
      </c>
      <c r="BX21">
        <v>5.19</v>
      </c>
      <c r="BY21">
        <v>300</v>
      </c>
      <c r="BZ21">
        <v>24.1</v>
      </c>
      <c r="CA21">
        <v>1798.46143321094</v>
      </c>
      <c r="CB21">
        <v>1.91769808709365</v>
      </c>
      <c r="CC21">
        <v>-27.6907582096786</v>
      </c>
      <c r="CD21">
        <v>1.69089001973183</v>
      </c>
      <c r="CE21">
        <v>0.905465375064569</v>
      </c>
      <c r="CF21">
        <v>-0.00778350255839823</v>
      </c>
      <c r="CG21">
        <v>290</v>
      </c>
      <c r="CH21">
        <v>1767.83</v>
      </c>
      <c r="CI21">
        <v>825</v>
      </c>
      <c r="CJ21">
        <v>10054.1</v>
      </c>
      <c r="CK21">
        <v>1770.92</v>
      </c>
      <c r="CL21">
        <v>-3.09</v>
      </c>
      <c r="CZ21">
        <f>$B$11*DX21+$C$11*DY21+$F$11*EJ21*(1-EM21)</f>
        <v>0</v>
      </c>
      <c r="DA21">
        <f>CZ21*DB21</f>
        <v>0</v>
      </c>
      <c r="DB21">
        <f>($B$11*$D$9+$C$11*$D$9+$F$11*((EW21+EO21)/MAX(EW21+EO21+EX21, 0.1)*$I$9+EX21/MAX(EW21+EO21+EX21, 0.1)*$J$9))/($B$11+$C$11+$F$11)</f>
        <v>0</v>
      </c>
      <c r="DC21">
        <f>($B$11*$K$9+$C$11*$K$9+$F$11*((EW21+EO21)/MAX(EW21+EO21+EX21, 0.1)*$P$9+EX21/MAX(EW21+EO21+EX21, 0.1)*$Q$9))/($B$11+$C$11+$F$11)</f>
        <v>0</v>
      </c>
      <c r="DD21">
        <v>6</v>
      </c>
      <c r="DE21">
        <v>0.5</v>
      </c>
      <c r="DF21" t="s">
        <v>417</v>
      </c>
      <c r="DG21">
        <v>2</v>
      </c>
      <c r="DH21">
        <v>1702669968.5</v>
      </c>
      <c r="DI21">
        <v>291.7835625</v>
      </c>
      <c r="DJ21">
        <v>293.3101875</v>
      </c>
      <c r="DK21">
        <v>29.5985</v>
      </c>
      <c r="DL21">
        <v>29.11515</v>
      </c>
      <c r="DM21">
        <v>292.8575625</v>
      </c>
      <c r="DN21">
        <v>29.24295</v>
      </c>
      <c r="DO21">
        <v>599.937625</v>
      </c>
      <c r="DP21">
        <v>88.85375625</v>
      </c>
      <c r="DQ21">
        <v>0.09984274375</v>
      </c>
      <c r="DR21">
        <v>31.8054375</v>
      </c>
      <c r="DS21">
        <v>31.95228125</v>
      </c>
      <c r="DT21">
        <v>999.9</v>
      </c>
      <c r="DU21">
        <v>0</v>
      </c>
      <c r="DV21">
        <v>0</v>
      </c>
      <c r="DW21">
        <v>5012.5</v>
      </c>
      <c r="DX21">
        <v>0</v>
      </c>
      <c r="DY21">
        <v>-237.343625</v>
      </c>
      <c r="DZ21">
        <v>-1.4799175</v>
      </c>
      <c r="EA21">
        <v>300.7315</v>
      </c>
      <c r="EB21">
        <v>302.106</v>
      </c>
      <c r="EC21">
        <v>0.4833461875</v>
      </c>
      <c r="ED21">
        <v>293.3101875</v>
      </c>
      <c r="EE21">
        <v>29.11515</v>
      </c>
      <c r="EF21">
        <v>2.62993875</v>
      </c>
      <c r="EG21">
        <v>2.58699125</v>
      </c>
      <c r="EH21">
        <v>21.8537875</v>
      </c>
      <c r="EI21">
        <v>21.5843875</v>
      </c>
      <c r="EJ21">
        <v>699.983375</v>
      </c>
      <c r="EK21">
        <v>0.94301325</v>
      </c>
      <c r="EL21">
        <v>0.056987025</v>
      </c>
      <c r="EM21">
        <v>0</v>
      </c>
      <c r="EN21">
        <v>1569.34</v>
      </c>
      <c r="EO21">
        <v>5.00072</v>
      </c>
      <c r="EP21">
        <v>10898.13125</v>
      </c>
      <c r="EQ21">
        <v>6033.848125</v>
      </c>
      <c r="ER21">
        <v>43.50775</v>
      </c>
      <c r="ES21">
        <v>45.6131875</v>
      </c>
      <c r="ET21">
        <v>45</v>
      </c>
      <c r="EU21">
        <v>45.8631875</v>
      </c>
      <c r="EV21">
        <v>46.125</v>
      </c>
      <c r="EW21">
        <v>655.3775</v>
      </c>
      <c r="EX21">
        <v>39.605625</v>
      </c>
      <c r="EY21">
        <v>0</v>
      </c>
      <c r="EZ21">
        <v>55.6999998092651</v>
      </c>
      <c r="FA21">
        <v>0</v>
      </c>
      <c r="FB21">
        <v>1569.15230769231</v>
      </c>
      <c r="FC21">
        <v>-12.4895726517291</v>
      </c>
      <c r="FD21">
        <v>-58.7555555370644</v>
      </c>
      <c r="FE21">
        <v>10897.7538461538</v>
      </c>
      <c r="FF21">
        <v>15</v>
      </c>
      <c r="FG21">
        <v>1702669991</v>
      </c>
      <c r="FH21" t="s">
        <v>438</v>
      </c>
      <c r="FI21">
        <v>1702669991</v>
      </c>
      <c r="FJ21">
        <v>1702669586.1</v>
      </c>
      <c r="FK21">
        <v>32</v>
      </c>
      <c r="FL21">
        <v>-0.047</v>
      </c>
      <c r="FM21">
        <v>-0.005</v>
      </c>
      <c r="FN21">
        <v>-1.074</v>
      </c>
      <c r="FO21">
        <v>0.356</v>
      </c>
      <c r="FP21">
        <v>294</v>
      </c>
      <c r="FQ21">
        <v>29</v>
      </c>
      <c r="FR21">
        <v>0.75</v>
      </c>
      <c r="FS21">
        <v>0.34</v>
      </c>
      <c r="FT21">
        <v>0</v>
      </c>
      <c r="FU21">
        <v>0</v>
      </c>
      <c r="FV21" t="s">
        <v>419</v>
      </c>
      <c r="FW21">
        <v>3.23744</v>
      </c>
      <c r="FX21">
        <v>2.68127</v>
      </c>
      <c r="FY21">
        <v>0.0645449</v>
      </c>
      <c r="FZ21">
        <v>0.0642966</v>
      </c>
      <c r="GA21">
        <v>0.122378</v>
      </c>
      <c r="GB21">
        <v>0.119865</v>
      </c>
      <c r="GC21">
        <v>28410.4</v>
      </c>
      <c r="GD21">
        <v>26174.3</v>
      </c>
      <c r="GE21">
        <v>28747.9</v>
      </c>
      <c r="GF21">
        <v>26553.2</v>
      </c>
      <c r="GG21">
        <v>35179.6</v>
      </c>
      <c r="GH21">
        <v>32905.4</v>
      </c>
      <c r="GI21">
        <v>43202.9</v>
      </c>
      <c r="GJ21">
        <v>40229</v>
      </c>
      <c r="GK21">
        <v>2.0131</v>
      </c>
      <c r="GL21">
        <v>2.4793</v>
      </c>
      <c r="GM21">
        <v>0.152737</v>
      </c>
      <c r="GN21">
        <v>0</v>
      </c>
      <c r="GO21">
        <v>29.4595</v>
      </c>
      <c r="GP21">
        <v>999.9</v>
      </c>
      <c r="GQ21">
        <v>62.416</v>
      </c>
      <c r="GR21">
        <v>30.494</v>
      </c>
      <c r="GS21">
        <v>30.7869</v>
      </c>
      <c r="GT21">
        <v>29.8448</v>
      </c>
      <c r="GU21">
        <v>8.71394</v>
      </c>
      <c r="GV21">
        <v>3</v>
      </c>
      <c r="GW21">
        <v>0.183628</v>
      </c>
      <c r="GX21">
        <v>0</v>
      </c>
      <c r="GY21">
        <v>20.3103</v>
      </c>
      <c r="GZ21">
        <v>5.24544</v>
      </c>
      <c r="HA21">
        <v>11.9656</v>
      </c>
      <c r="HB21">
        <v>4.9832</v>
      </c>
      <c r="HC21">
        <v>3.292</v>
      </c>
      <c r="HD21">
        <v>999.9</v>
      </c>
      <c r="HE21">
        <v>9999</v>
      </c>
      <c r="HF21">
        <v>9999</v>
      </c>
      <c r="HG21">
        <v>9999</v>
      </c>
      <c r="HH21">
        <v>4.97101</v>
      </c>
      <c r="HI21">
        <v>1.88293</v>
      </c>
      <c r="HJ21">
        <v>1.87769</v>
      </c>
      <c r="HK21">
        <v>1.87927</v>
      </c>
      <c r="HL21">
        <v>1.87497</v>
      </c>
      <c r="HM21">
        <v>1.87515</v>
      </c>
      <c r="HN21">
        <v>1.87836</v>
      </c>
      <c r="HO21">
        <v>1.87883</v>
      </c>
      <c r="HP21">
        <v>0</v>
      </c>
      <c r="HQ21">
        <v>0</v>
      </c>
      <c r="HR21">
        <v>0</v>
      </c>
      <c r="HS21">
        <v>0</v>
      </c>
      <c r="HT21" t="s">
        <v>420</v>
      </c>
      <c r="HU21" t="s">
        <v>421</v>
      </c>
      <c r="HV21" t="s">
        <v>422</v>
      </c>
      <c r="HW21" t="s">
        <v>422</v>
      </c>
      <c r="HX21" t="s">
        <v>422</v>
      </c>
      <c r="HY21" t="s">
        <v>422</v>
      </c>
      <c r="HZ21">
        <v>0</v>
      </c>
      <c r="IA21">
        <v>100</v>
      </c>
      <c r="IB21">
        <v>100</v>
      </c>
      <c r="IC21">
        <v>-1.074</v>
      </c>
      <c r="ID21">
        <v>0.3556</v>
      </c>
      <c r="IE21">
        <v>-1.02720000000011</v>
      </c>
      <c r="IF21">
        <v>0</v>
      </c>
      <c r="IG21">
        <v>0</v>
      </c>
      <c r="IH21">
        <v>0</v>
      </c>
      <c r="II21">
        <v>0.35554545454545</v>
      </c>
      <c r="IJ21">
        <v>0</v>
      </c>
      <c r="IK21">
        <v>0</v>
      </c>
      <c r="IL21">
        <v>0</v>
      </c>
      <c r="IM21">
        <v>-1</v>
      </c>
      <c r="IN21">
        <v>-1</v>
      </c>
      <c r="IO21">
        <v>1</v>
      </c>
      <c r="IP21">
        <v>23</v>
      </c>
      <c r="IQ21">
        <v>0.5</v>
      </c>
      <c r="IR21">
        <v>6.5</v>
      </c>
      <c r="IS21">
        <v>4.99756</v>
      </c>
      <c r="IT21">
        <v>4.99756</v>
      </c>
      <c r="IU21">
        <v>3.34595</v>
      </c>
      <c r="IV21">
        <v>3.06763</v>
      </c>
      <c r="IW21">
        <v>3.05054</v>
      </c>
      <c r="IX21">
        <v>2.36694</v>
      </c>
      <c r="IY21">
        <v>34.236</v>
      </c>
      <c r="IZ21">
        <v>15.4454</v>
      </c>
      <c r="JA21">
        <v>2</v>
      </c>
      <c r="JB21">
        <v>580.623</v>
      </c>
      <c r="JC21">
        <v>1060.1</v>
      </c>
      <c r="JD21">
        <v>30.0665</v>
      </c>
      <c r="JE21">
        <v>29.4278</v>
      </c>
      <c r="JF21">
        <v>30</v>
      </c>
      <c r="JG21">
        <v>29.5113</v>
      </c>
      <c r="JH21">
        <v>29.5096</v>
      </c>
      <c r="JI21">
        <v>-1</v>
      </c>
      <c r="JJ21">
        <v>-30</v>
      </c>
      <c r="JK21">
        <v>-30</v>
      </c>
      <c r="JL21">
        <v>-999.9</v>
      </c>
      <c r="JM21">
        <v>1000</v>
      </c>
      <c r="JN21">
        <v>0</v>
      </c>
      <c r="JO21">
        <v>103.801</v>
      </c>
      <c r="JP21">
        <v>101.149</v>
      </c>
    </row>
    <row r="22" spans="1:276">
      <c r="A22">
        <v>6</v>
      </c>
      <c r="B22">
        <v>1702670034</v>
      </c>
      <c r="C22">
        <v>413.900000095367</v>
      </c>
      <c r="D22" t="s">
        <v>439</v>
      </c>
      <c r="E22" t="s">
        <v>440</v>
      </c>
      <c r="F22">
        <v>15</v>
      </c>
      <c r="G22" t="s">
        <v>408</v>
      </c>
      <c r="H22" t="s">
        <v>409</v>
      </c>
      <c r="I22" t="s">
        <v>410</v>
      </c>
      <c r="J22" t="s">
        <v>411</v>
      </c>
      <c r="K22" t="s">
        <v>412</v>
      </c>
      <c r="L22" t="s">
        <v>413</v>
      </c>
      <c r="M22">
        <v>1702670025.5</v>
      </c>
      <c r="N22">
        <f>(O22)/1000</f>
        <v>0</v>
      </c>
      <c r="O22">
        <f>1000*DO22*AM22*(DK22-DL22)/(100*DD22*(1000-AM22*DK22))</f>
        <v>0</v>
      </c>
      <c r="P22">
        <f>DO22*AM22*(DJ22-DI22*(1000-AM22*DL22)/(1000-AM22*DK22))/(100*DD22)</f>
        <v>0</v>
      </c>
      <c r="Q22">
        <f>DI22 - IF(AM22&gt;1, P22*DD22*100.0/(AO22*DW22), 0)</f>
        <v>0</v>
      </c>
      <c r="R22">
        <f>((X22-N22/2)*Q22-P22)/(X22+N22/2)</f>
        <v>0</v>
      </c>
      <c r="S22">
        <f>R22*(DP22+DQ22)/1000.0</f>
        <v>0</v>
      </c>
      <c r="T22">
        <f>(DI22 - IF(AM22&gt;1, P22*DD22*100.0/(AO22*DW22), 0))*(DP22+DQ22)/1000.0</f>
        <v>0</v>
      </c>
      <c r="U22">
        <f>2.0/((1/W22-1/V22)+SIGN(W22)*SQRT((1/W22-1/V22)*(1/W22-1/V22) + 4*DE22/((DE22+1)*(DE22+1))*(2*1/W22*1/V22-1/V22*1/V22)))</f>
        <v>0</v>
      </c>
      <c r="V22">
        <f>IF(LEFT(DF22,1)&lt;&gt;"0",IF(LEFT(DF22,1)="1",3.0,DG22),$D$5+$E$5*(DW22*DP22/($K$5*1000))+$F$5*(DW22*DP22/($K$5*1000))*MAX(MIN(DD22,$J$5),$I$5)*MAX(MIN(DD22,$J$5),$I$5)+$G$5*MAX(MIN(DD22,$J$5),$I$5)*(DW22*DP22/($K$5*1000))+$H$5*(DW22*DP22/($K$5*1000))*(DW22*DP22/($K$5*1000)))</f>
        <v>0</v>
      </c>
      <c r="W22">
        <f>N22*(1000-(1000*0.61365*exp(17.502*AA22/(240.97+AA22))/(DP22+DQ22)+DK22)/2)/(1000*0.61365*exp(17.502*AA22/(240.97+AA22))/(DP22+DQ22)-DK22)</f>
        <v>0</v>
      </c>
      <c r="X22">
        <f>1/((DE22+1)/(U22/1.6)+1/(V22/1.37)) + DE22/((DE22+1)/(U22/1.6) + DE22/(V22/1.37))</f>
        <v>0</v>
      </c>
      <c r="Y22">
        <f>(CZ22*DC22)</f>
        <v>0</v>
      </c>
      <c r="Z22">
        <f>(DR22+(Y22+2*0.95*5.67E-8*(((DR22+$B$7)+273)^4-(DR22+273)^4)-44100*N22)/(1.84*29.3*V22+8*0.95*5.67E-8*(DR22+273)^3))</f>
        <v>0</v>
      </c>
      <c r="AA22">
        <f>($C$7*DS22+$D$7*DT22+$E$7*Z22)</f>
        <v>0</v>
      </c>
      <c r="AB22">
        <f>0.61365*exp(17.502*AA22/(240.97+AA22))</f>
        <v>0</v>
      </c>
      <c r="AC22">
        <f>(AD22/AE22*100)</f>
        <v>0</v>
      </c>
      <c r="AD22">
        <f>DK22*(DP22+DQ22)/1000</f>
        <v>0</v>
      </c>
      <c r="AE22">
        <f>0.61365*exp(17.502*DR22/(240.97+DR22))</f>
        <v>0</v>
      </c>
      <c r="AF22">
        <f>(AB22-DK22*(DP22+DQ22)/1000)</f>
        <v>0</v>
      </c>
      <c r="AG22">
        <f>(-N22*44100)</f>
        <v>0</v>
      </c>
      <c r="AH22">
        <f>2*29.3*V22*0.92*(DR22-AA22)</f>
        <v>0</v>
      </c>
      <c r="AI22">
        <f>2*0.95*5.67E-8*(((DR22+$B$7)+273)^4-(AA22+273)^4)</f>
        <v>0</v>
      </c>
      <c r="AJ22">
        <f>Y22+AI22+AG22+AH22</f>
        <v>0</v>
      </c>
      <c r="AK22">
        <v>0</v>
      </c>
      <c r="AL22">
        <v>0</v>
      </c>
      <c r="AM22">
        <f>IF(AK22*$H$13&gt;=AO22,1.0,(AO22/(AO22-AK22*$H$13)))</f>
        <v>0</v>
      </c>
      <c r="AN22">
        <f>(AM22-1)*100</f>
        <v>0</v>
      </c>
      <c r="AO22">
        <f>MAX(0,($B$13+$C$13*DW22)/(1+$D$13*DW22)*DP22/(DR22+273)*$E$13)</f>
        <v>0</v>
      </c>
      <c r="AP22" t="s">
        <v>414</v>
      </c>
      <c r="AQ22">
        <v>10099.4</v>
      </c>
      <c r="AR22">
        <v>926.4172</v>
      </c>
      <c r="AS22">
        <v>4546.76</v>
      </c>
      <c r="AT22">
        <f>1-AR22/AS22</f>
        <v>0</v>
      </c>
      <c r="AU22">
        <v>-0.303721947693925</v>
      </c>
      <c r="AV22" t="s">
        <v>441</v>
      </c>
      <c r="AW22">
        <v>10090.7</v>
      </c>
      <c r="AX22">
        <v>1556.29384615385</v>
      </c>
      <c r="AY22">
        <v>1791.45317034867</v>
      </c>
      <c r="AZ22">
        <f>1-AX22/AY22</f>
        <v>0</v>
      </c>
      <c r="BA22">
        <v>0.5</v>
      </c>
      <c r="BB22">
        <f>DA22</f>
        <v>0</v>
      </c>
      <c r="BC22">
        <f>P22</f>
        <v>0</v>
      </c>
      <c r="BD22">
        <f>AZ22*BA22*BB22</f>
        <v>0</v>
      </c>
      <c r="BE22">
        <f>(BC22-AU22)/BB22</f>
        <v>0</v>
      </c>
      <c r="BF22">
        <f>(AS22-AY22)/AY22</f>
        <v>0</v>
      </c>
      <c r="BG22">
        <f>AR22/(AT22+AR22/AY22)</f>
        <v>0</v>
      </c>
      <c r="BH22" t="s">
        <v>416</v>
      </c>
      <c r="BI22">
        <v>0</v>
      </c>
      <c r="BJ22">
        <f>IF(BI22&lt;&gt;0, BI22, BG22)</f>
        <v>0</v>
      </c>
      <c r="BK22">
        <f>1-BJ22/AY22</f>
        <v>0</v>
      </c>
      <c r="BL22">
        <f>(AY22-AX22)/(AY22-BJ22)</f>
        <v>0</v>
      </c>
      <c r="BM22">
        <f>(AS22-AY22)/(AS22-BJ22)</f>
        <v>0</v>
      </c>
      <c r="BN22">
        <f>(AY22-AX22)/(AY22-AR22)</f>
        <v>0</v>
      </c>
      <c r="BO22">
        <f>(AS22-AY22)/(AS22-AR22)</f>
        <v>0</v>
      </c>
      <c r="BP22">
        <f>(BL22*BJ22/AX22)</f>
        <v>0</v>
      </c>
      <c r="BQ22">
        <f>(1-BP22)</f>
        <v>0</v>
      </c>
      <c r="BR22">
        <v>1145</v>
      </c>
      <c r="BS22">
        <v>290</v>
      </c>
      <c r="BT22">
        <v>1765.84</v>
      </c>
      <c r="BU22">
        <v>75</v>
      </c>
      <c r="BV22">
        <v>10090.7</v>
      </c>
      <c r="BW22">
        <v>1760.82</v>
      </c>
      <c r="BX22">
        <v>5.02</v>
      </c>
      <c r="BY22">
        <v>300</v>
      </c>
      <c r="BZ22">
        <v>24.1</v>
      </c>
      <c r="CA22">
        <v>1791.45317034867</v>
      </c>
      <c r="CB22">
        <v>3.18814275841719</v>
      </c>
      <c r="CC22">
        <v>-30.9093219822168</v>
      </c>
      <c r="CD22">
        <v>2.81102546460866</v>
      </c>
      <c r="CE22">
        <v>0.811962451693635</v>
      </c>
      <c r="CF22">
        <v>-0.00778339043381535</v>
      </c>
      <c r="CG22">
        <v>290</v>
      </c>
      <c r="CH22">
        <v>1756.87</v>
      </c>
      <c r="CI22">
        <v>765</v>
      </c>
      <c r="CJ22">
        <v>10055.7</v>
      </c>
      <c r="CK22">
        <v>1760.72</v>
      </c>
      <c r="CL22">
        <v>-3.85</v>
      </c>
      <c r="CZ22">
        <f>$B$11*DX22+$C$11*DY22+$F$11*EJ22*(1-EM22)</f>
        <v>0</v>
      </c>
      <c r="DA22">
        <f>CZ22*DB22</f>
        <v>0</v>
      </c>
      <c r="DB22">
        <f>($B$11*$D$9+$C$11*$D$9+$F$11*((EW22+EO22)/MAX(EW22+EO22+EX22, 0.1)*$I$9+EX22/MAX(EW22+EO22+EX22, 0.1)*$J$9))/($B$11+$C$11+$F$11)</f>
        <v>0</v>
      </c>
      <c r="DC22">
        <f>($B$11*$K$9+$C$11*$K$9+$F$11*((EW22+EO22)/MAX(EW22+EO22+EX22, 0.1)*$P$9+EX22/MAX(EW22+EO22+EX22, 0.1)*$Q$9))/($B$11+$C$11+$F$11)</f>
        <v>0</v>
      </c>
      <c r="DD22">
        <v>6</v>
      </c>
      <c r="DE22">
        <v>0.5</v>
      </c>
      <c r="DF22" t="s">
        <v>417</v>
      </c>
      <c r="DG22">
        <v>2</v>
      </c>
      <c r="DH22">
        <v>1702670025.5</v>
      </c>
      <c r="DI22">
        <v>291.79675</v>
      </c>
      <c r="DJ22">
        <v>293.1891875</v>
      </c>
      <c r="DK22">
        <v>29.567375</v>
      </c>
      <c r="DL22">
        <v>29.04238125</v>
      </c>
      <c r="DM22">
        <v>292.82175</v>
      </c>
      <c r="DN22">
        <v>29.2118375</v>
      </c>
      <c r="DO22">
        <v>600.0076875</v>
      </c>
      <c r="DP22">
        <v>88.85551875</v>
      </c>
      <c r="DQ22">
        <v>0.10007925</v>
      </c>
      <c r="DR22">
        <v>31.82435625</v>
      </c>
      <c r="DS22">
        <v>31.982</v>
      </c>
      <c r="DT22">
        <v>999.9</v>
      </c>
      <c r="DU22">
        <v>0</v>
      </c>
      <c r="DV22">
        <v>0</v>
      </c>
      <c r="DW22">
        <v>4987.5</v>
      </c>
      <c r="DX22">
        <v>0</v>
      </c>
      <c r="DY22">
        <v>-186.1599375</v>
      </c>
      <c r="DZ22">
        <v>-1.4413375</v>
      </c>
      <c r="EA22">
        <v>300.6369375</v>
      </c>
      <c r="EB22">
        <v>301.9586875</v>
      </c>
      <c r="EC22">
        <v>0.5249913125</v>
      </c>
      <c r="ED22">
        <v>293.1891875</v>
      </c>
      <c r="EE22">
        <v>29.04238125</v>
      </c>
      <c r="EF22">
        <v>2.627226875</v>
      </c>
      <c r="EG22">
        <v>2.5805775</v>
      </c>
      <c r="EH22">
        <v>21.8368875</v>
      </c>
      <c r="EI22">
        <v>21.54381875</v>
      </c>
      <c r="EJ22">
        <v>699.9825625</v>
      </c>
      <c r="EK22">
        <v>0.9430131875</v>
      </c>
      <c r="EL22">
        <v>0.05698698125</v>
      </c>
      <c r="EM22">
        <v>0</v>
      </c>
      <c r="EN22">
        <v>1556.371875</v>
      </c>
      <c r="EO22">
        <v>5.00072</v>
      </c>
      <c r="EP22">
        <v>10853.625</v>
      </c>
      <c r="EQ22">
        <v>6033.841875</v>
      </c>
      <c r="ER22">
        <v>43.562</v>
      </c>
      <c r="ES22">
        <v>45.625</v>
      </c>
      <c r="ET22">
        <v>45.027125</v>
      </c>
      <c r="EU22">
        <v>45.875</v>
      </c>
      <c r="EV22">
        <v>46.187</v>
      </c>
      <c r="EW22">
        <v>655.378125</v>
      </c>
      <c r="EX22">
        <v>39.605</v>
      </c>
      <c r="EY22">
        <v>0</v>
      </c>
      <c r="EZ22">
        <v>55.7000000476837</v>
      </c>
      <c r="FA22">
        <v>0</v>
      </c>
      <c r="FB22">
        <v>1556.29384615385</v>
      </c>
      <c r="FC22">
        <v>-10.3658119585642</v>
      </c>
      <c r="FD22">
        <v>-44.2803419219661</v>
      </c>
      <c r="FE22">
        <v>10853.2384615385</v>
      </c>
      <c r="FF22">
        <v>15</v>
      </c>
      <c r="FG22">
        <v>1702670056</v>
      </c>
      <c r="FH22" t="s">
        <v>442</v>
      </c>
      <c r="FI22">
        <v>1702670056</v>
      </c>
      <c r="FJ22">
        <v>1702669586.1</v>
      </c>
      <c r="FK22">
        <v>33</v>
      </c>
      <c r="FL22">
        <v>0.049</v>
      </c>
      <c r="FM22">
        <v>-0.005</v>
      </c>
      <c r="FN22">
        <v>-1.025</v>
      </c>
      <c r="FO22">
        <v>0.356</v>
      </c>
      <c r="FP22">
        <v>293</v>
      </c>
      <c r="FQ22">
        <v>29</v>
      </c>
      <c r="FR22">
        <v>0.69</v>
      </c>
      <c r="FS22">
        <v>0.34</v>
      </c>
      <c r="FT22">
        <v>0</v>
      </c>
      <c r="FU22">
        <v>0</v>
      </c>
      <c r="FV22" t="s">
        <v>419</v>
      </c>
      <c r="FW22">
        <v>3.23769</v>
      </c>
      <c r="FX22">
        <v>2.68105</v>
      </c>
      <c r="FY22">
        <v>0.06451</v>
      </c>
      <c r="FZ22">
        <v>0.0642667</v>
      </c>
      <c r="GA22">
        <v>0.122163</v>
      </c>
      <c r="GB22">
        <v>0.119509</v>
      </c>
      <c r="GC22">
        <v>28411.6</v>
      </c>
      <c r="GD22">
        <v>26176.3</v>
      </c>
      <c r="GE22">
        <v>28748</v>
      </c>
      <c r="GF22">
        <v>26554.4</v>
      </c>
      <c r="GG22">
        <v>35188.3</v>
      </c>
      <c r="GH22">
        <v>32920.4</v>
      </c>
      <c r="GI22">
        <v>43202.9</v>
      </c>
      <c r="GJ22">
        <v>40230.9</v>
      </c>
      <c r="GK22">
        <v>2.0134</v>
      </c>
      <c r="GL22">
        <v>2.4822</v>
      </c>
      <c r="GM22">
        <v>0.153139</v>
      </c>
      <c r="GN22">
        <v>0</v>
      </c>
      <c r="GO22">
        <v>29.4925</v>
      </c>
      <c r="GP22">
        <v>999.9</v>
      </c>
      <c r="GQ22">
        <v>62.196</v>
      </c>
      <c r="GR22">
        <v>30.534</v>
      </c>
      <c r="GS22">
        <v>30.7504</v>
      </c>
      <c r="GT22">
        <v>30.3248</v>
      </c>
      <c r="GU22">
        <v>8.6859</v>
      </c>
      <c r="GV22">
        <v>3</v>
      </c>
      <c r="GW22">
        <v>0.183232</v>
      </c>
      <c r="GX22">
        <v>0</v>
      </c>
      <c r="GY22">
        <v>20.3107</v>
      </c>
      <c r="GZ22">
        <v>5.24724</v>
      </c>
      <c r="HA22">
        <v>11.968</v>
      </c>
      <c r="HB22">
        <v>4.9854</v>
      </c>
      <c r="HC22">
        <v>3.2921</v>
      </c>
      <c r="HD22">
        <v>999.9</v>
      </c>
      <c r="HE22">
        <v>9999</v>
      </c>
      <c r="HF22">
        <v>9999</v>
      </c>
      <c r="HG22">
        <v>9999</v>
      </c>
      <c r="HH22">
        <v>4.97125</v>
      </c>
      <c r="HI22">
        <v>1.88295</v>
      </c>
      <c r="HJ22">
        <v>1.87772</v>
      </c>
      <c r="HK22">
        <v>1.87927</v>
      </c>
      <c r="HL22">
        <v>1.875</v>
      </c>
      <c r="HM22">
        <v>1.87514</v>
      </c>
      <c r="HN22">
        <v>1.87836</v>
      </c>
      <c r="HO22">
        <v>1.87881</v>
      </c>
      <c r="HP22">
        <v>0</v>
      </c>
      <c r="HQ22">
        <v>0</v>
      </c>
      <c r="HR22">
        <v>0</v>
      </c>
      <c r="HS22">
        <v>0</v>
      </c>
      <c r="HT22" t="s">
        <v>420</v>
      </c>
      <c r="HU22" t="s">
        <v>421</v>
      </c>
      <c r="HV22" t="s">
        <v>422</v>
      </c>
      <c r="HW22" t="s">
        <v>422</v>
      </c>
      <c r="HX22" t="s">
        <v>422</v>
      </c>
      <c r="HY22" t="s">
        <v>422</v>
      </c>
      <c r="HZ22">
        <v>0</v>
      </c>
      <c r="IA22">
        <v>100</v>
      </c>
      <c r="IB22">
        <v>100</v>
      </c>
      <c r="IC22">
        <v>-1.025</v>
      </c>
      <c r="ID22">
        <v>0.3555</v>
      </c>
      <c r="IE22">
        <v>-1.07399999999996</v>
      </c>
      <c r="IF22">
        <v>0</v>
      </c>
      <c r="IG22">
        <v>0</v>
      </c>
      <c r="IH22">
        <v>0</v>
      </c>
      <c r="II22">
        <v>0.35554545454545</v>
      </c>
      <c r="IJ22">
        <v>0</v>
      </c>
      <c r="IK22">
        <v>0</v>
      </c>
      <c r="IL22">
        <v>0</v>
      </c>
      <c r="IM22">
        <v>-1</v>
      </c>
      <c r="IN22">
        <v>-1</v>
      </c>
      <c r="IO22">
        <v>1</v>
      </c>
      <c r="IP22">
        <v>23</v>
      </c>
      <c r="IQ22">
        <v>0.7</v>
      </c>
      <c r="IR22">
        <v>7.5</v>
      </c>
      <c r="IS22">
        <v>4.99756</v>
      </c>
      <c r="IT22">
        <v>4.99756</v>
      </c>
      <c r="IU22">
        <v>3.34595</v>
      </c>
      <c r="IV22">
        <v>3.06763</v>
      </c>
      <c r="IW22">
        <v>3.05054</v>
      </c>
      <c r="IX22">
        <v>2.31079</v>
      </c>
      <c r="IY22">
        <v>34.2814</v>
      </c>
      <c r="IZ22">
        <v>15.4279</v>
      </c>
      <c r="JA22">
        <v>2</v>
      </c>
      <c r="JB22">
        <v>580.777</v>
      </c>
      <c r="JC22">
        <v>1063.58</v>
      </c>
      <c r="JD22">
        <v>30.067</v>
      </c>
      <c r="JE22">
        <v>29.4177</v>
      </c>
      <c r="JF22">
        <v>30.0001</v>
      </c>
      <c r="JG22">
        <v>29.5039</v>
      </c>
      <c r="JH22">
        <v>29.501</v>
      </c>
      <c r="JI22">
        <v>-1</v>
      </c>
      <c r="JJ22">
        <v>-30</v>
      </c>
      <c r="JK22">
        <v>-30</v>
      </c>
      <c r="JL22">
        <v>-999.9</v>
      </c>
      <c r="JM22">
        <v>1000</v>
      </c>
      <c r="JN22">
        <v>0</v>
      </c>
      <c r="JO22">
        <v>103.801</v>
      </c>
      <c r="JP22">
        <v>101.154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2023-12-15T12:54:52Z</dcterms:created>
  <dcterms:modified xsi:type="dcterms:W3CDTF">2023-12-15T12:54:52Z</dcterms:modified>
</cp:coreProperties>
</file>