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<sst xmlns="http://schemas.openxmlformats.org/spreadsheetml/2006/main" count="983" uniqueCount="441">
  <si>
    <t>File opened</t>
  </si>
  <si>
    <t>2023-12-15 12:19:39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</si>
  <si>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</si>
  <si>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</si>
  <si>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</si>
  <si>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</si>
  <si>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</si>
  <si>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</si>
  <si>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</si>
  <si>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</si>
  <si>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</si>
  <si>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</si>
  <si>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</si>
  <si>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{"co2bspanconc1": "2500", "co2aspanconc1": "2500", "oxygen": "21", "co2aspanconc2": "296.4", "h2oaspan2a": "0.0714516", "h2oaspan1": "1.01076", "tbzero": "0.853567", "co2azero": "0.942071", "co2bspan2b": "0.284619", "co2aspan1": "1.00021", "h2obspan1": "1.02346", "h2oaspanconc2": "0", "h2oaspan2b": "0.0722207", "h2obspan2a": "0.0710331", "co2bspan2a": "0.28732", "co2bzero": "0.94469", "h2obzero": "1.07388", "flowazero": "0.34111", "h2oazero": "1.07566", "flowbzero": "0.27371", "ssa_ref": "34658.2", "h2obspan2": "0", "tazero": "0.855284", "h2obspan2b": "0.0726998", "h2obspanconc1": "12.29", "h2oaspanconc1": "12.29", "co2aspan2": "-0.0330502", "ssb_ref": "33011.8", "co2bspanconc2": "296.4", "chamberpressurezero": "2.56408", "co2aspan2a": "0.288205", "flowmeterzero": "2.49761", "h2oaspan2": "0", "co2bspan1": "0.999707", "h2obspanconc2": "0", "co2aspan2b": "0.285521", "co2bspan2": "-0.031693"}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</si>
  <si>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</si>
  <si>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</si>
  <si>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</si>
  <si>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</si>
  <si>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</si>
  <si>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</si>
  <si>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</si>
  <si>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</si>
  <si>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</si>
  <si>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</si>
  <si>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</si>
  <si>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</si>
  <si>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</si>
  <si>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12:19:39</t>
  </si>
  <si>
    <t>Stability Definition:	none</t>
  </si>
  <si>
    <t>12:24:28</t>
  </si>
  <si>
    <t>2nd_cont</t>
  </si>
  <si>
    <t>12:24:30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</si>
  <si>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</si>
  <si>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</si>
  <si>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</si>
  <si>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</si>
  <si>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</si>
  <si>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</si>
  <si>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</si>
  <si>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</si>
  <si>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</si>
  <si>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</si>
  <si>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</si>
  <si>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</si>
  <si>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</si>
  <si>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</si>
  <si>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</si>
  <si>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</si>
  <si>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</si>
  <si>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</si>
  <si>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</si>
  <si>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</si>
  <si>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</si>
  <si>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</si>
  <si>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</si>
  <si>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</si>
  <si>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</si>
  <si>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</si>
  <si>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</si>
  <si>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</si>
  <si>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</si>
  <si>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</si>
  <si>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</si>
  <si>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</si>
  <si>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</si>
  <si>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</si>
  <si>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</si>
  <si>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</si>
  <si>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</si>
  <si>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</si>
  <si>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</si>
  <si>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</si>
  <si>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</si>
  <si>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</si>
  <si>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</si>
  <si>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</si>
  <si>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</si>
  <si>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</si>
  <si>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</si>
  <si>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</si>
  <si>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</si>
  <si>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</si>
  <si>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</si>
  <si>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-4.65001 179.578 334.144 588.979 787.573 956.92 1122.98 1219.09</t>
  </si>
  <si>
    <t>Fs_true</t>
  </si>
  <si>
    <t>-0.136516 217.294 382.221 614.653 799.747 1005.65 1200.99 1401.21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</si>
  <si>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</si>
  <si>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</si>
  <si>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</si>
  <si>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</si>
  <si>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</si>
  <si>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</si>
  <si>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</si>
  <si>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</si>
  <si>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</si>
  <si>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</si>
  <si>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</si>
  <si>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</si>
  <si>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</si>
  <si>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</si>
  <si>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</si>
  <si>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</si>
  <si>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</si>
  <si>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</si>
  <si>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</si>
  <si>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</si>
  <si>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</si>
  <si>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</si>
  <si>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</si>
  <si>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</si>
  <si>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</si>
  <si>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</si>
  <si>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</si>
  <si>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</si>
  <si>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</si>
  <si>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</si>
  <si>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</si>
  <si>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</si>
  <si>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</si>
  <si>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</si>
  <si>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</si>
  <si>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</si>
  <si>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</si>
  <si>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</si>
  <si>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</si>
  <si>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</si>
  <si>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</si>
  <si>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</si>
  <si>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</si>
  <si>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</si>
  <si>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</si>
  <si>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</si>
  <si>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</si>
  <si>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</si>
  <si>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</si>
  <si>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</si>
  <si>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</si>
  <si>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</si>
  <si>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</si>
  <si>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</si>
  <si>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</si>
  <si>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</si>
  <si>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</si>
  <si>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</si>
  <si>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</si>
  <si>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</si>
  <si>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</si>
  <si>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</si>
  <si>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</si>
  <si>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</si>
  <si>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</si>
  <si>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</si>
  <si>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</si>
  <si>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</si>
  <si>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</si>
  <si>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</si>
  <si>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</si>
  <si>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</si>
  <si>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</si>
  <si>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</si>
  <si>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</si>
  <si>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</si>
  <si>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</si>
  <si>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</si>
  <si>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</si>
  <si>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</si>
  <si>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</si>
  <si>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</si>
  <si>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</si>
  <si>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</si>
  <si>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</si>
  <si>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</si>
  <si>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</si>
  <si>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</si>
  <si>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</si>
  <si>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</si>
  <si>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</si>
  <si>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</si>
  <si>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</si>
  <si>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</si>
  <si>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</si>
  <si>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</si>
  <si>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</si>
  <si>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</si>
  <si>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</si>
  <si>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</si>
  <si>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</si>
  <si>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</si>
  <si>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</si>
  <si>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</si>
  <si>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</si>
  <si>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</si>
  <si>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</si>
  <si>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</si>
  <si>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</si>
  <si>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</si>
  <si>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</si>
  <si>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</si>
  <si>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</si>
  <si>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</si>
  <si>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</si>
  <si>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</si>
  <si>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</si>
  <si>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</si>
  <si>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</si>
  <si>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</si>
  <si>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</si>
  <si>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</si>
  <si>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</si>
  <si>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</si>
  <si>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</si>
  <si>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</si>
  <si>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</si>
  <si>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</si>
  <si>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</si>
  <si>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</si>
  <si>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</si>
  <si>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</si>
  <si>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</si>
  <si>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</si>
  <si>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</si>
  <si>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</si>
  <si>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</si>
  <si>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</si>
  <si>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</si>
  <si>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</si>
  <si>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</si>
  <si>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</si>
  <si>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</si>
  <si>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</si>
  <si>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</si>
  <si>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</si>
  <si>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</si>
  <si>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</si>
  <si>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</si>
  <si>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</si>
  <si>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</si>
  <si>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</si>
  <si>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</si>
  <si>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</si>
  <si>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</si>
  <si>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</si>
  <si>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</si>
  <si>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</si>
  <si>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</si>
  <si>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</si>
  <si>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</si>
  <si>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</si>
  <si>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</si>
  <si>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</si>
  <si>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</si>
  <si>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</si>
  <si>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</si>
  <si>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</si>
  <si>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</si>
  <si>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</si>
  <si>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</si>
  <si>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</si>
  <si>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</si>
  <si>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</si>
  <si>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</si>
  <si>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</si>
  <si>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</si>
  <si>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</si>
  <si>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</si>
  <si>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</si>
  <si>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</si>
  <si>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</si>
  <si>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</si>
  <si>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</si>
  <si>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</si>
  <si>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</si>
  <si>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</si>
  <si>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</si>
  <si>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</si>
  <si>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</si>
  <si>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</si>
  <si>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</si>
  <si>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</si>
  <si>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</si>
  <si>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</si>
  <si>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</si>
  <si>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</si>
  <si>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</si>
  <si>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</si>
  <si>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</si>
  <si>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</si>
  <si>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</si>
  <si>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</si>
  <si>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</si>
  <si>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</si>
  <si>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</si>
  <si>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</si>
  <si>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</si>
  <si>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</si>
  <si>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</si>
  <si>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</si>
  <si>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</si>
  <si>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</si>
  <si>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</si>
  <si>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</si>
  <si>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</si>
  <si>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</si>
  <si>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</si>
  <si>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</si>
  <si>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</si>
  <si>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</si>
  <si>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</si>
  <si>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</si>
  <si>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</si>
  <si>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</si>
  <si>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</si>
  <si>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</si>
  <si>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</si>
  <si>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</si>
  <si>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</si>
  <si>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</si>
  <si>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</si>
  <si>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</si>
  <si>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</si>
  <si>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</si>
  <si>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</si>
  <si>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</si>
  <si>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</si>
  <si>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</si>
  <si>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</si>
  <si>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</si>
  <si>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</si>
  <si>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</si>
  <si>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</si>
  <si>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</si>
  <si>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</si>
  <si>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</si>
  <si>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</si>
  <si>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</si>
  <si>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</si>
  <si>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</si>
  <si>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</si>
  <si>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</si>
  <si>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</si>
  <si>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</si>
  <si>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</si>
  <si>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</si>
  <si>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</si>
  <si>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</si>
  <si>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</si>
  <si>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</si>
  <si>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</si>
  <si>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</si>
  <si>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</si>
  <si>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</si>
  <si>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</si>
  <si>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</si>
  <si>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</si>
  <si>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</si>
  <si>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</si>
  <si>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</si>
  <si>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</si>
  <si>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</si>
  <si>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</si>
  <si>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</si>
  <si>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</si>
  <si>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</si>
  <si>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</si>
  <si>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</si>
  <si>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</si>
  <si>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</si>
  <si>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</si>
  <si>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</si>
  <si>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</si>
  <si>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</si>
  <si>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</si>
  <si>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</si>
  <si>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</si>
  <si>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</si>
  <si>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</si>
  <si>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</si>
  <si>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</si>
  <si>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</si>
  <si>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</si>
  <si>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</si>
  <si>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</si>
  <si>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</si>
  <si>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</si>
  <si>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</si>
  <si>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</si>
  <si>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</si>
  <si>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</si>
  <si>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</si>
  <si>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</si>
  <si>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</si>
  <si>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</si>
  <si>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</si>
  <si>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</si>
  <si>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</si>
  <si>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</si>
  <si>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</si>
  <si>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</si>
  <si>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</si>
  <si>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</si>
  <si>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</si>
  <si>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V</t>
  </si>
  <si>
    <t>mV</t>
  </si>
  <si>
    <t>hrs</t>
  </si>
  <si>
    <t>mg</t>
  </si>
  <si>
    <t>min</t>
  </si>
  <si>
    <t>20231215 12:25:40</t>
  </si>
  <si>
    <t>12:25:40</t>
  </si>
  <si>
    <t>pre-dawn (1AM-4AM)</t>
  </si>
  <si>
    <t>predominantly south</t>
  </si>
  <si>
    <t>light green</t>
  </si>
  <si>
    <t>leaf A</t>
  </si>
  <si>
    <t>level 1</t>
  </si>
  <si>
    <t>coffee</t>
  </si>
  <si>
    <t>RECT-1100-20231214-16_04_49</t>
  </si>
  <si>
    <t>MPF-1128-20231215-12_25_43</t>
  </si>
  <si>
    <t>-</t>
  </si>
  <si>
    <t>0: Broadleaf</t>
  </si>
  <si>
    <t>12:25:04</t>
  </si>
  <si>
    <t>0/0</t>
  </si>
  <si>
    <t>11111111</t>
  </si>
  <si>
    <t>oooooooo</t>
  </si>
  <si>
    <t>on</t>
  </si>
  <si>
    <t>20231215 12:26:44</t>
  </si>
  <si>
    <t>12:26:44</t>
  </si>
  <si>
    <t>MPF-1129-20231215-12_26_46</t>
  </si>
  <si>
    <t>20231215 12:27:53</t>
  </si>
  <si>
    <t>12:27:53</t>
  </si>
  <si>
    <t>MPF-1130-20231215-12_27_55</t>
  </si>
  <si>
    <t>12:28:08</t>
  </si>
  <si>
    <t>20231215 12:28:50</t>
  </si>
  <si>
    <t>12:28:50</t>
  </si>
  <si>
    <t>MPF-1131-20231215-12_28_53</t>
  </si>
  <si>
    <t>12:29:21</t>
  </si>
  <si>
    <t>20231215 12:29:56</t>
  </si>
  <si>
    <t>12:29:56</t>
  </si>
  <si>
    <t>MPF-1132-20231215-12_29_58</t>
  </si>
  <si>
    <t>20231215 12:30:54</t>
  </si>
  <si>
    <t>12:30:54</t>
  </si>
  <si>
    <t>MPF-1133-20231215-12_30_56</t>
  </si>
  <si>
    <t>12:31:23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</si>
</sst>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P22"/>
  <sheetViews>
    <sheetView tabSelected="1" workbookViewId="0"/>
  </sheetViews>
  <sheetFormatPr defaultRowHeight="15"/>
  <sheetData>
    <row r="2" spans="1:276">
      <c r="A2" t="s">
        <v>32</v>
      </c>
      <c r="B2" t="s">
        <v>33</v>
      </c>
      <c r="C2" t="s">
        <v>34</v>
      </c>
    </row>
    <row r="3" spans="1:276">
      <c r="B3">
        <v>0</v>
      </c>
      <c r="C3">
        <v>21</v>
      </c>
    </row>
    <row r="4" spans="1:276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76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6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76">
      <c r="B7">
        <v>0</v>
      </c>
      <c r="C7">
        <v>0</v>
      </c>
      <c r="D7">
        <v>0</v>
      </c>
      <c r="E7">
        <v>1</v>
      </c>
    </row>
    <row r="8" spans="1:276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76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6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76">
      <c r="B11">
        <v>0</v>
      </c>
      <c r="C11">
        <v>0</v>
      </c>
      <c r="D11">
        <v>0</v>
      </c>
      <c r="E11">
        <v>0</v>
      </c>
      <c r="F11">
        <v>1</v>
      </c>
    </row>
    <row r="12" spans="1:276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76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76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91</v>
      </c>
      <c r="AQ14" t="s">
        <v>91</v>
      </c>
      <c r="AR14" t="s">
        <v>91</v>
      </c>
      <c r="AS14" t="s">
        <v>91</v>
      </c>
      <c r="AT14" t="s">
        <v>91</v>
      </c>
      <c r="AU14" t="s">
        <v>91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102</v>
      </c>
      <c r="FX14" t="s">
        <v>102</v>
      </c>
      <c r="FY14" t="s">
        <v>102</v>
      </c>
      <c r="FZ14" t="s">
        <v>102</v>
      </c>
      <c r="GA14" t="s">
        <v>102</v>
      </c>
      <c r="GB14" t="s">
        <v>102</v>
      </c>
      <c r="GC14" t="s">
        <v>102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107</v>
      </c>
      <c r="JB14" t="s">
        <v>107</v>
      </c>
      <c r="JC14" t="s">
        <v>107</v>
      </c>
      <c r="JD14" t="s">
        <v>107</v>
      </c>
      <c r="JE14" t="s">
        <v>107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</row>
    <row r="15" spans="1:276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90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176</v>
      </c>
      <c r="CN15" t="s">
        <v>197</v>
      </c>
      <c r="CO15" t="s">
        <v>198</v>
      </c>
      <c r="CP15" t="s">
        <v>199</v>
      </c>
      <c r="CQ15" t="s">
        <v>150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207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120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109</v>
      </c>
      <c r="FH15" t="s">
        <v>112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</row>
    <row r="16" spans="1:276">
      <c r="B16" t="s">
        <v>378</v>
      </c>
      <c r="C16" t="s">
        <v>378</v>
      </c>
      <c r="F16" t="s">
        <v>378</v>
      </c>
      <c r="M16" t="s">
        <v>378</v>
      </c>
      <c r="N16" t="s">
        <v>379</v>
      </c>
      <c r="O16" t="s">
        <v>380</v>
      </c>
      <c r="P16" t="s">
        <v>381</v>
      </c>
      <c r="Q16" t="s">
        <v>382</v>
      </c>
      <c r="R16" t="s">
        <v>382</v>
      </c>
      <c r="S16" t="s">
        <v>223</v>
      </c>
      <c r="T16" t="s">
        <v>223</v>
      </c>
      <c r="U16" t="s">
        <v>379</v>
      </c>
      <c r="V16" t="s">
        <v>379</v>
      </c>
      <c r="W16" t="s">
        <v>379</v>
      </c>
      <c r="X16" t="s">
        <v>379</v>
      </c>
      <c r="Y16" t="s">
        <v>383</v>
      </c>
      <c r="Z16" t="s">
        <v>384</v>
      </c>
      <c r="AA16" t="s">
        <v>384</v>
      </c>
      <c r="AB16" t="s">
        <v>385</v>
      </c>
      <c r="AC16" t="s">
        <v>386</v>
      </c>
      <c r="AD16" t="s">
        <v>385</v>
      </c>
      <c r="AE16" t="s">
        <v>385</v>
      </c>
      <c r="AF16" t="s">
        <v>385</v>
      </c>
      <c r="AG16" t="s">
        <v>383</v>
      </c>
      <c r="AH16" t="s">
        <v>383</v>
      </c>
      <c r="AI16" t="s">
        <v>383</v>
      </c>
      <c r="AJ16" t="s">
        <v>383</v>
      </c>
      <c r="AK16" t="s">
        <v>387</v>
      </c>
      <c r="AL16" t="s">
        <v>386</v>
      </c>
      <c r="AN16" t="s">
        <v>386</v>
      </c>
      <c r="AO16" t="s">
        <v>387</v>
      </c>
      <c r="AU16" t="s">
        <v>381</v>
      </c>
      <c r="BB16" t="s">
        <v>381</v>
      </c>
      <c r="BC16" t="s">
        <v>381</v>
      </c>
      <c r="BD16" t="s">
        <v>381</v>
      </c>
      <c r="BE16" t="s">
        <v>388</v>
      </c>
      <c r="BS16" t="s">
        <v>389</v>
      </c>
      <c r="BU16" t="s">
        <v>389</v>
      </c>
      <c r="BV16" t="s">
        <v>381</v>
      </c>
      <c r="BY16" t="s">
        <v>389</v>
      </c>
      <c r="BZ16" t="s">
        <v>386</v>
      </c>
      <c r="CC16" t="s">
        <v>390</v>
      </c>
      <c r="CD16" t="s">
        <v>390</v>
      </c>
      <c r="CF16" t="s">
        <v>391</v>
      </c>
      <c r="CG16" t="s">
        <v>389</v>
      </c>
      <c r="CI16" t="s">
        <v>389</v>
      </c>
      <c r="CJ16" t="s">
        <v>381</v>
      </c>
      <c r="CN16" t="s">
        <v>389</v>
      </c>
      <c r="CP16" t="s">
        <v>392</v>
      </c>
      <c r="CS16" t="s">
        <v>389</v>
      </c>
      <c r="CT16" t="s">
        <v>389</v>
      </c>
      <c r="CV16" t="s">
        <v>389</v>
      </c>
      <c r="CX16" t="s">
        <v>389</v>
      </c>
      <c r="CZ16" t="s">
        <v>381</v>
      </c>
      <c r="DA16" t="s">
        <v>381</v>
      </c>
      <c r="DC16" t="s">
        <v>393</v>
      </c>
      <c r="DD16" t="s">
        <v>394</v>
      </c>
      <c r="DG16" t="s">
        <v>379</v>
      </c>
      <c r="DH16" t="s">
        <v>378</v>
      </c>
      <c r="DI16" t="s">
        <v>382</v>
      </c>
      <c r="DJ16" t="s">
        <v>382</v>
      </c>
      <c r="DK16" t="s">
        <v>395</v>
      </c>
      <c r="DL16" t="s">
        <v>395</v>
      </c>
      <c r="DM16" t="s">
        <v>382</v>
      </c>
      <c r="DN16" t="s">
        <v>395</v>
      </c>
      <c r="DO16" t="s">
        <v>387</v>
      </c>
      <c r="DP16" t="s">
        <v>385</v>
      </c>
      <c r="DQ16" t="s">
        <v>385</v>
      </c>
      <c r="DR16" t="s">
        <v>384</v>
      </c>
      <c r="DS16" t="s">
        <v>384</v>
      </c>
      <c r="DT16" t="s">
        <v>384</v>
      </c>
      <c r="DU16" t="s">
        <v>384</v>
      </c>
      <c r="DV16" t="s">
        <v>384</v>
      </c>
      <c r="DW16" t="s">
        <v>396</v>
      </c>
      <c r="DX16" t="s">
        <v>381</v>
      </c>
      <c r="DY16" t="s">
        <v>381</v>
      </c>
      <c r="DZ16" t="s">
        <v>382</v>
      </c>
      <c r="EA16" t="s">
        <v>382</v>
      </c>
      <c r="EB16" t="s">
        <v>382</v>
      </c>
      <c r="EC16" t="s">
        <v>395</v>
      </c>
      <c r="ED16" t="s">
        <v>382</v>
      </c>
      <c r="EE16" t="s">
        <v>395</v>
      </c>
      <c r="EF16" t="s">
        <v>385</v>
      </c>
      <c r="EG16" t="s">
        <v>385</v>
      </c>
      <c r="EH16" t="s">
        <v>384</v>
      </c>
      <c r="EI16" t="s">
        <v>384</v>
      </c>
      <c r="EJ16" t="s">
        <v>381</v>
      </c>
      <c r="EO16" t="s">
        <v>381</v>
      </c>
      <c r="ER16" t="s">
        <v>384</v>
      </c>
      <c r="ES16" t="s">
        <v>384</v>
      </c>
      <c r="ET16" t="s">
        <v>384</v>
      </c>
      <c r="EU16" t="s">
        <v>384</v>
      </c>
      <c r="EV16" t="s">
        <v>384</v>
      </c>
      <c r="EW16" t="s">
        <v>381</v>
      </c>
      <c r="EX16" t="s">
        <v>381</v>
      </c>
      <c r="EY16" t="s">
        <v>381</v>
      </c>
      <c r="EZ16" t="s">
        <v>378</v>
      </c>
      <c r="FC16" t="s">
        <v>397</v>
      </c>
      <c r="FD16" t="s">
        <v>397</v>
      </c>
      <c r="FF16" t="s">
        <v>378</v>
      </c>
      <c r="FG16" t="s">
        <v>398</v>
      </c>
      <c r="FI16" t="s">
        <v>378</v>
      </c>
      <c r="FJ16" t="s">
        <v>378</v>
      </c>
      <c r="FL16" t="s">
        <v>399</v>
      </c>
      <c r="FM16" t="s">
        <v>400</v>
      </c>
      <c r="FN16" t="s">
        <v>399</v>
      </c>
      <c r="FO16" t="s">
        <v>400</v>
      </c>
      <c r="FP16" t="s">
        <v>399</v>
      </c>
      <c r="FQ16" t="s">
        <v>400</v>
      </c>
      <c r="FR16" t="s">
        <v>386</v>
      </c>
      <c r="FS16" t="s">
        <v>386</v>
      </c>
      <c r="FW16" t="s">
        <v>401</v>
      </c>
      <c r="FX16" t="s">
        <v>401</v>
      </c>
      <c r="GK16" t="s">
        <v>401</v>
      </c>
      <c r="GL16" t="s">
        <v>401</v>
      </c>
      <c r="GM16" t="s">
        <v>402</v>
      </c>
      <c r="GN16" t="s">
        <v>402</v>
      </c>
      <c r="GO16" t="s">
        <v>384</v>
      </c>
      <c r="GP16" t="s">
        <v>384</v>
      </c>
      <c r="GQ16" t="s">
        <v>386</v>
      </c>
      <c r="GR16" t="s">
        <v>384</v>
      </c>
      <c r="GS16" t="s">
        <v>395</v>
      </c>
      <c r="GT16" t="s">
        <v>386</v>
      </c>
      <c r="GU16" t="s">
        <v>386</v>
      </c>
      <c r="GW16" t="s">
        <v>401</v>
      </c>
      <c r="GX16" t="s">
        <v>401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403</v>
      </c>
      <c r="HE16" t="s">
        <v>404</v>
      </c>
      <c r="HF16" t="s">
        <v>404</v>
      </c>
      <c r="HG16" t="s">
        <v>404</v>
      </c>
      <c r="HH16" t="s">
        <v>401</v>
      </c>
      <c r="HI16" t="s">
        <v>401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Z16" t="s">
        <v>401</v>
      </c>
      <c r="IA16" t="s">
        <v>386</v>
      </c>
      <c r="IB16" t="s">
        <v>386</v>
      </c>
      <c r="IC16" t="s">
        <v>399</v>
      </c>
      <c r="ID16" t="s">
        <v>400</v>
      </c>
      <c r="IE16" t="s">
        <v>400</v>
      </c>
      <c r="II16" t="s">
        <v>400</v>
      </c>
      <c r="IM16" t="s">
        <v>382</v>
      </c>
      <c r="IN16" t="s">
        <v>382</v>
      </c>
      <c r="IO16" t="s">
        <v>395</v>
      </c>
      <c r="IP16" t="s">
        <v>395</v>
      </c>
      <c r="IQ16" t="s">
        <v>405</v>
      </c>
      <c r="IR16" t="s">
        <v>405</v>
      </c>
      <c r="IS16" t="s">
        <v>401</v>
      </c>
      <c r="IT16" t="s">
        <v>401</v>
      </c>
      <c r="IU16" t="s">
        <v>401</v>
      </c>
      <c r="IV16" t="s">
        <v>401</v>
      </c>
      <c r="IW16" t="s">
        <v>401</v>
      </c>
      <c r="IX16" t="s">
        <v>401</v>
      </c>
      <c r="IY16" t="s">
        <v>384</v>
      </c>
      <c r="IZ16" t="s">
        <v>401</v>
      </c>
      <c r="JB16" t="s">
        <v>387</v>
      </c>
      <c r="JC16" t="s">
        <v>387</v>
      </c>
      <c r="JD16" t="s">
        <v>384</v>
      </c>
      <c r="JE16" t="s">
        <v>384</v>
      </c>
      <c r="JF16" t="s">
        <v>384</v>
      </c>
      <c r="JG16" t="s">
        <v>384</v>
      </c>
      <c r="JH16" t="s">
        <v>384</v>
      </c>
      <c r="JI16" t="s">
        <v>386</v>
      </c>
      <c r="JJ16" t="s">
        <v>386</v>
      </c>
      <c r="JK16" t="s">
        <v>386</v>
      </c>
      <c r="JL16" t="s">
        <v>384</v>
      </c>
      <c r="JM16" t="s">
        <v>382</v>
      </c>
      <c r="JN16" t="s">
        <v>395</v>
      </c>
      <c r="JO16" t="s">
        <v>386</v>
      </c>
      <c r="JP16" t="s">
        <v>386</v>
      </c>
    </row>
    <row r="17" spans="1:276">
      <c r="A17">
        <v>1</v>
      </c>
      <c r="B17">
        <v>1702668340</v>
      </c>
      <c r="C17">
        <v>0</v>
      </c>
      <c r="D17" t="s">
        <v>406</v>
      </c>
      <c r="E17" t="s">
        <v>407</v>
      </c>
      <c r="F17">
        <v>15</v>
      </c>
      <c r="G17" t="s">
        <v>408</v>
      </c>
      <c r="H17" t="s">
        <v>409</v>
      </c>
      <c r="I17" t="s">
        <v>410</v>
      </c>
      <c r="J17" t="s">
        <v>411</v>
      </c>
      <c r="K17" t="s">
        <v>412</v>
      </c>
      <c r="L17" t="s">
        <v>413</v>
      </c>
      <c r="M17">
        <v>1702668331.5</v>
      </c>
      <c r="N17">
        <f>(O17)/1000</f>
        <v>0</v>
      </c>
      <c r="O17">
        <f>1000*DO17*AM17*(DK17-DL17)/(100*DD17*(1000-AM17*DK17))</f>
        <v>0</v>
      </c>
      <c r="P17">
        <f>DO17*AM17*(DJ17-DI17*(1000-AM17*DL17)/(1000-AM17*DK17))/(100*DD17)</f>
        <v>0</v>
      </c>
      <c r="Q17">
        <f>DI17 - IF(AM17&gt;1, P17*DD17*100.0/(AO17*DW17), 0)</f>
        <v>0</v>
      </c>
      <c r="R17">
        <f>((X17-N17/2)*Q17-P17)/(X17+N17/2)</f>
        <v>0</v>
      </c>
      <c r="S17">
        <f>R17*(DP17+DQ17)/1000.0</f>
        <v>0</v>
      </c>
      <c r="T17">
        <f>(DI17 - IF(AM17&gt;1, P17*DD17*100.0/(AO17*DW17), 0))*(DP17+DQ17)/1000.0</f>
        <v>0</v>
      </c>
      <c r="U17">
        <f>2.0/((1/W17-1/V17)+SIGN(W17)*SQRT((1/W17-1/V17)*(1/W17-1/V17) + 4*DE17/((DE17+1)*(DE17+1))*(2*1/W17*1/V17-1/V17*1/V17)))</f>
        <v>0</v>
      </c>
      <c r="V17">
        <f>IF(LEFT(DF17,1)&lt;&gt;"0",IF(LEFT(DF17,1)="1",3.0,DG17),$D$5+$E$5*(DW17*DP17/($K$5*1000))+$F$5*(DW17*DP17/($K$5*1000))*MAX(MIN(DD17,$J$5),$I$5)*MAX(MIN(DD17,$J$5),$I$5)+$G$5*MAX(MIN(DD17,$J$5),$I$5)*(DW17*DP17/($K$5*1000))+$H$5*(DW17*DP17/($K$5*1000))*(DW17*DP17/($K$5*1000)))</f>
        <v>0</v>
      </c>
      <c r="W17">
        <f>N17*(1000-(1000*0.61365*exp(17.502*AA17/(240.97+AA17))/(DP17+DQ17)+DK17)/2)/(1000*0.61365*exp(17.502*AA17/(240.97+AA17))/(DP17+DQ17)-DK17)</f>
        <v>0</v>
      </c>
      <c r="X17">
        <f>1/((DE17+1)/(U17/1.6)+1/(V17/1.37)) + DE17/((DE17+1)/(U17/1.6) + DE17/(V17/1.37))</f>
        <v>0</v>
      </c>
      <c r="Y17">
        <f>(CZ17*DC17)</f>
        <v>0</v>
      </c>
      <c r="Z17">
        <f>(DR17+(Y17+2*0.95*5.67E-8*(((DR17+$B$7)+273)^4-(DR17+273)^4)-44100*N17)/(1.84*29.3*V17+8*0.95*5.67E-8*(DR17+273)^3))</f>
        <v>0</v>
      </c>
      <c r="AA17">
        <f>($C$7*DS17+$D$7*DT17+$E$7*Z17)</f>
        <v>0</v>
      </c>
      <c r="AB17">
        <f>0.61365*exp(17.502*AA17/(240.97+AA17))</f>
        <v>0</v>
      </c>
      <c r="AC17">
        <f>(AD17/AE17*100)</f>
        <v>0</v>
      </c>
      <c r="AD17">
        <f>DK17*(DP17+DQ17)/1000</f>
        <v>0</v>
      </c>
      <c r="AE17">
        <f>0.61365*exp(17.502*DR17/(240.97+DR17))</f>
        <v>0</v>
      </c>
      <c r="AF17">
        <f>(AB17-DK17*(DP17+DQ17)/1000)</f>
        <v>0</v>
      </c>
      <c r="AG17">
        <f>(-N17*44100)</f>
        <v>0</v>
      </c>
      <c r="AH17">
        <f>2*29.3*V17*0.92*(DR17-AA17)</f>
        <v>0</v>
      </c>
      <c r="AI17">
        <f>2*0.95*5.67E-8*(((DR17+$B$7)+273)^4-(AA17+273)^4)</f>
        <v>0</v>
      </c>
      <c r="AJ17">
        <f>Y17+AI17+AG17+AH17</f>
        <v>0</v>
      </c>
      <c r="AK17">
        <v>0</v>
      </c>
      <c r="AL17">
        <v>0</v>
      </c>
      <c r="AM17">
        <f>IF(AK17*$H$13&gt;=AO17,1.0,(AO17/(AO17-AK17*$H$13)))</f>
        <v>0</v>
      </c>
      <c r="AN17">
        <f>(AM17-1)*100</f>
        <v>0</v>
      </c>
      <c r="AO17">
        <f>MAX(0,($B$13+$C$13*DW17)/(1+$D$13*DW17)*DP17/(DR17+273)*$E$13)</f>
        <v>0</v>
      </c>
      <c r="AP17" t="s">
        <v>414</v>
      </c>
      <c r="AQ17">
        <v>10099.4</v>
      </c>
      <c r="AR17">
        <v>926.4172</v>
      </c>
      <c r="AS17">
        <v>4546.76</v>
      </c>
      <c r="AT17">
        <f>1-AR17/AS17</f>
        <v>0</v>
      </c>
      <c r="AU17">
        <v>-0.303721947693925</v>
      </c>
      <c r="AV17" t="s">
        <v>415</v>
      </c>
      <c r="AW17">
        <v>10103.8</v>
      </c>
      <c r="AX17">
        <v>1842.2532</v>
      </c>
      <c r="AY17">
        <v>2036.04562519403</v>
      </c>
      <c r="AZ17">
        <f>1-AX17/AY17</f>
        <v>0</v>
      </c>
      <c r="BA17">
        <v>0.5</v>
      </c>
      <c r="BB17">
        <f>DA17</f>
        <v>0</v>
      </c>
      <c r="BC17">
        <f>P17</f>
        <v>0</v>
      </c>
      <c r="BD17">
        <f>AZ17*BA17*BB17</f>
        <v>0</v>
      </c>
      <c r="BE17">
        <f>(BC17-AU17)/BB17</f>
        <v>0</v>
      </c>
      <c r="BF17">
        <f>(AS17-AY17)/AY17</f>
        <v>0</v>
      </c>
      <c r="BG17">
        <f>AR17/(AT17+AR17/AY17)</f>
        <v>0</v>
      </c>
      <c r="BH17" t="s">
        <v>416</v>
      </c>
      <c r="BI17">
        <v>0</v>
      </c>
      <c r="BJ17">
        <f>IF(BI17&lt;&gt;0, BI17, BG17)</f>
        <v>0</v>
      </c>
      <c r="BK17">
        <f>1-BJ17/AY17</f>
        <v>0</v>
      </c>
      <c r="BL17">
        <f>(AY17-AX17)/(AY17-BJ17)</f>
        <v>0</v>
      </c>
      <c r="BM17">
        <f>(AS17-AY17)/(AS17-BJ17)</f>
        <v>0</v>
      </c>
      <c r="BN17">
        <f>(AY17-AX17)/(AY17-AR17)</f>
        <v>0</v>
      </c>
      <c r="BO17">
        <f>(AS17-AY17)/(AS17-AR17)</f>
        <v>0</v>
      </c>
      <c r="BP17">
        <f>(BL17*BJ17/AX17)</f>
        <v>0</v>
      </c>
      <c r="BQ17">
        <f>(1-BP17)</f>
        <v>0</v>
      </c>
      <c r="BR17">
        <v>1128</v>
      </c>
      <c r="BS17">
        <v>290</v>
      </c>
      <c r="BT17">
        <v>2019.71</v>
      </c>
      <c r="BU17">
        <v>85</v>
      </c>
      <c r="BV17">
        <v>10103.8</v>
      </c>
      <c r="BW17">
        <v>2011.92</v>
      </c>
      <c r="BX17">
        <v>7.79</v>
      </c>
      <c r="BY17">
        <v>300</v>
      </c>
      <c r="BZ17">
        <v>24.1</v>
      </c>
      <c r="CA17">
        <v>2036.04562519403</v>
      </c>
      <c r="CB17">
        <v>2.53156965733452</v>
      </c>
      <c r="CC17">
        <v>-24.371264486615</v>
      </c>
      <c r="CD17">
        <v>2.23528764104979</v>
      </c>
      <c r="CE17">
        <v>0.809361262336117</v>
      </c>
      <c r="CF17">
        <v>-0.00779449165739712</v>
      </c>
      <c r="CG17">
        <v>290</v>
      </c>
      <c r="CH17">
        <v>2010.53</v>
      </c>
      <c r="CI17">
        <v>675</v>
      </c>
      <c r="CJ17">
        <v>10073.3</v>
      </c>
      <c r="CK17">
        <v>2011.85</v>
      </c>
      <c r="CL17">
        <v>-1.32</v>
      </c>
      <c r="CZ17">
        <f>$B$11*DX17+$C$11*DY17+$F$11*EJ17*(1-EM17)</f>
        <v>0</v>
      </c>
      <c r="DA17">
        <f>CZ17*DB17</f>
        <v>0</v>
      </c>
      <c r="DB17">
        <f>($B$11*$D$9+$C$11*$D$9+$F$11*((EW17+EO17)/MAX(EW17+EO17+EX17, 0.1)*$I$9+EX17/MAX(EW17+EO17+EX17, 0.1)*$J$9))/($B$11+$C$11+$F$11)</f>
        <v>0</v>
      </c>
      <c r="DC17">
        <f>($B$11*$K$9+$C$11*$K$9+$F$11*((EW17+EO17)/MAX(EW17+EO17+EX17, 0.1)*$P$9+EX17/MAX(EW17+EO17+EX17, 0.1)*$Q$9))/($B$11+$C$11+$F$11)</f>
        <v>0</v>
      </c>
      <c r="DD17">
        <v>6</v>
      </c>
      <c r="DE17">
        <v>0.5</v>
      </c>
      <c r="DF17" t="s">
        <v>417</v>
      </c>
      <c r="DG17">
        <v>2</v>
      </c>
      <c r="DH17">
        <v>1702668331.5</v>
      </c>
      <c r="DI17">
        <v>354.1630625</v>
      </c>
      <c r="DJ17">
        <v>322.45625</v>
      </c>
      <c r="DK17">
        <v>30.45356875</v>
      </c>
      <c r="DL17">
        <v>29.38381875</v>
      </c>
      <c r="DM17">
        <v>355.3060625</v>
      </c>
      <c r="DN17">
        <v>30.09885625</v>
      </c>
      <c r="DO17">
        <v>599.969875</v>
      </c>
      <c r="DP17">
        <v>88.87871875</v>
      </c>
      <c r="DQ17">
        <v>0.09993408125</v>
      </c>
      <c r="DR17">
        <v>31.72424375</v>
      </c>
      <c r="DS17">
        <v>31.03885625</v>
      </c>
      <c r="DT17">
        <v>999.9</v>
      </c>
      <c r="DU17">
        <v>0</v>
      </c>
      <c r="DV17">
        <v>0</v>
      </c>
      <c r="DW17">
        <v>5006.40625</v>
      </c>
      <c r="DX17">
        <v>0</v>
      </c>
      <c r="DY17">
        <v>-113.822375</v>
      </c>
      <c r="DZ17">
        <v>31.70693125</v>
      </c>
      <c r="EA17">
        <v>365.28675</v>
      </c>
      <c r="EB17">
        <v>332.2179375</v>
      </c>
      <c r="EC17">
        <v>1.069765625</v>
      </c>
      <c r="ED17">
        <v>322.45625</v>
      </c>
      <c r="EE17">
        <v>29.38381875</v>
      </c>
      <c r="EF17">
        <v>2.706675</v>
      </c>
      <c r="EG17">
        <v>2.6115975</v>
      </c>
      <c r="EH17">
        <v>22.32569375</v>
      </c>
      <c r="EI17">
        <v>21.73920625</v>
      </c>
      <c r="EJ17">
        <v>699.964125</v>
      </c>
      <c r="EK17">
        <v>0.942989</v>
      </c>
      <c r="EL17">
        <v>0.05701125</v>
      </c>
      <c r="EM17">
        <v>0</v>
      </c>
      <c r="EN17">
        <v>1843.82625</v>
      </c>
      <c r="EO17">
        <v>5.00072</v>
      </c>
      <c r="EP17">
        <v>12739.525</v>
      </c>
      <c r="EQ17">
        <v>6033.636875</v>
      </c>
      <c r="ER17">
        <v>43.562</v>
      </c>
      <c r="ES17">
        <v>45.726375</v>
      </c>
      <c r="ET17">
        <v>45.125</v>
      </c>
      <c r="EU17">
        <v>46.125</v>
      </c>
      <c r="EV17">
        <v>46.2145625</v>
      </c>
      <c r="EW17">
        <v>655.341875</v>
      </c>
      <c r="EX17">
        <v>39.6225</v>
      </c>
      <c r="EY17">
        <v>0</v>
      </c>
      <c r="EZ17">
        <v>813.900000095367</v>
      </c>
      <c r="FA17">
        <v>0</v>
      </c>
      <c r="FB17">
        <v>1842.2532</v>
      </c>
      <c r="FC17">
        <v>-88.7692307722849</v>
      </c>
      <c r="FD17">
        <v>-599.223077135218</v>
      </c>
      <c r="FE17">
        <v>12729.588</v>
      </c>
      <c r="FF17">
        <v>15</v>
      </c>
      <c r="FG17">
        <v>1702668304</v>
      </c>
      <c r="FH17" t="s">
        <v>418</v>
      </c>
      <c r="FI17">
        <v>1702668304</v>
      </c>
      <c r="FJ17">
        <v>1702668293</v>
      </c>
      <c r="FK17">
        <v>16</v>
      </c>
      <c r="FL17">
        <v>-0.045</v>
      </c>
      <c r="FM17">
        <v>-0.066</v>
      </c>
      <c r="FN17">
        <v>-1.143</v>
      </c>
      <c r="FO17">
        <v>0.355</v>
      </c>
      <c r="FP17">
        <v>302</v>
      </c>
      <c r="FQ17">
        <v>29</v>
      </c>
      <c r="FR17">
        <v>0.98</v>
      </c>
      <c r="FS17">
        <v>0.16</v>
      </c>
      <c r="FT17">
        <v>0</v>
      </c>
      <c r="FU17">
        <v>0</v>
      </c>
      <c r="FV17" t="s">
        <v>419</v>
      </c>
      <c r="FW17">
        <v>3.23776</v>
      </c>
      <c r="FX17">
        <v>2.68113</v>
      </c>
      <c r="FY17">
        <v>0.0692907</v>
      </c>
      <c r="FZ17">
        <v>0.065701</v>
      </c>
      <c r="GA17">
        <v>0.124666</v>
      </c>
      <c r="GB17">
        <v>0.120494</v>
      </c>
      <c r="GC17">
        <v>28250.4</v>
      </c>
      <c r="GD17">
        <v>26089.4</v>
      </c>
      <c r="GE17">
        <v>28733.7</v>
      </c>
      <c r="GF17">
        <v>26508.6</v>
      </c>
      <c r="GG17">
        <v>35071.3</v>
      </c>
      <c r="GH17">
        <v>32829.4</v>
      </c>
      <c r="GI17">
        <v>43180.6</v>
      </c>
      <c r="GJ17">
        <v>40163.3</v>
      </c>
      <c r="GK17">
        <v>2.0069</v>
      </c>
      <c r="GL17">
        <v>2.4758</v>
      </c>
      <c r="GM17">
        <v>0.107378</v>
      </c>
      <c r="GN17">
        <v>0</v>
      </c>
      <c r="GO17">
        <v>29.3001</v>
      </c>
      <c r="GP17">
        <v>999.9</v>
      </c>
      <c r="GQ17">
        <v>68.215</v>
      </c>
      <c r="GR17">
        <v>28.963</v>
      </c>
      <c r="GS17">
        <v>30.8029</v>
      </c>
      <c r="GT17">
        <v>30.1657</v>
      </c>
      <c r="GU17">
        <v>8.41747</v>
      </c>
      <c r="GV17">
        <v>3</v>
      </c>
      <c r="GW17">
        <v>0.222439</v>
      </c>
      <c r="GX17">
        <v>0</v>
      </c>
      <c r="GY17">
        <v>20.3099</v>
      </c>
      <c r="GZ17">
        <v>5.24604</v>
      </c>
      <c r="HA17">
        <v>11.9668</v>
      </c>
      <c r="HB17">
        <v>4.9856</v>
      </c>
      <c r="HC17">
        <v>3.2922</v>
      </c>
      <c r="HD17">
        <v>999.9</v>
      </c>
      <c r="HE17">
        <v>9999</v>
      </c>
      <c r="HF17">
        <v>9999</v>
      </c>
      <c r="HG17">
        <v>9999</v>
      </c>
      <c r="HH17">
        <v>4.97124</v>
      </c>
      <c r="HI17">
        <v>1.88293</v>
      </c>
      <c r="HJ17">
        <v>1.87773</v>
      </c>
      <c r="HK17">
        <v>1.87927</v>
      </c>
      <c r="HL17">
        <v>1.87494</v>
      </c>
      <c r="HM17">
        <v>1.87515</v>
      </c>
      <c r="HN17">
        <v>1.87836</v>
      </c>
      <c r="HO17">
        <v>1.87884</v>
      </c>
      <c r="HP17">
        <v>0</v>
      </c>
      <c r="HQ17">
        <v>0</v>
      </c>
      <c r="HR17">
        <v>0</v>
      </c>
      <c r="HS17">
        <v>0</v>
      </c>
      <c r="HT17" t="s">
        <v>420</v>
      </c>
      <c r="HU17" t="s">
        <v>421</v>
      </c>
      <c r="HV17" t="s">
        <v>422</v>
      </c>
      <c r="HW17" t="s">
        <v>422</v>
      </c>
      <c r="HX17" t="s">
        <v>422</v>
      </c>
      <c r="HY17" t="s">
        <v>422</v>
      </c>
      <c r="HZ17">
        <v>0</v>
      </c>
      <c r="IA17">
        <v>100</v>
      </c>
      <c r="IB17">
        <v>100</v>
      </c>
      <c r="IC17">
        <v>-1.143</v>
      </c>
      <c r="ID17">
        <v>0.3547</v>
      </c>
      <c r="IE17">
        <v>-1.14300000000003</v>
      </c>
      <c r="IF17">
        <v>0</v>
      </c>
      <c r="IG17">
        <v>0</v>
      </c>
      <c r="IH17">
        <v>0</v>
      </c>
      <c r="II17">
        <v>0.354709999999994</v>
      </c>
      <c r="IJ17">
        <v>0</v>
      </c>
      <c r="IK17">
        <v>0</v>
      </c>
      <c r="IL17">
        <v>0</v>
      </c>
      <c r="IM17">
        <v>-1</v>
      </c>
      <c r="IN17">
        <v>-1</v>
      </c>
      <c r="IO17">
        <v>1</v>
      </c>
      <c r="IP17">
        <v>23</v>
      </c>
      <c r="IQ17">
        <v>0.6</v>
      </c>
      <c r="IR17">
        <v>0.8</v>
      </c>
      <c r="IS17">
        <v>4.99756</v>
      </c>
      <c r="IT17">
        <v>4.99756</v>
      </c>
      <c r="IU17">
        <v>3.34595</v>
      </c>
      <c r="IV17">
        <v>3.07129</v>
      </c>
      <c r="IW17">
        <v>3.05054</v>
      </c>
      <c r="IX17">
        <v>2.31201</v>
      </c>
      <c r="IY17">
        <v>33.0652</v>
      </c>
      <c r="IZ17">
        <v>15.6906</v>
      </c>
      <c r="JA17">
        <v>2</v>
      </c>
      <c r="JB17">
        <v>580.609</v>
      </c>
      <c r="JC17">
        <v>1064.61</v>
      </c>
      <c r="JD17">
        <v>30.1522</v>
      </c>
      <c r="JE17">
        <v>29.8877</v>
      </c>
      <c r="JF17">
        <v>29.9998</v>
      </c>
      <c r="JG17">
        <v>29.9788</v>
      </c>
      <c r="JH17">
        <v>29.9771</v>
      </c>
      <c r="JI17">
        <v>-1</v>
      </c>
      <c r="JJ17">
        <v>-30</v>
      </c>
      <c r="JK17">
        <v>-30</v>
      </c>
      <c r="JL17">
        <v>-999.9</v>
      </c>
      <c r="JM17">
        <v>1000</v>
      </c>
      <c r="JN17">
        <v>0</v>
      </c>
      <c r="JO17">
        <v>103.748</v>
      </c>
      <c r="JP17">
        <v>100.982</v>
      </c>
    </row>
    <row r="18" spans="1:276">
      <c r="A18">
        <v>2</v>
      </c>
      <c r="B18">
        <v>1702668404</v>
      </c>
      <c r="C18">
        <v>64</v>
      </c>
      <c r="D18" t="s">
        <v>423</v>
      </c>
      <c r="E18" t="s">
        <v>424</v>
      </c>
      <c r="F18">
        <v>15</v>
      </c>
      <c r="G18" t="s">
        <v>408</v>
      </c>
      <c r="H18" t="s">
        <v>409</v>
      </c>
      <c r="I18" t="s">
        <v>410</v>
      </c>
      <c r="J18" t="s">
        <v>411</v>
      </c>
      <c r="K18" t="s">
        <v>412</v>
      </c>
      <c r="L18" t="s">
        <v>413</v>
      </c>
      <c r="M18">
        <v>1702668395.5</v>
      </c>
      <c r="N18">
        <f>(O18)/1000</f>
        <v>0</v>
      </c>
      <c r="O18">
        <f>1000*DO18*AM18*(DK18-DL18)/(100*DD18*(1000-AM18*DK18))</f>
        <v>0</v>
      </c>
      <c r="P18">
        <f>DO18*AM18*(DJ18-DI18*(1000-AM18*DL18)/(1000-AM18*DK18))/(100*DD18)</f>
        <v>0</v>
      </c>
      <c r="Q18">
        <f>DI18 - IF(AM18&gt;1, P18*DD18*100.0/(AO18*DW18), 0)</f>
        <v>0</v>
      </c>
      <c r="R18">
        <f>((X18-N18/2)*Q18-P18)/(X18+N18/2)</f>
        <v>0</v>
      </c>
      <c r="S18">
        <f>R18*(DP18+DQ18)/1000.0</f>
        <v>0</v>
      </c>
      <c r="T18">
        <f>(DI18 - IF(AM18&gt;1, P18*DD18*100.0/(AO18*DW18), 0))*(DP18+DQ18)/1000.0</f>
        <v>0</v>
      </c>
      <c r="U18">
        <f>2.0/((1/W18-1/V18)+SIGN(W18)*SQRT((1/W18-1/V18)*(1/W18-1/V18) + 4*DE18/((DE18+1)*(DE18+1))*(2*1/W18*1/V18-1/V18*1/V18)))</f>
        <v>0</v>
      </c>
      <c r="V18">
        <f>IF(LEFT(DF18,1)&lt;&gt;"0",IF(LEFT(DF18,1)="1",3.0,DG18),$D$5+$E$5*(DW18*DP18/($K$5*1000))+$F$5*(DW18*DP18/($K$5*1000))*MAX(MIN(DD18,$J$5),$I$5)*MAX(MIN(DD18,$J$5),$I$5)+$G$5*MAX(MIN(DD18,$J$5),$I$5)*(DW18*DP18/($K$5*1000))+$H$5*(DW18*DP18/($K$5*1000))*(DW18*DP18/($K$5*1000)))</f>
        <v>0</v>
      </c>
      <c r="W18">
        <f>N18*(1000-(1000*0.61365*exp(17.502*AA18/(240.97+AA18))/(DP18+DQ18)+DK18)/2)/(1000*0.61365*exp(17.502*AA18/(240.97+AA18))/(DP18+DQ18)-DK18)</f>
        <v>0</v>
      </c>
      <c r="X18">
        <f>1/((DE18+1)/(U18/1.6)+1/(V18/1.37)) + DE18/((DE18+1)/(U18/1.6) + DE18/(V18/1.37))</f>
        <v>0</v>
      </c>
      <c r="Y18">
        <f>(CZ18*DC18)</f>
        <v>0</v>
      </c>
      <c r="Z18">
        <f>(DR18+(Y18+2*0.95*5.67E-8*(((DR18+$B$7)+273)^4-(DR18+273)^4)-44100*N18)/(1.84*29.3*V18+8*0.95*5.67E-8*(DR18+273)^3))</f>
        <v>0</v>
      </c>
      <c r="AA18">
        <f>($C$7*DS18+$D$7*DT18+$E$7*Z18)</f>
        <v>0</v>
      </c>
      <c r="AB18">
        <f>0.61365*exp(17.502*AA18/(240.97+AA18))</f>
        <v>0</v>
      </c>
      <c r="AC18">
        <f>(AD18/AE18*100)</f>
        <v>0</v>
      </c>
      <c r="AD18">
        <f>DK18*(DP18+DQ18)/1000</f>
        <v>0</v>
      </c>
      <c r="AE18">
        <f>0.61365*exp(17.502*DR18/(240.97+DR18))</f>
        <v>0</v>
      </c>
      <c r="AF18">
        <f>(AB18-DK18*(DP18+DQ18)/1000)</f>
        <v>0</v>
      </c>
      <c r="AG18">
        <f>(-N18*44100)</f>
        <v>0</v>
      </c>
      <c r="AH18">
        <f>2*29.3*V18*0.92*(DR18-AA18)</f>
        <v>0</v>
      </c>
      <c r="AI18">
        <f>2*0.95*5.67E-8*(((DR18+$B$7)+273)^4-(AA18+273)^4)</f>
        <v>0</v>
      </c>
      <c r="AJ18">
        <f>Y18+AI18+AG18+AH18</f>
        <v>0</v>
      </c>
      <c r="AK18">
        <v>0</v>
      </c>
      <c r="AL18">
        <v>0</v>
      </c>
      <c r="AM18">
        <f>IF(AK18*$H$13&gt;=AO18,1.0,(AO18/(AO18-AK18*$H$13)))</f>
        <v>0</v>
      </c>
      <c r="AN18">
        <f>(AM18-1)*100</f>
        <v>0</v>
      </c>
      <c r="AO18">
        <f>MAX(0,($B$13+$C$13*DW18)/(1+$D$13*DW18)*DP18/(DR18+273)*$E$13)</f>
        <v>0</v>
      </c>
      <c r="AP18" t="s">
        <v>414</v>
      </c>
      <c r="AQ18">
        <v>10099.4</v>
      </c>
      <c r="AR18">
        <v>926.4172</v>
      </c>
      <c r="AS18">
        <v>4546.76</v>
      </c>
      <c r="AT18">
        <f>1-AR18/AS18</f>
        <v>0</v>
      </c>
      <c r="AU18">
        <v>-0.303721947693925</v>
      </c>
      <c r="AV18" t="s">
        <v>425</v>
      </c>
      <c r="AW18">
        <v>10100.8</v>
      </c>
      <c r="AX18">
        <v>1752.7188</v>
      </c>
      <c r="AY18">
        <v>1960.77937098026</v>
      </c>
      <c r="AZ18">
        <f>1-AX18/AY18</f>
        <v>0</v>
      </c>
      <c r="BA18">
        <v>0.5</v>
      </c>
      <c r="BB18">
        <f>DA18</f>
        <v>0</v>
      </c>
      <c r="BC18">
        <f>P18</f>
        <v>0</v>
      </c>
      <c r="BD18">
        <f>AZ18*BA18*BB18</f>
        <v>0</v>
      </c>
      <c r="BE18">
        <f>(BC18-AU18)/BB18</f>
        <v>0</v>
      </c>
      <c r="BF18">
        <f>(AS18-AY18)/AY18</f>
        <v>0</v>
      </c>
      <c r="BG18">
        <f>AR18/(AT18+AR18/AY18)</f>
        <v>0</v>
      </c>
      <c r="BH18" t="s">
        <v>416</v>
      </c>
      <c r="BI18">
        <v>0</v>
      </c>
      <c r="BJ18">
        <f>IF(BI18&lt;&gt;0, BI18, BG18)</f>
        <v>0</v>
      </c>
      <c r="BK18">
        <f>1-BJ18/AY18</f>
        <v>0</v>
      </c>
      <c r="BL18">
        <f>(AY18-AX18)/(AY18-BJ18)</f>
        <v>0</v>
      </c>
      <c r="BM18">
        <f>(AS18-AY18)/(AS18-BJ18)</f>
        <v>0</v>
      </c>
      <c r="BN18">
        <f>(AY18-AX18)/(AY18-AR18)</f>
        <v>0</v>
      </c>
      <c r="BO18">
        <f>(AS18-AY18)/(AS18-AR18)</f>
        <v>0</v>
      </c>
      <c r="BP18">
        <f>(BL18*BJ18/AX18)</f>
        <v>0</v>
      </c>
      <c r="BQ18">
        <f>(1-BP18)</f>
        <v>0</v>
      </c>
      <c r="BR18">
        <v>1129</v>
      </c>
      <c r="BS18">
        <v>290</v>
      </c>
      <c r="BT18">
        <v>1941.37</v>
      </c>
      <c r="BU18">
        <v>105</v>
      </c>
      <c r="BV18">
        <v>10100.8</v>
      </c>
      <c r="BW18">
        <v>1935.09</v>
      </c>
      <c r="BX18">
        <v>6.28</v>
      </c>
      <c r="BY18">
        <v>300</v>
      </c>
      <c r="BZ18">
        <v>24.1</v>
      </c>
      <c r="CA18">
        <v>1960.77937098026</v>
      </c>
      <c r="CB18">
        <v>2.94178727421399</v>
      </c>
      <c r="CC18">
        <v>-25.9449872245598</v>
      </c>
      <c r="CD18">
        <v>2.59735615274089</v>
      </c>
      <c r="CE18">
        <v>0.780873538986501</v>
      </c>
      <c r="CF18">
        <v>-0.00779396507230256</v>
      </c>
      <c r="CG18">
        <v>290</v>
      </c>
      <c r="CH18">
        <v>1932.05</v>
      </c>
      <c r="CI18">
        <v>865</v>
      </c>
      <c r="CJ18">
        <v>10066.6</v>
      </c>
      <c r="CK18">
        <v>1935.01</v>
      </c>
      <c r="CL18">
        <v>-2.96</v>
      </c>
      <c r="CZ18">
        <f>$B$11*DX18+$C$11*DY18+$F$11*EJ18*(1-EM18)</f>
        <v>0</v>
      </c>
      <c r="DA18">
        <f>CZ18*DB18</f>
        <v>0</v>
      </c>
      <c r="DB18">
        <f>($B$11*$D$9+$C$11*$D$9+$F$11*((EW18+EO18)/MAX(EW18+EO18+EX18, 0.1)*$I$9+EX18/MAX(EW18+EO18+EX18, 0.1)*$J$9))/($B$11+$C$11+$F$11)</f>
        <v>0</v>
      </c>
      <c r="DC18">
        <f>($B$11*$K$9+$C$11*$K$9+$F$11*((EW18+EO18)/MAX(EW18+EO18+EX18, 0.1)*$P$9+EX18/MAX(EW18+EO18+EX18, 0.1)*$Q$9))/($B$11+$C$11+$F$11)</f>
        <v>0</v>
      </c>
      <c r="DD18">
        <v>6</v>
      </c>
      <c r="DE18">
        <v>0.5</v>
      </c>
      <c r="DF18" t="s">
        <v>417</v>
      </c>
      <c r="DG18">
        <v>2</v>
      </c>
      <c r="DH18">
        <v>1702668395.5</v>
      </c>
      <c r="DI18">
        <v>343.473375</v>
      </c>
      <c r="DJ18">
        <v>351.7801875</v>
      </c>
      <c r="DK18">
        <v>30.37501875</v>
      </c>
      <c r="DL18">
        <v>29.351225</v>
      </c>
      <c r="DM18">
        <v>344.6164375</v>
      </c>
      <c r="DN18">
        <v>30.0203125</v>
      </c>
      <c r="DO18">
        <v>599.9468125</v>
      </c>
      <c r="DP18">
        <v>88.87493125</v>
      </c>
      <c r="DQ18">
        <v>0.09990205625</v>
      </c>
      <c r="DR18">
        <v>31.765425</v>
      </c>
      <c r="DS18">
        <v>31.0819375</v>
      </c>
      <c r="DT18">
        <v>999.9</v>
      </c>
      <c r="DU18">
        <v>0</v>
      </c>
      <c r="DV18">
        <v>0</v>
      </c>
      <c r="DW18">
        <v>5007.1875</v>
      </c>
      <c r="DX18">
        <v>0</v>
      </c>
      <c r="DY18">
        <v>-115.3869375</v>
      </c>
      <c r="DZ18">
        <v>-8.30670625</v>
      </c>
      <c r="EA18">
        <v>354.233</v>
      </c>
      <c r="EB18">
        <v>362.413875</v>
      </c>
      <c r="EC18">
        <v>1.0237834375</v>
      </c>
      <c r="ED18">
        <v>351.7801875</v>
      </c>
      <c r="EE18">
        <v>29.351225</v>
      </c>
      <c r="EF18">
        <v>2.69957875</v>
      </c>
      <c r="EG18">
        <v>2.60858875</v>
      </c>
      <c r="EH18">
        <v>22.2825375</v>
      </c>
      <c r="EI18">
        <v>21.720325</v>
      </c>
      <c r="EJ18">
        <v>699.9816875</v>
      </c>
      <c r="EK18">
        <v>0.9429844375</v>
      </c>
      <c r="EL18">
        <v>0.05701569375</v>
      </c>
      <c r="EM18">
        <v>0</v>
      </c>
      <c r="EN18">
        <v>1754.19625</v>
      </c>
      <c r="EO18">
        <v>5.00072</v>
      </c>
      <c r="EP18">
        <v>12145.75</v>
      </c>
      <c r="EQ18">
        <v>6033.78375</v>
      </c>
      <c r="ER18">
        <v>43.562</v>
      </c>
      <c r="ES18">
        <v>45.687</v>
      </c>
      <c r="ET18">
        <v>45.062</v>
      </c>
      <c r="EU18">
        <v>46.062</v>
      </c>
      <c r="EV18">
        <v>46.2185</v>
      </c>
      <c r="EW18">
        <v>655.3575</v>
      </c>
      <c r="EX18">
        <v>39.62125</v>
      </c>
      <c r="EY18">
        <v>0</v>
      </c>
      <c r="EZ18">
        <v>62.7999999523163</v>
      </c>
      <c r="FA18">
        <v>0</v>
      </c>
      <c r="FB18">
        <v>1752.7188</v>
      </c>
      <c r="FC18">
        <v>-10.3584615389464</v>
      </c>
      <c r="FD18">
        <v>-80.2615385452781</v>
      </c>
      <c r="FE18">
        <v>12135.956</v>
      </c>
      <c r="FF18">
        <v>15</v>
      </c>
      <c r="FG18">
        <v>1702668304</v>
      </c>
      <c r="FH18" t="s">
        <v>418</v>
      </c>
      <c r="FI18">
        <v>1702668304</v>
      </c>
      <c r="FJ18">
        <v>1702668293</v>
      </c>
      <c r="FK18">
        <v>16</v>
      </c>
      <c r="FL18">
        <v>-0.045</v>
      </c>
      <c r="FM18">
        <v>-0.066</v>
      </c>
      <c r="FN18">
        <v>-1.143</v>
      </c>
      <c r="FO18">
        <v>0.355</v>
      </c>
      <c r="FP18">
        <v>302</v>
      </c>
      <c r="FQ18">
        <v>29</v>
      </c>
      <c r="FR18">
        <v>0.98</v>
      </c>
      <c r="FS18">
        <v>0.16</v>
      </c>
      <c r="FT18">
        <v>0</v>
      </c>
      <c r="FU18">
        <v>0</v>
      </c>
      <c r="FV18" t="s">
        <v>419</v>
      </c>
      <c r="FW18">
        <v>3.23785</v>
      </c>
      <c r="FX18">
        <v>2.68121</v>
      </c>
      <c r="FY18">
        <v>0.0686737</v>
      </c>
      <c r="FZ18">
        <v>0.0651637</v>
      </c>
      <c r="GA18">
        <v>0.124611</v>
      </c>
      <c r="GB18">
        <v>0.120501</v>
      </c>
      <c r="GC18">
        <v>28271.3</v>
      </c>
      <c r="GD18">
        <v>26107.8</v>
      </c>
      <c r="GE18">
        <v>28735.8</v>
      </c>
      <c r="GF18">
        <v>26511.9</v>
      </c>
      <c r="GG18">
        <v>35075.9</v>
      </c>
      <c r="GH18">
        <v>32833.3</v>
      </c>
      <c r="GI18">
        <v>43183.8</v>
      </c>
      <c r="GJ18">
        <v>40168.6</v>
      </c>
      <c r="GK18">
        <v>2.0076</v>
      </c>
      <c r="GL18">
        <v>2.4805</v>
      </c>
      <c r="GM18">
        <v>0.110269</v>
      </c>
      <c r="GN18">
        <v>0</v>
      </c>
      <c r="GO18">
        <v>29.3001</v>
      </c>
      <c r="GP18">
        <v>999.9</v>
      </c>
      <c r="GQ18">
        <v>67.904</v>
      </c>
      <c r="GR18">
        <v>29.014</v>
      </c>
      <c r="GS18">
        <v>30.7513</v>
      </c>
      <c r="GT18">
        <v>29.8757</v>
      </c>
      <c r="GU18">
        <v>8.42949</v>
      </c>
      <c r="GV18">
        <v>3</v>
      </c>
      <c r="GW18">
        <v>0.218841</v>
      </c>
      <c r="GX18">
        <v>0</v>
      </c>
      <c r="GY18">
        <v>20.3101</v>
      </c>
      <c r="GZ18">
        <v>5.24664</v>
      </c>
      <c r="HA18">
        <v>11.9638</v>
      </c>
      <c r="HB18">
        <v>4.9854</v>
      </c>
      <c r="HC18">
        <v>3.2924</v>
      </c>
      <c r="HD18">
        <v>999.9</v>
      </c>
      <c r="HE18">
        <v>9999</v>
      </c>
      <c r="HF18">
        <v>9999</v>
      </c>
      <c r="HG18">
        <v>9999</v>
      </c>
      <c r="HH18">
        <v>4.97131</v>
      </c>
      <c r="HI18">
        <v>1.88293</v>
      </c>
      <c r="HJ18">
        <v>1.87765</v>
      </c>
      <c r="HK18">
        <v>1.87927</v>
      </c>
      <c r="HL18">
        <v>1.8749</v>
      </c>
      <c r="HM18">
        <v>1.87512</v>
      </c>
      <c r="HN18">
        <v>1.87836</v>
      </c>
      <c r="HO18">
        <v>1.87881</v>
      </c>
      <c r="HP18">
        <v>0</v>
      </c>
      <c r="HQ18">
        <v>0</v>
      </c>
      <c r="HR18">
        <v>0</v>
      </c>
      <c r="HS18">
        <v>0</v>
      </c>
      <c r="HT18" t="s">
        <v>420</v>
      </c>
      <c r="HU18" t="s">
        <v>421</v>
      </c>
      <c r="HV18" t="s">
        <v>422</v>
      </c>
      <c r="HW18" t="s">
        <v>422</v>
      </c>
      <c r="HX18" t="s">
        <v>422</v>
      </c>
      <c r="HY18" t="s">
        <v>422</v>
      </c>
      <c r="HZ18">
        <v>0</v>
      </c>
      <c r="IA18">
        <v>100</v>
      </c>
      <c r="IB18">
        <v>100</v>
      </c>
      <c r="IC18">
        <v>-1.143</v>
      </c>
      <c r="ID18">
        <v>0.3547</v>
      </c>
      <c r="IE18">
        <v>-1.14300000000003</v>
      </c>
      <c r="IF18">
        <v>0</v>
      </c>
      <c r="IG18">
        <v>0</v>
      </c>
      <c r="IH18">
        <v>0</v>
      </c>
      <c r="II18">
        <v>0.354709999999994</v>
      </c>
      <c r="IJ18">
        <v>0</v>
      </c>
      <c r="IK18">
        <v>0</v>
      </c>
      <c r="IL18">
        <v>0</v>
      </c>
      <c r="IM18">
        <v>-1</v>
      </c>
      <c r="IN18">
        <v>-1</v>
      </c>
      <c r="IO18">
        <v>1</v>
      </c>
      <c r="IP18">
        <v>23</v>
      </c>
      <c r="IQ18">
        <v>1.7</v>
      </c>
      <c r="IR18">
        <v>1.9</v>
      </c>
      <c r="IS18">
        <v>4.99756</v>
      </c>
      <c r="IT18">
        <v>4.99756</v>
      </c>
      <c r="IU18">
        <v>3.34595</v>
      </c>
      <c r="IV18">
        <v>3.07129</v>
      </c>
      <c r="IW18">
        <v>3.05054</v>
      </c>
      <c r="IX18">
        <v>2.35352</v>
      </c>
      <c r="IY18">
        <v>33.1099</v>
      </c>
      <c r="IZ18">
        <v>15.6731</v>
      </c>
      <c r="JA18">
        <v>2</v>
      </c>
      <c r="JB18">
        <v>580.791</v>
      </c>
      <c r="JC18">
        <v>1069.86</v>
      </c>
      <c r="JD18">
        <v>30.158</v>
      </c>
      <c r="JE18">
        <v>29.849</v>
      </c>
      <c r="JF18">
        <v>29.9999</v>
      </c>
      <c r="JG18">
        <v>29.9439</v>
      </c>
      <c r="JH18">
        <v>29.9409</v>
      </c>
      <c r="JI18">
        <v>-1</v>
      </c>
      <c r="JJ18">
        <v>-30</v>
      </c>
      <c r="JK18">
        <v>-30</v>
      </c>
      <c r="JL18">
        <v>-999.9</v>
      </c>
      <c r="JM18">
        <v>1000</v>
      </c>
      <c r="JN18">
        <v>0</v>
      </c>
      <c r="JO18">
        <v>103.755</v>
      </c>
      <c r="JP18">
        <v>100.995</v>
      </c>
    </row>
    <row r="19" spans="1:276">
      <c r="A19">
        <v>3</v>
      </c>
      <c r="B19">
        <v>1702668473</v>
      </c>
      <c r="C19">
        <v>133</v>
      </c>
      <c r="D19" t="s">
        <v>426</v>
      </c>
      <c r="E19" t="s">
        <v>427</v>
      </c>
      <c r="F19">
        <v>15</v>
      </c>
      <c r="G19" t="s">
        <v>408</v>
      </c>
      <c r="H19" t="s">
        <v>409</v>
      </c>
      <c r="I19" t="s">
        <v>410</v>
      </c>
      <c r="J19" t="s">
        <v>411</v>
      </c>
      <c r="K19" t="s">
        <v>412</v>
      </c>
      <c r="L19" t="s">
        <v>413</v>
      </c>
      <c r="M19">
        <v>1702668464.5</v>
      </c>
      <c r="N19">
        <f>(O19)/1000</f>
        <v>0</v>
      </c>
      <c r="O19">
        <f>1000*DO19*AM19*(DK19-DL19)/(100*DD19*(1000-AM19*DK19))</f>
        <v>0</v>
      </c>
      <c r="P19">
        <f>DO19*AM19*(DJ19-DI19*(1000-AM19*DL19)/(1000-AM19*DK19))/(100*DD19)</f>
        <v>0</v>
      </c>
      <c r="Q19">
        <f>DI19 - IF(AM19&gt;1, P19*DD19*100.0/(AO19*DW19), 0)</f>
        <v>0</v>
      </c>
      <c r="R19">
        <f>((X19-N19/2)*Q19-P19)/(X19+N19/2)</f>
        <v>0</v>
      </c>
      <c r="S19">
        <f>R19*(DP19+DQ19)/1000.0</f>
        <v>0</v>
      </c>
      <c r="T19">
        <f>(DI19 - IF(AM19&gt;1, P19*DD19*100.0/(AO19*DW19), 0))*(DP19+DQ19)/1000.0</f>
        <v>0</v>
      </c>
      <c r="U19">
        <f>2.0/((1/W19-1/V19)+SIGN(W19)*SQRT((1/W19-1/V19)*(1/W19-1/V19) + 4*DE19/((DE19+1)*(DE19+1))*(2*1/W19*1/V19-1/V19*1/V19)))</f>
        <v>0</v>
      </c>
      <c r="V19">
        <f>IF(LEFT(DF19,1)&lt;&gt;"0",IF(LEFT(DF19,1)="1",3.0,DG19),$D$5+$E$5*(DW19*DP19/($K$5*1000))+$F$5*(DW19*DP19/($K$5*1000))*MAX(MIN(DD19,$J$5),$I$5)*MAX(MIN(DD19,$J$5),$I$5)+$G$5*MAX(MIN(DD19,$J$5),$I$5)*(DW19*DP19/($K$5*1000))+$H$5*(DW19*DP19/($K$5*1000))*(DW19*DP19/($K$5*1000)))</f>
        <v>0</v>
      </c>
      <c r="W19">
        <f>N19*(1000-(1000*0.61365*exp(17.502*AA19/(240.97+AA19))/(DP19+DQ19)+DK19)/2)/(1000*0.61365*exp(17.502*AA19/(240.97+AA19))/(DP19+DQ19)-DK19)</f>
        <v>0</v>
      </c>
      <c r="X19">
        <f>1/((DE19+1)/(U19/1.6)+1/(V19/1.37)) + DE19/((DE19+1)/(U19/1.6) + DE19/(V19/1.37))</f>
        <v>0</v>
      </c>
      <c r="Y19">
        <f>(CZ19*DC19)</f>
        <v>0</v>
      </c>
      <c r="Z19">
        <f>(DR19+(Y19+2*0.95*5.67E-8*(((DR19+$B$7)+273)^4-(DR19+273)^4)-44100*N19)/(1.84*29.3*V19+8*0.95*5.67E-8*(DR19+273)^3))</f>
        <v>0</v>
      </c>
      <c r="AA19">
        <f>($C$7*DS19+$D$7*DT19+$E$7*Z19)</f>
        <v>0</v>
      </c>
      <c r="AB19">
        <f>0.61365*exp(17.502*AA19/(240.97+AA19))</f>
        <v>0</v>
      </c>
      <c r="AC19">
        <f>(AD19/AE19*100)</f>
        <v>0</v>
      </c>
      <c r="AD19">
        <f>DK19*(DP19+DQ19)/1000</f>
        <v>0</v>
      </c>
      <c r="AE19">
        <f>0.61365*exp(17.502*DR19/(240.97+DR19))</f>
        <v>0</v>
      </c>
      <c r="AF19">
        <f>(AB19-DK19*(DP19+DQ19)/1000)</f>
        <v>0</v>
      </c>
      <c r="AG19">
        <f>(-N19*44100)</f>
        <v>0</v>
      </c>
      <c r="AH19">
        <f>2*29.3*V19*0.92*(DR19-AA19)</f>
        <v>0</v>
      </c>
      <c r="AI19">
        <f>2*0.95*5.67E-8*(((DR19+$B$7)+273)^4-(AA19+273)^4)</f>
        <v>0</v>
      </c>
      <c r="AJ19">
        <f>Y19+AI19+AG19+AH19</f>
        <v>0</v>
      </c>
      <c r="AK19">
        <v>0</v>
      </c>
      <c r="AL19">
        <v>0</v>
      </c>
      <c r="AM19">
        <f>IF(AK19*$H$13&gt;=AO19,1.0,(AO19/(AO19-AK19*$H$13)))</f>
        <v>0</v>
      </c>
      <c r="AN19">
        <f>(AM19-1)*100</f>
        <v>0</v>
      </c>
      <c r="AO19">
        <f>MAX(0,($B$13+$C$13*DW19)/(1+$D$13*DW19)*DP19/(DR19+273)*$E$13)</f>
        <v>0</v>
      </c>
      <c r="AP19" t="s">
        <v>414</v>
      </c>
      <c r="AQ19">
        <v>10099.4</v>
      </c>
      <c r="AR19">
        <v>926.4172</v>
      </c>
      <c r="AS19">
        <v>4546.76</v>
      </c>
      <c r="AT19">
        <f>1-AR19/AS19</f>
        <v>0</v>
      </c>
      <c r="AU19">
        <v>-0.303721947693925</v>
      </c>
      <c r="AV19" t="s">
        <v>428</v>
      </c>
      <c r="AW19">
        <v>10100.5</v>
      </c>
      <c r="AX19">
        <v>1711.39230769231</v>
      </c>
      <c r="AY19">
        <v>1918.96754763573</v>
      </c>
      <c r="AZ19">
        <f>1-AX19/AY19</f>
        <v>0</v>
      </c>
      <c r="BA19">
        <v>0.5</v>
      </c>
      <c r="BB19">
        <f>DA19</f>
        <v>0</v>
      </c>
      <c r="BC19">
        <f>P19</f>
        <v>0</v>
      </c>
      <c r="BD19">
        <f>AZ19*BA19*BB19</f>
        <v>0</v>
      </c>
      <c r="BE19">
        <f>(BC19-AU19)/BB19</f>
        <v>0</v>
      </c>
      <c r="BF19">
        <f>(AS19-AY19)/AY19</f>
        <v>0</v>
      </c>
      <c r="BG19">
        <f>AR19/(AT19+AR19/AY19)</f>
        <v>0</v>
      </c>
      <c r="BH19" t="s">
        <v>416</v>
      </c>
      <c r="BI19">
        <v>0</v>
      </c>
      <c r="BJ19">
        <f>IF(BI19&lt;&gt;0, BI19, BG19)</f>
        <v>0</v>
      </c>
      <c r="BK19">
        <f>1-BJ19/AY19</f>
        <v>0</v>
      </c>
      <c r="BL19">
        <f>(AY19-AX19)/(AY19-BJ19)</f>
        <v>0</v>
      </c>
      <c r="BM19">
        <f>(AS19-AY19)/(AS19-BJ19)</f>
        <v>0</v>
      </c>
      <c r="BN19">
        <f>(AY19-AX19)/(AY19-AR19)</f>
        <v>0</v>
      </c>
      <c r="BO19">
        <f>(AS19-AY19)/(AS19-AR19)</f>
        <v>0</v>
      </c>
      <c r="BP19">
        <f>(BL19*BJ19/AX19)</f>
        <v>0</v>
      </c>
      <c r="BQ19">
        <f>(1-BP19)</f>
        <v>0</v>
      </c>
      <c r="BR19">
        <v>1130</v>
      </c>
      <c r="BS19">
        <v>290</v>
      </c>
      <c r="BT19">
        <v>1899.77</v>
      </c>
      <c r="BU19">
        <v>105</v>
      </c>
      <c r="BV19">
        <v>10100.5</v>
      </c>
      <c r="BW19">
        <v>1893</v>
      </c>
      <c r="BX19">
        <v>6.77</v>
      </c>
      <c r="BY19">
        <v>300</v>
      </c>
      <c r="BZ19">
        <v>24.1</v>
      </c>
      <c r="CA19">
        <v>1918.96754763573</v>
      </c>
      <c r="CB19">
        <v>2.03016988118007</v>
      </c>
      <c r="CC19">
        <v>-26.2320908007469</v>
      </c>
      <c r="CD19">
        <v>1.79241611181251</v>
      </c>
      <c r="CE19">
        <v>0.88438568748741</v>
      </c>
      <c r="CF19">
        <v>-0.00779377753058955</v>
      </c>
      <c r="CG19">
        <v>290</v>
      </c>
      <c r="CH19">
        <v>1890.78</v>
      </c>
      <c r="CI19">
        <v>615</v>
      </c>
      <c r="CJ19">
        <v>10075.1</v>
      </c>
      <c r="CK19">
        <v>1892.93</v>
      </c>
      <c r="CL19">
        <v>-2.15</v>
      </c>
      <c r="CZ19">
        <f>$B$11*DX19+$C$11*DY19+$F$11*EJ19*(1-EM19)</f>
        <v>0</v>
      </c>
      <c r="DA19">
        <f>CZ19*DB19</f>
        <v>0</v>
      </c>
      <c r="DB19">
        <f>($B$11*$D$9+$C$11*$D$9+$F$11*((EW19+EO19)/MAX(EW19+EO19+EX19, 0.1)*$I$9+EX19/MAX(EW19+EO19+EX19, 0.1)*$J$9))/($B$11+$C$11+$F$11)</f>
        <v>0</v>
      </c>
      <c r="DC19">
        <f>($B$11*$K$9+$C$11*$K$9+$F$11*((EW19+EO19)/MAX(EW19+EO19+EX19, 0.1)*$P$9+EX19/MAX(EW19+EO19+EX19, 0.1)*$Q$9))/($B$11+$C$11+$F$11)</f>
        <v>0</v>
      </c>
      <c r="DD19">
        <v>6</v>
      </c>
      <c r="DE19">
        <v>0.5</v>
      </c>
      <c r="DF19" t="s">
        <v>417</v>
      </c>
      <c r="DG19">
        <v>2</v>
      </c>
      <c r="DH19">
        <v>1702668464.5</v>
      </c>
      <c r="DI19">
        <v>298.7825625</v>
      </c>
      <c r="DJ19">
        <v>302.5245625</v>
      </c>
      <c r="DK19">
        <v>30.29846875</v>
      </c>
      <c r="DL19">
        <v>29.18115</v>
      </c>
      <c r="DM19">
        <v>299.8895625</v>
      </c>
      <c r="DN19">
        <v>29.94375625</v>
      </c>
      <c r="DO19">
        <v>599.9880625</v>
      </c>
      <c r="DP19">
        <v>88.88159375</v>
      </c>
      <c r="DQ19">
        <v>0.10000300625</v>
      </c>
      <c r="DR19">
        <v>31.78116875</v>
      </c>
      <c r="DS19">
        <v>31.11614375</v>
      </c>
      <c r="DT19">
        <v>999.9</v>
      </c>
      <c r="DU19">
        <v>0</v>
      </c>
      <c r="DV19">
        <v>0</v>
      </c>
      <c r="DW19">
        <v>4997.8125</v>
      </c>
      <c r="DX19">
        <v>0</v>
      </c>
      <c r="DY19">
        <v>-118.5044375</v>
      </c>
      <c r="DZ19">
        <v>-3.7779175625</v>
      </c>
      <c r="EA19">
        <v>308.0809375</v>
      </c>
      <c r="EB19">
        <v>311.6178125</v>
      </c>
      <c r="EC19">
        <v>1.117304375</v>
      </c>
      <c r="ED19">
        <v>302.5245625</v>
      </c>
      <c r="EE19">
        <v>29.18115</v>
      </c>
      <c r="EF19">
        <v>2.692975</v>
      </c>
      <c r="EG19">
        <v>2.5936675</v>
      </c>
      <c r="EH19">
        <v>22.2423125</v>
      </c>
      <c r="EI19">
        <v>21.626525</v>
      </c>
      <c r="EJ19">
        <v>700.028625</v>
      </c>
      <c r="EK19">
        <v>0.94299025</v>
      </c>
      <c r="EL19">
        <v>0.057009925</v>
      </c>
      <c r="EM19">
        <v>0</v>
      </c>
      <c r="EN19">
        <v>1711.86125</v>
      </c>
      <c r="EO19">
        <v>5.00072</v>
      </c>
      <c r="EP19">
        <v>11865.7125</v>
      </c>
      <c r="EQ19">
        <v>6034.20125</v>
      </c>
      <c r="ER19">
        <v>43.562</v>
      </c>
      <c r="ES19">
        <v>45.63275</v>
      </c>
      <c r="ET19">
        <v>45.062</v>
      </c>
      <c r="EU19">
        <v>46</v>
      </c>
      <c r="EV19">
        <v>46.2066875</v>
      </c>
      <c r="EW19">
        <v>655.405</v>
      </c>
      <c r="EX19">
        <v>39.62</v>
      </c>
      <c r="EY19">
        <v>0</v>
      </c>
      <c r="EZ19">
        <v>67.9000000953674</v>
      </c>
      <c r="FA19">
        <v>0</v>
      </c>
      <c r="FB19">
        <v>1711.39230769231</v>
      </c>
      <c r="FC19">
        <v>-30.3275213992797</v>
      </c>
      <c r="FD19">
        <v>-210.003419000375</v>
      </c>
      <c r="FE19">
        <v>11862.1461538462</v>
      </c>
      <c r="FF19">
        <v>15</v>
      </c>
      <c r="FG19">
        <v>1702668488</v>
      </c>
      <c r="FH19" t="s">
        <v>429</v>
      </c>
      <c r="FI19">
        <v>1702668488</v>
      </c>
      <c r="FJ19">
        <v>1702668293</v>
      </c>
      <c r="FK19">
        <v>17</v>
      </c>
      <c r="FL19">
        <v>0.036</v>
      </c>
      <c r="FM19">
        <v>-0.066</v>
      </c>
      <c r="FN19">
        <v>-1.107</v>
      </c>
      <c r="FO19">
        <v>0.355</v>
      </c>
      <c r="FP19">
        <v>302</v>
      </c>
      <c r="FQ19">
        <v>29</v>
      </c>
      <c r="FR19">
        <v>1</v>
      </c>
      <c r="FS19">
        <v>0.16</v>
      </c>
      <c r="FT19">
        <v>0</v>
      </c>
      <c r="FU19">
        <v>0</v>
      </c>
      <c r="FV19" t="s">
        <v>419</v>
      </c>
      <c r="FW19">
        <v>3.23767</v>
      </c>
      <c r="FX19">
        <v>2.68118</v>
      </c>
      <c r="FY19">
        <v>0.0666596</v>
      </c>
      <c r="FZ19">
        <v>0.0657262</v>
      </c>
      <c r="GA19">
        <v>0.124092</v>
      </c>
      <c r="GB19">
        <v>0.120056</v>
      </c>
      <c r="GC19">
        <v>28335.3</v>
      </c>
      <c r="GD19">
        <v>26096</v>
      </c>
      <c r="GE19">
        <v>28738.5</v>
      </c>
      <c r="GF19">
        <v>26515.8</v>
      </c>
      <c r="GG19">
        <v>35099.9</v>
      </c>
      <c r="GH19">
        <v>32854.4</v>
      </c>
      <c r="GI19">
        <v>43187.7</v>
      </c>
      <c r="GJ19">
        <v>40173.9</v>
      </c>
      <c r="GK19">
        <v>2.008</v>
      </c>
      <c r="GL19">
        <v>2.4795</v>
      </c>
      <c r="GM19">
        <v>0.112712</v>
      </c>
      <c r="GN19">
        <v>0</v>
      </c>
      <c r="GO19">
        <v>29.2825</v>
      </c>
      <c r="GP19">
        <v>999.9</v>
      </c>
      <c r="GQ19">
        <v>67.428</v>
      </c>
      <c r="GR19">
        <v>29.074</v>
      </c>
      <c r="GS19">
        <v>30.6416</v>
      </c>
      <c r="GT19">
        <v>30.0857</v>
      </c>
      <c r="GU19">
        <v>8.39744</v>
      </c>
      <c r="GV19">
        <v>3</v>
      </c>
      <c r="GW19">
        <v>0.214492</v>
      </c>
      <c r="GX19">
        <v>0</v>
      </c>
      <c r="GY19">
        <v>20.3099</v>
      </c>
      <c r="GZ19">
        <v>5.24664</v>
      </c>
      <c r="HA19">
        <v>11.9668</v>
      </c>
      <c r="HB19">
        <v>4.9848</v>
      </c>
      <c r="HC19">
        <v>3.2923</v>
      </c>
      <c r="HD19">
        <v>999.9</v>
      </c>
      <c r="HE19">
        <v>9999</v>
      </c>
      <c r="HF19">
        <v>9999</v>
      </c>
      <c r="HG19">
        <v>9999</v>
      </c>
      <c r="HH19">
        <v>4.97113</v>
      </c>
      <c r="HI19">
        <v>1.88293</v>
      </c>
      <c r="HJ19">
        <v>1.87759</v>
      </c>
      <c r="HK19">
        <v>1.87927</v>
      </c>
      <c r="HL19">
        <v>1.87488</v>
      </c>
      <c r="HM19">
        <v>1.87514</v>
      </c>
      <c r="HN19">
        <v>1.87836</v>
      </c>
      <c r="HO19">
        <v>1.87881</v>
      </c>
      <c r="HP19">
        <v>0</v>
      </c>
      <c r="HQ19">
        <v>0</v>
      </c>
      <c r="HR19">
        <v>0</v>
      </c>
      <c r="HS19">
        <v>0</v>
      </c>
      <c r="HT19" t="s">
        <v>420</v>
      </c>
      <c r="HU19" t="s">
        <v>421</v>
      </c>
      <c r="HV19" t="s">
        <v>422</v>
      </c>
      <c r="HW19" t="s">
        <v>422</v>
      </c>
      <c r="HX19" t="s">
        <v>422</v>
      </c>
      <c r="HY19" t="s">
        <v>422</v>
      </c>
      <c r="HZ19">
        <v>0</v>
      </c>
      <c r="IA19">
        <v>100</v>
      </c>
      <c r="IB19">
        <v>100</v>
      </c>
      <c r="IC19">
        <v>-1.107</v>
      </c>
      <c r="ID19">
        <v>0.3547</v>
      </c>
      <c r="IE19">
        <v>-1.14300000000003</v>
      </c>
      <c r="IF19">
        <v>0</v>
      </c>
      <c r="IG19">
        <v>0</v>
      </c>
      <c r="IH19">
        <v>0</v>
      </c>
      <c r="II19">
        <v>0.354709999999994</v>
      </c>
      <c r="IJ19">
        <v>0</v>
      </c>
      <c r="IK19">
        <v>0</v>
      </c>
      <c r="IL19">
        <v>0</v>
      </c>
      <c r="IM19">
        <v>-1</v>
      </c>
      <c r="IN19">
        <v>-1</v>
      </c>
      <c r="IO19">
        <v>1</v>
      </c>
      <c r="IP19">
        <v>23</v>
      </c>
      <c r="IQ19">
        <v>2.8</v>
      </c>
      <c r="IR19">
        <v>3</v>
      </c>
      <c r="IS19">
        <v>4.99756</v>
      </c>
      <c r="IT19">
        <v>4.99756</v>
      </c>
      <c r="IU19">
        <v>3.34595</v>
      </c>
      <c r="IV19">
        <v>3.07129</v>
      </c>
      <c r="IW19">
        <v>3.05054</v>
      </c>
      <c r="IX19">
        <v>2.29004</v>
      </c>
      <c r="IY19">
        <v>33.1322</v>
      </c>
      <c r="IZ19">
        <v>15.6643</v>
      </c>
      <c r="JA19">
        <v>2</v>
      </c>
      <c r="JB19">
        <v>580.672</v>
      </c>
      <c r="JC19">
        <v>1067.8</v>
      </c>
      <c r="JD19">
        <v>30.1599</v>
      </c>
      <c r="JE19">
        <v>29.8027</v>
      </c>
      <c r="JF19">
        <v>29.9997</v>
      </c>
      <c r="JG19">
        <v>29.9015</v>
      </c>
      <c r="JH19">
        <v>29.8998</v>
      </c>
      <c r="JI19">
        <v>-1</v>
      </c>
      <c r="JJ19">
        <v>-30</v>
      </c>
      <c r="JK19">
        <v>-30</v>
      </c>
      <c r="JL19">
        <v>-999.9</v>
      </c>
      <c r="JM19">
        <v>1000</v>
      </c>
      <c r="JN19">
        <v>0</v>
      </c>
      <c r="JO19">
        <v>103.765</v>
      </c>
      <c r="JP19">
        <v>101.009</v>
      </c>
    </row>
    <row r="20" spans="1:276">
      <c r="A20">
        <v>4</v>
      </c>
      <c r="B20">
        <v>1702668530.1</v>
      </c>
      <c r="C20">
        <v>190.099999904633</v>
      </c>
      <c r="D20" t="s">
        <v>430</v>
      </c>
      <c r="E20" t="s">
        <v>431</v>
      </c>
      <c r="F20">
        <v>15</v>
      </c>
      <c r="G20" t="s">
        <v>408</v>
      </c>
      <c r="H20" t="s">
        <v>409</v>
      </c>
      <c r="I20" t="s">
        <v>410</v>
      </c>
      <c r="J20" t="s">
        <v>411</v>
      </c>
      <c r="K20" t="s">
        <v>412</v>
      </c>
      <c r="L20" t="s">
        <v>413</v>
      </c>
      <c r="M20">
        <v>1702668522.1</v>
      </c>
      <c r="N20">
        <f>(O20)/1000</f>
        <v>0</v>
      </c>
      <c r="O20">
        <f>1000*DO20*AM20*(DK20-DL20)/(100*DD20*(1000-AM20*DK20))</f>
        <v>0</v>
      </c>
      <c r="P20">
        <f>DO20*AM20*(DJ20-DI20*(1000-AM20*DL20)/(1000-AM20*DK20))/(100*DD20)</f>
        <v>0</v>
      </c>
      <c r="Q20">
        <f>DI20 - IF(AM20&gt;1, P20*DD20*100.0/(AO20*DW20), 0)</f>
        <v>0</v>
      </c>
      <c r="R20">
        <f>((X20-N20/2)*Q20-P20)/(X20+N20/2)</f>
        <v>0</v>
      </c>
      <c r="S20">
        <f>R20*(DP20+DQ20)/1000.0</f>
        <v>0</v>
      </c>
      <c r="T20">
        <f>(DI20 - IF(AM20&gt;1, P20*DD20*100.0/(AO20*DW20), 0))*(DP20+DQ20)/1000.0</f>
        <v>0</v>
      </c>
      <c r="U20">
        <f>2.0/((1/W20-1/V20)+SIGN(W20)*SQRT((1/W20-1/V20)*(1/W20-1/V20) + 4*DE20/((DE20+1)*(DE20+1))*(2*1/W20*1/V20-1/V20*1/V20)))</f>
        <v>0</v>
      </c>
      <c r="V20">
        <f>IF(LEFT(DF20,1)&lt;&gt;"0",IF(LEFT(DF20,1)="1",3.0,DG20),$D$5+$E$5*(DW20*DP20/($K$5*1000))+$F$5*(DW20*DP20/($K$5*1000))*MAX(MIN(DD20,$J$5),$I$5)*MAX(MIN(DD20,$J$5),$I$5)+$G$5*MAX(MIN(DD20,$J$5),$I$5)*(DW20*DP20/($K$5*1000))+$H$5*(DW20*DP20/($K$5*1000))*(DW20*DP20/($K$5*1000)))</f>
        <v>0</v>
      </c>
      <c r="W20">
        <f>N20*(1000-(1000*0.61365*exp(17.502*AA20/(240.97+AA20))/(DP20+DQ20)+DK20)/2)/(1000*0.61365*exp(17.502*AA20/(240.97+AA20))/(DP20+DQ20)-DK20)</f>
        <v>0</v>
      </c>
      <c r="X20">
        <f>1/((DE20+1)/(U20/1.6)+1/(V20/1.37)) + DE20/((DE20+1)/(U20/1.6) + DE20/(V20/1.37))</f>
        <v>0</v>
      </c>
      <c r="Y20">
        <f>(CZ20*DC20)</f>
        <v>0</v>
      </c>
      <c r="Z20">
        <f>(DR20+(Y20+2*0.95*5.67E-8*(((DR20+$B$7)+273)^4-(DR20+273)^4)-44100*N20)/(1.84*29.3*V20+8*0.95*5.67E-8*(DR20+273)^3))</f>
        <v>0</v>
      </c>
      <c r="AA20">
        <f>($C$7*DS20+$D$7*DT20+$E$7*Z20)</f>
        <v>0</v>
      </c>
      <c r="AB20">
        <f>0.61365*exp(17.502*AA20/(240.97+AA20))</f>
        <v>0</v>
      </c>
      <c r="AC20">
        <f>(AD20/AE20*100)</f>
        <v>0</v>
      </c>
      <c r="AD20">
        <f>DK20*(DP20+DQ20)/1000</f>
        <v>0</v>
      </c>
      <c r="AE20">
        <f>0.61365*exp(17.502*DR20/(240.97+DR20))</f>
        <v>0</v>
      </c>
      <c r="AF20">
        <f>(AB20-DK20*(DP20+DQ20)/1000)</f>
        <v>0</v>
      </c>
      <c r="AG20">
        <f>(-N20*44100)</f>
        <v>0</v>
      </c>
      <c r="AH20">
        <f>2*29.3*V20*0.92*(DR20-AA20)</f>
        <v>0</v>
      </c>
      <c r="AI20">
        <f>2*0.95*5.67E-8*(((DR20+$B$7)+273)^4-(AA20+273)^4)</f>
        <v>0</v>
      </c>
      <c r="AJ20">
        <f>Y20+AI20+AG20+AH20</f>
        <v>0</v>
      </c>
      <c r="AK20">
        <v>0</v>
      </c>
      <c r="AL20">
        <v>0</v>
      </c>
      <c r="AM20">
        <f>IF(AK20*$H$13&gt;=AO20,1.0,(AO20/(AO20-AK20*$H$13)))</f>
        <v>0</v>
      </c>
      <c r="AN20">
        <f>(AM20-1)*100</f>
        <v>0</v>
      </c>
      <c r="AO20">
        <f>MAX(0,($B$13+$C$13*DW20)/(1+$D$13*DW20)*DP20/(DR20+273)*$E$13)</f>
        <v>0</v>
      </c>
      <c r="AP20" t="s">
        <v>414</v>
      </c>
      <c r="AQ20">
        <v>10099.4</v>
      </c>
      <c r="AR20">
        <v>926.4172</v>
      </c>
      <c r="AS20">
        <v>4546.76</v>
      </c>
      <c r="AT20">
        <f>1-AR20/AS20</f>
        <v>0</v>
      </c>
      <c r="AU20">
        <v>-0.303721947693925</v>
      </c>
      <c r="AV20" t="s">
        <v>432</v>
      </c>
      <c r="AW20">
        <v>10101.5</v>
      </c>
      <c r="AX20">
        <v>1687.1172</v>
      </c>
      <c r="AY20">
        <v>1895.56279667014</v>
      </c>
      <c r="AZ20">
        <f>1-AX20/AY20</f>
        <v>0</v>
      </c>
      <c r="BA20">
        <v>0.5</v>
      </c>
      <c r="BB20">
        <f>DA20</f>
        <v>0</v>
      </c>
      <c r="BC20">
        <f>P20</f>
        <v>0</v>
      </c>
      <c r="BD20">
        <f>AZ20*BA20*BB20</f>
        <v>0</v>
      </c>
      <c r="BE20">
        <f>(BC20-AU20)/BB20</f>
        <v>0</v>
      </c>
      <c r="BF20">
        <f>(AS20-AY20)/AY20</f>
        <v>0</v>
      </c>
      <c r="BG20">
        <f>AR20/(AT20+AR20/AY20)</f>
        <v>0</v>
      </c>
      <c r="BH20" t="s">
        <v>416</v>
      </c>
      <c r="BI20">
        <v>0</v>
      </c>
      <c r="BJ20">
        <f>IF(BI20&lt;&gt;0, BI20, BG20)</f>
        <v>0</v>
      </c>
      <c r="BK20">
        <f>1-BJ20/AY20</f>
        <v>0</v>
      </c>
      <c r="BL20">
        <f>(AY20-AX20)/(AY20-BJ20)</f>
        <v>0</v>
      </c>
      <c r="BM20">
        <f>(AS20-AY20)/(AS20-BJ20)</f>
        <v>0</v>
      </c>
      <c r="BN20">
        <f>(AY20-AX20)/(AY20-AR20)</f>
        <v>0</v>
      </c>
      <c r="BO20">
        <f>(AS20-AY20)/(AS20-AR20)</f>
        <v>0</v>
      </c>
      <c r="BP20">
        <f>(BL20*BJ20/AX20)</f>
        <v>0</v>
      </c>
      <c r="BQ20">
        <f>(1-BP20)</f>
        <v>0</v>
      </c>
      <c r="BR20">
        <v>1131</v>
      </c>
      <c r="BS20">
        <v>290</v>
      </c>
      <c r="BT20">
        <v>1878.45</v>
      </c>
      <c r="BU20">
        <v>95</v>
      </c>
      <c r="BV20">
        <v>10101.5</v>
      </c>
      <c r="BW20">
        <v>1871.25</v>
      </c>
      <c r="BX20">
        <v>7.2</v>
      </c>
      <c r="BY20">
        <v>300</v>
      </c>
      <c r="BZ20">
        <v>24.1</v>
      </c>
      <c r="CA20">
        <v>1895.56279667014</v>
      </c>
      <c r="CB20">
        <v>2.02850719188733</v>
      </c>
      <c r="CC20">
        <v>-24.5583425799988</v>
      </c>
      <c r="CD20">
        <v>1.79091326940231</v>
      </c>
      <c r="CE20">
        <v>0.870394048199589</v>
      </c>
      <c r="CF20">
        <v>-0.0077936636262514</v>
      </c>
      <c r="CG20">
        <v>290</v>
      </c>
      <c r="CH20">
        <v>1868.89</v>
      </c>
      <c r="CI20">
        <v>655</v>
      </c>
      <c r="CJ20">
        <v>10073</v>
      </c>
      <c r="CK20">
        <v>1871.18</v>
      </c>
      <c r="CL20">
        <v>-2.29</v>
      </c>
      <c r="CZ20">
        <f>$B$11*DX20+$C$11*DY20+$F$11*EJ20*(1-EM20)</f>
        <v>0</v>
      </c>
      <c r="DA20">
        <f>CZ20*DB20</f>
        <v>0</v>
      </c>
      <c r="DB20">
        <f>($B$11*$D$9+$C$11*$D$9+$F$11*((EW20+EO20)/MAX(EW20+EO20+EX20, 0.1)*$I$9+EX20/MAX(EW20+EO20+EX20, 0.1)*$J$9))/($B$11+$C$11+$F$11)</f>
        <v>0</v>
      </c>
      <c r="DC20">
        <f>($B$11*$K$9+$C$11*$K$9+$F$11*((EW20+EO20)/MAX(EW20+EO20+EX20, 0.1)*$P$9+EX20/MAX(EW20+EO20+EX20, 0.1)*$Q$9))/($B$11+$C$11+$F$11)</f>
        <v>0</v>
      </c>
      <c r="DD20">
        <v>6</v>
      </c>
      <c r="DE20">
        <v>0.5</v>
      </c>
      <c r="DF20" t="s">
        <v>417</v>
      </c>
      <c r="DG20">
        <v>2</v>
      </c>
      <c r="DH20">
        <v>1702668522.1</v>
      </c>
      <c r="DI20">
        <v>298.579666666667</v>
      </c>
      <c r="DJ20">
        <v>297.506066666667</v>
      </c>
      <c r="DK20">
        <v>30.31256</v>
      </c>
      <c r="DL20">
        <v>29.24718</v>
      </c>
      <c r="DM20">
        <v>299.707666666667</v>
      </c>
      <c r="DN20">
        <v>29.95784</v>
      </c>
      <c r="DO20">
        <v>599.994533333333</v>
      </c>
      <c r="DP20">
        <v>88.8801533333333</v>
      </c>
      <c r="DQ20">
        <v>0.0999827666666667</v>
      </c>
      <c r="DR20">
        <v>31.7947666666667</v>
      </c>
      <c r="DS20">
        <v>31.1505933333333</v>
      </c>
      <c r="DT20">
        <v>999.9</v>
      </c>
      <c r="DU20">
        <v>0</v>
      </c>
      <c r="DV20">
        <v>0</v>
      </c>
      <c r="DW20">
        <v>4999</v>
      </c>
      <c r="DX20">
        <v>0</v>
      </c>
      <c r="DY20">
        <v>-117.442666666667</v>
      </c>
      <c r="DZ20">
        <v>1.0945208</v>
      </c>
      <c r="EA20">
        <v>307.934933333333</v>
      </c>
      <c r="EB20">
        <v>306.469533333333</v>
      </c>
      <c r="EC20">
        <v>1.065368</v>
      </c>
      <c r="ED20">
        <v>297.506066666667</v>
      </c>
      <c r="EE20">
        <v>29.24718</v>
      </c>
      <c r="EF20">
        <v>2.69418266666667</v>
      </c>
      <c r="EG20">
        <v>2.599492</v>
      </c>
      <c r="EH20">
        <v>22.24968</v>
      </c>
      <c r="EI20">
        <v>21.6632133333333</v>
      </c>
      <c r="EJ20">
        <v>700.030066666667</v>
      </c>
      <c r="EK20">
        <v>0.9429912</v>
      </c>
      <c r="EL20">
        <v>0.05700886</v>
      </c>
      <c r="EM20">
        <v>0</v>
      </c>
      <c r="EN20">
        <v>1687.31866666667</v>
      </c>
      <c r="EO20">
        <v>5.00072</v>
      </c>
      <c r="EP20">
        <v>11702.9266666667</v>
      </c>
      <c r="EQ20">
        <v>6034.214</v>
      </c>
      <c r="ER20">
        <v>43.5704</v>
      </c>
      <c r="ES20">
        <v>45.625</v>
      </c>
      <c r="ET20">
        <v>45.062</v>
      </c>
      <c r="EU20">
        <v>45.937</v>
      </c>
      <c r="EV20">
        <v>46.208</v>
      </c>
      <c r="EW20">
        <v>655.408666666667</v>
      </c>
      <c r="EX20">
        <v>39.62</v>
      </c>
      <c r="EY20">
        <v>0</v>
      </c>
      <c r="EZ20">
        <v>55.7000000476837</v>
      </c>
      <c r="FA20">
        <v>0</v>
      </c>
      <c r="FB20">
        <v>1687.1172</v>
      </c>
      <c r="FC20">
        <v>-16.6838461336574</v>
      </c>
      <c r="FD20">
        <v>-112.838461416065</v>
      </c>
      <c r="FE20">
        <v>11701.432</v>
      </c>
      <c r="FF20">
        <v>15</v>
      </c>
      <c r="FG20">
        <v>1702668561.1</v>
      </c>
      <c r="FH20" t="s">
        <v>433</v>
      </c>
      <c r="FI20">
        <v>1702668561.1</v>
      </c>
      <c r="FJ20">
        <v>1702668293</v>
      </c>
      <c r="FK20">
        <v>18</v>
      </c>
      <c r="FL20">
        <v>-0.021</v>
      </c>
      <c r="FM20">
        <v>-0.066</v>
      </c>
      <c r="FN20">
        <v>-1.128</v>
      </c>
      <c r="FO20">
        <v>0.355</v>
      </c>
      <c r="FP20">
        <v>298</v>
      </c>
      <c r="FQ20">
        <v>29</v>
      </c>
      <c r="FR20">
        <v>0.82</v>
      </c>
      <c r="FS20">
        <v>0.16</v>
      </c>
      <c r="FT20">
        <v>0</v>
      </c>
      <c r="FU20">
        <v>0</v>
      </c>
      <c r="FV20" t="s">
        <v>419</v>
      </c>
      <c r="FW20">
        <v>3.23765</v>
      </c>
      <c r="FX20">
        <v>2.68107</v>
      </c>
      <c r="FY20">
        <v>0.0652371</v>
      </c>
      <c r="FZ20">
        <v>0.0654935</v>
      </c>
      <c r="GA20">
        <v>0.124212</v>
      </c>
      <c r="GB20">
        <v>0.120117</v>
      </c>
      <c r="GC20">
        <v>28379</v>
      </c>
      <c r="GD20">
        <v>26105.7</v>
      </c>
      <c r="GE20">
        <v>28738.9</v>
      </c>
      <c r="GF20">
        <v>26518.9</v>
      </c>
      <c r="GG20">
        <v>35095.4</v>
      </c>
      <c r="GH20">
        <v>32855.8</v>
      </c>
      <c r="GI20">
        <v>43188.5</v>
      </c>
      <c r="GJ20">
        <v>40178.7</v>
      </c>
      <c r="GK20">
        <v>2.0088</v>
      </c>
      <c r="GL20">
        <v>2.4832</v>
      </c>
      <c r="GM20">
        <v>0.113815</v>
      </c>
      <c r="GN20">
        <v>0</v>
      </c>
      <c r="GO20">
        <v>29.3026</v>
      </c>
      <c r="GP20">
        <v>999.9</v>
      </c>
      <c r="GQ20">
        <v>67.257</v>
      </c>
      <c r="GR20">
        <v>29.104</v>
      </c>
      <c r="GS20">
        <v>30.6187</v>
      </c>
      <c r="GT20">
        <v>29.7448</v>
      </c>
      <c r="GU20">
        <v>8.44151</v>
      </c>
      <c r="GV20">
        <v>3</v>
      </c>
      <c r="GW20">
        <v>0.211565</v>
      </c>
      <c r="GX20">
        <v>0</v>
      </c>
      <c r="GY20">
        <v>20.31</v>
      </c>
      <c r="GZ20">
        <v>5.24604</v>
      </c>
      <c r="HA20">
        <v>11.9644</v>
      </c>
      <c r="HB20">
        <v>4.985</v>
      </c>
      <c r="HC20">
        <v>3.2926</v>
      </c>
      <c r="HD20">
        <v>999.9</v>
      </c>
      <c r="HE20">
        <v>9999</v>
      </c>
      <c r="HF20">
        <v>9999</v>
      </c>
      <c r="HG20">
        <v>9999</v>
      </c>
      <c r="HH20">
        <v>4.97121</v>
      </c>
      <c r="HI20">
        <v>1.88293</v>
      </c>
      <c r="HJ20">
        <v>1.87764</v>
      </c>
      <c r="HK20">
        <v>1.87924</v>
      </c>
      <c r="HL20">
        <v>1.87485</v>
      </c>
      <c r="HM20">
        <v>1.87515</v>
      </c>
      <c r="HN20">
        <v>1.87836</v>
      </c>
      <c r="HO20">
        <v>1.87883</v>
      </c>
      <c r="HP20">
        <v>0</v>
      </c>
      <c r="HQ20">
        <v>0</v>
      </c>
      <c r="HR20">
        <v>0</v>
      </c>
      <c r="HS20">
        <v>0</v>
      </c>
      <c r="HT20" t="s">
        <v>420</v>
      </c>
      <c r="HU20" t="s">
        <v>421</v>
      </c>
      <c r="HV20" t="s">
        <v>422</v>
      </c>
      <c r="HW20" t="s">
        <v>422</v>
      </c>
      <c r="HX20" t="s">
        <v>422</v>
      </c>
      <c r="HY20" t="s">
        <v>422</v>
      </c>
      <c r="HZ20">
        <v>0</v>
      </c>
      <c r="IA20">
        <v>100</v>
      </c>
      <c r="IB20">
        <v>100</v>
      </c>
      <c r="IC20">
        <v>-1.128</v>
      </c>
      <c r="ID20">
        <v>0.3547</v>
      </c>
      <c r="IE20">
        <v>-1.10718181818186</v>
      </c>
      <c r="IF20">
        <v>0</v>
      </c>
      <c r="IG20">
        <v>0</v>
      </c>
      <c r="IH20">
        <v>0</v>
      </c>
      <c r="II20">
        <v>0.354709999999994</v>
      </c>
      <c r="IJ20">
        <v>0</v>
      </c>
      <c r="IK20">
        <v>0</v>
      </c>
      <c r="IL20">
        <v>0</v>
      </c>
      <c r="IM20">
        <v>-1</v>
      </c>
      <c r="IN20">
        <v>-1</v>
      </c>
      <c r="IO20">
        <v>1</v>
      </c>
      <c r="IP20">
        <v>23</v>
      </c>
      <c r="IQ20">
        <v>0.7</v>
      </c>
      <c r="IR20">
        <v>4</v>
      </c>
      <c r="IS20">
        <v>4.99756</v>
      </c>
      <c r="IT20">
        <v>4.99756</v>
      </c>
      <c r="IU20">
        <v>3.34595</v>
      </c>
      <c r="IV20">
        <v>3.07129</v>
      </c>
      <c r="IW20">
        <v>3.05054</v>
      </c>
      <c r="IX20">
        <v>2.32178</v>
      </c>
      <c r="IY20">
        <v>33.1769</v>
      </c>
      <c r="IZ20">
        <v>15.6556</v>
      </c>
      <c r="JA20">
        <v>2</v>
      </c>
      <c r="JB20">
        <v>580.93</v>
      </c>
      <c r="JC20">
        <v>1071.81</v>
      </c>
      <c r="JD20">
        <v>30.1601</v>
      </c>
      <c r="JE20">
        <v>29.7667</v>
      </c>
      <c r="JF20">
        <v>29.9999</v>
      </c>
      <c r="JG20">
        <v>29.8667</v>
      </c>
      <c r="JH20">
        <v>29.865</v>
      </c>
      <c r="JI20">
        <v>-1</v>
      </c>
      <c r="JJ20">
        <v>-30</v>
      </c>
      <c r="JK20">
        <v>-30</v>
      </c>
      <c r="JL20">
        <v>-999.9</v>
      </c>
      <c r="JM20">
        <v>1000</v>
      </c>
      <c r="JN20">
        <v>0</v>
      </c>
      <c r="JO20">
        <v>103.767</v>
      </c>
      <c r="JP20">
        <v>101.021</v>
      </c>
    </row>
    <row r="21" spans="1:276">
      <c r="A21">
        <v>5</v>
      </c>
      <c r="B21">
        <v>1702668596.1</v>
      </c>
      <c r="C21">
        <v>256.099999904633</v>
      </c>
      <c r="D21" t="s">
        <v>434</v>
      </c>
      <c r="E21" t="s">
        <v>435</v>
      </c>
      <c r="F21">
        <v>15</v>
      </c>
      <c r="G21" t="s">
        <v>408</v>
      </c>
      <c r="H21" t="s">
        <v>409</v>
      </c>
      <c r="I21" t="s">
        <v>410</v>
      </c>
      <c r="J21" t="s">
        <v>411</v>
      </c>
      <c r="K21" t="s">
        <v>412</v>
      </c>
      <c r="L21" t="s">
        <v>413</v>
      </c>
      <c r="M21">
        <v>1702668587.6</v>
      </c>
      <c r="N21">
        <f>(O21)/1000</f>
        <v>0</v>
      </c>
      <c r="O21">
        <f>1000*DO21*AM21*(DK21-DL21)/(100*DD21*(1000-AM21*DK21))</f>
        <v>0</v>
      </c>
      <c r="P21">
        <f>DO21*AM21*(DJ21-DI21*(1000-AM21*DL21)/(1000-AM21*DK21))/(100*DD21)</f>
        <v>0</v>
      </c>
      <c r="Q21">
        <f>DI21 - IF(AM21&gt;1, P21*DD21*100.0/(AO21*DW21), 0)</f>
        <v>0</v>
      </c>
      <c r="R21">
        <f>((X21-N21/2)*Q21-P21)/(X21+N21/2)</f>
        <v>0</v>
      </c>
      <c r="S21">
        <f>R21*(DP21+DQ21)/1000.0</f>
        <v>0</v>
      </c>
      <c r="T21">
        <f>(DI21 - IF(AM21&gt;1, P21*DD21*100.0/(AO21*DW21), 0))*(DP21+DQ21)/1000.0</f>
        <v>0</v>
      </c>
      <c r="U21">
        <f>2.0/((1/W21-1/V21)+SIGN(W21)*SQRT((1/W21-1/V21)*(1/W21-1/V21) + 4*DE21/((DE21+1)*(DE21+1))*(2*1/W21*1/V21-1/V21*1/V21)))</f>
        <v>0</v>
      </c>
      <c r="V21">
        <f>IF(LEFT(DF21,1)&lt;&gt;"0",IF(LEFT(DF21,1)="1",3.0,DG21),$D$5+$E$5*(DW21*DP21/($K$5*1000))+$F$5*(DW21*DP21/($K$5*1000))*MAX(MIN(DD21,$J$5),$I$5)*MAX(MIN(DD21,$J$5),$I$5)+$G$5*MAX(MIN(DD21,$J$5),$I$5)*(DW21*DP21/($K$5*1000))+$H$5*(DW21*DP21/($K$5*1000))*(DW21*DP21/($K$5*1000)))</f>
        <v>0</v>
      </c>
      <c r="W21">
        <f>N21*(1000-(1000*0.61365*exp(17.502*AA21/(240.97+AA21))/(DP21+DQ21)+DK21)/2)/(1000*0.61365*exp(17.502*AA21/(240.97+AA21))/(DP21+DQ21)-DK21)</f>
        <v>0</v>
      </c>
      <c r="X21">
        <f>1/((DE21+1)/(U21/1.6)+1/(V21/1.37)) + DE21/((DE21+1)/(U21/1.6) + DE21/(V21/1.37))</f>
        <v>0</v>
      </c>
      <c r="Y21">
        <f>(CZ21*DC21)</f>
        <v>0</v>
      </c>
      <c r="Z21">
        <f>(DR21+(Y21+2*0.95*5.67E-8*(((DR21+$B$7)+273)^4-(DR21+273)^4)-44100*N21)/(1.84*29.3*V21+8*0.95*5.67E-8*(DR21+273)^3))</f>
        <v>0</v>
      </c>
      <c r="AA21">
        <f>($C$7*DS21+$D$7*DT21+$E$7*Z21)</f>
        <v>0</v>
      </c>
      <c r="AB21">
        <f>0.61365*exp(17.502*AA21/(240.97+AA21))</f>
        <v>0</v>
      </c>
      <c r="AC21">
        <f>(AD21/AE21*100)</f>
        <v>0</v>
      </c>
      <c r="AD21">
        <f>DK21*(DP21+DQ21)/1000</f>
        <v>0</v>
      </c>
      <c r="AE21">
        <f>0.61365*exp(17.502*DR21/(240.97+DR21))</f>
        <v>0</v>
      </c>
      <c r="AF21">
        <f>(AB21-DK21*(DP21+DQ21)/1000)</f>
        <v>0</v>
      </c>
      <c r="AG21">
        <f>(-N21*44100)</f>
        <v>0</v>
      </c>
      <c r="AH21">
        <f>2*29.3*V21*0.92*(DR21-AA21)</f>
        <v>0</v>
      </c>
      <c r="AI21">
        <f>2*0.95*5.67E-8*(((DR21+$B$7)+273)^4-(AA21+273)^4)</f>
        <v>0</v>
      </c>
      <c r="AJ21">
        <f>Y21+AI21+AG21+AH21</f>
        <v>0</v>
      </c>
      <c r="AK21">
        <v>0</v>
      </c>
      <c r="AL21">
        <v>0</v>
      </c>
      <c r="AM21">
        <f>IF(AK21*$H$13&gt;=AO21,1.0,(AO21/(AO21-AK21*$H$13)))</f>
        <v>0</v>
      </c>
      <c r="AN21">
        <f>(AM21-1)*100</f>
        <v>0</v>
      </c>
      <c r="AO21">
        <f>MAX(0,($B$13+$C$13*DW21)/(1+$D$13*DW21)*DP21/(DR21+273)*$E$13)</f>
        <v>0</v>
      </c>
      <c r="AP21" t="s">
        <v>414</v>
      </c>
      <c r="AQ21">
        <v>10099.4</v>
      </c>
      <c r="AR21">
        <v>926.4172</v>
      </c>
      <c r="AS21">
        <v>4546.76</v>
      </c>
      <c r="AT21">
        <f>1-AR21/AS21</f>
        <v>0</v>
      </c>
      <c r="AU21">
        <v>-0.303721947693925</v>
      </c>
      <c r="AV21" t="s">
        <v>436</v>
      </c>
      <c r="AW21">
        <v>10105.1</v>
      </c>
      <c r="AX21">
        <v>1666.198</v>
      </c>
      <c r="AY21">
        <v>1880.08286537603</v>
      </c>
      <c r="AZ21">
        <f>1-AX21/AY21</f>
        <v>0</v>
      </c>
      <c r="BA21">
        <v>0.5</v>
      </c>
      <c r="BB21">
        <f>DA21</f>
        <v>0</v>
      </c>
      <c r="BC21">
        <f>P21</f>
        <v>0</v>
      </c>
      <c r="BD21">
        <f>AZ21*BA21*BB21</f>
        <v>0</v>
      </c>
      <c r="BE21">
        <f>(BC21-AU21)/BB21</f>
        <v>0</v>
      </c>
      <c r="BF21">
        <f>(AS21-AY21)/AY21</f>
        <v>0</v>
      </c>
      <c r="BG21">
        <f>AR21/(AT21+AR21/AY21)</f>
        <v>0</v>
      </c>
      <c r="BH21" t="s">
        <v>416</v>
      </c>
      <c r="BI21">
        <v>0</v>
      </c>
      <c r="BJ21">
        <f>IF(BI21&lt;&gt;0, BI21, BG21)</f>
        <v>0</v>
      </c>
      <c r="BK21">
        <f>1-BJ21/AY21</f>
        <v>0</v>
      </c>
      <c r="BL21">
        <f>(AY21-AX21)/(AY21-BJ21)</f>
        <v>0</v>
      </c>
      <c r="BM21">
        <f>(AS21-AY21)/(AS21-BJ21)</f>
        <v>0</v>
      </c>
      <c r="BN21">
        <f>(AY21-AX21)/(AY21-AR21)</f>
        <v>0</v>
      </c>
      <c r="BO21">
        <f>(AS21-AY21)/(AS21-AR21)</f>
        <v>0</v>
      </c>
      <c r="BP21">
        <f>(BL21*BJ21/AX21)</f>
        <v>0</v>
      </c>
      <c r="BQ21">
        <f>(1-BP21)</f>
        <v>0</v>
      </c>
      <c r="BR21">
        <v>1132</v>
      </c>
      <c r="BS21">
        <v>290</v>
      </c>
      <c r="BT21">
        <v>1861.6</v>
      </c>
      <c r="BU21">
        <v>65</v>
      </c>
      <c r="BV21">
        <v>10105.1</v>
      </c>
      <c r="BW21">
        <v>1854.39</v>
      </c>
      <c r="BX21">
        <v>7.21</v>
      </c>
      <c r="BY21">
        <v>300</v>
      </c>
      <c r="BZ21">
        <v>24.1</v>
      </c>
      <c r="CA21">
        <v>1880.08286537603</v>
      </c>
      <c r="CB21">
        <v>2.07825216636484</v>
      </c>
      <c r="CC21">
        <v>-25.9659851609621</v>
      </c>
      <c r="CD21">
        <v>1.83481417880051</v>
      </c>
      <c r="CE21">
        <v>0.877340602793479</v>
      </c>
      <c r="CF21">
        <v>-0.00779357819799777</v>
      </c>
      <c r="CG21">
        <v>290</v>
      </c>
      <c r="CH21">
        <v>1851.71</v>
      </c>
      <c r="CI21">
        <v>695</v>
      </c>
      <c r="CJ21">
        <v>10071.3</v>
      </c>
      <c r="CK21">
        <v>1854.3</v>
      </c>
      <c r="CL21">
        <v>-2.59</v>
      </c>
      <c r="CZ21">
        <f>$B$11*DX21+$C$11*DY21+$F$11*EJ21*(1-EM21)</f>
        <v>0</v>
      </c>
      <c r="DA21">
        <f>CZ21*DB21</f>
        <v>0</v>
      </c>
      <c r="DB21">
        <f>($B$11*$D$9+$C$11*$D$9+$F$11*((EW21+EO21)/MAX(EW21+EO21+EX21, 0.1)*$I$9+EX21/MAX(EW21+EO21+EX21, 0.1)*$J$9))/($B$11+$C$11+$F$11)</f>
        <v>0</v>
      </c>
      <c r="DC21">
        <f>($B$11*$K$9+$C$11*$K$9+$F$11*((EW21+EO21)/MAX(EW21+EO21+EX21, 0.1)*$P$9+EX21/MAX(EW21+EO21+EX21, 0.1)*$Q$9))/($B$11+$C$11+$F$11)</f>
        <v>0</v>
      </c>
      <c r="DD21">
        <v>6</v>
      </c>
      <c r="DE21">
        <v>0.5</v>
      </c>
      <c r="DF21" t="s">
        <v>417</v>
      </c>
      <c r="DG21">
        <v>2</v>
      </c>
      <c r="DH21">
        <v>1702668587.6</v>
      </c>
      <c r="DI21">
        <v>302.12</v>
      </c>
      <c r="DJ21">
        <v>307.798875</v>
      </c>
      <c r="DK21">
        <v>30.39075</v>
      </c>
      <c r="DL21">
        <v>29.37696875</v>
      </c>
      <c r="DM21">
        <v>303.24825</v>
      </c>
      <c r="DN21">
        <v>30.03605</v>
      </c>
      <c r="DO21">
        <v>599.9618125</v>
      </c>
      <c r="DP21">
        <v>88.8777125</v>
      </c>
      <c r="DQ21">
        <v>0.0999519875</v>
      </c>
      <c r="DR21">
        <v>31.79604375</v>
      </c>
      <c r="DS21">
        <v>31.16161875</v>
      </c>
      <c r="DT21">
        <v>999.9</v>
      </c>
      <c r="DU21">
        <v>0</v>
      </c>
      <c r="DV21">
        <v>0</v>
      </c>
      <c r="DW21">
        <v>4995.9375</v>
      </c>
      <c r="DX21">
        <v>0</v>
      </c>
      <c r="DY21">
        <v>-120.86725</v>
      </c>
      <c r="DZ21">
        <v>-5.678855</v>
      </c>
      <c r="EA21">
        <v>311.5894375</v>
      </c>
      <c r="EB21">
        <v>317.114625</v>
      </c>
      <c r="EC21">
        <v>1.0137655</v>
      </c>
      <c r="ED21">
        <v>307.798875</v>
      </c>
      <c r="EE21">
        <v>29.37696875</v>
      </c>
      <c r="EF21">
        <v>2.70106</v>
      </c>
      <c r="EG21">
        <v>2.610959375</v>
      </c>
      <c r="EH21">
        <v>22.29156875</v>
      </c>
      <c r="EI21">
        <v>21.7352125</v>
      </c>
      <c r="EJ21">
        <v>700.0105625</v>
      </c>
      <c r="EK21">
        <v>0.9429901875</v>
      </c>
      <c r="EL21">
        <v>0.05700995625</v>
      </c>
      <c r="EM21">
        <v>0</v>
      </c>
      <c r="EN21">
        <v>1666.53125</v>
      </c>
      <c r="EO21">
        <v>5.00072</v>
      </c>
      <c r="EP21">
        <v>11562.59375</v>
      </c>
      <c r="EQ21">
        <v>6034.0425</v>
      </c>
      <c r="ER21">
        <v>43.562</v>
      </c>
      <c r="ES21">
        <v>45.625</v>
      </c>
      <c r="ET21">
        <v>45.062</v>
      </c>
      <c r="EU21">
        <v>45.937</v>
      </c>
      <c r="EV21">
        <v>46.210625</v>
      </c>
      <c r="EW21">
        <v>655.3875</v>
      </c>
      <c r="EX21">
        <v>39.62</v>
      </c>
      <c r="EY21">
        <v>0</v>
      </c>
      <c r="EZ21">
        <v>64.8999998569489</v>
      </c>
      <c r="FA21">
        <v>0</v>
      </c>
      <c r="FB21">
        <v>1666.198</v>
      </c>
      <c r="FC21">
        <v>-12.525384622122</v>
      </c>
      <c r="FD21">
        <v>-78.9615387334436</v>
      </c>
      <c r="FE21">
        <v>11559.9</v>
      </c>
      <c r="FF21">
        <v>15</v>
      </c>
      <c r="FG21">
        <v>1702668561.1</v>
      </c>
      <c r="FH21" t="s">
        <v>433</v>
      </c>
      <c r="FI21">
        <v>1702668561.1</v>
      </c>
      <c r="FJ21">
        <v>1702668293</v>
      </c>
      <c r="FK21">
        <v>18</v>
      </c>
      <c r="FL21">
        <v>-0.021</v>
      </c>
      <c r="FM21">
        <v>-0.066</v>
      </c>
      <c r="FN21">
        <v>-1.128</v>
      </c>
      <c r="FO21">
        <v>0.355</v>
      </c>
      <c r="FP21">
        <v>298</v>
      </c>
      <c r="FQ21">
        <v>29</v>
      </c>
      <c r="FR21">
        <v>0.82</v>
      </c>
      <c r="FS21">
        <v>0.16</v>
      </c>
      <c r="FT21">
        <v>0</v>
      </c>
      <c r="FU21">
        <v>0</v>
      </c>
      <c r="FV21" t="s">
        <v>419</v>
      </c>
      <c r="FW21">
        <v>3.23756</v>
      </c>
      <c r="FX21">
        <v>2.68116</v>
      </c>
      <c r="FY21">
        <v>0.0671093</v>
      </c>
      <c r="FZ21">
        <v>0.0678449</v>
      </c>
      <c r="GA21">
        <v>0.124519</v>
      </c>
      <c r="GB21">
        <v>0.120542</v>
      </c>
      <c r="GC21">
        <v>28323.9</v>
      </c>
      <c r="GD21">
        <v>26042.7</v>
      </c>
      <c r="GE21">
        <v>28740.5</v>
      </c>
      <c r="GF21">
        <v>26521.4</v>
      </c>
      <c r="GG21">
        <v>35084.4</v>
      </c>
      <c r="GH21">
        <v>32842.3</v>
      </c>
      <c r="GI21">
        <v>43190.7</v>
      </c>
      <c r="GJ21">
        <v>40182</v>
      </c>
      <c r="GK21">
        <v>2.009</v>
      </c>
      <c r="GL21">
        <v>2.4806</v>
      </c>
      <c r="GM21">
        <v>0.113577</v>
      </c>
      <c r="GN21">
        <v>0</v>
      </c>
      <c r="GO21">
        <v>29.3228</v>
      </c>
      <c r="GP21">
        <v>999.9</v>
      </c>
      <c r="GQ21">
        <v>67.183</v>
      </c>
      <c r="GR21">
        <v>29.205</v>
      </c>
      <c r="GS21">
        <v>30.764</v>
      </c>
      <c r="GT21">
        <v>29.8648</v>
      </c>
      <c r="GU21">
        <v>8.53766</v>
      </c>
      <c r="GV21">
        <v>3</v>
      </c>
      <c r="GW21">
        <v>0.208506</v>
      </c>
      <c r="GX21">
        <v>0</v>
      </c>
      <c r="GY21">
        <v>20.3099</v>
      </c>
      <c r="GZ21">
        <v>5.24724</v>
      </c>
      <c r="HA21">
        <v>11.9668</v>
      </c>
      <c r="HB21">
        <v>4.985</v>
      </c>
      <c r="HC21">
        <v>3.2928</v>
      </c>
      <c r="HD21">
        <v>999.9</v>
      </c>
      <c r="HE21">
        <v>9999</v>
      </c>
      <c r="HF21">
        <v>9999</v>
      </c>
      <c r="HG21">
        <v>9999</v>
      </c>
      <c r="HH21">
        <v>4.97133</v>
      </c>
      <c r="HI21">
        <v>1.88295</v>
      </c>
      <c r="HJ21">
        <v>1.87772</v>
      </c>
      <c r="HK21">
        <v>1.87927</v>
      </c>
      <c r="HL21">
        <v>1.87486</v>
      </c>
      <c r="HM21">
        <v>1.87515</v>
      </c>
      <c r="HN21">
        <v>1.87836</v>
      </c>
      <c r="HO21">
        <v>1.87883</v>
      </c>
      <c r="HP21">
        <v>0</v>
      </c>
      <c r="HQ21">
        <v>0</v>
      </c>
      <c r="HR21">
        <v>0</v>
      </c>
      <c r="HS21">
        <v>0</v>
      </c>
      <c r="HT21" t="s">
        <v>420</v>
      </c>
      <c r="HU21" t="s">
        <v>421</v>
      </c>
      <c r="HV21" t="s">
        <v>422</v>
      </c>
      <c r="HW21" t="s">
        <v>422</v>
      </c>
      <c r="HX21" t="s">
        <v>422</v>
      </c>
      <c r="HY21" t="s">
        <v>422</v>
      </c>
      <c r="HZ21">
        <v>0</v>
      </c>
      <c r="IA21">
        <v>100</v>
      </c>
      <c r="IB21">
        <v>100</v>
      </c>
      <c r="IC21">
        <v>-1.128</v>
      </c>
      <c r="ID21">
        <v>0.3547</v>
      </c>
      <c r="IE21">
        <v>-1.12827272727276</v>
      </c>
      <c r="IF21">
        <v>0</v>
      </c>
      <c r="IG21">
        <v>0</v>
      </c>
      <c r="IH21">
        <v>0</v>
      </c>
      <c r="II21">
        <v>0.354709999999994</v>
      </c>
      <c r="IJ21">
        <v>0</v>
      </c>
      <c r="IK21">
        <v>0</v>
      </c>
      <c r="IL21">
        <v>0</v>
      </c>
      <c r="IM21">
        <v>-1</v>
      </c>
      <c r="IN21">
        <v>-1</v>
      </c>
      <c r="IO21">
        <v>1</v>
      </c>
      <c r="IP21">
        <v>23</v>
      </c>
      <c r="IQ21">
        <v>0.6</v>
      </c>
      <c r="IR21">
        <v>5.1</v>
      </c>
      <c r="IS21">
        <v>4.99756</v>
      </c>
      <c r="IT21">
        <v>4.99756</v>
      </c>
      <c r="IU21">
        <v>3.34595</v>
      </c>
      <c r="IV21">
        <v>3.07129</v>
      </c>
      <c r="IW21">
        <v>3.05054</v>
      </c>
      <c r="IX21">
        <v>2.33276</v>
      </c>
      <c r="IY21">
        <v>33.1992</v>
      </c>
      <c r="IZ21">
        <v>15.6381</v>
      </c>
      <c r="JA21">
        <v>2</v>
      </c>
      <c r="JB21">
        <v>580.717</v>
      </c>
      <c r="JC21">
        <v>1067.81</v>
      </c>
      <c r="JD21">
        <v>30.1596</v>
      </c>
      <c r="JE21">
        <v>29.7282</v>
      </c>
      <c r="JF21">
        <v>29.9999</v>
      </c>
      <c r="JG21">
        <v>29.8299</v>
      </c>
      <c r="JH21">
        <v>29.8277</v>
      </c>
      <c r="JI21">
        <v>-1</v>
      </c>
      <c r="JJ21">
        <v>-30</v>
      </c>
      <c r="JK21">
        <v>-30</v>
      </c>
      <c r="JL21">
        <v>-999.9</v>
      </c>
      <c r="JM21">
        <v>1000</v>
      </c>
      <c r="JN21">
        <v>0</v>
      </c>
      <c r="JO21">
        <v>103.772</v>
      </c>
      <c r="JP21">
        <v>101.03</v>
      </c>
    </row>
    <row r="22" spans="1:276">
      <c r="A22">
        <v>6</v>
      </c>
      <c r="B22">
        <v>1702668654.1</v>
      </c>
      <c r="C22">
        <v>314.099999904633</v>
      </c>
      <c r="D22" t="s">
        <v>437</v>
      </c>
      <c r="E22" t="s">
        <v>438</v>
      </c>
      <c r="F22">
        <v>15</v>
      </c>
      <c r="G22" t="s">
        <v>408</v>
      </c>
      <c r="H22" t="s">
        <v>409</v>
      </c>
      <c r="I22" t="s">
        <v>410</v>
      </c>
      <c r="J22" t="s">
        <v>411</v>
      </c>
      <c r="K22" t="s">
        <v>412</v>
      </c>
      <c r="L22" t="s">
        <v>413</v>
      </c>
      <c r="M22">
        <v>1702668646.1</v>
      </c>
      <c r="N22">
        <f>(O22)/1000</f>
        <v>0</v>
      </c>
      <c r="O22">
        <f>1000*DO22*AM22*(DK22-DL22)/(100*DD22*(1000-AM22*DK22))</f>
        <v>0</v>
      </c>
      <c r="P22">
        <f>DO22*AM22*(DJ22-DI22*(1000-AM22*DL22)/(1000-AM22*DK22))/(100*DD22)</f>
        <v>0</v>
      </c>
      <c r="Q22">
        <f>DI22 - IF(AM22&gt;1, P22*DD22*100.0/(AO22*DW22), 0)</f>
        <v>0</v>
      </c>
      <c r="R22">
        <f>((X22-N22/2)*Q22-P22)/(X22+N22/2)</f>
        <v>0</v>
      </c>
      <c r="S22">
        <f>R22*(DP22+DQ22)/1000.0</f>
        <v>0</v>
      </c>
      <c r="T22">
        <f>(DI22 - IF(AM22&gt;1, P22*DD22*100.0/(AO22*DW22), 0))*(DP22+DQ22)/1000.0</f>
        <v>0</v>
      </c>
      <c r="U22">
        <f>2.0/((1/W22-1/V22)+SIGN(W22)*SQRT((1/W22-1/V22)*(1/W22-1/V22) + 4*DE22/((DE22+1)*(DE22+1))*(2*1/W22*1/V22-1/V22*1/V22)))</f>
        <v>0</v>
      </c>
      <c r="V22">
        <f>IF(LEFT(DF22,1)&lt;&gt;"0",IF(LEFT(DF22,1)="1",3.0,DG22),$D$5+$E$5*(DW22*DP22/($K$5*1000))+$F$5*(DW22*DP22/($K$5*1000))*MAX(MIN(DD22,$J$5),$I$5)*MAX(MIN(DD22,$J$5),$I$5)+$G$5*MAX(MIN(DD22,$J$5),$I$5)*(DW22*DP22/($K$5*1000))+$H$5*(DW22*DP22/($K$5*1000))*(DW22*DP22/($K$5*1000)))</f>
        <v>0</v>
      </c>
      <c r="W22">
        <f>N22*(1000-(1000*0.61365*exp(17.502*AA22/(240.97+AA22))/(DP22+DQ22)+DK22)/2)/(1000*0.61365*exp(17.502*AA22/(240.97+AA22))/(DP22+DQ22)-DK22)</f>
        <v>0</v>
      </c>
      <c r="X22">
        <f>1/((DE22+1)/(U22/1.6)+1/(V22/1.37)) + DE22/((DE22+1)/(U22/1.6) + DE22/(V22/1.37))</f>
        <v>0</v>
      </c>
      <c r="Y22">
        <f>(CZ22*DC22)</f>
        <v>0</v>
      </c>
      <c r="Z22">
        <f>(DR22+(Y22+2*0.95*5.67E-8*(((DR22+$B$7)+273)^4-(DR22+273)^4)-44100*N22)/(1.84*29.3*V22+8*0.95*5.67E-8*(DR22+273)^3))</f>
        <v>0</v>
      </c>
      <c r="AA22">
        <f>($C$7*DS22+$D$7*DT22+$E$7*Z22)</f>
        <v>0</v>
      </c>
      <c r="AB22">
        <f>0.61365*exp(17.502*AA22/(240.97+AA22))</f>
        <v>0</v>
      </c>
      <c r="AC22">
        <f>(AD22/AE22*100)</f>
        <v>0</v>
      </c>
      <c r="AD22">
        <f>DK22*(DP22+DQ22)/1000</f>
        <v>0</v>
      </c>
      <c r="AE22">
        <f>0.61365*exp(17.502*DR22/(240.97+DR22))</f>
        <v>0</v>
      </c>
      <c r="AF22">
        <f>(AB22-DK22*(DP22+DQ22)/1000)</f>
        <v>0</v>
      </c>
      <c r="AG22">
        <f>(-N22*44100)</f>
        <v>0</v>
      </c>
      <c r="AH22">
        <f>2*29.3*V22*0.92*(DR22-AA22)</f>
        <v>0</v>
      </c>
      <c r="AI22">
        <f>2*0.95*5.67E-8*(((DR22+$B$7)+273)^4-(AA22+273)^4)</f>
        <v>0</v>
      </c>
      <c r="AJ22">
        <f>Y22+AI22+AG22+AH22</f>
        <v>0</v>
      </c>
      <c r="AK22">
        <v>0</v>
      </c>
      <c r="AL22">
        <v>0</v>
      </c>
      <c r="AM22">
        <f>IF(AK22*$H$13&gt;=AO22,1.0,(AO22/(AO22-AK22*$H$13)))</f>
        <v>0</v>
      </c>
      <c r="AN22">
        <f>(AM22-1)*100</f>
        <v>0</v>
      </c>
      <c r="AO22">
        <f>MAX(0,($B$13+$C$13*DW22)/(1+$D$13*DW22)*DP22/(DR22+273)*$E$13)</f>
        <v>0</v>
      </c>
      <c r="AP22" t="s">
        <v>414</v>
      </c>
      <c r="AQ22">
        <v>10099.4</v>
      </c>
      <c r="AR22">
        <v>926.4172</v>
      </c>
      <c r="AS22">
        <v>4546.76</v>
      </c>
      <c r="AT22">
        <f>1-AR22/AS22</f>
        <v>0</v>
      </c>
      <c r="AU22">
        <v>-0.303721947693925</v>
      </c>
      <c r="AV22" t="s">
        <v>439</v>
      </c>
      <c r="AW22">
        <v>10099</v>
      </c>
      <c r="AX22">
        <v>1652.4932</v>
      </c>
      <c r="AY22">
        <v>1867.20382859563</v>
      </c>
      <c r="AZ22">
        <f>1-AX22/AY22</f>
        <v>0</v>
      </c>
      <c r="BA22">
        <v>0.5</v>
      </c>
      <c r="BB22">
        <f>DA22</f>
        <v>0</v>
      </c>
      <c r="BC22">
        <f>P22</f>
        <v>0</v>
      </c>
      <c r="BD22">
        <f>AZ22*BA22*BB22</f>
        <v>0</v>
      </c>
      <c r="BE22">
        <f>(BC22-AU22)/BB22</f>
        <v>0</v>
      </c>
      <c r="BF22">
        <f>(AS22-AY22)/AY22</f>
        <v>0</v>
      </c>
      <c r="BG22">
        <f>AR22/(AT22+AR22/AY22)</f>
        <v>0</v>
      </c>
      <c r="BH22" t="s">
        <v>416</v>
      </c>
      <c r="BI22">
        <v>0</v>
      </c>
      <c r="BJ22">
        <f>IF(BI22&lt;&gt;0, BI22, BG22)</f>
        <v>0</v>
      </c>
      <c r="BK22">
        <f>1-BJ22/AY22</f>
        <v>0</v>
      </c>
      <c r="BL22">
        <f>(AY22-AX22)/(AY22-BJ22)</f>
        <v>0</v>
      </c>
      <c r="BM22">
        <f>(AS22-AY22)/(AS22-BJ22)</f>
        <v>0</v>
      </c>
      <c r="BN22">
        <f>(AY22-AX22)/(AY22-AR22)</f>
        <v>0</v>
      </c>
      <c r="BO22">
        <f>(AS22-AY22)/(AS22-AR22)</f>
        <v>0</v>
      </c>
      <c r="BP22">
        <f>(BL22*BJ22/AX22)</f>
        <v>0</v>
      </c>
      <c r="BQ22">
        <f>(1-BP22)</f>
        <v>0</v>
      </c>
      <c r="BR22">
        <v>1133</v>
      </c>
      <c r="BS22">
        <v>290</v>
      </c>
      <c r="BT22">
        <v>1849.25</v>
      </c>
      <c r="BU22">
        <v>115</v>
      </c>
      <c r="BV22">
        <v>10099</v>
      </c>
      <c r="BW22">
        <v>1841.98</v>
      </c>
      <c r="BX22">
        <v>7.27</v>
      </c>
      <c r="BY22">
        <v>300</v>
      </c>
      <c r="BZ22">
        <v>24.1</v>
      </c>
      <c r="CA22">
        <v>1867.20382859563</v>
      </c>
      <c r="CB22">
        <v>2.38378903197066</v>
      </c>
      <c r="CC22">
        <v>-25.4719714544969</v>
      </c>
      <c r="CD22">
        <v>2.10454421756419</v>
      </c>
      <c r="CE22">
        <v>0.839532670886066</v>
      </c>
      <c r="CF22">
        <v>-0.0077934785317019</v>
      </c>
      <c r="CG22">
        <v>290</v>
      </c>
      <c r="CH22">
        <v>1839.7</v>
      </c>
      <c r="CI22">
        <v>655</v>
      </c>
      <c r="CJ22">
        <v>10072.8</v>
      </c>
      <c r="CK22">
        <v>1841.92</v>
      </c>
      <c r="CL22">
        <v>-2.22</v>
      </c>
      <c r="CZ22">
        <f>$B$11*DX22+$C$11*DY22+$F$11*EJ22*(1-EM22)</f>
        <v>0</v>
      </c>
      <c r="DA22">
        <f>CZ22*DB22</f>
        <v>0</v>
      </c>
      <c r="DB22">
        <f>($B$11*$D$9+$C$11*$D$9+$F$11*((EW22+EO22)/MAX(EW22+EO22+EX22, 0.1)*$I$9+EX22/MAX(EW22+EO22+EX22, 0.1)*$J$9))/($B$11+$C$11+$F$11)</f>
        <v>0</v>
      </c>
      <c r="DC22">
        <f>($B$11*$K$9+$C$11*$K$9+$F$11*((EW22+EO22)/MAX(EW22+EO22+EX22, 0.1)*$P$9+EX22/MAX(EW22+EO22+EX22, 0.1)*$Q$9))/($B$11+$C$11+$F$11)</f>
        <v>0</v>
      </c>
      <c r="DD22">
        <v>6</v>
      </c>
      <c r="DE22">
        <v>0.5</v>
      </c>
      <c r="DF22" t="s">
        <v>417</v>
      </c>
      <c r="DG22">
        <v>2</v>
      </c>
      <c r="DH22">
        <v>1702668646.1</v>
      </c>
      <c r="DI22">
        <v>294.947466666667</v>
      </c>
      <c r="DJ22">
        <v>297.511266666667</v>
      </c>
      <c r="DK22">
        <v>30.2810733333333</v>
      </c>
      <c r="DL22">
        <v>29.2449866666667</v>
      </c>
      <c r="DM22">
        <v>296.095466666667</v>
      </c>
      <c r="DN22">
        <v>29.9263533333333</v>
      </c>
      <c r="DO22">
        <v>599.987333333333</v>
      </c>
      <c r="DP22">
        <v>88.8760133333333</v>
      </c>
      <c r="DQ22">
        <v>0.10000598</v>
      </c>
      <c r="DR22">
        <v>31.8129733333333</v>
      </c>
      <c r="DS22">
        <v>31.1882933333333</v>
      </c>
      <c r="DT22">
        <v>999.9</v>
      </c>
      <c r="DU22">
        <v>0</v>
      </c>
      <c r="DV22">
        <v>0</v>
      </c>
      <c r="DW22">
        <v>4996</v>
      </c>
      <c r="DX22">
        <v>0</v>
      </c>
      <c r="DY22">
        <v>-120.2866</v>
      </c>
      <c r="DZ22">
        <v>-2.54411466666667</v>
      </c>
      <c r="EA22">
        <v>304.178133333333</v>
      </c>
      <c r="EB22">
        <v>306.4742</v>
      </c>
      <c r="EC22">
        <v>1.03607066666667</v>
      </c>
      <c r="ED22">
        <v>297.511266666667</v>
      </c>
      <c r="EE22">
        <v>29.2449866666667</v>
      </c>
      <c r="EF22">
        <v>2.69125933333333</v>
      </c>
      <c r="EG22">
        <v>2.599178</v>
      </c>
      <c r="EH22">
        <v>22.2318533333333</v>
      </c>
      <c r="EI22">
        <v>21.6612466666667</v>
      </c>
      <c r="EJ22">
        <v>700.037266666667</v>
      </c>
      <c r="EK22">
        <v>0.942992866666667</v>
      </c>
      <c r="EL22">
        <v>0.05700724</v>
      </c>
      <c r="EM22">
        <v>0</v>
      </c>
      <c r="EN22">
        <v>1652.67066666667</v>
      </c>
      <c r="EO22">
        <v>5.00072</v>
      </c>
      <c r="EP22">
        <v>11470.9266666667</v>
      </c>
      <c r="EQ22">
        <v>6034.28</v>
      </c>
      <c r="ER22">
        <v>43.562</v>
      </c>
      <c r="ES22">
        <v>45.5872</v>
      </c>
      <c r="ET22">
        <v>45.0496</v>
      </c>
      <c r="EU22">
        <v>45.9246</v>
      </c>
      <c r="EV22">
        <v>46.1996</v>
      </c>
      <c r="EW22">
        <v>655.415333333333</v>
      </c>
      <c r="EX22">
        <v>39.62</v>
      </c>
      <c r="EY22">
        <v>0</v>
      </c>
      <c r="EZ22">
        <v>56.9000000953674</v>
      </c>
      <c r="FA22">
        <v>0</v>
      </c>
      <c r="FB22">
        <v>1652.4932</v>
      </c>
      <c r="FC22">
        <v>-12.020769228075</v>
      </c>
      <c r="FD22">
        <v>-82.2769229045454</v>
      </c>
      <c r="FE22">
        <v>11469.324</v>
      </c>
      <c r="FF22">
        <v>15</v>
      </c>
      <c r="FG22">
        <v>1702668683.1</v>
      </c>
      <c r="FH22" t="s">
        <v>440</v>
      </c>
      <c r="FI22">
        <v>1702668683.1</v>
      </c>
      <c r="FJ22">
        <v>1702668293</v>
      </c>
      <c r="FK22">
        <v>19</v>
      </c>
      <c r="FL22">
        <v>-0.02</v>
      </c>
      <c r="FM22">
        <v>-0.066</v>
      </c>
      <c r="FN22">
        <v>-1.148</v>
      </c>
      <c r="FO22">
        <v>0.355</v>
      </c>
      <c r="FP22">
        <v>301</v>
      </c>
      <c r="FQ22">
        <v>29</v>
      </c>
      <c r="FR22">
        <v>1.46</v>
      </c>
      <c r="FS22">
        <v>0.16</v>
      </c>
      <c r="FT22">
        <v>0</v>
      </c>
      <c r="FU22">
        <v>0</v>
      </c>
      <c r="FV22" t="s">
        <v>419</v>
      </c>
      <c r="FW22">
        <v>3.23773</v>
      </c>
      <c r="FX22">
        <v>2.6811</v>
      </c>
      <c r="FY22">
        <v>0.0652807</v>
      </c>
      <c r="FZ22">
        <v>0.0652187</v>
      </c>
      <c r="GA22">
        <v>0.124167</v>
      </c>
      <c r="GB22">
        <v>0.120101</v>
      </c>
      <c r="GC22">
        <v>28380.9</v>
      </c>
      <c r="GD22">
        <v>26119.8</v>
      </c>
      <c r="GE22">
        <v>28741.8</v>
      </c>
      <c r="GF22">
        <v>26525.1</v>
      </c>
      <c r="GG22">
        <v>35100.2</v>
      </c>
      <c r="GH22">
        <v>32863.1</v>
      </c>
      <c r="GI22">
        <v>43192.9</v>
      </c>
      <c r="GJ22">
        <v>40187.2</v>
      </c>
      <c r="GK22">
        <v>2.0097</v>
      </c>
      <c r="GL22">
        <v>2.4794</v>
      </c>
      <c r="GM22">
        <v>0.114501</v>
      </c>
      <c r="GN22">
        <v>0</v>
      </c>
      <c r="GO22">
        <v>29.3228</v>
      </c>
      <c r="GP22">
        <v>999.9</v>
      </c>
      <c r="GQ22">
        <v>66.805</v>
      </c>
      <c r="GR22">
        <v>29.265</v>
      </c>
      <c r="GS22">
        <v>30.696</v>
      </c>
      <c r="GT22">
        <v>30.3248</v>
      </c>
      <c r="GU22">
        <v>8.54166</v>
      </c>
      <c r="GV22">
        <v>3</v>
      </c>
      <c r="GW22">
        <v>0.205427</v>
      </c>
      <c r="GX22">
        <v>0</v>
      </c>
      <c r="GY22">
        <v>20.31</v>
      </c>
      <c r="GZ22">
        <v>5.24664</v>
      </c>
      <c r="HA22">
        <v>11.9656</v>
      </c>
      <c r="HB22">
        <v>4.9854</v>
      </c>
      <c r="HC22">
        <v>3.2921</v>
      </c>
      <c r="HD22">
        <v>999.9</v>
      </c>
      <c r="HE22">
        <v>9999</v>
      </c>
      <c r="HF22">
        <v>9999</v>
      </c>
      <c r="HG22">
        <v>9999</v>
      </c>
      <c r="HH22">
        <v>4.97134</v>
      </c>
      <c r="HI22">
        <v>1.88295</v>
      </c>
      <c r="HJ22">
        <v>1.87769</v>
      </c>
      <c r="HK22">
        <v>1.87927</v>
      </c>
      <c r="HL22">
        <v>1.87494</v>
      </c>
      <c r="HM22">
        <v>1.87512</v>
      </c>
      <c r="HN22">
        <v>1.87836</v>
      </c>
      <c r="HO22">
        <v>1.87881</v>
      </c>
      <c r="HP22">
        <v>0</v>
      </c>
      <c r="HQ22">
        <v>0</v>
      </c>
      <c r="HR22">
        <v>0</v>
      </c>
      <c r="HS22">
        <v>0</v>
      </c>
      <c r="HT22" t="s">
        <v>420</v>
      </c>
      <c r="HU22" t="s">
        <v>421</v>
      </c>
      <c r="HV22" t="s">
        <v>422</v>
      </c>
      <c r="HW22" t="s">
        <v>422</v>
      </c>
      <c r="HX22" t="s">
        <v>422</v>
      </c>
      <c r="HY22" t="s">
        <v>422</v>
      </c>
      <c r="HZ22">
        <v>0</v>
      </c>
      <c r="IA22">
        <v>100</v>
      </c>
      <c r="IB22">
        <v>100</v>
      </c>
      <c r="IC22">
        <v>-1.148</v>
      </c>
      <c r="ID22">
        <v>0.3547</v>
      </c>
      <c r="IE22">
        <v>-1.12827272727276</v>
      </c>
      <c r="IF22">
        <v>0</v>
      </c>
      <c r="IG22">
        <v>0</v>
      </c>
      <c r="IH22">
        <v>0</v>
      </c>
      <c r="II22">
        <v>0.354709999999994</v>
      </c>
      <c r="IJ22">
        <v>0</v>
      </c>
      <c r="IK22">
        <v>0</v>
      </c>
      <c r="IL22">
        <v>0</v>
      </c>
      <c r="IM22">
        <v>-1</v>
      </c>
      <c r="IN22">
        <v>-1</v>
      </c>
      <c r="IO22">
        <v>1</v>
      </c>
      <c r="IP22">
        <v>23</v>
      </c>
      <c r="IQ22">
        <v>1.6</v>
      </c>
      <c r="IR22">
        <v>6</v>
      </c>
      <c r="IS22">
        <v>4.99756</v>
      </c>
      <c r="IT22">
        <v>4.99756</v>
      </c>
      <c r="IU22">
        <v>3.34595</v>
      </c>
      <c r="IV22">
        <v>3.07129</v>
      </c>
      <c r="IW22">
        <v>3.05054</v>
      </c>
      <c r="IX22">
        <v>2.36694</v>
      </c>
      <c r="IY22">
        <v>33.244</v>
      </c>
      <c r="IZ22">
        <v>15.6293</v>
      </c>
      <c r="JA22">
        <v>2</v>
      </c>
      <c r="JB22">
        <v>580.892</v>
      </c>
      <c r="JC22">
        <v>1065.63</v>
      </c>
      <c r="JD22">
        <v>30.1583</v>
      </c>
      <c r="JE22">
        <v>29.6924</v>
      </c>
      <c r="JF22">
        <v>29.9999</v>
      </c>
      <c r="JG22">
        <v>29.7947</v>
      </c>
      <c r="JH22">
        <v>29.793</v>
      </c>
      <c r="JI22">
        <v>-1</v>
      </c>
      <c r="JJ22">
        <v>-30</v>
      </c>
      <c r="JK22">
        <v>-30</v>
      </c>
      <c r="JL22">
        <v>-999.9</v>
      </c>
      <c r="JM22">
        <v>1000</v>
      </c>
      <c r="JN22">
        <v>0</v>
      </c>
      <c r="JO22">
        <v>103.777</v>
      </c>
      <c r="JP22">
        <v>101.043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2023-12-15T12:32:07Z</dcterms:created>
  <dcterms:modified xsi:type="dcterms:W3CDTF">2023-12-15T12:32:07Z</dcterms:modified>
</cp:coreProperties>
</file>