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ostiehd/Downloads/2023-09-22-B2Trf/"/>
    </mc:Choice>
  </mc:AlternateContent>
  <xr:revisionPtr revIDLastSave="0" documentId="13_ncr:1_{467A8D9E-1AE4-CE4B-B2A7-6EFD8F49F55B}" xr6:coauthVersionLast="47" xr6:coauthVersionMax="47" xr10:uidLastSave="{00000000-0000-0000-0000-000000000000}"/>
  <bookViews>
    <workbookView xWindow="6620" yWindow="500" windowWidth="21140" windowHeight="15360" activeTab="1" xr2:uid="{00000000-000D-0000-FFFF-FFFF00000000}"/>
  </bookViews>
  <sheets>
    <sheet name="Measurements" sheetId="1" r:id="rId1"/>
    <sheet name="Selected_Data_All_Measurments" sheetId="3" r:id="rId2"/>
    <sheet name="Sheet2" sheetId="4" r:id="rId3"/>
    <sheet name="Remarks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3" l="1"/>
  <c r="S48" i="3"/>
  <c r="R49" i="3"/>
  <c r="R48" i="3"/>
  <c r="Q49" i="3"/>
  <c r="Q48" i="3"/>
  <c r="S35" i="3"/>
  <c r="S34" i="3"/>
  <c r="R35" i="3"/>
  <c r="R34" i="3"/>
  <c r="Q35" i="3"/>
  <c r="Q34" i="3"/>
  <c r="S24" i="3"/>
  <c r="S23" i="3"/>
  <c r="R24" i="3"/>
  <c r="R23" i="3"/>
  <c r="Q24" i="3"/>
  <c r="Q23" i="3"/>
  <c r="N24" i="3"/>
  <c r="N23" i="3"/>
  <c r="M24" i="3"/>
  <c r="M23" i="3"/>
  <c r="L24" i="3"/>
  <c r="L23" i="3"/>
  <c r="K24" i="3"/>
  <c r="K23" i="3"/>
  <c r="I24" i="3"/>
  <c r="I23" i="3"/>
  <c r="H24" i="3"/>
  <c r="H23" i="3"/>
  <c r="G24" i="3"/>
  <c r="G23" i="3"/>
  <c r="F24" i="3"/>
  <c r="F23" i="3"/>
  <c r="E24" i="3"/>
  <c r="E23" i="3"/>
  <c r="D24" i="3"/>
  <c r="D23" i="3"/>
  <c r="C24" i="3"/>
  <c r="C23" i="3"/>
  <c r="B24" i="3"/>
  <c r="B23" i="3"/>
  <c r="S13" i="3"/>
  <c r="R13" i="3"/>
  <c r="Q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2" i="3"/>
  <c r="S12" i="3"/>
  <c r="T12" i="3"/>
  <c r="Q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J24" i="3"/>
  <c r="T23" i="3"/>
  <c r="J23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63" i="3"/>
  <c r="R63" i="3"/>
  <c r="Q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R62" i="3"/>
  <c r="S62" i="3"/>
  <c r="T62" i="3"/>
  <c r="Q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75" i="3"/>
  <c r="R75" i="3"/>
  <c r="Q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R74" i="3"/>
  <c r="S74" i="3"/>
  <c r="T74" i="3"/>
  <c r="Q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S87" i="3"/>
  <c r="R87" i="3"/>
  <c r="Q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R86" i="3"/>
  <c r="S86" i="3"/>
  <c r="T86" i="3"/>
  <c r="Q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R99" i="3"/>
  <c r="S99" i="3"/>
  <c r="T99" i="3"/>
  <c r="R112" i="3"/>
  <c r="S112" i="3"/>
  <c r="T112" i="3"/>
  <c r="R128" i="3"/>
  <c r="S128" i="3"/>
  <c r="T128" i="3"/>
  <c r="S100" i="3"/>
  <c r="R100" i="3"/>
  <c r="Q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Q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S113" i="3"/>
  <c r="R113" i="3"/>
  <c r="Q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Q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Q129" i="3"/>
  <c r="Q128" i="3"/>
  <c r="S129" i="3"/>
  <c r="R129" i="3"/>
  <c r="N129" i="3"/>
  <c r="N128" i="3"/>
  <c r="M129" i="3"/>
  <c r="M128" i="3"/>
  <c r="L129" i="3"/>
  <c r="L128" i="3"/>
  <c r="K129" i="3"/>
  <c r="K128" i="3"/>
  <c r="J129" i="3"/>
  <c r="J128" i="3"/>
  <c r="I129" i="3"/>
  <c r="I128" i="3"/>
  <c r="H129" i="3"/>
  <c r="H128" i="3"/>
  <c r="G129" i="3"/>
  <c r="G128" i="3"/>
  <c r="F129" i="3"/>
  <c r="F128" i="3"/>
  <c r="E129" i="3"/>
  <c r="E128" i="3"/>
  <c r="D129" i="3"/>
  <c r="D128" i="3"/>
  <c r="B129" i="3"/>
  <c r="B128" i="3"/>
  <c r="C129" i="3"/>
  <c r="C128" i="3"/>
  <c r="DI23" i="1"/>
  <c r="DH23" i="1"/>
  <c r="DF23" i="1"/>
  <c r="DG23" i="1"/>
  <c r="AZ23" i="1"/>
  <c r="BM23" i="1"/>
  <c r="BP23" i="1"/>
  <c r="BR23" i="1"/>
  <c r="BV23" i="1"/>
  <c r="BW23" i="1"/>
  <c r="BU23" i="1"/>
  <c r="BT23" i="1"/>
  <c r="BS23" i="1"/>
  <c r="BQ23" i="1"/>
  <c r="BL23" i="1"/>
  <c r="AG23" i="1"/>
  <c r="J23" i="1"/>
  <c r="BI23" i="1"/>
  <c r="BH23" i="1"/>
  <c r="BK23" i="1"/>
  <c r="BF23" i="1"/>
  <c r="BJ23" i="1"/>
  <c r="AU23" i="1"/>
  <c r="AS23" i="1"/>
  <c r="AT23" i="1"/>
  <c r="AL23" i="1"/>
  <c r="AF23" i="1"/>
  <c r="AE23" i="1"/>
  <c r="S23" i="1"/>
  <c r="I23" i="1"/>
  <c r="H23" i="1"/>
  <c r="P23" i="1"/>
  <c r="T23" i="1"/>
  <c r="U23" i="1"/>
  <c r="AC23" i="1"/>
  <c r="AA23" i="1"/>
  <c r="AB23" i="1"/>
  <c r="AD23" i="1"/>
  <c r="V23" i="1"/>
  <c r="Z23" i="1"/>
  <c r="Y23" i="1"/>
  <c r="X23" i="1"/>
  <c r="W23" i="1"/>
  <c r="Q23" i="1"/>
  <c r="O23" i="1"/>
  <c r="R23" i="1"/>
  <c r="N23" i="1"/>
  <c r="K23" i="1"/>
  <c r="L23" i="1"/>
  <c r="M23" i="1"/>
  <c r="DI22" i="1"/>
  <c r="DH22" i="1"/>
  <c r="DF22" i="1"/>
  <c r="DG22" i="1"/>
  <c r="AZ22" i="1"/>
  <c r="BM22" i="1"/>
  <c r="BP22" i="1"/>
  <c r="BR22" i="1"/>
  <c r="BV22" i="1"/>
  <c r="BW22" i="1"/>
  <c r="BU22" i="1"/>
  <c r="BT22" i="1"/>
  <c r="BS22" i="1"/>
  <c r="BQ22" i="1"/>
  <c r="BL22" i="1"/>
  <c r="AG22" i="1"/>
  <c r="J22" i="1"/>
  <c r="BI22" i="1"/>
  <c r="BH22" i="1"/>
  <c r="BK22" i="1"/>
  <c r="BF22" i="1"/>
  <c r="BJ22" i="1"/>
  <c r="AU22" i="1"/>
  <c r="AS22" i="1"/>
  <c r="AT22" i="1"/>
  <c r="AL22" i="1"/>
  <c r="AF22" i="1"/>
  <c r="AE22" i="1"/>
  <c r="S22" i="1"/>
  <c r="I22" i="1"/>
  <c r="H22" i="1"/>
  <c r="P22" i="1"/>
  <c r="T22" i="1"/>
  <c r="U22" i="1"/>
  <c r="AC22" i="1"/>
  <c r="AA22" i="1"/>
  <c r="AB22" i="1"/>
  <c r="AD22" i="1"/>
  <c r="V22" i="1"/>
  <c r="Z22" i="1"/>
  <c r="Y22" i="1"/>
  <c r="X22" i="1"/>
  <c r="W22" i="1"/>
  <c r="Q22" i="1"/>
  <c r="O22" i="1"/>
  <c r="R22" i="1"/>
  <c r="N22" i="1"/>
  <c r="K22" i="1"/>
  <c r="L22" i="1"/>
  <c r="M22" i="1"/>
  <c r="DI21" i="1"/>
  <c r="DH21" i="1"/>
  <c r="DF21" i="1"/>
  <c r="DG21" i="1"/>
  <c r="AZ21" i="1"/>
  <c r="BM21" i="1"/>
  <c r="BP21" i="1"/>
  <c r="BR21" i="1"/>
  <c r="BV21" i="1"/>
  <c r="BW21" i="1"/>
  <c r="BU21" i="1"/>
  <c r="BT21" i="1"/>
  <c r="BS21" i="1"/>
  <c r="BQ21" i="1"/>
  <c r="BL21" i="1"/>
  <c r="AG21" i="1"/>
  <c r="J21" i="1"/>
  <c r="BI21" i="1"/>
  <c r="BH21" i="1"/>
  <c r="BK21" i="1"/>
  <c r="BF21" i="1"/>
  <c r="BJ21" i="1"/>
  <c r="AU21" i="1"/>
  <c r="AS21" i="1"/>
  <c r="AT21" i="1"/>
  <c r="AL21" i="1"/>
  <c r="AF21" i="1"/>
  <c r="AE21" i="1"/>
  <c r="S21" i="1"/>
  <c r="I21" i="1"/>
  <c r="H21" i="1"/>
  <c r="P21" i="1"/>
  <c r="T21" i="1"/>
  <c r="U21" i="1"/>
  <c r="AC21" i="1"/>
  <c r="AA21" i="1"/>
  <c r="AB21" i="1"/>
  <c r="AD21" i="1"/>
  <c r="V21" i="1"/>
  <c r="Z21" i="1"/>
  <c r="Y21" i="1"/>
  <c r="X21" i="1"/>
  <c r="W21" i="1"/>
  <c r="Q21" i="1"/>
  <c r="O21" i="1"/>
  <c r="R21" i="1"/>
  <c r="N21" i="1"/>
  <c r="K21" i="1"/>
  <c r="L21" i="1"/>
  <c r="M21" i="1"/>
  <c r="DI20" i="1"/>
  <c r="DH20" i="1"/>
  <c r="DF20" i="1"/>
  <c r="DG20" i="1"/>
  <c r="AZ20" i="1"/>
  <c r="BM20" i="1"/>
  <c r="BP20" i="1"/>
  <c r="BR20" i="1"/>
  <c r="BV20" i="1"/>
  <c r="BW20" i="1"/>
  <c r="BU20" i="1"/>
  <c r="BT20" i="1"/>
  <c r="BS20" i="1"/>
  <c r="BQ20" i="1"/>
  <c r="BL20" i="1"/>
  <c r="AG20" i="1"/>
  <c r="J20" i="1"/>
  <c r="BI20" i="1"/>
  <c r="BH20" i="1"/>
  <c r="BK20" i="1"/>
  <c r="BF20" i="1"/>
  <c r="BJ20" i="1"/>
  <c r="AU20" i="1"/>
  <c r="AS20" i="1"/>
  <c r="AT20" i="1"/>
  <c r="AL20" i="1"/>
  <c r="AF20" i="1"/>
  <c r="AE20" i="1"/>
  <c r="S20" i="1"/>
  <c r="I20" i="1"/>
  <c r="H20" i="1"/>
  <c r="P20" i="1"/>
  <c r="T20" i="1"/>
  <c r="U20" i="1"/>
  <c r="AC20" i="1"/>
  <c r="AA20" i="1"/>
  <c r="AB20" i="1"/>
  <c r="AD20" i="1"/>
  <c r="V20" i="1"/>
  <c r="Z20" i="1"/>
  <c r="Y20" i="1"/>
  <c r="X20" i="1"/>
  <c r="W20" i="1"/>
  <c r="Q20" i="1"/>
  <c r="O20" i="1"/>
  <c r="R20" i="1"/>
  <c r="N20" i="1"/>
  <c r="K20" i="1"/>
  <c r="L20" i="1"/>
  <c r="M20" i="1"/>
  <c r="DI19" i="1"/>
  <c r="DH19" i="1"/>
  <c r="DF19" i="1"/>
  <c r="DG19" i="1"/>
  <c r="AZ19" i="1"/>
  <c r="BM19" i="1"/>
  <c r="BP19" i="1"/>
  <c r="BR19" i="1"/>
  <c r="BV19" i="1"/>
  <c r="BW19" i="1"/>
  <c r="BU19" i="1"/>
  <c r="BT19" i="1"/>
  <c r="BS19" i="1"/>
  <c r="BQ19" i="1"/>
  <c r="BL19" i="1"/>
  <c r="AG19" i="1"/>
  <c r="J19" i="1"/>
  <c r="BI19" i="1"/>
  <c r="BH19" i="1"/>
  <c r="BK19" i="1"/>
  <c r="BF19" i="1"/>
  <c r="BJ19" i="1"/>
  <c r="AU19" i="1"/>
  <c r="AS19" i="1"/>
  <c r="AT19" i="1"/>
  <c r="AL19" i="1"/>
  <c r="AF19" i="1"/>
  <c r="AE19" i="1"/>
  <c r="S19" i="1"/>
  <c r="I19" i="1"/>
  <c r="H19" i="1"/>
  <c r="P19" i="1"/>
  <c r="T19" i="1"/>
  <c r="U19" i="1"/>
  <c r="AC19" i="1"/>
  <c r="AA19" i="1"/>
  <c r="AB19" i="1"/>
  <c r="AD19" i="1"/>
  <c r="V19" i="1"/>
  <c r="Z19" i="1"/>
  <c r="Y19" i="1"/>
  <c r="X19" i="1"/>
  <c r="W19" i="1"/>
  <c r="Q19" i="1"/>
  <c r="O19" i="1"/>
  <c r="R19" i="1"/>
  <c r="N19" i="1"/>
  <c r="K19" i="1"/>
  <c r="L19" i="1"/>
  <c r="M19" i="1"/>
  <c r="DI18" i="1"/>
  <c r="DH18" i="1"/>
  <c r="DF18" i="1"/>
  <c r="DG18" i="1"/>
  <c r="AZ18" i="1"/>
  <c r="BM18" i="1"/>
  <c r="BP18" i="1"/>
  <c r="BR18" i="1"/>
  <c r="BV18" i="1"/>
  <c r="BW18" i="1"/>
  <c r="BU18" i="1"/>
  <c r="BT18" i="1"/>
  <c r="BS18" i="1"/>
  <c r="BQ18" i="1"/>
  <c r="BL18" i="1"/>
  <c r="AG18" i="1"/>
  <c r="J18" i="1"/>
  <c r="BI18" i="1"/>
  <c r="BH18" i="1"/>
  <c r="BK18" i="1"/>
  <c r="BF18" i="1"/>
  <c r="BJ18" i="1"/>
  <c r="AU18" i="1"/>
  <c r="AS18" i="1"/>
  <c r="AT18" i="1"/>
  <c r="AL18" i="1"/>
  <c r="AF18" i="1"/>
  <c r="AE18" i="1"/>
  <c r="S18" i="1"/>
  <c r="I18" i="1"/>
  <c r="H18" i="1"/>
  <c r="P18" i="1"/>
  <c r="T18" i="1"/>
  <c r="U18" i="1"/>
  <c r="AC18" i="1"/>
  <c r="AA18" i="1"/>
  <c r="AB18" i="1"/>
  <c r="AD18" i="1"/>
  <c r="V18" i="1"/>
  <c r="Z18" i="1"/>
  <c r="Y18" i="1"/>
  <c r="X18" i="1"/>
  <c r="W18" i="1"/>
  <c r="Q18" i="1"/>
  <c r="O18" i="1"/>
  <c r="R18" i="1"/>
  <c r="N18" i="1"/>
  <c r="K18" i="1"/>
  <c r="L18" i="1"/>
  <c r="M18" i="1"/>
  <c r="DI17" i="1"/>
  <c r="DH17" i="1"/>
  <c r="DF17" i="1"/>
  <c r="DG17" i="1"/>
  <c r="AZ17" i="1"/>
  <c r="BM17" i="1"/>
  <c r="BP17" i="1"/>
  <c r="BR17" i="1"/>
  <c r="BV17" i="1"/>
  <c r="BW17" i="1"/>
  <c r="BU17" i="1"/>
  <c r="BT17" i="1"/>
  <c r="BS17" i="1"/>
  <c r="BQ17" i="1"/>
  <c r="BL17" i="1"/>
  <c r="AG17" i="1"/>
  <c r="J17" i="1"/>
  <c r="BI17" i="1"/>
  <c r="BH17" i="1"/>
  <c r="BK17" i="1"/>
  <c r="BF17" i="1"/>
  <c r="BJ17" i="1"/>
  <c r="AU17" i="1"/>
  <c r="AS17" i="1"/>
  <c r="AT17" i="1"/>
  <c r="AL17" i="1"/>
  <c r="AF17" i="1"/>
  <c r="AE17" i="1"/>
  <c r="S17" i="1"/>
  <c r="I17" i="1"/>
  <c r="H17" i="1"/>
  <c r="P17" i="1"/>
  <c r="T17" i="1"/>
  <c r="U17" i="1"/>
  <c r="AC17" i="1"/>
  <c r="AA17" i="1"/>
  <c r="AB17" i="1"/>
  <c r="AD17" i="1"/>
  <c r="V17" i="1"/>
  <c r="Z17" i="1"/>
  <c r="Y17" i="1"/>
  <c r="X17" i="1"/>
  <c r="W17" i="1"/>
  <c r="Q17" i="1"/>
  <c r="O17" i="1"/>
  <c r="R17" i="1"/>
  <c r="N17" i="1"/>
  <c r="K17" i="1"/>
  <c r="L17" i="1"/>
  <c r="M17" i="1"/>
</calcChain>
</file>

<file path=xl/sharedStrings.xml><?xml version="1.0" encoding="utf-8"?>
<sst xmlns="http://schemas.openxmlformats.org/spreadsheetml/2006/main" count="1624" uniqueCount="479">
  <si>
    <t>File opened</t>
  </si>
  <si>
    <t>2023-09-22 15:36:21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</si>
  <si>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</si>
  <si>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</si>
  <si>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</si>
  <si>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</si>
  <si>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</si>
  <si>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</si>
  <si>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</si>
  <si>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</si>
  <si>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</si>
  <si>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</si>
  <si>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</si>
  <si>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</si>
  <si>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</si>
  <si>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</si>
  <si>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</si>
  <si>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</si>
  <si>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</si>
  <si>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</si>
  <si>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</si>
  <si>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</si>
  <si>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</si>
  <si>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</si>
  <si>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</si>
  <si>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</si>
  <si>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</si>
  <si>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15:36:21</t>
  </si>
  <si>
    <t>Stability Definition:	F (FlrLS): Slp&lt;5 Per=15	gsw (GasEx): Slp&lt;0.05 Per=15	A (GasEx): Slp&lt;0.3 Per=15</t>
  </si>
  <si>
    <t>15:36:45</t>
  </si>
  <si>
    <t>TC-R1086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</si>
  <si>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</si>
  <si>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</si>
  <si>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</si>
  <si>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</si>
  <si>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</si>
  <si>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</si>
  <si>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</si>
  <si>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</si>
  <si>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</si>
  <si>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</si>
  <si>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</si>
  <si>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</si>
  <si>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</si>
  <si>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</si>
  <si>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</si>
  <si>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</si>
  <si>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</si>
  <si>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</si>
  <si>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</si>
  <si>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</si>
  <si>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</si>
  <si>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</si>
  <si>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</si>
  <si>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</si>
  <si>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</si>
  <si>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</si>
  <si>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</si>
  <si>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</si>
  <si>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</si>
  <si>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</si>
  <si>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</si>
  <si>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</si>
  <si>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</si>
  <si>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</si>
  <si>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</si>
  <si>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</si>
  <si>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</si>
  <si>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</si>
  <si>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</si>
  <si>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</si>
  <si>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</si>
  <si>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</si>
  <si>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</si>
  <si>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</si>
  <si>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</si>
  <si>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</si>
  <si>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</si>
  <si>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</si>
  <si>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</si>
  <si>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</si>
  <si>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</si>
  <si>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</si>
  <si>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</si>
  <si>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</si>
  <si>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</si>
  <si>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</si>
  <si>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</si>
  <si>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</si>
  <si>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</si>
  <si>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</si>
  <si>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</si>
  <si>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</si>
  <si>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</si>
  <si>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</si>
  <si>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</si>
  <si>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</si>
  <si>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</si>
  <si>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</si>
  <si>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</si>
  <si>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</si>
  <si>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</si>
  <si>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</si>
  <si>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</si>
  <si>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</si>
  <si>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</si>
  <si>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</si>
  <si>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</si>
  <si>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</si>
  <si>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</si>
  <si>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</si>
  <si>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</si>
  <si>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</si>
  <si>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</si>
  <si>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</si>
  <si>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</si>
  <si>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</si>
  <si>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</si>
  <si>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</si>
  <si>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</si>
  <si>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</si>
  <si>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</si>
  <si>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</si>
  <si>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</si>
  <si>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</si>
  <si>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</si>
  <si>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</si>
  <si>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</si>
  <si>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</si>
  <si>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</si>
  <si>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</si>
  <si>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</si>
  <si>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</si>
  <si>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</si>
  <si>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</si>
  <si>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</si>
  <si>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</si>
  <si>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</si>
  <si>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</si>
  <si>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</si>
  <si>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</si>
  <si>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</si>
  <si>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</si>
  <si>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</si>
  <si>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</si>
  <si>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</si>
  <si>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</si>
  <si>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</si>
  <si>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</si>
  <si>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</si>
  <si>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</si>
  <si>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</si>
  <si>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</si>
  <si>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</si>
  <si>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</si>
  <si>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</si>
  <si>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</si>
  <si>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</si>
  <si>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</si>
  <si>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</si>
  <si>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</si>
  <si>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</si>
  <si>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</si>
  <si>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</si>
  <si>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</si>
  <si>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</si>
  <si>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</si>
  <si>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</si>
  <si>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</si>
  <si>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</si>
  <si>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</si>
  <si>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</si>
  <si>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</si>
  <si>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</si>
  <si>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</si>
  <si>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</si>
  <si>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</si>
  <si>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</si>
  <si>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</si>
  <si>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</si>
  <si>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</si>
  <si>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</si>
  <si>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</si>
  <si>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</si>
  <si>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</si>
  <si>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</si>
  <si>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</si>
  <si>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</si>
  <si>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</si>
  <si>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</si>
  <si>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</si>
  <si>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</si>
  <si>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</si>
  <si>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</si>
  <si>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</si>
  <si>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</si>
  <si>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</si>
  <si>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</si>
  <si>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</si>
  <si>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</si>
  <si>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</si>
  <si>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</si>
  <si>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</si>
  <si>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</si>
  <si>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</si>
  <si>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</si>
  <si>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</si>
  <si>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</si>
  <si>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</si>
  <si>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</si>
  <si>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</si>
  <si>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</si>
  <si>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</si>
  <si>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</si>
  <si>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</si>
  <si>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</si>
  <si>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</si>
  <si>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</si>
  <si>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</si>
  <si>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</si>
  <si>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</si>
  <si>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</si>
  <si>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</si>
  <si>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</si>
  <si>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</si>
  <si>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</si>
  <si>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</si>
  <si>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</si>
  <si>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</si>
  <si>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</si>
  <si>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</si>
  <si>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</si>
  <si>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</si>
  <si>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</si>
  <si>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</si>
  <si>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</si>
  <si>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</si>
  <si>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</si>
  <si>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</si>
  <si>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</si>
  <si>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</si>
  <si>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</si>
  <si>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</si>
  <si>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</si>
  <si>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</si>
  <si>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</si>
  <si>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</si>
  <si>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</si>
  <si>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</si>
  <si>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</si>
  <si>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</si>
  <si>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</si>
  <si>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</si>
  <si>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</si>
  <si>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</si>
  <si>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</si>
  <si>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</si>
  <si>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</si>
  <si>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</si>
  <si>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</si>
  <si>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</si>
  <si>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</si>
  <si>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</si>
  <si>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</si>
  <si>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</si>
  <si>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</si>
  <si>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</si>
  <si>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</si>
  <si>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</si>
  <si>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</si>
  <si>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</si>
  <si>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</si>
  <si>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</si>
  <si>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</si>
  <si>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</si>
  <si>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</si>
  <si>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</si>
  <si>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</si>
  <si>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</si>
  <si>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</si>
  <si>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</si>
  <si>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</si>
  <si>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</si>
  <si>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</si>
  <si>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</si>
  <si>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</si>
  <si>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</si>
  <si>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</si>
  <si>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</si>
  <si>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</si>
  <si>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</si>
  <si>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</si>
  <si>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</si>
  <si>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</si>
  <si>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</si>
  <si>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</si>
  <si>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</si>
  <si>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</si>
  <si>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</si>
  <si>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</si>
  <si>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</si>
  <si>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</si>
  <si>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</si>
  <si>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</si>
  <si>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</si>
  <si>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</si>
  <si>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</si>
  <si>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</si>
  <si>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</si>
  <si>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</si>
  <si>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</si>
  <si>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</si>
  <si>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</si>
  <si>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</si>
  <si>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</si>
  <si>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</si>
  <si>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</si>
  <si>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</si>
  <si>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</si>
  <si>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</si>
  <si>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</si>
  <si>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</si>
  <si>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</si>
  <si>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</si>
  <si>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</si>
  <si>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</si>
  <si>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</si>
  <si>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</si>
  <si>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</si>
  <si>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</si>
  <si>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</si>
  <si>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</si>
  <si>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</si>
  <si>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</si>
  <si>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</si>
  <si>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</si>
  <si>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</si>
  <si>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</si>
  <si>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</si>
  <si>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</si>
  <si>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</si>
  <si>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</si>
  <si>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</si>
  <si>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</si>
  <si>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</si>
  <si>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</si>
  <si>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</si>
  <si>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</si>
  <si>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</si>
  <si>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</si>
  <si>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</si>
  <si>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</si>
  <si>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</si>
  <si>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</si>
  <si>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</si>
  <si>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</si>
  <si>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</si>
  <si>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</si>
  <si>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</si>
  <si>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</si>
  <si>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</si>
  <si>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</si>
  <si>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</si>
  <si>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</si>
  <si>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</si>
  <si>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</si>
  <si>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</si>
  <si>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</si>
  <si>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</si>
  <si>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</si>
  <si>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</si>
  <si>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</si>
  <si>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</si>
  <si>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</si>
  <si>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</si>
  <si>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</si>
  <si>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</si>
  <si>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</si>
  <si>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</si>
  <si>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</si>
  <si>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</si>
  <si>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</si>
  <si>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</si>
  <si>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</si>
  <si>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</si>
  <si>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</si>
  <si>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</si>
  <si>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</si>
  <si>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</si>
  <si>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</si>
  <si>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</si>
  <si>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</si>
  <si>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</si>
  <si>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</si>
  <si>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</si>
  <si>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</si>
  <si>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</si>
  <si>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</si>
  <si>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</si>
  <si>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</si>
  <si>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</si>
  <si>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</si>
  <si>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</si>
  <si>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</si>
  <si>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</si>
  <si>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</si>
  <si>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</si>
  <si>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</si>
  <si>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</si>
  <si>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</si>
  <si>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</si>
  <si>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</si>
  <si>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</si>
  <si>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</si>
  <si>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</si>
  <si>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</si>
  <si>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</si>
  <si>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</si>
  <si>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</si>
  <si>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</si>
  <si>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</si>
  <si>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</si>
  <si>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</si>
  <si>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</si>
  <si>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</si>
  <si>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</si>
  <si>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</si>
  <si>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</si>
  <si>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</si>
  <si>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</si>
  <si>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</si>
  <si>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15:42:36</t>
  </si>
  <si>
    <t>15:42:36</t>
  </si>
  <si>
    <t>RECT-1557-20230921-17_42_53</t>
  </si>
  <si>
    <t>MPF-1566-20230922-15_37_19</t>
  </si>
  <si>
    <t>-</t>
  </si>
  <si>
    <t>0: Broadleaf</t>
  </si>
  <si>
    <t>15:43:09</t>
  </si>
  <si>
    <t>2/3</t>
  </si>
  <si>
    <t>10111111</t>
  </si>
  <si>
    <t>oioooooo</t>
  </si>
  <si>
    <t>off</t>
  </si>
  <si>
    <t>on</t>
  </si>
  <si>
    <t>15:38:27</t>
  </si>
  <si>
    <t>20230922 15:43:33</t>
  </si>
  <si>
    <t>15:43:33</t>
  </si>
  <si>
    <t>MPF-1567-20230922-15_38_16</t>
  </si>
  <si>
    <t>15:44:01</t>
  </si>
  <si>
    <t>0/3</t>
  </si>
  <si>
    <t>20230922 15:44:44</t>
  </si>
  <si>
    <t>15:44:44</t>
  </si>
  <si>
    <t>MPF-1568-20230922-15_39_27</t>
  </si>
  <si>
    <t>15:45:09</t>
  </si>
  <si>
    <t>20230922 15:47:24</t>
  </si>
  <si>
    <t>15:47:24</t>
  </si>
  <si>
    <t>MPF-1569-20230922-15_42_07</t>
  </si>
  <si>
    <t>15:47:44</t>
  </si>
  <si>
    <t>20230922 15:48:47</t>
  </si>
  <si>
    <t>15:48:47</t>
  </si>
  <si>
    <t>MPF-1570-20230922-15_43_30</t>
  </si>
  <si>
    <t>15:49:05</t>
  </si>
  <si>
    <t>1/3</t>
  </si>
  <si>
    <t>20230922 15:51:47</t>
  </si>
  <si>
    <t>15:51:47</t>
  </si>
  <si>
    <t>MPF-1571-20230922-15_46_30</t>
  </si>
  <si>
    <t>15:52:05</t>
  </si>
  <si>
    <t>20230922 15:52:54</t>
  </si>
  <si>
    <t>15:52:54</t>
  </si>
  <si>
    <t>MPF-1572-20230922-15_47_37</t>
  </si>
  <si>
    <t>15:53:12</t>
  </si>
  <si>
    <t>CC-R1041</t>
  </si>
  <si>
    <t>AM-R1042</t>
  </si>
  <si>
    <t>LP-R1043</t>
  </si>
  <si>
    <t>CA-R1175</t>
  </si>
  <si>
    <t>TC-R1170</t>
  </si>
  <si>
    <t>TC-R1171</t>
  </si>
  <si>
    <t>AM-R1180</t>
  </si>
  <si>
    <t>PA-R1181</t>
  </si>
  <si>
    <t>cf5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</si>
</sst>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Selected_Data_All_Measurments!$W$83:$W$92</c:f>
              <c:numCache>
                <c:formatCode>General</c:formatCode>
                <c:ptCount val="10"/>
                <c:pt idx="0">
                  <c:v>3.645793418372844E-2</c:v>
                </c:pt>
                <c:pt idx="1">
                  <c:v>0.21868956081917193</c:v>
                </c:pt>
                <c:pt idx="2">
                  <c:v>0.20550942986422724</c:v>
                </c:pt>
                <c:pt idx="3">
                  <c:v>0.28378661963577312</c:v>
                </c:pt>
                <c:pt idx="4">
                  <c:v>0.22650926343634839</c:v>
                </c:pt>
                <c:pt idx="5">
                  <c:v>0.11955473690970508</c:v>
                </c:pt>
                <c:pt idx="6">
                  <c:v>0.11301745126511399</c:v>
                </c:pt>
                <c:pt idx="7">
                  <c:v>0.26543482870946805</c:v>
                </c:pt>
                <c:pt idx="8">
                  <c:v>0.27089016095504986</c:v>
                </c:pt>
                <c:pt idx="9">
                  <c:v>0.64384209269164872</c:v>
                </c:pt>
              </c:numCache>
            </c:numRef>
          </c:xVal>
          <c:yVal>
            <c:numRef>
              <c:f>Selected_Data_All_Measurments!$X$83:$X$92</c:f>
              <c:numCache>
                <c:formatCode>General</c:formatCode>
                <c:ptCount val="10"/>
                <c:pt idx="0">
                  <c:v>1.3587873958333248</c:v>
                </c:pt>
                <c:pt idx="1">
                  <c:v>1.6366666666666667</c:v>
                </c:pt>
                <c:pt idx="2">
                  <c:v>0.77617770833332145</c:v>
                </c:pt>
                <c:pt idx="3">
                  <c:v>1.7307416666666988</c:v>
                </c:pt>
                <c:pt idx="4">
                  <c:v>1.0673003125000022</c:v>
                </c:pt>
                <c:pt idx="5">
                  <c:v>1.2635021874999985</c:v>
                </c:pt>
                <c:pt idx="6">
                  <c:v>1.0144234375000067</c:v>
                </c:pt>
                <c:pt idx="7">
                  <c:v>1.6516235416666518</c:v>
                </c:pt>
                <c:pt idx="8">
                  <c:v>1.7149225000000001</c:v>
                </c:pt>
                <c:pt idx="9">
                  <c:v>2.7730875000000026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044E-9786-6B42B82F6F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Selected_Data_All_Measurments!$W$87:$W$92</c:f>
              <c:numCache>
                <c:formatCode>General</c:formatCode>
                <c:ptCount val="6"/>
                <c:pt idx="0">
                  <c:v>0.22650926343634839</c:v>
                </c:pt>
                <c:pt idx="1">
                  <c:v>0.11955473690970508</c:v>
                </c:pt>
                <c:pt idx="2">
                  <c:v>0.11301745126511399</c:v>
                </c:pt>
                <c:pt idx="3">
                  <c:v>0.26543482870946805</c:v>
                </c:pt>
                <c:pt idx="4">
                  <c:v>0.27089016095504986</c:v>
                </c:pt>
                <c:pt idx="5">
                  <c:v>0.64384209269164872</c:v>
                </c:pt>
              </c:numCache>
            </c:numRef>
          </c:xVal>
          <c:yVal>
            <c:numRef>
              <c:f>Selected_Data_All_Measurments!$X$87:$X$92</c:f>
              <c:numCache>
                <c:formatCode>General</c:formatCode>
                <c:ptCount val="6"/>
                <c:pt idx="0">
                  <c:v>1.0673003125000022</c:v>
                </c:pt>
                <c:pt idx="1">
                  <c:v>1.2635021874999985</c:v>
                </c:pt>
                <c:pt idx="2">
                  <c:v>1.0144234375000067</c:v>
                </c:pt>
                <c:pt idx="3">
                  <c:v>1.6516235416666518</c:v>
                </c:pt>
                <c:pt idx="4">
                  <c:v>1.7149225000000001</c:v>
                </c:pt>
                <c:pt idx="5">
                  <c:v>2.7730875000000026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8-044E-9786-6B42B82F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02992"/>
        <c:axId val="540779776"/>
      </c:scatterChart>
      <c:valAx>
        <c:axId val="5408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79776"/>
        <c:crosses val="autoZero"/>
        <c:crossBetween val="midCat"/>
      </c:valAx>
      <c:valAx>
        <c:axId val="540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Selected_Data_All_Measurments!$V$84:$V$92</c:f>
              <c:numCache>
                <c:formatCode>General</c:formatCode>
                <c:ptCount val="9"/>
                <c:pt idx="0">
                  <c:v>3.0055816683848611</c:v>
                </c:pt>
                <c:pt idx="1">
                  <c:v>3.0436079396207245</c:v>
                </c:pt>
                <c:pt idx="2">
                  <c:v>3.0815735001595925</c:v>
                </c:pt>
                <c:pt idx="3">
                  <c:v>3.482052289529237</c:v>
                </c:pt>
                <c:pt idx="4">
                  <c:v>2.3047464242859097</c:v>
                </c:pt>
                <c:pt idx="5">
                  <c:v>2.4693443232789938</c:v>
                </c:pt>
                <c:pt idx="6">
                  <c:v>4.7896563093331483</c:v>
                </c:pt>
                <c:pt idx="7">
                  <c:v>4.9251154494563663</c:v>
                </c:pt>
                <c:pt idx="8">
                  <c:v>7.496871382619168</c:v>
                </c:pt>
              </c:numCache>
            </c:numRef>
          </c:xVal>
          <c:yVal>
            <c:numRef>
              <c:f>Selected_Data_All_Measurments!$X$84:$X$92</c:f>
              <c:numCache>
                <c:formatCode>General</c:formatCode>
                <c:ptCount val="9"/>
                <c:pt idx="0">
                  <c:v>1.6366666666666667</c:v>
                </c:pt>
                <c:pt idx="1">
                  <c:v>0.77617770833332145</c:v>
                </c:pt>
                <c:pt idx="2">
                  <c:v>1.7307416666666988</c:v>
                </c:pt>
                <c:pt idx="3">
                  <c:v>1.0673003125000022</c:v>
                </c:pt>
                <c:pt idx="4">
                  <c:v>1.2635021874999985</c:v>
                </c:pt>
                <c:pt idx="5">
                  <c:v>1.0144234375000067</c:v>
                </c:pt>
                <c:pt idx="6">
                  <c:v>1.6516235416666518</c:v>
                </c:pt>
                <c:pt idx="7">
                  <c:v>1.7149225000000001</c:v>
                </c:pt>
                <c:pt idx="8">
                  <c:v>2.7730875000000026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C14A-B0AD-E9BAD482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13951"/>
        <c:axId val="632415679"/>
      </c:scatterChart>
      <c:valAx>
        <c:axId val="6324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5679"/>
        <c:crosses val="autoZero"/>
        <c:crossBetween val="midCat"/>
      </c:valAx>
      <c:valAx>
        <c:axId val="632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Sheet2!$V$4:$V$13</c:f>
              <c:numCache>
                <c:formatCode>General</c:formatCode>
                <c:ptCount val="10"/>
                <c:pt idx="0">
                  <c:v>1.3587873958333248</c:v>
                </c:pt>
                <c:pt idx="1">
                  <c:v>1.6366666666666667</c:v>
                </c:pt>
                <c:pt idx="2">
                  <c:v>0.77617770833332145</c:v>
                </c:pt>
                <c:pt idx="3">
                  <c:v>1.7307416666666988</c:v>
                </c:pt>
                <c:pt idx="4">
                  <c:v>1.0673003125000022</c:v>
                </c:pt>
                <c:pt idx="5">
                  <c:v>1.2635021874999985</c:v>
                </c:pt>
                <c:pt idx="6">
                  <c:v>1.0144234375000067</c:v>
                </c:pt>
                <c:pt idx="7">
                  <c:v>1.6516235416666518</c:v>
                </c:pt>
                <c:pt idx="8">
                  <c:v>1.7149225000000001</c:v>
                </c:pt>
                <c:pt idx="9">
                  <c:v>2.7730875000000026</c:v>
                </c:pt>
              </c:numCache>
            </c:numRef>
          </c:xVal>
          <c:yVal>
            <c:numRef>
              <c:f>Sheet2!$B$4:$B$13</c:f>
              <c:numCache>
                <c:formatCode>General</c:formatCode>
                <c:ptCount val="10"/>
                <c:pt idx="0">
                  <c:v>0.74502818121410253</c:v>
                </c:pt>
                <c:pt idx="1">
                  <c:v>3.0055816683848611</c:v>
                </c:pt>
                <c:pt idx="2">
                  <c:v>3.0436079396207245</c:v>
                </c:pt>
                <c:pt idx="3">
                  <c:v>3.0815735001595925</c:v>
                </c:pt>
                <c:pt idx="4">
                  <c:v>3.482052289529237</c:v>
                </c:pt>
                <c:pt idx="5">
                  <c:v>2.3047464242859097</c:v>
                </c:pt>
                <c:pt idx="6">
                  <c:v>2.4693443232789938</c:v>
                </c:pt>
                <c:pt idx="7">
                  <c:v>4.7896563093331483</c:v>
                </c:pt>
                <c:pt idx="8">
                  <c:v>4.9251154494563663</c:v>
                </c:pt>
                <c:pt idx="9">
                  <c:v>7.496871382619168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2-FA4B-A5B7-9305501F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92480"/>
        <c:axId val="1845034767"/>
      </c:scatterChart>
      <c:valAx>
        <c:axId val="4188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34767"/>
        <c:crosses val="autoZero"/>
        <c:crossBetween val="midCat"/>
      </c:valAx>
      <c:valAx>
        <c:axId val="18450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84</xdr:row>
      <xdr:rowOff>44450</xdr:rowOff>
    </xdr:from>
    <xdr:to>
      <xdr:col>19</xdr:col>
      <xdr:colOff>673100</xdr:colOff>
      <xdr:row>98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DF8E7-D471-4C88-CB6B-98D6C995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94</xdr:row>
      <xdr:rowOff>57150</xdr:rowOff>
    </xdr:from>
    <xdr:to>
      <xdr:col>25</xdr:col>
      <xdr:colOff>596900</xdr:colOff>
      <xdr:row>108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79E5B0-6BFB-C158-095F-6725640E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13</xdr:row>
      <xdr:rowOff>95250</xdr:rowOff>
    </xdr:from>
    <xdr:to>
      <xdr:col>10</xdr:col>
      <xdr:colOff>101600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5874C-F9A6-FAD6-6FD0-C81F3356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I25"/>
  <sheetViews>
    <sheetView topLeftCell="DM8" workbookViewId="0">
      <selection activeCell="DY14" activeCellId="13" sqref="I14:L23 O14:O23 U14:U23 W14:W23 X14:X23 Z14:Z23 AZ14:BA23 BI14:BJ23 BL14:BL23 BQ14:BQ23 DF14:DF23 DQ14:DQ23 DW14:DW23 DY14:DZ23"/>
    </sheetView>
  </sheetViews>
  <sheetFormatPr baseColWidth="10" defaultColWidth="8.83203125" defaultRowHeight="15" x14ac:dyDescent="0.2"/>
  <cols>
    <col min="4" max="4" width="11.33203125" customWidth="1"/>
    <col min="5" max="5" width="12.6640625" customWidth="1"/>
  </cols>
  <sheetData>
    <row r="2" spans="1:295" x14ac:dyDescent="0.2">
      <c r="A2" t="s">
        <v>31</v>
      </c>
      <c r="B2" t="s">
        <v>32</v>
      </c>
      <c r="C2" t="s">
        <v>34</v>
      </c>
    </row>
    <row r="3" spans="1:295" x14ac:dyDescent="0.2">
      <c r="B3" t="s">
        <v>33</v>
      </c>
      <c r="C3">
        <v>21</v>
      </c>
    </row>
    <row r="4" spans="1:295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 x14ac:dyDescent="0.2">
      <c r="B5" t="s">
        <v>19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5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 x14ac:dyDescent="0.2">
      <c r="B7">
        <v>0</v>
      </c>
      <c r="C7">
        <v>1</v>
      </c>
      <c r="D7">
        <v>0</v>
      </c>
      <c r="E7">
        <v>0</v>
      </c>
    </row>
    <row r="8" spans="1:295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 x14ac:dyDescent="0.2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5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5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95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 x14ac:dyDescent="0.2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 x14ac:dyDescent="0.2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429</v>
      </c>
      <c r="HZ16" t="s">
        <v>429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 x14ac:dyDescent="0.2">
      <c r="A17">
        <v>1</v>
      </c>
      <c r="B17">
        <v>1695415356.0999999</v>
      </c>
      <c r="C17">
        <v>0</v>
      </c>
      <c r="D17" t="s">
        <v>431</v>
      </c>
      <c r="E17" t="s">
        <v>432</v>
      </c>
      <c r="F17">
        <v>15</v>
      </c>
      <c r="G17">
        <v>1695415348.0999999</v>
      </c>
      <c r="H17">
        <f t="shared" ref="H17:H23" si="0">(I17)/1000</f>
        <v>2.6507529508492736E-3</v>
      </c>
      <c r="I17">
        <f t="shared" ref="I17:I23" si="1">IF(DN17, AL17, AF17)</f>
        <v>2.6507529508492738</v>
      </c>
      <c r="J17">
        <f t="shared" ref="J17:J23" si="2">IF(DN17, AG17, AE17)</f>
        <v>6.7201005850348716</v>
      </c>
      <c r="K17">
        <f t="shared" ref="K17:K23" si="3">DP17 - IF(AS17&gt;1, J17*DJ17*100/(AU17*ED17), 0)</f>
        <v>392.66773333333299</v>
      </c>
      <c r="L17">
        <f t="shared" ref="L17:L23" si="4">((R17-H17/2)*K17-J17)/(R17+H17/2)</f>
        <v>305.83748484276134</v>
      </c>
      <c r="M17">
        <f t="shared" ref="M17:M23" si="5">L17*(DW17+DX17)/1000</f>
        <v>27.096985790389652</v>
      </c>
      <c r="N17">
        <f t="shared" ref="N17:N23" si="6">(DP17 - IF(AS17&gt;1, J17*DJ17*100/(AU17*ED17), 0))*(DW17+DX17)/1000</f>
        <v>34.790084661951049</v>
      </c>
      <c r="O17">
        <f t="shared" ref="O17:O23" si="7">2/((1/Q17-1/P17)+SIGN(Q17)*SQRT((1/Q17-1/P17)*(1/Q17-1/P17) + 4*DK17/((DK17+1)*(DK17+1))*(2*1/Q17*1/P17-1/P17*1/P17)))</f>
        <v>0.14645182152750588</v>
      </c>
      <c r="P17">
        <f t="shared" ref="P17:P23" si="8">IF(LEFT(DL17,1)&lt;&gt;"0",IF(LEFT(DL17,1)="1",3,DM17),$D$5+$E$5*(ED17*DW17/($K$5*1000))+$F$5*(ED17*DW17/($K$5*1000))*MAX(MIN(DJ17,$J$5),$I$5)*MAX(MIN(DJ17,$J$5),$I$5)+$G$5*MAX(MIN(DJ17,$J$5),$I$5)*(ED17*DW17/($K$5*1000))+$H$5*(ED17*DW17/($K$5*1000))*(ED17*DW17/($K$5*1000)))</f>
        <v>1.7589591314221669</v>
      </c>
      <c r="Q17">
        <f t="shared" ref="Q17:Q23" si="9">H17*(1000-(1000*0.61365*EXP(17.502*U17/(240.97+U17))/(DW17+DX17)+DR17)/2)/(1000*0.61365*EXP(17.502*U17/(240.97+U17))/(DW17+DX17)-DR17)</f>
        <v>0.13999915215365996</v>
      </c>
      <c r="R17">
        <f t="shared" ref="R17:R23" si="10">1/((DK17+1)/(O17/1.6)+1/(P17/1.37)) + DK17/((DK17+1)/(O17/1.6) + DK17/(P17/1.37))</f>
        <v>8.8055523300696714E-2</v>
      </c>
      <c r="S17">
        <f t="shared" ref="S17:S23" si="11">(DF17*DI17)</f>
        <v>241.73290715326186</v>
      </c>
      <c r="T17">
        <f t="shared" ref="T17:T23" si="12">(DY17+(S17+2*0.95*0.0000000567*(((DY17+$B$7)+273)^4-(DY17+273)^4)-44100*H17)/(1.84*29.3*P17+8*0.95*0.0000000567*(DY17+273)^3))</f>
        <v>31.605383183432838</v>
      </c>
      <c r="U17">
        <f t="shared" ref="U17:U23" si="13">($C$7*DZ17+$D$7*EA17+$E$7*T17)</f>
        <v>28.5522733333333</v>
      </c>
      <c r="V17">
        <f t="shared" ref="V17:V23" si="14">0.61365*EXP(17.502*U17/(240.97+U17))</f>
        <v>3.9187464987793108</v>
      </c>
      <c r="W17">
        <f t="shared" ref="W17:W23" si="15">(X17/Y17*100)</f>
        <v>52.649757613950975</v>
      </c>
      <c r="X17">
        <f t="shared" ref="X17:X23" si="16">DR17*(DW17+DX17)/1000</f>
        <v>2.3000755216803492</v>
      </c>
      <c r="Y17">
        <f t="shared" ref="Y17:Y23" si="17">0.61365*EXP(17.502*DY17/(240.97+DY17))</f>
        <v>4.3686345881122959</v>
      </c>
      <c r="Z17">
        <f t="shared" ref="Z17:Z23" si="18">(V17-DR17*(DW17+DX17)/1000)</f>
        <v>1.6186709770989616</v>
      </c>
      <c r="AA17">
        <f t="shared" ref="AA17:AA23" si="19">(-H17*44100)</f>
        <v>-116.89820513245297</v>
      </c>
      <c r="AB17">
        <f t="shared" ref="AB17:AB23" si="20">2*29.3*P17*0.92*(DY17-U17)</f>
        <v>178.75204165338391</v>
      </c>
      <c r="AC17">
        <f t="shared" ref="AC17:AC23" si="21">2*0.95*0.0000000567*(((DY17+$B$7)+273)^4-(U17+273)^4)</f>
        <v>22.483519570570067</v>
      </c>
      <c r="AD17">
        <f t="shared" ref="AD17:AD23" si="22">S17+AC17+AA17+AB17</f>
        <v>326.07026324476288</v>
      </c>
      <c r="AE17">
        <f t="shared" ref="AE17:AE23" si="23">DV17*AS17*(DQ17-DP17*(1000-AS17*DS17)/(1000-AS17*DR17))/(100*DJ17)</f>
        <v>6.3219296404358554</v>
      </c>
      <c r="AF17">
        <f t="shared" ref="AF17:AF23" si="24">1000*DV17*AS17*(DR17-DS17)/(100*DJ17*(1000-AS17*DR17))</f>
        <v>2.5267551613934907</v>
      </c>
      <c r="AG17">
        <f t="shared" ref="AG17:AG23" si="25">(AH17 - AI17 - DW17*1000/(8.314*(DY17+273.15)) * AK17/DV17 * AJ17) * DV17/(100*DJ17) * (1000 - DS17)/1000</f>
        <v>6.7201005850348716</v>
      </c>
      <c r="AH17">
        <v>409.64457118838499</v>
      </c>
      <c r="AI17">
        <v>402.76546666666701</v>
      </c>
      <c r="AJ17">
        <v>-6.95296641410916E-4</v>
      </c>
      <c r="AK17">
        <v>65.907007380734399</v>
      </c>
      <c r="AL17">
        <f t="shared" ref="AL17:AL23" si="26">(AN17 - AM17 + DW17*1000/(8.314*(DY17+273.15)) * AP17/DV17 * AO17) * DV17/(100*DJ17) * 1000/(1000 - AN17)</f>
        <v>2.6507529508492738</v>
      </c>
      <c r="AM17">
        <v>23.507726954618899</v>
      </c>
      <c r="AN17">
        <v>26.089759393939399</v>
      </c>
      <c r="AO17">
        <v>-9.8520619419284296E-5</v>
      </c>
      <c r="AP17">
        <v>78.244236045695899</v>
      </c>
      <c r="AQ17">
        <v>0</v>
      </c>
      <c r="AR17">
        <v>0</v>
      </c>
      <c r="AS17">
        <f t="shared" ref="AS17:AS23" si="27">IF(AQ17*$H$13&gt;=AU17,1,(AU17/(AU17-AQ17*$H$13)))</f>
        <v>1</v>
      </c>
      <c r="AT17">
        <f t="shared" ref="AT17:AT23" si="28">(AS17-1)*100</f>
        <v>0</v>
      </c>
      <c r="AU17">
        <f t="shared" ref="AU17:AU23" si="29">MAX(0,($B$13+$C$13*ED17)/(1+$D$13*ED17)*DW17/(DY17+273)*$E$13)</f>
        <v>22164.294383770932</v>
      </c>
      <c r="AV17" t="s">
        <v>433</v>
      </c>
      <c r="AW17">
        <v>10208.1</v>
      </c>
      <c r="AX17">
        <v>953.24423076923097</v>
      </c>
      <c r="AY17">
        <v>4562.68</v>
      </c>
      <c r="AZ17">
        <f t="shared" ref="AZ17:AZ23" si="30">1-AX17/AY17</f>
        <v>0.79107800004181072</v>
      </c>
      <c r="BA17">
        <v>-0.45468597405510702</v>
      </c>
      <c r="BB17" t="s">
        <v>434</v>
      </c>
      <c r="BC17">
        <v>10207.1</v>
      </c>
      <c r="BD17">
        <v>1912.4143999999999</v>
      </c>
      <c r="BE17">
        <v>2026.5991200497699</v>
      </c>
      <c r="BF17">
        <f t="shared" ref="BF17:BF23" si="31">1-BD17/BE17</f>
        <v>5.6343022613651317E-2</v>
      </c>
      <c r="BG17">
        <v>0.5</v>
      </c>
      <c r="BH17">
        <f t="shared" ref="BH17:BH23" si="32">DG17</f>
        <v>1261.1900799757809</v>
      </c>
      <c r="BI17">
        <f t="shared" ref="BI17:BI23" si="33">J17</f>
        <v>6.7201005850348716</v>
      </c>
      <c r="BJ17">
        <f t="shared" ref="BJ17:BJ23" si="34">BF17*BG17*BH17</f>
        <v>35.529630598094066</v>
      </c>
      <c r="BK17">
        <f t="shared" ref="BK17:BK23" si="35">(BI17-BA17)/BH17</f>
        <v>5.6889018340738609E-3</v>
      </c>
      <c r="BL17">
        <f t="shared" ref="BL17:BL23" si="36">(AY17-BE17)/BE17</f>
        <v>1.251397405071383</v>
      </c>
      <c r="BM17">
        <f t="shared" ref="BM17:BM23" si="37">AX17/(AZ17+AX17/BE17)</f>
        <v>755.67674170639896</v>
      </c>
      <c r="BN17" t="s">
        <v>435</v>
      </c>
      <c r="BO17">
        <v>0</v>
      </c>
      <c r="BP17">
        <f t="shared" ref="BP17:BP23" si="38">IF(BO17&lt;&gt;0, BO17, BM17)</f>
        <v>755.67674170639896</v>
      </c>
      <c r="BQ17">
        <f t="shared" ref="BQ17:BQ23" si="39">1-BP17/BE17</f>
        <v>0.62712075899458553</v>
      </c>
      <c r="BR17">
        <f t="shared" ref="BR17:BR23" si="40">(BE17-BD17)/(BE17-BP17)</f>
        <v>8.9843976308457307E-2</v>
      </c>
      <c r="BS17">
        <f t="shared" ref="BS17:BS23" si="41">(AY17-BE17)/(AY17-BP17)</f>
        <v>0.66616199353792205</v>
      </c>
      <c r="BT17">
        <f t="shared" ref="BT17:BT23" si="42">(BE17-BD17)/(BE17-AX17)</f>
        <v>0.10638114307776352</v>
      </c>
      <c r="BU17">
        <f t="shared" ref="BU17:BU23" si="43">(AY17-BE17)/(AY17-AX17)</f>
        <v>0.70262529716402489</v>
      </c>
      <c r="BV17">
        <f t="shared" ref="BV17:BV23" si="44">(BR17*BP17/BD17)</f>
        <v>3.5501198526178175E-2</v>
      </c>
      <c r="BW17">
        <f t="shared" ref="BW17:BW23" si="45">(1-BV17)</f>
        <v>0.96449880147382183</v>
      </c>
      <c r="BX17">
        <v>1566</v>
      </c>
      <c r="BY17">
        <v>290</v>
      </c>
      <c r="BZ17">
        <v>2009.65</v>
      </c>
      <c r="CA17">
        <v>45</v>
      </c>
      <c r="CB17">
        <v>10207.1</v>
      </c>
      <c r="CC17">
        <v>1999.41</v>
      </c>
      <c r="CD17">
        <v>10.24</v>
      </c>
      <c r="CE17">
        <v>300</v>
      </c>
      <c r="CF17">
        <v>24.1</v>
      </c>
      <c r="CG17">
        <v>2026.5991200497699</v>
      </c>
      <c r="CH17">
        <v>2.3959850134611602</v>
      </c>
      <c r="CI17">
        <v>-27.752524366274798</v>
      </c>
      <c r="CJ17">
        <v>2.1627340312049701</v>
      </c>
      <c r="CK17">
        <v>0.85466929625049504</v>
      </c>
      <c r="CL17">
        <v>-7.1802887652947598E-3</v>
      </c>
      <c r="CM17">
        <v>290</v>
      </c>
      <c r="CN17">
        <v>2005.55</v>
      </c>
      <c r="CO17">
        <v>895</v>
      </c>
      <c r="CP17">
        <v>10155</v>
      </c>
      <c r="CQ17">
        <v>1999.27</v>
      </c>
      <c r="CR17">
        <v>6.28</v>
      </c>
      <c r="DF17">
        <f t="shared" ref="DF17:DF23" si="46">$B$11*EE17+$C$11*EF17+$F$11*EQ17*(1-ET17)</f>
        <v>1499.9753333333299</v>
      </c>
      <c r="DG17">
        <f t="shared" ref="DG17:DG23" si="47">DF17*DH17</f>
        <v>1261.1900799757809</v>
      </c>
      <c r="DH17">
        <f t="shared" ref="DH17:DH23" si="48">($B$11*$D$9+$C$11*$D$9+$F$11*((FD17+EV17)/MAX(FD17+EV17+FE17, 0.1)*$I$9+FE17/MAX(FD17+EV17+FE17, 0.1)*$J$9))/($B$11+$C$11+$F$11)</f>
        <v>0.84080721325802943</v>
      </c>
      <c r="DI17">
        <f t="shared" ref="DI17:DI23" si="49">($B$11*$K$9+$C$11*$K$9+$F$11*((FD17+EV17)/MAX(FD17+EV17+FE17, 0.1)*$P$9+FE17/MAX(FD17+EV17+FE17, 0.1)*$Q$9))/($B$11+$C$11+$F$11)</f>
        <v>0.16115792158799661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1695415348.0999999</v>
      </c>
      <c r="DP17">
        <v>392.66773333333299</v>
      </c>
      <c r="DQ17">
        <v>399.98180000000002</v>
      </c>
      <c r="DR17">
        <v>25.960426666666699</v>
      </c>
      <c r="DS17">
        <v>23.499279999999999</v>
      </c>
      <c r="DT17">
        <v>389.38773333333302</v>
      </c>
      <c r="DU17">
        <v>25.540426666666701</v>
      </c>
      <c r="DV17">
        <v>600.00313333333304</v>
      </c>
      <c r="DW17">
        <v>88.499333333333297</v>
      </c>
      <c r="DX17">
        <v>9.9962480000000006E-2</v>
      </c>
      <c r="DY17">
        <v>30.437266666666702</v>
      </c>
      <c r="DZ17">
        <v>28.5522733333333</v>
      </c>
      <c r="EA17">
        <v>999.9</v>
      </c>
      <c r="EB17">
        <v>0</v>
      </c>
      <c r="EC17">
        <v>0</v>
      </c>
      <c r="ED17">
        <v>4967.5833333333303</v>
      </c>
      <c r="EE17">
        <v>0</v>
      </c>
      <c r="EF17">
        <v>1.047876</v>
      </c>
      <c r="EG17">
        <v>-7.7146720000000002</v>
      </c>
      <c r="EH17">
        <v>402.78140000000002</v>
      </c>
      <c r="EI17">
        <v>409.60753333333298</v>
      </c>
      <c r="EJ17">
        <v>2.6045646666666702</v>
      </c>
      <c r="EK17">
        <v>399.98180000000002</v>
      </c>
      <c r="EL17">
        <v>23.499279999999999</v>
      </c>
      <c r="EM17">
        <v>2.3101720000000001</v>
      </c>
      <c r="EN17">
        <v>2.07967066666667</v>
      </c>
      <c r="EO17">
        <v>19.747499999999999</v>
      </c>
      <c r="EP17">
        <v>18.064313333333299</v>
      </c>
      <c r="EQ17">
        <v>1499.9753333333299</v>
      </c>
      <c r="ER17">
        <v>0.97300433333333303</v>
      </c>
      <c r="ES17">
        <v>2.69954466666667E-2</v>
      </c>
      <c r="ET17">
        <v>0</v>
      </c>
      <c r="EU17">
        <v>1917.1026666666701</v>
      </c>
      <c r="EV17">
        <v>5.0000299999999998</v>
      </c>
      <c r="EW17">
        <v>28554.706666666701</v>
      </c>
      <c r="EX17">
        <v>11374.2733333333</v>
      </c>
      <c r="EY17">
        <v>46.186999999999998</v>
      </c>
      <c r="EZ17">
        <v>47.186999999999998</v>
      </c>
      <c r="FA17">
        <v>46.970599999999997</v>
      </c>
      <c r="FB17">
        <v>46.674599999999998</v>
      </c>
      <c r="FC17">
        <v>48.25</v>
      </c>
      <c r="FD17">
        <v>1454.61533333333</v>
      </c>
      <c r="FE17">
        <v>40.36</v>
      </c>
      <c r="FF17">
        <v>0</v>
      </c>
      <c r="FG17">
        <v>1695415228.0999999</v>
      </c>
      <c r="FH17">
        <v>0</v>
      </c>
      <c r="FI17">
        <v>1912.4143999999999</v>
      </c>
      <c r="FJ17">
        <v>-277.30692350640402</v>
      </c>
      <c r="FK17">
        <v>-4054.46923715906</v>
      </c>
      <c r="FL17">
        <v>28486.916000000001</v>
      </c>
      <c r="FM17">
        <v>15</v>
      </c>
      <c r="FN17">
        <v>1695415389.0999999</v>
      </c>
      <c r="FO17" t="s">
        <v>437</v>
      </c>
      <c r="FP17">
        <v>1695415389.0999999</v>
      </c>
      <c r="FQ17">
        <v>1695415377.0999999</v>
      </c>
      <c r="FR17">
        <v>2</v>
      </c>
      <c r="FS17">
        <v>0.377</v>
      </c>
      <c r="FT17">
        <v>-2.9000000000000001E-2</v>
      </c>
      <c r="FU17">
        <v>3.28</v>
      </c>
      <c r="FV17">
        <v>0.42</v>
      </c>
      <c r="FW17">
        <v>400</v>
      </c>
      <c r="FX17">
        <v>24</v>
      </c>
      <c r="FY17">
        <v>0.49</v>
      </c>
      <c r="FZ17">
        <v>0.04</v>
      </c>
      <c r="GA17">
        <v>6.6902144247362898</v>
      </c>
      <c r="GB17">
        <v>-7.8387548098221502E-2</v>
      </c>
      <c r="GC17">
        <v>7.0214741386773694E-2</v>
      </c>
      <c r="GD17">
        <v>1</v>
      </c>
      <c r="GE17">
        <v>1918.01</v>
      </c>
      <c r="GF17">
        <v>-282.61307649057898</v>
      </c>
      <c r="GG17">
        <v>20.3893746838887</v>
      </c>
      <c r="GH17">
        <v>0</v>
      </c>
      <c r="GI17">
        <v>0.149896648691904</v>
      </c>
      <c r="GJ17">
        <v>-1.6219317822890801E-2</v>
      </c>
      <c r="GK17">
        <v>1.2552805060466099E-3</v>
      </c>
      <c r="GL17">
        <v>1</v>
      </c>
      <c r="GM17">
        <v>2</v>
      </c>
      <c r="GN17">
        <v>3</v>
      </c>
      <c r="GO17" t="s">
        <v>438</v>
      </c>
      <c r="GP17">
        <v>3.1988699999999999</v>
      </c>
      <c r="GQ17">
        <v>2.7224599999999999</v>
      </c>
      <c r="GR17">
        <v>8.1027100000000005E-2</v>
      </c>
      <c r="GS17">
        <v>8.2771899999999995E-2</v>
      </c>
      <c r="GT17">
        <v>0.111096</v>
      </c>
      <c r="GU17">
        <v>0.10455299999999999</v>
      </c>
      <c r="GV17">
        <v>25312.7</v>
      </c>
      <c r="GW17">
        <v>25671.7</v>
      </c>
      <c r="GX17">
        <v>26051.7</v>
      </c>
      <c r="GY17">
        <v>26705.3</v>
      </c>
      <c r="GZ17">
        <v>32818.400000000001</v>
      </c>
      <c r="HA17">
        <v>33262.1</v>
      </c>
      <c r="HB17">
        <v>39631.4</v>
      </c>
      <c r="HC17">
        <v>39579.4</v>
      </c>
      <c r="HD17">
        <v>2.2828200000000001</v>
      </c>
      <c r="HE17">
        <v>2.2378999999999998</v>
      </c>
      <c r="HF17">
        <v>0.17508899999999999</v>
      </c>
      <c r="HG17">
        <v>0</v>
      </c>
      <c r="HH17">
        <v>25.717400000000001</v>
      </c>
      <c r="HI17">
        <v>999.9</v>
      </c>
      <c r="HJ17">
        <v>51.496000000000002</v>
      </c>
      <c r="HK17">
        <v>30.484000000000002</v>
      </c>
      <c r="HL17">
        <v>25.487300000000001</v>
      </c>
      <c r="HM17">
        <v>29.311800000000002</v>
      </c>
      <c r="HN17">
        <v>34.395000000000003</v>
      </c>
      <c r="HO17">
        <v>2</v>
      </c>
      <c r="HP17">
        <v>4.5757100000000002E-2</v>
      </c>
      <c r="HQ17">
        <v>0</v>
      </c>
      <c r="HR17">
        <v>20.260100000000001</v>
      </c>
      <c r="HS17">
        <v>5.2569699999999999</v>
      </c>
      <c r="HT17">
        <v>11.9201</v>
      </c>
      <c r="HU17">
        <v>4.9756999999999998</v>
      </c>
      <c r="HV17">
        <v>3.286</v>
      </c>
      <c r="HW17">
        <v>971.5</v>
      </c>
      <c r="HX17">
        <v>9999</v>
      </c>
      <c r="HY17">
        <v>9999</v>
      </c>
      <c r="HZ17">
        <v>9999</v>
      </c>
      <c r="IA17">
        <v>1.8664499999999999</v>
      </c>
      <c r="IB17">
        <v>1.8665799999999999</v>
      </c>
      <c r="IC17">
        <v>1.8644400000000001</v>
      </c>
      <c r="ID17">
        <v>1.8647800000000001</v>
      </c>
      <c r="IE17">
        <v>1.8627899999999999</v>
      </c>
      <c r="IF17">
        <v>1.86554</v>
      </c>
      <c r="IG17">
        <v>1.86503</v>
      </c>
      <c r="IH17">
        <v>1.87029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3.28</v>
      </c>
      <c r="IW17">
        <v>0.42</v>
      </c>
      <c r="IX17">
        <v>1.4454320754779799</v>
      </c>
      <c r="IY17">
        <v>4.1853820028358701E-3</v>
      </c>
      <c r="IZ17">
        <v>-1.41063378290963E-6</v>
      </c>
      <c r="JA17">
        <v>3.1016921134059799E-10</v>
      </c>
      <c r="JB17">
        <v>-6.3755196447938802E-3</v>
      </c>
      <c r="JC17">
        <v>-1.8800783070482E-2</v>
      </c>
      <c r="JD17">
        <v>2.1928668201692302E-3</v>
      </c>
      <c r="JE17">
        <v>-2.28370224829719E-5</v>
      </c>
      <c r="JF17">
        <v>10</v>
      </c>
      <c r="JG17">
        <v>2135</v>
      </c>
      <c r="JH17">
        <v>1</v>
      </c>
      <c r="JI17">
        <v>29</v>
      </c>
      <c r="JJ17">
        <v>30.2</v>
      </c>
      <c r="JK17">
        <v>30.1</v>
      </c>
      <c r="JL17">
        <v>1.2829600000000001</v>
      </c>
      <c r="JM17">
        <v>2.65869</v>
      </c>
      <c r="JN17">
        <v>2.0959500000000002</v>
      </c>
      <c r="JO17">
        <v>2.7685499999999998</v>
      </c>
      <c r="JP17">
        <v>2.0971700000000002</v>
      </c>
      <c r="JQ17">
        <v>2.3144499999999999</v>
      </c>
      <c r="JR17">
        <v>35.013399999999997</v>
      </c>
      <c r="JS17">
        <v>15.4192</v>
      </c>
      <c r="JT17">
        <v>18</v>
      </c>
      <c r="JU17">
        <v>628.16</v>
      </c>
      <c r="JV17">
        <v>729.81200000000001</v>
      </c>
      <c r="JW17">
        <v>28.535299999999999</v>
      </c>
      <c r="JX17">
        <v>27.79</v>
      </c>
      <c r="JY17">
        <v>30.0002</v>
      </c>
      <c r="JZ17">
        <v>27.450199999999999</v>
      </c>
      <c r="KA17">
        <v>27.813800000000001</v>
      </c>
      <c r="KB17">
        <v>25.7331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102.48399999999999</v>
      </c>
      <c r="KI17">
        <v>102.718</v>
      </c>
    </row>
    <row r="18" spans="1:295" x14ac:dyDescent="0.2">
      <c r="A18">
        <v>2</v>
      </c>
      <c r="B18">
        <v>1695415413.0999999</v>
      </c>
      <c r="C18">
        <v>57</v>
      </c>
      <c r="D18" t="s">
        <v>444</v>
      </c>
      <c r="E18" t="s">
        <v>445</v>
      </c>
      <c r="F18">
        <v>15</v>
      </c>
      <c r="G18">
        <v>1695415405.0999999</v>
      </c>
      <c r="H18">
        <f t="shared" si="0"/>
        <v>2.350605778448095E-3</v>
      </c>
      <c r="I18">
        <f t="shared" si="1"/>
        <v>2.3506057784480952</v>
      </c>
      <c r="J18">
        <f t="shared" si="2"/>
        <v>6.3987738769035349</v>
      </c>
      <c r="K18">
        <f t="shared" si="3"/>
        <v>392.64640000000003</v>
      </c>
      <c r="L18">
        <f t="shared" si="4"/>
        <v>297.98260294345732</v>
      </c>
      <c r="M18">
        <f t="shared" si="5"/>
        <v>26.400163312230816</v>
      </c>
      <c r="N18">
        <f t="shared" si="6"/>
        <v>34.787027771304011</v>
      </c>
      <c r="O18">
        <f t="shared" si="7"/>
        <v>0.12601565870917197</v>
      </c>
      <c r="P18">
        <f t="shared" si="8"/>
        <v>1.7578864526433486</v>
      </c>
      <c r="Q18">
        <f t="shared" si="9"/>
        <v>0.12120357057293815</v>
      </c>
      <c r="R18">
        <f t="shared" si="10"/>
        <v>7.616926812198424E-2</v>
      </c>
      <c r="S18">
        <f t="shared" si="11"/>
        <v>241.73339215327417</v>
      </c>
      <c r="T18">
        <f t="shared" si="12"/>
        <v>31.690521995603657</v>
      </c>
      <c r="U18">
        <f t="shared" si="13"/>
        <v>28.669339999999998</v>
      </c>
      <c r="V18">
        <f t="shared" si="14"/>
        <v>3.945459902666014</v>
      </c>
      <c r="W18">
        <f t="shared" si="15"/>
        <v>52.484468749129917</v>
      </c>
      <c r="X18">
        <f t="shared" si="16"/>
        <v>2.2876769925798857</v>
      </c>
      <c r="Y18">
        <f t="shared" si="17"/>
        <v>4.3587694552358602</v>
      </c>
      <c r="Z18">
        <f t="shared" si="18"/>
        <v>1.6577829100861283</v>
      </c>
      <c r="AA18">
        <f t="shared" si="19"/>
        <v>-103.66171482956099</v>
      </c>
      <c r="AB18">
        <f t="shared" si="20"/>
        <v>163.80692054810569</v>
      </c>
      <c r="AC18">
        <f t="shared" si="21"/>
        <v>20.624188364220874</v>
      </c>
      <c r="AD18">
        <f t="shared" si="22"/>
        <v>322.5027862360397</v>
      </c>
      <c r="AE18">
        <f t="shared" si="23"/>
        <v>6.4432233352618109</v>
      </c>
      <c r="AF18">
        <f t="shared" si="24"/>
        <v>2.2849771176587974</v>
      </c>
      <c r="AG18">
        <f t="shared" si="25"/>
        <v>6.3987738769035349</v>
      </c>
      <c r="AH18">
        <v>409.63058913883998</v>
      </c>
      <c r="AI18">
        <v>403.07176363636398</v>
      </c>
      <c r="AJ18">
        <v>1.3494753759775999E-3</v>
      </c>
      <c r="AK18">
        <v>65.856761245380696</v>
      </c>
      <c r="AL18">
        <f t="shared" si="26"/>
        <v>2.3506057784480952</v>
      </c>
      <c r="AM18">
        <v>23.602440499588202</v>
      </c>
      <c r="AN18">
        <v>25.896531515151501</v>
      </c>
      <c r="AO18">
        <v>-9.3634962955765097E-4</v>
      </c>
      <c r="AP18">
        <v>78.174430025510006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22141.444665835916</v>
      </c>
      <c r="AV18" t="s">
        <v>433</v>
      </c>
      <c r="AW18">
        <v>10208.1</v>
      </c>
      <c r="AX18">
        <v>953.24423076923097</v>
      </c>
      <c r="AY18">
        <v>4562.68</v>
      </c>
      <c r="AZ18">
        <f t="shared" si="30"/>
        <v>0.79107800004181072</v>
      </c>
      <c r="BA18">
        <v>-0.45468597405510702</v>
      </c>
      <c r="BB18" t="s">
        <v>446</v>
      </c>
      <c r="BC18">
        <v>10199.1</v>
      </c>
      <c r="BD18">
        <v>1734.1215999999999</v>
      </c>
      <c r="BE18">
        <v>1858.9074231566401</v>
      </c>
      <c r="BF18">
        <f t="shared" si="31"/>
        <v>6.7128584028536165E-2</v>
      </c>
      <c r="BG18">
        <v>0.5</v>
      </c>
      <c r="BH18">
        <f t="shared" si="32"/>
        <v>1261.1953799757896</v>
      </c>
      <c r="BI18">
        <f t="shared" si="33"/>
        <v>6.3987738769035349</v>
      </c>
      <c r="BJ18">
        <f t="shared" si="34"/>
        <v>42.331130020553196</v>
      </c>
      <c r="BK18">
        <f t="shared" si="35"/>
        <v>5.4340984432485031E-3</v>
      </c>
      <c r="BL18">
        <f t="shared" si="36"/>
        <v>1.4544955510759332</v>
      </c>
      <c r="BM18">
        <f t="shared" si="37"/>
        <v>731.08496776766867</v>
      </c>
      <c r="BN18" t="s">
        <v>435</v>
      </c>
      <c r="BO18">
        <v>0</v>
      </c>
      <c r="BP18">
        <f t="shared" si="38"/>
        <v>731.08496776766867</v>
      </c>
      <c r="BQ18">
        <f t="shared" si="39"/>
        <v>0.60671254595013568</v>
      </c>
      <c r="BR18">
        <f t="shared" si="40"/>
        <v>0.11064314472582758</v>
      </c>
      <c r="BS18">
        <f t="shared" si="41"/>
        <v>0.70565196846184208</v>
      </c>
      <c r="BT18">
        <f t="shared" si="42"/>
        <v>0.13778391813373089</v>
      </c>
      <c r="BU18">
        <f t="shared" si="43"/>
        <v>0.7490845521873849</v>
      </c>
      <c r="BV18">
        <f t="shared" si="44"/>
        <v>4.6645829159613232E-2</v>
      </c>
      <c r="BW18">
        <f t="shared" si="45"/>
        <v>0.95335417084038676</v>
      </c>
      <c r="BX18">
        <v>1567</v>
      </c>
      <c r="BY18">
        <v>290</v>
      </c>
      <c r="BZ18">
        <v>1846.81</v>
      </c>
      <c r="CA18">
        <v>85</v>
      </c>
      <c r="CB18">
        <v>10199.1</v>
      </c>
      <c r="CC18">
        <v>1837.62</v>
      </c>
      <c r="CD18">
        <v>9.19</v>
      </c>
      <c r="CE18">
        <v>300</v>
      </c>
      <c r="CF18">
        <v>24.1</v>
      </c>
      <c r="CG18">
        <v>1858.9074231566401</v>
      </c>
      <c r="CH18">
        <v>3.0215974981761602</v>
      </c>
      <c r="CI18">
        <v>-21.709969309651001</v>
      </c>
      <c r="CJ18">
        <v>2.7271210009736602</v>
      </c>
      <c r="CK18">
        <v>0.69356635585648496</v>
      </c>
      <c r="CL18">
        <v>-7.1793272525027896E-3</v>
      </c>
      <c r="CM18">
        <v>290</v>
      </c>
      <c r="CN18">
        <v>1842.11</v>
      </c>
      <c r="CO18">
        <v>875</v>
      </c>
      <c r="CP18">
        <v>10154</v>
      </c>
      <c r="CQ18">
        <v>1837.53</v>
      </c>
      <c r="CR18">
        <v>4.58</v>
      </c>
      <c r="DF18">
        <f t="shared" si="46"/>
        <v>1499.982</v>
      </c>
      <c r="DG18">
        <f t="shared" si="47"/>
        <v>1261.1953799757896</v>
      </c>
      <c r="DH18">
        <f t="shared" si="48"/>
        <v>0.84080700966797584</v>
      </c>
      <c r="DI18">
        <f t="shared" si="49"/>
        <v>0.16115752865919336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1695415405.0999999</v>
      </c>
      <c r="DP18">
        <v>392.64640000000003</v>
      </c>
      <c r="DQ18">
        <v>399.98706666666698</v>
      </c>
      <c r="DR18">
        <v>25.821353333333299</v>
      </c>
      <c r="DS18">
        <v>23.595300000000002</v>
      </c>
      <c r="DT18">
        <v>389.33940000000001</v>
      </c>
      <c r="DU18">
        <v>25.394353333333299</v>
      </c>
      <c r="DV18">
        <v>599.97913333333304</v>
      </c>
      <c r="DW18">
        <v>88.496353333333303</v>
      </c>
      <c r="DX18">
        <v>9.9970920000000005E-2</v>
      </c>
      <c r="DY18">
        <v>30.3977866666667</v>
      </c>
      <c r="DZ18">
        <v>28.669339999999998</v>
      </c>
      <c r="EA18">
        <v>999.9</v>
      </c>
      <c r="EB18">
        <v>0</v>
      </c>
      <c r="EC18">
        <v>0</v>
      </c>
      <c r="ED18">
        <v>4962.75</v>
      </c>
      <c r="EE18">
        <v>0</v>
      </c>
      <c r="EF18">
        <v>0.97700299999999995</v>
      </c>
      <c r="EG18">
        <v>-7.3908706666666699</v>
      </c>
      <c r="EH18">
        <v>403.04366666666698</v>
      </c>
      <c r="EI18">
        <v>409.65293333333301</v>
      </c>
      <c r="EJ18">
        <v>2.3260700000000001</v>
      </c>
      <c r="EK18">
        <v>399.98706666666698</v>
      </c>
      <c r="EL18">
        <v>23.595300000000002</v>
      </c>
      <c r="EM18">
        <v>2.2939466666666699</v>
      </c>
      <c r="EN18">
        <v>2.0880986666666699</v>
      </c>
      <c r="EO18">
        <v>19.633959999999998</v>
      </c>
      <c r="EP18">
        <v>18.1286733333333</v>
      </c>
      <c r="EQ18">
        <v>1499.982</v>
      </c>
      <c r="ER18">
        <v>0.97300826666666596</v>
      </c>
      <c r="ES18">
        <v>2.6991660000000001E-2</v>
      </c>
      <c r="ET18">
        <v>0</v>
      </c>
      <c r="EU18">
        <v>1735.75066666667</v>
      </c>
      <c r="EV18">
        <v>5.0000299999999998</v>
      </c>
      <c r="EW18">
        <v>25907.56</v>
      </c>
      <c r="EX18">
        <v>11374.3533333333</v>
      </c>
      <c r="EY18">
        <v>46.2541333333333</v>
      </c>
      <c r="EZ18">
        <v>47.149799999999999</v>
      </c>
      <c r="FA18">
        <v>47</v>
      </c>
      <c r="FB18">
        <v>46.686999999999998</v>
      </c>
      <c r="FC18">
        <v>48.311999999999998</v>
      </c>
      <c r="FD18">
        <v>1454.6320000000001</v>
      </c>
      <c r="FE18">
        <v>40.35</v>
      </c>
      <c r="FF18">
        <v>0</v>
      </c>
      <c r="FG18">
        <v>55.599999904632597</v>
      </c>
      <c r="FH18">
        <v>0</v>
      </c>
      <c r="FI18">
        <v>1734.1215999999999</v>
      </c>
      <c r="FJ18">
        <v>-118.41538481185501</v>
      </c>
      <c r="FK18">
        <v>-1741.8384642150399</v>
      </c>
      <c r="FL18">
        <v>25884.563999999998</v>
      </c>
      <c r="FM18">
        <v>15</v>
      </c>
      <c r="FN18">
        <v>1695415441.0999999</v>
      </c>
      <c r="FO18" t="s">
        <v>447</v>
      </c>
      <c r="FP18">
        <v>1695415434.0999999</v>
      </c>
      <c r="FQ18">
        <v>1695415441.0999999</v>
      </c>
      <c r="FR18">
        <v>3</v>
      </c>
      <c r="FS18">
        <v>2.5999999999999999E-2</v>
      </c>
      <c r="FT18">
        <v>3.0000000000000001E-3</v>
      </c>
      <c r="FU18">
        <v>3.3069999999999999</v>
      </c>
      <c r="FV18">
        <v>0.42699999999999999</v>
      </c>
      <c r="FW18">
        <v>400</v>
      </c>
      <c r="FX18">
        <v>24</v>
      </c>
      <c r="FY18">
        <v>0.53</v>
      </c>
      <c r="FZ18">
        <v>0.02</v>
      </c>
      <c r="GA18">
        <v>6.9246458100503698</v>
      </c>
      <c r="GB18">
        <v>-13.256228390015201</v>
      </c>
      <c r="GC18">
        <v>1.83823034462905</v>
      </c>
      <c r="GD18">
        <v>0</v>
      </c>
      <c r="GE18">
        <v>1736.5344</v>
      </c>
      <c r="GF18">
        <v>-120.82923097270999</v>
      </c>
      <c r="GG18">
        <v>8.7190632891383704</v>
      </c>
      <c r="GH18">
        <v>0</v>
      </c>
      <c r="GI18">
        <v>0.15381202066807001</v>
      </c>
      <c r="GJ18">
        <v>-0.48912721090091299</v>
      </c>
      <c r="GK18">
        <v>4.5495852409024803E-2</v>
      </c>
      <c r="GL18">
        <v>0</v>
      </c>
      <c r="GM18">
        <v>0</v>
      </c>
      <c r="GN18">
        <v>3</v>
      </c>
      <c r="GO18" t="s">
        <v>448</v>
      </c>
      <c r="GP18">
        <v>3.1988400000000001</v>
      </c>
      <c r="GQ18">
        <v>2.72255</v>
      </c>
      <c r="GR18">
        <v>8.1021499999999996E-2</v>
      </c>
      <c r="GS18">
        <v>8.2765199999999997E-2</v>
      </c>
      <c r="GT18">
        <v>0.11061</v>
      </c>
      <c r="GU18">
        <v>0.104841</v>
      </c>
      <c r="GV18">
        <v>25311.7</v>
      </c>
      <c r="GW18">
        <v>25672</v>
      </c>
      <c r="GX18">
        <v>26050.5</v>
      </c>
      <c r="GY18">
        <v>26705.3</v>
      </c>
      <c r="GZ18">
        <v>32835.4</v>
      </c>
      <c r="HA18">
        <v>33252.1</v>
      </c>
      <c r="HB18">
        <v>39629.800000000003</v>
      </c>
      <c r="HC18">
        <v>39580.400000000001</v>
      </c>
      <c r="HD18">
        <v>2.2817500000000002</v>
      </c>
      <c r="HE18">
        <v>2.2372999999999998</v>
      </c>
      <c r="HF18">
        <v>0.19051100000000001</v>
      </c>
      <c r="HG18">
        <v>0</v>
      </c>
      <c r="HH18">
        <v>25.569600000000001</v>
      </c>
      <c r="HI18">
        <v>999.9</v>
      </c>
      <c r="HJ18">
        <v>51.618000000000002</v>
      </c>
      <c r="HK18">
        <v>30.513999999999999</v>
      </c>
      <c r="HL18">
        <v>25.5915</v>
      </c>
      <c r="HM18">
        <v>29.401800000000001</v>
      </c>
      <c r="HN18">
        <v>34.375</v>
      </c>
      <c r="HO18">
        <v>2</v>
      </c>
      <c r="HP18">
        <v>4.60442E-2</v>
      </c>
      <c r="HQ18">
        <v>0</v>
      </c>
      <c r="HR18">
        <v>20.260000000000002</v>
      </c>
      <c r="HS18">
        <v>5.2581699999999998</v>
      </c>
      <c r="HT18">
        <v>11.9201</v>
      </c>
      <c r="HU18">
        <v>4.9761499999999996</v>
      </c>
      <c r="HV18">
        <v>3.286</v>
      </c>
      <c r="HW18">
        <v>971.5</v>
      </c>
      <c r="HX18">
        <v>9999</v>
      </c>
      <c r="HY18">
        <v>9999</v>
      </c>
      <c r="HZ18">
        <v>9999</v>
      </c>
      <c r="IA18">
        <v>1.8664499999999999</v>
      </c>
      <c r="IB18">
        <v>1.86656</v>
      </c>
      <c r="IC18">
        <v>1.8644000000000001</v>
      </c>
      <c r="ID18">
        <v>1.8647800000000001</v>
      </c>
      <c r="IE18">
        <v>1.8627899999999999</v>
      </c>
      <c r="IF18">
        <v>1.86554</v>
      </c>
      <c r="IG18">
        <v>1.86503</v>
      </c>
      <c r="IH18">
        <v>1.87029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3.3069999999999999</v>
      </c>
      <c r="IW18">
        <v>0.42699999999999999</v>
      </c>
      <c r="IX18">
        <v>1.8227437246873399</v>
      </c>
      <c r="IY18">
        <v>4.1853820028358701E-3</v>
      </c>
      <c r="IZ18">
        <v>-1.41063378290963E-6</v>
      </c>
      <c r="JA18">
        <v>3.1016921134059799E-10</v>
      </c>
      <c r="JB18">
        <v>-3.5692530831393197E-2</v>
      </c>
      <c r="JC18">
        <v>-1.8800783070482E-2</v>
      </c>
      <c r="JD18">
        <v>2.1928668201692302E-3</v>
      </c>
      <c r="JE18">
        <v>-2.28370224829719E-5</v>
      </c>
      <c r="JF18">
        <v>10</v>
      </c>
      <c r="JG18">
        <v>2135</v>
      </c>
      <c r="JH18">
        <v>1</v>
      </c>
      <c r="JI18">
        <v>29</v>
      </c>
      <c r="JJ18">
        <v>0.4</v>
      </c>
      <c r="JK18">
        <v>0.6</v>
      </c>
      <c r="JL18">
        <v>1.2829600000000001</v>
      </c>
      <c r="JM18">
        <v>2.65625</v>
      </c>
      <c r="JN18">
        <v>2.0959500000000002</v>
      </c>
      <c r="JO18">
        <v>2.7685499999999998</v>
      </c>
      <c r="JP18">
        <v>2.0971700000000002</v>
      </c>
      <c r="JQ18">
        <v>2.2936999999999999</v>
      </c>
      <c r="JR18">
        <v>34.944400000000002</v>
      </c>
      <c r="JS18">
        <v>15.480399999999999</v>
      </c>
      <c r="JT18">
        <v>18</v>
      </c>
      <c r="JU18">
        <v>627.52499999999998</v>
      </c>
      <c r="JV18">
        <v>729.41</v>
      </c>
      <c r="JW18">
        <v>28.443300000000001</v>
      </c>
      <c r="JX18">
        <v>27.783000000000001</v>
      </c>
      <c r="JY18">
        <v>30.0002</v>
      </c>
      <c r="JZ18">
        <v>27.460100000000001</v>
      </c>
      <c r="KA18">
        <v>27.825500000000002</v>
      </c>
      <c r="KB18">
        <v>25.735800000000001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102.48</v>
      </c>
      <c r="KI18">
        <v>102.72</v>
      </c>
    </row>
    <row r="19" spans="1:295" x14ac:dyDescent="0.2">
      <c r="A19">
        <v>3</v>
      </c>
      <c r="B19">
        <v>1695415484.0999999</v>
      </c>
      <c r="C19">
        <v>128</v>
      </c>
      <c r="D19" t="s">
        <v>449</v>
      </c>
      <c r="E19" t="s">
        <v>450</v>
      </c>
      <c r="F19">
        <v>15</v>
      </c>
      <c r="G19">
        <v>1695415475.5999999</v>
      </c>
      <c r="H19">
        <f t="shared" si="0"/>
        <v>1.9576897659556104E-3</v>
      </c>
      <c r="I19">
        <f t="shared" si="1"/>
        <v>1.9576897659556103</v>
      </c>
      <c r="J19">
        <f t="shared" si="2"/>
        <v>6.0807709732495301</v>
      </c>
      <c r="K19">
        <f t="shared" si="3"/>
        <v>393.10250000000002</v>
      </c>
      <c r="L19">
        <f t="shared" si="4"/>
        <v>283.93441634063163</v>
      </c>
      <c r="M19">
        <f t="shared" si="5"/>
        <v>25.156213953100412</v>
      </c>
      <c r="N19">
        <f t="shared" si="6"/>
        <v>34.828361855348362</v>
      </c>
      <c r="O19">
        <f t="shared" si="7"/>
        <v>0.10154327224748942</v>
      </c>
      <c r="P19">
        <f t="shared" si="8"/>
        <v>1.7586741048747065</v>
      </c>
      <c r="Q19">
        <f t="shared" si="9"/>
        <v>9.839495726723424E-2</v>
      </c>
      <c r="R19">
        <f t="shared" si="10"/>
        <v>6.1771580743672158E-2</v>
      </c>
      <c r="S19">
        <f t="shared" si="11"/>
        <v>241.73746108863503</v>
      </c>
      <c r="T19">
        <f t="shared" si="12"/>
        <v>31.802897226805754</v>
      </c>
      <c r="U19">
        <f t="shared" si="13"/>
        <v>28.756318749999998</v>
      </c>
      <c r="V19">
        <f t="shared" si="14"/>
        <v>3.9654102553996147</v>
      </c>
      <c r="W19">
        <f t="shared" si="15"/>
        <v>52.102404576213111</v>
      </c>
      <c r="X19">
        <f t="shared" si="16"/>
        <v>2.2646065767127257</v>
      </c>
      <c r="Y19">
        <f t="shared" si="17"/>
        <v>4.3464530958454297</v>
      </c>
      <c r="Z19">
        <f t="shared" si="18"/>
        <v>1.700803678686889</v>
      </c>
      <c r="AA19">
        <f t="shared" si="19"/>
        <v>-86.334118678642426</v>
      </c>
      <c r="AB19">
        <f t="shared" si="20"/>
        <v>150.94983067810855</v>
      </c>
      <c r="AC19">
        <f t="shared" si="21"/>
        <v>19.000414728556134</v>
      </c>
      <c r="AD19">
        <f t="shared" si="22"/>
        <v>325.3535878166573</v>
      </c>
      <c r="AE19">
        <f t="shared" si="23"/>
        <v>6.1567502574880546</v>
      </c>
      <c r="AF19">
        <f t="shared" si="24"/>
        <v>1.9113928385579275</v>
      </c>
      <c r="AG19">
        <f t="shared" si="25"/>
        <v>6.0807709732495301</v>
      </c>
      <c r="AH19">
        <v>409.746659528007</v>
      </c>
      <c r="AI19">
        <v>403.50767272727302</v>
      </c>
      <c r="AJ19">
        <v>2.75806130921209E-3</v>
      </c>
      <c r="AK19">
        <v>65.848924639538893</v>
      </c>
      <c r="AL19">
        <f t="shared" si="26"/>
        <v>1.9576897659556103</v>
      </c>
      <c r="AM19">
        <v>23.704782936774698</v>
      </c>
      <c r="AN19">
        <v>25.614748484848501</v>
      </c>
      <c r="AO19">
        <v>-5.2987834320304098E-4</v>
      </c>
      <c r="AP19">
        <v>78.166377567090706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22163.942429615363</v>
      </c>
      <c r="AV19" t="s">
        <v>433</v>
      </c>
      <c r="AW19">
        <v>10208.1</v>
      </c>
      <c r="AX19">
        <v>953.24423076923097</v>
      </c>
      <c r="AY19">
        <v>4562.68</v>
      </c>
      <c r="AZ19">
        <f t="shared" si="30"/>
        <v>0.79107800004181072</v>
      </c>
      <c r="BA19">
        <v>-0.45468597405510702</v>
      </c>
      <c r="BB19" t="s">
        <v>451</v>
      </c>
      <c r="BC19">
        <v>10203.700000000001</v>
      </c>
      <c r="BD19">
        <v>1638.9472000000001</v>
      </c>
      <c r="BE19">
        <v>1776.45634366891</v>
      </c>
      <c r="BF19">
        <f t="shared" si="31"/>
        <v>7.7406430030761531E-2</v>
      </c>
      <c r="BG19">
        <v>0.5</v>
      </c>
      <c r="BH19">
        <f t="shared" si="32"/>
        <v>1261.2111197350441</v>
      </c>
      <c r="BI19">
        <f t="shared" si="33"/>
        <v>6.0807709732495301</v>
      </c>
      <c r="BJ19">
        <f t="shared" si="34"/>
        <v>48.81292514689455</v>
      </c>
      <c r="BK19">
        <f t="shared" si="35"/>
        <v>5.1818897288802923E-3</v>
      </c>
      <c r="BL19">
        <f t="shared" si="36"/>
        <v>1.5684166212476187</v>
      </c>
      <c r="BM19">
        <f t="shared" si="37"/>
        <v>717.97916164672313</v>
      </c>
      <c r="BN19" t="s">
        <v>435</v>
      </c>
      <c r="BO19">
        <v>0</v>
      </c>
      <c r="BP19">
        <f t="shared" si="38"/>
        <v>717.97916164672313</v>
      </c>
      <c r="BQ19">
        <f t="shared" si="39"/>
        <v>0.59583630399614385</v>
      </c>
      <c r="BR19">
        <f t="shared" si="40"/>
        <v>0.12991224185504227</v>
      </c>
      <c r="BS19">
        <f t="shared" si="41"/>
        <v>0.72469192623175782</v>
      </c>
      <c r="BT19">
        <f t="shared" si="42"/>
        <v>0.16703974773226826</v>
      </c>
      <c r="BU19">
        <f t="shared" si="43"/>
        <v>0.77192775670998592</v>
      </c>
      <c r="BV19">
        <f t="shared" si="44"/>
        <v>5.6911096644681164E-2</v>
      </c>
      <c r="BW19">
        <f t="shared" si="45"/>
        <v>0.94308890335531881</v>
      </c>
      <c r="BX19">
        <v>1568</v>
      </c>
      <c r="BY19">
        <v>290</v>
      </c>
      <c r="BZ19">
        <v>1757.71</v>
      </c>
      <c r="CA19">
        <v>55</v>
      </c>
      <c r="CB19">
        <v>10203.700000000001</v>
      </c>
      <c r="CC19">
        <v>1748.31</v>
      </c>
      <c r="CD19">
        <v>9.4</v>
      </c>
      <c r="CE19">
        <v>300</v>
      </c>
      <c r="CF19">
        <v>24.1</v>
      </c>
      <c r="CG19">
        <v>1776.45634366891</v>
      </c>
      <c r="CH19">
        <v>3.03479834372015</v>
      </c>
      <c r="CI19">
        <v>-28.718173003533799</v>
      </c>
      <c r="CJ19">
        <v>2.7389033038388702</v>
      </c>
      <c r="CK19">
        <v>0.79701486396319499</v>
      </c>
      <c r="CL19">
        <v>-7.1790776418242499E-3</v>
      </c>
      <c r="CM19">
        <v>290</v>
      </c>
      <c r="CN19">
        <v>1751.72</v>
      </c>
      <c r="CO19">
        <v>895</v>
      </c>
      <c r="CP19">
        <v>10153.1</v>
      </c>
      <c r="CQ19">
        <v>1748.17</v>
      </c>
      <c r="CR19">
        <v>3.55</v>
      </c>
      <c r="DF19">
        <f t="shared" si="46"/>
        <v>1500</v>
      </c>
      <c r="DG19">
        <f t="shared" si="47"/>
        <v>1261.2111197350441</v>
      </c>
      <c r="DH19">
        <f t="shared" si="48"/>
        <v>0.84080741315669605</v>
      </c>
      <c r="DI19">
        <f t="shared" si="49"/>
        <v>0.16115830739242334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1695415475.5999999</v>
      </c>
      <c r="DP19">
        <v>393.10250000000002</v>
      </c>
      <c r="DQ19">
        <v>400.010625</v>
      </c>
      <c r="DR19">
        <v>25.560275000000001</v>
      </c>
      <c r="DS19">
        <v>23.697737499999999</v>
      </c>
      <c r="DT19">
        <v>389.81793750000003</v>
      </c>
      <c r="DU19">
        <v>25.129275</v>
      </c>
      <c r="DV19">
        <v>599.99987499999997</v>
      </c>
      <c r="DW19">
        <v>88.498712499999996</v>
      </c>
      <c r="DX19">
        <v>9.9965593749999998E-2</v>
      </c>
      <c r="DY19">
        <v>30.348387500000001</v>
      </c>
      <c r="DZ19">
        <v>28.756318749999998</v>
      </c>
      <c r="EA19">
        <v>999.9</v>
      </c>
      <c r="EB19">
        <v>0</v>
      </c>
      <c r="EC19">
        <v>0</v>
      </c>
      <c r="ED19">
        <v>4966.2893750000003</v>
      </c>
      <c r="EE19">
        <v>0</v>
      </c>
      <c r="EF19">
        <v>0.83374475000000003</v>
      </c>
      <c r="EG19">
        <v>-6.9080943750000001</v>
      </c>
      <c r="EH19">
        <v>403.44956250000001</v>
      </c>
      <c r="EI19">
        <v>409.72006249999998</v>
      </c>
      <c r="EJ19">
        <v>1.9485412499999999</v>
      </c>
      <c r="EK19">
        <v>400.010625</v>
      </c>
      <c r="EL19">
        <v>23.697737499999999</v>
      </c>
      <c r="EM19">
        <v>2.269665625</v>
      </c>
      <c r="EN19">
        <v>2.0972206249999998</v>
      </c>
      <c r="EO19">
        <v>19.462687500000001</v>
      </c>
      <c r="EP19">
        <v>18.1980875</v>
      </c>
      <c r="EQ19">
        <v>1500</v>
      </c>
      <c r="ER19">
        <v>0.97299424999999995</v>
      </c>
      <c r="ES19">
        <v>2.7005531249999999E-2</v>
      </c>
      <c r="ET19">
        <v>0</v>
      </c>
      <c r="EU19">
        <v>1639.8575000000001</v>
      </c>
      <c r="EV19">
        <v>5.0000299999999998</v>
      </c>
      <c r="EW19">
        <v>24514.643749999999</v>
      </c>
      <c r="EX19">
        <v>11374.424999999999</v>
      </c>
      <c r="EY19">
        <v>46.311999999999998</v>
      </c>
      <c r="EZ19">
        <v>47.125</v>
      </c>
      <c r="FA19">
        <v>47.023249999999997</v>
      </c>
      <c r="FB19">
        <v>46.686999999999998</v>
      </c>
      <c r="FC19">
        <v>48.335625</v>
      </c>
      <c r="FD19">
        <v>1454.628125</v>
      </c>
      <c r="FE19">
        <v>40.370624999999997</v>
      </c>
      <c r="FF19">
        <v>0</v>
      </c>
      <c r="FG19">
        <v>69.5</v>
      </c>
      <c r="FH19">
        <v>0</v>
      </c>
      <c r="FI19">
        <v>1638.9472000000001</v>
      </c>
      <c r="FJ19">
        <v>-51.585384699211602</v>
      </c>
      <c r="FK19">
        <v>-755.015385789211</v>
      </c>
      <c r="FL19">
        <v>24501.432000000001</v>
      </c>
      <c r="FM19">
        <v>15</v>
      </c>
      <c r="FN19">
        <v>1695415509.0999999</v>
      </c>
      <c r="FO19" t="s">
        <v>452</v>
      </c>
      <c r="FP19">
        <v>1695415434.0999999</v>
      </c>
      <c r="FQ19">
        <v>1695415509.0999999</v>
      </c>
      <c r="FR19">
        <v>4</v>
      </c>
      <c r="FS19">
        <v>2.5999999999999999E-2</v>
      </c>
      <c r="FT19">
        <v>0</v>
      </c>
      <c r="FU19">
        <v>3.3069999999999999</v>
      </c>
      <c r="FV19">
        <v>0.43099999999999999</v>
      </c>
      <c r="FW19">
        <v>400</v>
      </c>
      <c r="FX19">
        <v>24</v>
      </c>
      <c r="FY19">
        <v>0.53</v>
      </c>
      <c r="FZ19">
        <v>0.03</v>
      </c>
      <c r="GA19">
        <v>6.1174800945305403</v>
      </c>
      <c r="GB19">
        <v>-9.5094476262598204E-2</v>
      </c>
      <c r="GC19">
        <v>1.9668827540345799E-2</v>
      </c>
      <c r="GD19">
        <v>1</v>
      </c>
      <c r="GE19">
        <v>1640.71346153846</v>
      </c>
      <c r="GF19">
        <v>-52.134359010177498</v>
      </c>
      <c r="GG19">
        <v>3.9176523015976001</v>
      </c>
      <c r="GH19">
        <v>0</v>
      </c>
      <c r="GI19">
        <v>0.105137982957879</v>
      </c>
      <c r="GJ19">
        <v>-2.1427623704298699E-2</v>
      </c>
      <c r="GK19">
        <v>1.5453843417063001E-3</v>
      </c>
      <c r="GL19">
        <v>1</v>
      </c>
      <c r="GM19">
        <v>2</v>
      </c>
      <c r="GN19">
        <v>3</v>
      </c>
      <c r="GO19" t="s">
        <v>438</v>
      </c>
      <c r="GP19">
        <v>3.19882</v>
      </c>
      <c r="GQ19">
        <v>2.7223899999999999</v>
      </c>
      <c r="GR19">
        <v>8.1101000000000006E-2</v>
      </c>
      <c r="GS19">
        <v>8.2768099999999997E-2</v>
      </c>
      <c r="GT19">
        <v>0.10978400000000001</v>
      </c>
      <c r="GU19">
        <v>0.10516200000000001</v>
      </c>
      <c r="GV19">
        <v>25309.4</v>
      </c>
      <c r="GW19">
        <v>25672.400000000001</v>
      </c>
      <c r="GX19">
        <v>26050.3</v>
      </c>
      <c r="GY19">
        <v>26705.7</v>
      </c>
      <c r="GZ19">
        <v>32866.199999999997</v>
      </c>
      <c r="HA19">
        <v>33240.400000000001</v>
      </c>
      <c r="HB19">
        <v>39629.199999999997</v>
      </c>
      <c r="HC19">
        <v>39580.9</v>
      </c>
      <c r="HD19">
        <v>2.2821500000000001</v>
      </c>
      <c r="HE19">
        <v>2.2381700000000002</v>
      </c>
      <c r="HF19">
        <v>0.20250699999999999</v>
      </c>
      <c r="HG19">
        <v>0</v>
      </c>
      <c r="HH19">
        <v>25.4526</v>
      </c>
      <c r="HI19">
        <v>999.9</v>
      </c>
      <c r="HJ19">
        <v>51.74</v>
      </c>
      <c r="HK19">
        <v>30.533999999999999</v>
      </c>
      <c r="HL19">
        <v>25.682500000000001</v>
      </c>
      <c r="HM19">
        <v>29.341799999999999</v>
      </c>
      <c r="HN19">
        <v>34.334899999999998</v>
      </c>
      <c r="HO19">
        <v>2</v>
      </c>
      <c r="HP19">
        <v>4.5368400000000003E-2</v>
      </c>
      <c r="HQ19">
        <v>0</v>
      </c>
      <c r="HR19">
        <v>20.259699999999999</v>
      </c>
      <c r="HS19">
        <v>5.25847</v>
      </c>
      <c r="HT19">
        <v>11.9201</v>
      </c>
      <c r="HU19">
        <v>4.9774000000000003</v>
      </c>
      <c r="HV19">
        <v>3.2860299999999998</v>
      </c>
      <c r="HW19">
        <v>971.5</v>
      </c>
      <c r="HX19">
        <v>9999</v>
      </c>
      <c r="HY19">
        <v>9999</v>
      </c>
      <c r="HZ19">
        <v>9999</v>
      </c>
      <c r="IA19">
        <v>1.8664499999999999</v>
      </c>
      <c r="IB19">
        <v>1.8666</v>
      </c>
      <c r="IC19">
        <v>1.8644499999999999</v>
      </c>
      <c r="ID19">
        <v>1.8647899999999999</v>
      </c>
      <c r="IE19">
        <v>1.8627899999999999</v>
      </c>
      <c r="IF19">
        <v>1.86555</v>
      </c>
      <c r="IG19">
        <v>1.86503</v>
      </c>
      <c r="IH19">
        <v>1.87036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3.2850000000000001</v>
      </c>
      <c r="IW19">
        <v>0.43099999999999999</v>
      </c>
      <c r="IX19">
        <v>1.84906880904555</v>
      </c>
      <c r="IY19">
        <v>4.1853820028358701E-3</v>
      </c>
      <c r="IZ19">
        <v>-1.41063378290963E-6</v>
      </c>
      <c r="JA19">
        <v>3.1016921134059799E-10</v>
      </c>
      <c r="JB19">
        <v>-3.2885748909462401E-2</v>
      </c>
      <c r="JC19">
        <v>-1.8800783070482E-2</v>
      </c>
      <c r="JD19">
        <v>2.1928668201692302E-3</v>
      </c>
      <c r="JE19">
        <v>-2.28370224829719E-5</v>
      </c>
      <c r="JF19">
        <v>10</v>
      </c>
      <c r="JG19">
        <v>2135</v>
      </c>
      <c r="JH19">
        <v>1</v>
      </c>
      <c r="JI19">
        <v>29</v>
      </c>
      <c r="JJ19">
        <v>0.8</v>
      </c>
      <c r="JK19">
        <v>0.7</v>
      </c>
      <c r="JL19">
        <v>1.2829600000000001</v>
      </c>
      <c r="JM19">
        <v>2.6660200000000001</v>
      </c>
      <c r="JN19">
        <v>2.0959500000000002</v>
      </c>
      <c r="JO19">
        <v>2.7685499999999998</v>
      </c>
      <c r="JP19">
        <v>2.0971700000000002</v>
      </c>
      <c r="JQ19">
        <v>2.2814899999999998</v>
      </c>
      <c r="JR19">
        <v>34.875500000000002</v>
      </c>
      <c r="JS19">
        <v>15.445399999999999</v>
      </c>
      <c r="JT19">
        <v>18</v>
      </c>
      <c r="JU19">
        <v>627.798</v>
      </c>
      <c r="JV19">
        <v>730.29399999999998</v>
      </c>
      <c r="JW19">
        <v>28.3386</v>
      </c>
      <c r="JX19">
        <v>27.766100000000002</v>
      </c>
      <c r="JY19">
        <v>30</v>
      </c>
      <c r="JZ19">
        <v>27.459800000000001</v>
      </c>
      <c r="KA19">
        <v>27.830500000000001</v>
      </c>
      <c r="KB19">
        <v>25.7376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102.479</v>
      </c>
      <c r="KI19">
        <v>102.721</v>
      </c>
    </row>
    <row r="20" spans="1:295" x14ac:dyDescent="0.2">
      <c r="A20">
        <v>4</v>
      </c>
      <c r="B20">
        <v>1695415644.0999999</v>
      </c>
      <c r="C20">
        <v>288</v>
      </c>
      <c r="D20" t="s">
        <v>453</v>
      </c>
      <c r="E20" t="s">
        <v>454</v>
      </c>
      <c r="F20">
        <v>15</v>
      </c>
      <c r="G20">
        <v>1695415635.5999999</v>
      </c>
      <c r="H20">
        <f t="shared" si="0"/>
        <v>1.157304164108638E-3</v>
      </c>
      <c r="I20">
        <f t="shared" si="1"/>
        <v>1.1573041641086379</v>
      </c>
      <c r="J20">
        <f t="shared" si="2"/>
        <v>8.4316603427517318</v>
      </c>
      <c r="K20">
        <f t="shared" si="3"/>
        <v>690.64281249999999</v>
      </c>
      <c r="L20">
        <f t="shared" si="4"/>
        <v>432.27438670612855</v>
      </c>
      <c r="M20">
        <f t="shared" si="5"/>
        <v>38.297439681505438</v>
      </c>
      <c r="N20">
        <f t="shared" si="6"/>
        <v>61.187644391166117</v>
      </c>
      <c r="O20">
        <f t="shared" si="7"/>
        <v>5.7106603472773992E-2</v>
      </c>
      <c r="P20">
        <f t="shared" si="8"/>
        <v>1.758097070505062</v>
      </c>
      <c r="Q20">
        <f t="shared" si="9"/>
        <v>5.6095763167462558E-2</v>
      </c>
      <c r="R20">
        <f t="shared" si="10"/>
        <v>3.5149181600433697E-2</v>
      </c>
      <c r="S20">
        <f t="shared" si="11"/>
        <v>241.74173076575602</v>
      </c>
      <c r="T20">
        <f t="shared" si="12"/>
        <v>32.034039647598391</v>
      </c>
      <c r="U20">
        <f t="shared" si="13"/>
        <v>28.819387500000001</v>
      </c>
      <c r="V20">
        <f t="shared" si="14"/>
        <v>3.9799313310284852</v>
      </c>
      <c r="W20">
        <f t="shared" si="15"/>
        <v>51.278238276347899</v>
      </c>
      <c r="X20">
        <f t="shared" si="16"/>
        <v>2.2160496844164528</v>
      </c>
      <c r="Y20">
        <f t="shared" si="17"/>
        <v>4.3216182125324814</v>
      </c>
      <c r="Z20">
        <f t="shared" si="18"/>
        <v>1.7638816466120324</v>
      </c>
      <c r="AA20">
        <f t="shared" si="19"/>
        <v>-51.037113637190934</v>
      </c>
      <c r="AB20">
        <f t="shared" si="20"/>
        <v>135.44601149220696</v>
      </c>
      <c r="AC20">
        <f t="shared" si="21"/>
        <v>17.051363987323715</v>
      </c>
      <c r="AD20">
        <f t="shared" si="22"/>
        <v>343.20199260809579</v>
      </c>
      <c r="AE20">
        <f t="shared" si="23"/>
        <v>8.5738592132050044</v>
      </c>
      <c r="AF20">
        <f t="shared" si="24"/>
        <v>1.137637158224434</v>
      </c>
      <c r="AG20">
        <f t="shared" si="25"/>
        <v>8.4316603427517318</v>
      </c>
      <c r="AH20">
        <v>717.13501875393797</v>
      </c>
      <c r="AI20">
        <v>708.484418181818</v>
      </c>
      <c r="AJ20">
        <v>2.9934687093307101E-3</v>
      </c>
      <c r="AK20">
        <v>65.864760822332599</v>
      </c>
      <c r="AL20">
        <f t="shared" si="26"/>
        <v>1.1573041641086379</v>
      </c>
      <c r="AM20">
        <v>23.907913072509199</v>
      </c>
      <c r="AN20">
        <v>25.040056363636399</v>
      </c>
      <c r="AO20">
        <v>-8.0868219069902896E-4</v>
      </c>
      <c r="AP20">
        <v>78.182345425431095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22157.470329034801</v>
      </c>
      <c r="AV20" t="s">
        <v>433</v>
      </c>
      <c r="AW20">
        <v>10208.1</v>
      </c>
      <c r="AX20">
        <v>953.24423076923097</v>
      </c>
      <c r="AY20">
        <v>4562.68</v>
      </c>
      <c r="AZ20">
        <f t="shared" si="30"/>
        <v>0.79107800004181072</v>
      </c>
      <c r="BA20">
        <v>-0.45468597405510702</v>
      </c>
      <c r="BB20" t="s">
        <v>455</v>
      </c>
      <c r="BC20">
        <v>10200.4</v>
      </c>
      <c r="BD20">
        <v>1586.278</v>
      </c>
      <c r="BE20">
        <v>1746.7993960615499</v>
      </c>
      <c r="BF20">
        <f t="shared" si="31"/>
        <v>9.18945795513052E-2</v>
      </c>
      <c r="BG20">
        <v>0.5</v>
      </c>
      <c r="BH20">
        <f t="shared" si="32"/>
        <v>1261.2346312257803</v>
      </c>
      <c r="BI20">
        <f t="shared" si="33"/>
        <v>8.4316603427517318</v>
      </c>
      <c r="BJ20">
        <f t="shared" si="34"/>
        <v>57.95031307601927</v>
      </c>
      <c r="BK20">
        <f t="shared" si="35"/>
        <v>7.0457519138768764E-3</v>
      </c>
      <c r="BL20">
        <f t="shared" si="36"/>
        <v>1.6120228861352495</v>
      </c>
      <c r="BM20">
        <f t="shared" si="37"/>
        <v>713.0860776106864</v>
      </c>
      <c r="BN20" t="s">
        <v>435</v>
      </c>
      <c r="BO20">
        <v>0</v>
      </c>
      <c r="BP20">
        <f t="shared" si="38"/>
        <v>713.0860776106864</v>
      </c>
      <c r="BQ20">
        <f t="shared" si="39"/>
        <v>0.59177563307014092</v>
      </c>
      <c r="BR20">
        <f t="shared" si="40"/>
        <v>0.15528618350599316</v>
      </c>
      <c r="BS20">
        <f t="shared" si="41"/>
        <v>0.73147471154327048</v>
      </c>
      <c r="BT20">
        <f t="shared" si="42"/>
        <v>0.20228133226556372</v>
      </c>
      <c r="BU20">
        <f t="shared" si="43"/>
        <v>0.78014426186577113</v>
      </c>
      <c r="BV20">
        <f t="shared" si="44"/>
        <v>6.9806437146213929E-2</v>
      </c>
      <c r="BW20">
        <f t="shared" si="45"/>
        <v>0.93019356285378607</v>
      </c>
      <c r="BX20">
        <v>1569</v>
      </c>
      <c r="BY20">
        <v>290</v>
      </c>
      <c r="BZ20">
        <v>1725.08</v>
      </c>
      <c r="CA20">
        <v>75</v>
      </c>
      <c r="CB20">
        <v>10200.4</v>
      </c>
      <c r="CC20">
        <v>1716.82</v>
      </c>
      <c r="CD20">
        <v>8.26</v>
      </c>
      <c r="CE20">
        <v>300</v>
      </c>
      <c r="CF20">
        <v>24.1</v>
      </c>
      <c r="CG20">
        <v>1746.7993960615499</v>
      </c>
      <c r="CH20">
        <v>2.3499442070432002</v>
      </c>
      <c r="CI20">
        <v>-30.575092390254099</v>
      </c>
      <c r="CJ20">
        <v>2.1208214266191798</v>
      </c>
      <c r="CK20">
        <v>0.88127501150860399</v>
      </c>
      <c r="CL20">
        <v>-7.1792947719688596E-3</v>
      </c>
      <c r="CM20">
        <v>290</v>
      </c>
      <c r="CN20">
        <v>1717.68</v>
      </c>
      <c r="CO20">
        <v>745</v>
      </c>
      <c r="CP20">
        <v>10157.799999999999</v>
      </c>
      <c r="CQ20">
        <v>1716.7</v>
      </c>
      <c r="CR20">
        <v>0.98</v>
      </c>
      <c r="DF20">
        <f t="shared" si="46"/>
        <v>1500.028125</v>
      </c>
      <c r="DG20">
        <f t="shared" si="47"/>
        <v>1261.2346312257803</v>
      </c>
      <c r="DH20">
        <f t="shared" si="48"/>
        <v>0.84080732234655953</v>
      </c>
      <c r="DI20">
        <f t="shared" si="49"/>
        <v>0.16115813212885993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1695415635.5999999</v>
      </c>
      <c r="DP20">
        <v>690.64281249999999</v>
      </c>
      <c r="DQ20">
        <v>700.00337500000001</v>
      </c>
      <c r="DR20">
        <v>25.013200000000001</v>
      </c>
      <c r="DS20">
        <v>23.9039</v>
      </c>
      <c r="DT20">
        <v>685.94650000000001</v>
      </c>
      <c r="DU20">
        <v>24.571200000000001</v>
      </c>
      <c r="DV20">
        <v>599.93574999999998</v>
      </c>
      <c r="DW20">
        <v>88.495337500000005</v>
      </c>
      <c r="DX20">
        <v>9.9871606249999995E-2</v>
      </c>
      <c r="DY20">
        <v>30.248406249999999</v>
      </c>
      <c r="DZ20">
        <v>28.819387500000001</v>
      </c>
      <c r="EA20">
        <v>999.9</v>
      </c>
      <c r="EB20">
        <v>0</v>
      </c>
      <c r="EC20">
        <v>0</v>
      </c>
      <c r="ED20">
        <v>4963.7887499999997</v>
      </c>
      <c r="EE20">
        <v>0</v>
      </c>
      <c r="EF20">
        <v>0.84456912500000003</v>
      </c>
      <c r="EG20">
        <v>-9.3604618750000004</v>
      </c>
      <c r="EH20">
        <v>708.39706249999995</v>
      </c>
      <c r="EI20">
        <v>717.14581250000003</v>
      </c>
      <c r="EJ20">
        <v>1.1587050000000001</v>
      </c>
      <c r="EK20">
        <v>700.00337500000001</v>
      </c>
      <c r="EL20">
        <v>23.9039</v>
      </c>
      <c r="EM20">
        <v>2.2179243749999999</v>
      </c>
      <c r="EN20">
        <v>2.1153849999999998</v>
      </c>
      <c r="EO20">
        <v>19.092393749999999</v>
      </c>
      <c r="EP20">
        <v>18.335493750000001</v>
      </c>
      <c r="EQ20">
        <v>1500.028125</v>
      </c>
      <c r="ER20">
        <v>0.97299824999999995</v>
      </c>
      <c r="ES20">
        <v>2.7001649999999999E-2</v>
      </c>
      <c r="ET20">
        <v>0</v>
      </c>
      <c r="EU20">
        <v>1586.655</v>
      </c>
      <c r="EV20">
        <v>5.0000299999999998</v>
      </c>
      <c r="EW20">
        <v>23748.9</v>
      </c>
      <c r="EX20">
        <v>11374.65</v>
      </c>
      <c r="EY20">
        <v>46.311999999999998</v>
      </c>
      <c r="EZ20">
        <v>47.125</v>
      </c>
      <c r="FA20">
        <v>47.061999999999998</v>
      </c>
      <c r="FB20">
        <v>46.686999999999998</v>
      </c>
      <c r="FC20">
        <v>48.315937499999997</v>
      </c>
      <c r="FD20">
        <v>1454.6612500000001</v>
      </c>
      <c r="FE20">
        <v>40.366875</v>
      </c>
      <c r="FF20">
        <v>0</v>
      </c>
      <c r="FG20">
        <v>158.299999952316</v>
      </c>
      <c r="FH20">
        <v>0</v>
      </c>
      <c r="FI20">
        <v>1586.278</v>
      </c>
      <c r="FJ20">
        <v>-21.9984615423724</v>
      </c>
      <c r="FK20">
        <v>-325.15384611713</v>
      </c>
      <c r="FL20">
        <v>23742.491999999998</v>
      </c>
      <c r="FM20">
        <v>15</v>
      </c>
      <c r="FN20">
        <v>1695415664.0999999</v>
      </c>
      <c r="FO20" t="s">
        <v>456</v>
      </c>
      <c r="FP20">
        <v>1695415620.0999999</v>
      </c>
      <c r="FQ20">
        <v>1695415664.0999999</v>
      </c>
      <c r="FR20">
        <v>6</v>
      </c>
      <c r="FS20">
        <v>0.54</v>
      </c>
      <c r="FT20">
        <v>1E-3</v>
      </c>
      <c r="FU20">
        <v>4.7210000000000001</v>
      </c>
      <c r="FV20">
        <v>0.442</v>
      </c>
      <c r="FW20">
        <v>700</v>
      </c>
      <c r="FX20">
        <v>24</v>
      </c>
      <c r="FY20">
        <v>0.23</v>
      </c>
      <c r="FZ20">
        <v>0.08</v>
      </c>
      <c r="GA20">
        <v>9.7475836487445093</v>
      </c>
      <c r="GB20">
        <v>-27.4691688175735</v>
      </c>
      <c r="GC20">
        <v>3.4290013336518199</v>
      </c>
      <c r="GD20">
        <v>0</v>
      </c>
      <c r="GE20">
        <v>1586.60846153846</v>
      </c>
      <c r="GF20">
        <v>-21.830427351426</v>
      </c>
      <c r="GG20">
        <v>1.64992935118609</v>
      </c>
      <c r="GH20">
        <v>0</v>
      </c>
      <c r="GI20">
        <v>7.2899783765713197E-2</v>
      </c>
      <c r="GJ20">
        <v>-0.246246985556969</v>
      </c>
      <c r="GK20">
        <v>2.3089216390441699E-2</v>
      </c>
      <c r="GL20">
        <v>0</v>
      </c>
      <c r="GM20">
        <v>0</v>
      </c>
      <c r="GN20">
        <v>3</v>
      </c>
      <c r="GO20" t="s">
        <v>448</v>
      </c>
      <c r="GP20">
        <v>3.1988400000000001</v>
      </c>
      <c r="GQ20">
        <v>2.7223700000000002</v>
      </c>
      <c r="GR20">
        <v>0.12210500000000001</v>
      </c>
      <c r="GS20">
        <v>0.123735</v>
      </c>
      <c r="GT20">
        <v>0.108099</v>
      </c>
      <c r="GU20">
        <v>0.105779</v>
      </c>
      <c r="GV20">
        <v>24183.5</v>
      </c>
      <c r="GW20">
        <v>24531.200000000001</v>
      </c>
      <c r="GX20">
        <v>26053.9</v>
      </c>
      <c r="GY20">
        <v>26711.4</v>
      </c>
      <c r="GZ20">
        <v>32934.9</v>
      </c>
      <c r="HA20">
        <v>33224.1</v>
      </c>
      <c r="HB20">
        <v>39635</v>
      </c>
      <c r="HC20">
        <v>39589.1</v>
      </c>
      <c r="HD20">
        <v>2.2813699999999999</v>
      </c>
      <c r="HE20">
        <v>2.2393999999999998</v>
      </c>
      <c r="HF20">
        <v>0.21334700000000001</v>
      </c>
      <c r="HG20">
        <v>0</v>
      </c>
      <c r="HH20">
        <v>25.319099999999999</v>
      </c>
      <c r="HI20">
        <v>999.9</v>
      </c>
      <c r="HJ20">
        <v>51.959000000000003</v>
      </c>
      <c r="HK20">
        <v>30.594999999999999</v>
      </c>
      <c r="HL20">
        <v>25.880800000000001</v>
      </c>
      <c r="HM20">
        <v>29.431799999999999</v>
      </c>
      <c r="HN20">
        <v>34.286900000000003</v>
      </c>
      <c r="HO20">
        <v>2</v>
      </c>
      <c r="HP20">
        <v>4.14787E-2</v>
      </c>
      <c r="HQ20">
        <v>0</v>
      </c>
      <c r="HR20">
        <v>20.259599999999999</v>
      </c>
      <c r="HS20">
        <v>5.2569699999999999</v>
      </c>
      <c r="HT20">
        <v>11.920199999999999</v>
      </c>
      <c r="HU20">
        <v>4.9761499999999996</v>
      </c>
      <c r="HV20">
        <v>3.286</v>
      </c>
      <c r="HW20">
        <v>971.6</v>
      </c>
      <c r="HX20">
        <v>9999</v>
      </c>
      <c r="HY20">
        <v>9999</v>
      </c>
      <c r="HZ20">
        <v>9999</v>
      </c>
      <c r="IA20">
        <v>1.8664099999999999</v>
      </c>
      <c r="IB20">
        <v>1.8665099999999999</v>
      </c>
      <c r="IC20">
        <v>1.8644099999999999</v>
      </c>
      <c r="ID20">
        <v>1.8647800000000001</v>
      </c>
      <c r="IE20">
        <v>1.8627899999999999</v>
      </c>
      <c r="IF20">
        <v>1.86554</v>
      </c>
      <c r="IG20">
        <v>1.86504</v>
      </c>
      <c r="IH20">
        <v>1.8702799999999999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4.6959999999999997</v>
      </c>
      <c r="IW20">
        <v>0.442</v>
      </c>
      <c r="IX20">
        <v>2.38905023363459</v>
      </c>
      <c r="IY20">
        <v>4.1853820028358701E-3</v>
      </c>
      <c r="IZ20">
        <v>-1.41063378290963E-6</v>
      </c>
      <c r="JA20">
        <v>3.1016921134059799E-10</v>
      </c>
      <c r="JB20">
        <v>-3.1761392958608602E-2</v>
      </c>
      <c r="JC20">
        <v>-1.8800783070482E-2</v>
      </c>
      <c r="JD20">
        <v>2.1928668201692302E-3</v>
      </c>
      <c r="JE20">
        <v>-2.28370224829719E-5</v>
      </c>
      <c r="JF20">
        <v>10</v>
      </c>
      <c r="JG20">
        <v>2135</v>
      </c>
      <c r="JH20">
        <v>1</v>
      </c>
      <c r="JI20">
        <v>29</v>
      </c>
      <c r="JJ20">
        <v>0.4</v>
      </c>
      <c r="JK20">
        <v>0.6</v>
      </c>
      <c r="JL20">
        <v>2.01294</v>
      </c>
      <c r="JM20">
        <v>2.65869</v>
      </c>
      <c r="JN20">
        <v>2.0959500000000002</v>
      </c>
      <c r="JO20">
        <v>2.7685499999999998</v>
      </c>
      <c r="JP20">
        <v>2.0971700000000002</v>
      </c>
      <c r="JQ20">
        <v>2.3046899999999999</v>
      </c>
      <c r="JR20">
        <v>34.760800000000003</v>
      </c>
      <c r="JS20">
        <v>15.480399999999999</v>
      </c>
      <c r="JT20">
        <v>18</v>
      </c>
      <c r="JU20">
        <v>626.98900000000003</v>
      </c>
      <c r="JV20">
        <v>731.18200000000002</v>
      </c>
      <c r="JW20">
        <v>28.1418</v>
      </c>
      <c r="JX20">
        <v>27.708400000000001</v>
      </c>
      <c r="JY20">
        <v>29.9999</v>
      </c>
      <c r="JZ20">
        <v>27.4344</v>
      </c>
      <c r="KA20">
        <v>27.811499999999999</v>
      </c>
      <c r="KB20">
        <v>40.353299999999997</v>
      </c>
      <c r="KC20">
        <v>-30</v>
      </c>
      <c r="KD20">
        <v>-30</v>
      </c>
      <c r="KE20">
        <v>-999.9</v>
      </c>
      <c r="KF20">
        <v>700</v>
      </c>
      <c r="KG20">
        <v>0</v>
      </c>
      <c r="KH20">
        <v>102.49299999999999</v>
      </c>
      <c r="KI20">
        <v>102.74299999999999</v>
      </c>
    </row>
    <row r="21" spans="1:295" x14ac:dyDescent="0.2">
      <c r="A21">
        <v>5</v>
      </c>
      <c r="B21">
        <v>1695415727.0999999</v>
      </c>
      <c r="C21">
        <v>371</v>
      </c>
      <c r="D21" t="s">
        <v>457</v>
      </c>
      <c r="E21" t="s">
        <v>458</v>
      </c>
      <c r="F21">
        <v>15</v>
      </c>
      <c r="G21">
        <v>1695415718.5999999</v>
      </c>
      <c r="H21">
        <f t="shared" si="0"/>
        <v>8.642649153206589E-4</v>
      </c>
      <c r="I21">
        <f t="shared" si="1"/>
        <v>0.86426491532065886</v>
      </c>
      <c r="J21">
        <f t="shared" si="2"/>
        <v>7.1040421712610522</v>
      </c>
      <c r="K21">
        <f t="shared" si="3"/>
        <v>692.08587499999999</v>
      </c>
      <c r="L21">
        <f t="shared" si="4"/>
        <v>400.53016498820989</v>
      </c>
      <c r="M21">
        <f t="shared" si="5"/>
        <v>35.485274009578696</v>
      </c>
      <c r="N21">
        <f t="shared" si="6"/>
        <v>61.315873458012703</v>
      </c>
      <c r="O21">
        <f t="shared" si="7"/>
        <v>4.2048816757611872E-2</v>
      </c>
      <c r="P21">
        <f t="shared" si="8"/>
        <v>1.7597949501591266</v>
      </c>
      <c r="Q21">
        <f t="shared" si="9"/>
        <v>4.14985221715201E-2</v>
      </c>
      <c r="R21">
        <f t="shared" si="10"/>
        <v>2.5985418106179027E-2</v>
      </c>
      <c r="S21">
        <f t="shared" si="11"/>
        <v>241.74292776575626</v>
      </c>
      <c r="T21">
        <f t="shared" si="12"/>
        <v>32.110343616426704</v>
      </c>
      <c r="U21">
        <f t="shared" si="13"/>
        <v>28.823406250000001</v>
      </c>
      <c r="V21">
        <f t="shared" si="14"/>
        <v>3.9808581856027998</v>
      </c>
      <c r="W21">
        <f t="shared" si="15"/>
        <v>51.035134196981332</v>
      </c>
      <c r="X21">
        <f t="shared" si="16"/>
        <v>2.2000907336013782</v>
      </c>
      <c r="Y21">
        <f t="shared" si="17"/>
        <v>4.3109335719773823</v>
      </c>
      <c r="Z21">
        <f t="shared" si="18"/>
        <v>1.7807674520014216</v>
      </c>
      <c r="AA21">
        <f t="shared" si="19"/>
        <v>-38.114082765641058</v>
      </c>
      <c r="AB21">
        <f t="shared" si="20"/>
        <v>131.09994831928822</v>
      </c>
      <c r="AC21">
        <f t="shared" si="21"/>
        <v>16.485106117743683</v>
      </c>
      <c r="AD21">
        <f t="shared" si="22"/>
        <v>351.21389943714712</v>
      </c>
      <c r="AE21">
        <f t="shared" si="23"/>
        <v>7.3265787295321161</v>
      </c>
      <c r="AF21">
        <f t="shared" si="24"/>
        <v>0.84606013736081664</v>
      </c>
      <c r="AG21">
        <f t="shared" si="25"/>
        <v>7.1040421712610522</v>
      </c>
      <c r="AH21">
        <v>717.24284608927599</v>
      </c>
      <c r="AI21">
        <v>709.87981212121201</v>
      </c>
      <c r="AJ21">
        <v>2.1872277207243201E-2</v>
      </c>
      <c r="AK21">
        <v>65.8617353846914</v>
      </c>
      <c r="AL21">
        <f t="shared" si="26"/>
        <v>0.86426491532065886</v>
      </c>
      <c r="AM21">
        <v>24.014870777819201</v>
      </c>
      <c r="AN21">
        <v>24.8583606060606</v>
      </c>
      <c r="AO21">
        <v>-1.5510234425236501E-4</v>
      </c>
      <c r="AP21">
        <v>78.1794776209003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22201.554867894538</v>
      </c>
      <c r="AV21" t="s">
        <v>433</v>
      </c>
      <c r="AW21">
        <v>10208.1</v>
      </c>
      <c r="AX21">
        <v>953.24423076923097</v>
      </c>
      <c r="AY21">
        <v>4562.68</v>
      </c>
      <c r="AZ21">
        <f t="shared" si="30"/>
        <v>0.79107800004181072</v>
      </c>
      <c r="BA21">
        <v>-0.45468597405510702</v>
      </c>
      <c r="BB21" t="s">
        <v>459</v>
      </c>
      <c r="BC21">
        <v>10203.5</v>
      </c>
      <c r="BD21">
        <v>1551.0155999999999</v>
      </c>
      <c r="BE21">
        <v>1703.87135785689</v>
      </c>
      <c r="BF21">
        <f t="shared" si="31"/>
        <v>8.971085590003125E-2</v>
      </c>
      <c r="BG21">
        <v>0.5</v>
      </c>
      <c r="BH21">
        <f t="shared" si="32"/>
        <v>1261.2409312257805</v>
      </c>
      <c r="BI21">
        <f t="shared" si="33"/>
        <v>7.1040421712610522</v>
      </c>
      <c r="BJ21">
        <f t="shared" si="34"/>
        <v>56.573501718208611</v>
      </c>
      <c r="BK21">
        <f t="shared" si="35"/>
        <v>5.9930882024023342E-3</v>
      </c>
      <c r="BL21">
        <f t="shared" si="36"/>
        <v>1.6778312687519363</v>
      </c>
      <c r="BM21">
        <f t="shared" si="37"/>
        <v>705.8266692469615</v>
      </c>
      <c r="BN21" t="s">
        <v>435</v>
      </c>
      <c r="BO21">
        <v>0</v>
      </c>
      <c r="BP21">
        <f t="shared" si="38"/>
        <v>705.8266692469615</v>
      </c>
      <c r="BQ21">
        <f t="shared" si="39"/>
        <v>0.58575119771087514</v>
      </c>
      <c r="BR21">
        <f t="shared" si="40"/>
        <v>0.15315522401084739</v>
      </c>
      <c r="BS21">
        <f t="shared" si="41"/>
        <v>0.7412282492953749</v>
      </c>
      <c r="BT21">
        <f t="shared" si="42"/>
        <v>0.20363740176824088</v>
      </c>
      <c r="BU21">
        <f t="shared" si="43"/>
        <v>0.79203754407087557</v>
      </c>
      <c r="BV21">
        <f t="shared" si="44"/>
        <v>6.9696940276647551E-2</v>
      </c>
      <c r="BW21">
        <f t="shared" si="45"/>
        <v>0.93030305972335248</v>
      </c>
      <c r="BX21">
        <v>1570</v>
      </c>
      <c r="BY21">
        <v>290</v>
      </c>
      <c r="BZ21">
        <v>1683.49</v>
      </c>
      <c r="CA21">
        <v>55</v>
      </c>
      <c r="CB21">
        <v>10203.5</v>
      </c>
      <c r="CC21">
        <v>1674.11</v>
      </c>
      <c r="CD21">
        <v>9.3800000000000008</v>
      </c>
      <c r="CE21">
        <v>300</v>
      </c>
      <c r="CF21">
        <v>24.1</v>
      </c>
      <c r="CG21">
        <v>1703.87135785689</v>
      </c>
      <c r="CH21">
        <v>2.6630455788712801</v>
      </c>
      <c r="CI21">
        <v>-30.3669350216623</v>
      </c>
      <c r="CJ21">
        <v>2.4033187685434001</v>
      </c>
      <c r="CK21">
        <v>0.85078903142104401</v>
      </c>
      <c r="CL21">
        <v>-7.1790024471635296E-3</v>
      </c>
      <c r="CM21">
        <v>290</v>
      </c>
      <c r="CN21">
        <v>1677.44</v>
      </c>
      <c r="CO21">
        <v>885</v>
      </c>
      <c r="CP21">
        <v>10152.799999999999</v>
      </c>
      <c r="CQ21">
        <v>1673.96</v>
      </c>
      <c r="CR21">
        <v>3.48</v>
      </c>
      <c r="DF21">
        <f t="shared" si="46"/>
        <v>1500.035625</v>
      </c>
      <c r="DG21">
        <f t="shared" si="47"/>
        <v>1261.2409312257805</v>
      </c>
      <c r="DH21">
        <f t="shared" si="48"/>
        <v>0.84080731831004385</v>
      </c>
      <c r="DI21">
        <f t="shared" si="49"/>
        <v>0.16115812433838447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1695415718.5999999</v>
      </c>
      <c r="DP21">
        <v>692.08587499999999</v>
      </c>
      <c r="DQ21">
        <v>699.99800000000005</v>
      </c>
      <c r="DR21">
        <v>24.832912499999999</v>
      </c>
      <c r="DS21">
        <v>24.007862500000002</v>
      </c>
      <c r="DT21">
        <v>687.38543749999997</v>
      </c>
      <c r="DU21">
        <v>24.3889125</v>
      </c>
      <c r="DV21">
        <v>600</v>
      </c>
      <c r="DW21">
        <v>88.495768749999996</v>
      </c>
      <c r="DX21">
        <v>9.9990350000000006E-2</v>
      </c>
      <c r="DY21">
        <v>30.205237499999999</v>
      </c>
      <c r="DZ21">
        <v>28.823406250000001</v>
      </c>
      <c r="EA21">
        <v>999.9</v>
      </c>
      <c r="EB21">
        <v>0</v>
      </c>
      <c r="EC21">
        <v>0</v>
      </c>
      <c r="ED21">
        <v>4971.680625</v>
      </c>
      <c r="EE21">
        <v>0</v>
      </c>
      <c r="EF21">
        <v>0.89869100000000002</v>
      </c>
      <c r="EG21">
        <v>-7.9121750000000004</v>
      </c>
      <c r="EH21">
        <v>709.73887500000001</v>
      </c>
      <c r="EI21">
        <v>717.21675000000005</v>
      </c>
      <c r="EJ21">
        <v>0.8647510625</v>
      </c>
      <c r="EK21">
        <v>699.99800000000005</v>
      </c>
      <c r="EL21">
        <v>24.007862500000002</v>
      </c>
      <c r="EM21">
        <v>2.2011206250000002</v>
      </c>
      <c r="EN21">
        <v>2.1245937499999998</v>
      </c>
      <c r="EO21">
        <v>18.970481249999999</v>
      </c>
      <c r="EP21">
        <v>18.404781249999999</v>
      </c>
      <c r="EQ21">
        <v>1500.035625</v>
      </c>
      <c r="ER21">
        <v>0.97299887500000004</v>
      </c>
      <c r="ES21">
        <v>2.7001062499999999E-2</v>
      </c>
      <c r="ET21">
        <v>0</v>
      </c>
      <c r="EU21">
        <v>1551.4493749999999</v>
      </c>
      <c r="EV21">
        <v>5.0000299999999998</v>
      </c>
      <c r="EW21">
        <v>23228.006249999999</v>
      </c>
      <c r="EX21">
        <v>11374.7125</v>
      </c>
      <c r="EY21">
        <v>46.371062500000001</v>
      </c>
      <c r="EZ21">
        <v>47.125</v>
      </c>
      <c r="FA21">
        <v>47.065937499999997</v>
      </c>
      <c r="FB21">
        <v>46.686999999999998</v>
      </c>
      <c r="FC21">
        <v>48.375</v>
      </c>
      <c r="FD21">
        <v>1454.66875</v>
      </c>
      <c r="FE21">
        <v>40.366875</v>
      </c>
      <c r="FF21">
        <v>0</v>
      </c>
      <c r="FG21">
        <v>81.700000047683702</v>
      </c>
      <c r="FH21">
        <v>0</v>
      </c>
      <c r="FI21">
        <v>1551.0155999999999</v>
      </c>
      <c r="FJ21">
        <v>-18.5292307370452</v>
      </c>
      <c r="FK21">
        <v>-260.51538426103099</v>
      </c>
      <c r="FL21">
        <v>23221.691999999999</v>
      </c>
      <c r="FM21">
        <v>15</v>
      </c>
      <c r="FN21">
        <v>1695415745.0999999</v>
      </c>
      <c r="FO21" t="s">
        <v>460</v>
      </c>
      <c r="FP21">
        <v>1695415620.0999999</v>
      </c>
      <c r="FQ21">
        <v>1695415745.0999999</v>
      </c>
      <c r="FR21">
        <v>7</v>
      </c>
      <c r="FS21">
        <v>0.54</v>
      </c>
      <c r="FT21">
        <v>-2E-3</v>
      </c>
      <c r="FU21">
        <v>4.7210000000000001</v>
      </c>
      <c r="FV21">
        <v>0.44400000000000001</v>
      </c>
      <c r="FW21">
        <v>700</v>
      </c>
      <c r="FX21">
        <v>24</v>
      </c>
      <c r="FY21">
        <v>0.23</v>
      </c>
      <c r="FZ21">
        <v>0.13</v>
      </c>
      <c r="GA21">
        <v>7.2858817628698898</v>
      </c>
      <c r="GB21">
        <v>-1.3510418697367499</v>
      </c>
      <c r="GC21">
        <v>0.11325900546458199</v>
      </c>
      <c r="GD21">
        <v>0</v>
      </c>
      <c r="GE21">
        <v>1551.4015999999999</v>
      </c>
      <c r="GF21">
        <v>-18.338461530209901</v>
      </c>
      <c r="GG21">
        <v>1.33824266857695</v>
      </c>
      <c r="GH21">
        <v>0</v>
      </c>
      <c r="GI21">
        <v>4.36501845629979E-2</v>
      </c>
      <c r="GJ21">
        <v>-1.0323104867448699E-2</v>
      </c>
      <c r="GK21">
        <v>7.44436862019525E-4</v>
      </c>
      <c r="GL21">
        <v>1</v>
      </c>
      <c r="GM21">
        <v>1</v>
      </c>
      <c r="GN21">
        <v>3</v>
      </c>
      <c r="GO21" t="s">
        <v>461</v>
      </c>
      <c r="GP21">
        <v>3.19882</v>
      </c>
      <c r="GQ21">
        <v>2.7223600000000001</v>
      </c>
      <c r="GR21">
        <v>0.122283</v>
      </c>
      <c r="GS21">
        <v>0.123749</v>
      </c>
      <c r="GT21">
        <v>0.10756499999999999</v>
      </c>
      <c r="GU21">
        <v>0.106099</v>
      </c>
      <c r="GV21">
        <v>24179.4</v>
      </c>
      <c r="GW21">
        <v>24532.5</v>
      </c>
      <c r="GX21">
        <v>26054.7</v>
      </c>
      <c r="GY21">
        <v>26713.1</v>
      </c>
      <c r="GZ21">
        <v>32956.6</v>
      </c>
      <c r="HA21">
        <v>33214</v>
      </c>
      <c r="HB21">
        <v>39636.9</v>
      </c>
      <c r="HC21">
        <v>39591.5</v>
      </c>
      <c r="HD21">
        <v>2.2824</v>
      </c>
      <c r="HE21">
        <v>2.24065</v>
      </c>
      <c r="HF21">
        <v>0.21713199999999999</v>
      </c>
      <c r="HG21">
        <v>0</v>
      </c>
      <c r="HH21">
        <v>25.270700000000001</v>
      </c>
      <c r="HI21">
        <v>999.9</v>
      </c>
      <c r="HJ21">
        <v>52.057000000000002</v>
      </c>
      <c r="HK21">
        <v>30.605</v>
      </c>
      <c r="HL21">
        <v>25.944299999999998</v>
      </c>
      <c r="HM21">
        <v>29.5518</v>
      </c>
      <c r="HN21">
        <v>34.302900000000001</v>
      </c>
      <c r="HO21">
        <v>2</v>
      </c>
      <c r="HP21">
        <v>3.9687500000000001E-2</v>
      </c>
      <c r="HQ21">
        <v>0</v>
      </c>
      <c r="HR21">
        <v>20.259599999999999</v>
      </c>
      <c r="HS21">
        <v>5.2544300000000002</v>
      </c>
      <c r="HT21">
        <v>11.9201</v>
      </c>
      <c r="HU21">
        <v>4.9772499999999997</v>
      </c>
      <c r="HV21">
        <v>3.286</v>
      </c>
      <c r="HW21">
        <v>971.6</v>
      </c>
      <c r="HX21">
        <v>9999</v>
      </c>
      <c r="HY21">
        <v>9999</v>
      </c>
      <c r="HZ21">
        <v>9999</v>
      </c>
      <c r="IA21">
        <v>1.8663799999999999</v>
      </c>
      <c r="IB21">
        <v>1.8665</v>
      </c>
      <c r="IC21">
        <v>1.86439</v>
      </c>
      <c r="ID21">
        <v>1.8647800000000001</v>
      </c>
      <c r="IE21">
        <v>1.8627899999999999</v>
      </c>
      <c r="IF21">
        <v>1.86554</v>
      </c>
      <c r="IG21">
        <v>1.8649500000000001</v>
      </c>
      <c r="IH21">
        <v>1.8702700000000001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4.7009999999999996</v>
      </c>
      <c r="IW21">
        <v>0.44400000000000001</v>
      </c>
      <c r="IX21">
        <v>2.38905023363459</v>
      </c>
      <c r="IY21">
        <v>4.1853820028358701E-3</v>
      </c>
      <c r="IZ21">
        <v>-1.41063378290963E-6</v>
      </c>
      <c r="JA21">
        <v>3.1016921134059799E-10</v>
      </c>
      <c r="JB21">
        <v>-3.0835851824637901E-2</v>
      </c>
      <c r="JC21">
        <v>-1.8800783070482E-2</v>
      </c>
      <c r="JD21">
        <v>2.1928668201692302E-3</v>
      </c>
      <c r="JE21">
        <v>-2.28370224829719E-5</v>
      </c>
      <c r="JF21">
        <v>10</v>
      </c>
      <c r="JG21">
        <v>2135</v>
      </c>
      <c r="JH21">
        <v>1</v>
      </c>
      <c r="JI21">
        <v>29</v>
      </c>
      <c r="JJ21">
        <v>1.8</v>
      </c>
      <c r="JK21">
        <v>1.1000000000000001</v>
      </c>
      <c r="JL21">
        <v>2.01294</v>
      </c>
      <c r="JM21">
        <v>2.65625</v>
      </c>
      <c r="JN21">
        <v>2.0959500000000002</v>
      </c>
      <c r="JO21">
        <v>2.7685499999999998</v>
      </c>
      <c r="JP21">
        <v>2.0971700000000002</v>
      </c>
      <c r="JQ21">
        <v>2.3339799999999999</v>
      </c>
      <c r="JR21">
        <v>34.715000000000003</v>
      </c>
      <c r="JS21">
        <v>15.4542</v>
      </c>
      <c r="JT21">
        <v>18</v>
      </c>
      <c r="JU21">
        <v>627.44500000000005</v>
      </c>
      <c r="JV21">
        <v>732.09900000000005</v>
      </c>
      <c r="JW21">
        <v>28.0518</v>
      </c>
      <c r="JX21">
        <v>27.6755</v>
      </c>
      <c r="JY21">
        <v>30</v>
      </c>
      <c r="JZ21">
        <v>27.411100000000001</v>
      </c>
      <c r="KA21">
        <v>27.7928</v>
      </c>
      <c r="KB21">
        <v>40.357100000000003</v>
      </c>
      <c r="KC21">
        <v>-30</v>
      </c>
      <c r="KD21">
        <v>-30</v>
      </c>
      <c r="KE21">
        <v>-999.9</v>
      </c>
      <c r="KF21">
        <v>700</v>
      </c>
      <c r="KG21">
        <v>0</v>
      </c>
      <c r="KH21">
        <v>102.497</v>
      </c>
      <c r="KI21">
        <v>102.749</v>
      </c>
    </row>
    <row r="22" spans="1:295" x14ac:dyDescent="0.2">
      <c r="A22">
        <v>6</v>
      </c>
      <c r="B22">
        <v>1695415907.0999999</v>
      </c>
      <c r="C22">
        <v>551</v>
      </c>
      <c r="D22" t="s">
        <v>462</v>
      </c>
      <c r="E22" t="s">
        <v>463</v>
      </c>
      <c r="F22">
        <v>15</v>
      </c>
      <c r="G22">
        <v>1695415899.0999999</v>
      </c>
      <c r="H22">
        <f t="shared" si="0"/>
        <v>5.1163009775941233E-4</v>
      </c>
      <c r="I22">
        <f t="shared" si="1"/>
        <v>0.51163009775941237</v>
      </c>
      <c r="J22">
        <f t="shared" si="2"/>
        <v>7.5570358000987969</v>
      </c>
      <c r="K22">
        <f t="shared" si="3"/>
        <v>991.984466666667</v>
      </c>
      <c r="L22">
        <f t="shared" si="4"/>
        <v>477.79674148528437</v>
      </c>
      <c r="M22">
        <f t="shared" si="5"/>
        <v>42.329506446183785</v>
      </c>
      <c r="N22">
        <f t="shared" si="6"/>
        <v>87.883003860071568</v>
      </c>
      <c r="O22">
        <f t="shared" si="7"/>
        <v>2.4851245870696811E-2</v>
      </c>
      <c r="P22">
        <f t="shared" si="8"/>
        <v>1.7568870569708923</v>
      </c>
      <c r="Q22">
        <f t="shared" si="9"/>
        <v>2.4657598684336788E-2</v>
      </c>
      <c r="R22">
        <f t="shared" si="10"/>
        <v>1.5428271744344423E-2</v>
      </c>
      <c r="S22">
        <f t="shared" si="11"/>
        <v>241.73793615325681</v>
      </c>
      <c r="T22">
        <f t="shared" si="12"/>
        <v>32.16565170704893</v>
      </c>
      <c r="U22">
        <f t="shared" si="13"/>
        <v>28.790479999999999</v>
      </c>
      <c r="V22">
        <f t="shared" si="14"/>
        <v>3.9732698641099673</v>
      </c>
      <c r="W22">
        <f t="shared" si="15"/>
        <v>51.285027137775231</v>
      </c>
      <c r="X22">
        <f t="shared" si="16"/>
        <v>2.1990526427071422</v>
      </c>
      <c r="Y22">
        <f t="shared" si="17"/>
        <v>4.2879038297073979</v>
      </c>
      <c r="Z22">
        <f t="shared" si="18"/>
        <v>1.7742172214028251</v>
      </c>
      <c r="AA22">
        <f t="shared" si="19"/>
        <v>-22.562887311190085</v>
      </c>
      <c r="AB22">
        <f t="shared" si="20"/>
        <v>125.15880218473255</v>
      </c>
      <c r="AC22">
        <f t="shared" si="21"/>
        <v>15.754211453910683</v>
      </c>
      <c r="AD22">
        <f t="shared" si="22"/>
        <v>360.08806248070999</v>
      </c>
      <c r="AE22">
        <f t="shared" si="23"/>
        <v>7.5287361201683458</v>
      </c>
      <c r="AF22">
        <f t="shared" si="24"/>
        <v>0.48854531661260137</v>
      </c>
      <c r="AG22">
        <f t="shared" si="25"/>
        <v>7.5570358000987969</v>
      </c>
      <c r="AH22">
        <v>1024.95359056903</v>
      </c>
      <c r="AI22">
        <v>1017.24672727273</v>
      </c>
      <c r="AJ22">
        <v>-1.0397341358091E-2</v>
      </c>
      <c r="AK22">
        <v>65.861841845959205</v>
      </c>
      <c r="AL22">
        <f t="shared" si="26"/>
        <v>0.51163009775941237</v>
      </c>
      <c r="AM22">
        <v>24.357116764034402</v>
      </c>
      <c r="AN22">
        <v>24.853321818181801</v>
      </c>
      <c r="AO22">
        <v>6.1094900502150096E-4</v>
      </c>
      <c r="AP22">
        <v>78.179407933610605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22138.334787035514</v>
      </c>
      <c r="AV22" t="s">
        <v>433</v>
      </c>
      <c r="AW22">
        <v>10208.1</v>
      </c>
      <c r="AX22">
        <v>953.24423076923097</v>
      </c>
      <c r="AY22">
        <v>4562.68</v>
      </c>
      <c r="AZ22">
        <f t="shared" si="30"/>
        <v>0.79107800004181072</v>
      </c>
      <c r="BA22">
        <v>-0.45468597405510702</v>
      </c>
      <c r="BB22" t="s">
        <v>464</v>
      </c>
      <c r="BC22">
        <v>10203.5</v>
      </c>
      <c r="BD22">
        <v>1510.80307692308</v>
      </c>
      <c r="BE22">
        <v>1664.96619475635</v>
      </c>
      <c r="BF22">
        <f t="shared" si="31"/>
        <v>9.2592341105057763E-2</v>
      </c>
      <c r="BG22">
        <v>0.5</v>
      </c>
      <c r="BH22">
        <f t="shared" si="32"/>
        <v>1261.2148999757831</v>
      </c>
      <c r="BI22">
        <f t="shared" si="33"/>
        <v>7.5570358000987969</v>
      </c>
      <c r="BJ22">
        <f t="shared" si="34"/>
        <v>58.389420112669505</v>
      </c>
      <c r="BK22">
        <f t="shared" si="35"/>
        <v>6.3523843353799096E-3</v>
      </c>
      <c r="BL22">
        <f t="shared" si="36"/>
        <v>1.7404039880027113</v>
      </c>
      <c r="BM22">
        <f t="shared" si="37"/>
        <v>699.05996010153797</v>
      </c>
      <c r="BN22" t="s">
        <v>435</v>
      </c>
      <c r="BO22">
        <v>0</v>
      </c>
      <c r="BP22">
        <f t="shared" si="38"/>
        <v>699.05996010153797</v>
      </c>
      <c r="BQ22">
        <f t="shared" si="39"/>
        <v>0.58013564341236501</v>
      </c>
      <c r="BR22">
        <f t="shared" si="40"/>
        <v>0.15960464101193383</v>
      </c>
      <c r="BS22">
        <f t="shared" si="41"/>
        <v>0.74999968302260989</v>
      </c>
      <c r="BT22">
        <f t="shared" si="42"/>
        <v>0.21660581748754365</v>
      </c>
      <c r="BU22">
        <f t="shared" si="43"/>
        <v>0.8028162822415873</v>
      </c>
      <c r="BV22">
        <f t="shared" si="44"/>
        <v>7.3850269225724727E-2</v>
      </c>
      <c r="BW22">
        <f t="shared" si="45"/>
        <v>0.92614973077427531</v>
      </c>
      <c r="BX22">
        <v>1571</v>
      </c>
      <c r="BY22">
        <v>290</v>
      </c>
      <c r="BZ22">
        <v>1643.16</v>
      </c>
      <c r="CA22">
        <v>55</v>
      </c>
      <c r="CB22">
        <v>10203.5</v>
      </c>
      <c r="CC22">
        <v>1634.95</v>
      </c>
      <c r="CD22">
        <v>8.2100000000000009</v>
      </c>
      <c r="CE22">
        <v>300</v>
      </c>
      <c r="CF22">
        <v>24.1</v>
      </c>
      <c r="CG22">
        <v>1664.96619475635</v>
      </c>
      <c r="CH22">
        <v>2.4319509513968902</v>
      </c>
      <c r="CI22">
        <v>-30.6246639154874</v>
      </c>
      <c r="CJ22">
        <v>2.1947893065852502</v>
      </c>
      <c r="CK22">
        <v>0.87426805098207805</v>
      </c>
      <c r="CL22">
        <v>-7.1790184649610797E-3</v>
      </c>
      <c r="CM22">
        <v>290</v>
      </c>
      <c r="CN22">
        <v>1636.89</v>
      </c>
      <c r="CO22">
        <v>875</v>
      </c>
      <c r="CP22">
        <v>10153.200000000001</v>
      </c>
      <c r="CQ22">
        <v>1634.8</v>
      </c>
      <c r="CR22">
        <v>2.09</v>
      </c>
      <c r="DF22">
        <f t="shared" si="46"/>
        <v>1500.0046666666699</v>
      </c>
      <c r="DG22">
        <f t="shared" si="47"/>
        <v>1261.2148999757831</v>
      </c>
      <c r="DH22">
        <f t="shared" si="48"/>
        <v>0.84080731747219928</v>
      </c>
      <c r="DI22">
        <f t="shared" si="49"/>
        <v>0.16115812272134461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1695415899.0999999</v>
      </c>
      <c r="DP22">
        <v>991.984466666667</v>
      </c>
      <c r="DQ22">
        <v>999.99919999999997</v>
      </c>
      <c r="DR22">
        <v>24.821933333333298</v>
      </c>
      <c r="DS22">
        <v>24.3454333333333</v>
      </c>
      <c r="DT22">
        <v>986.15419999999995</v>
      </c>
      <c r="DU22">
        <v>24.3549333333333</v>
      </c>
      <c r="DV22">
        <v>599.89760000000001</v>
      </c>
      <c r="DW22">
        <v>88.493533333333303</v>
      </c>
      <c r="DX22">
        <v>9.9591673333333297E-2</v>
      </c>
      <c r="DY22">
        <v>30.1118733333333</v>
      </c>
      <c r="DZ22">
        <v>28.790479999999999</v>
      </c>
      <c r="EA22">
        <v>999.9</v>
      </c>
      <c r="EB22">
        <v>0</v>
      </c>
      <c r="EC22">
        <v>0</v>
      </c>
      <c r="ED22">
        <v>4958.25</v>
      </c>
      <c r="EE22">
        <v>0</v>
      </c>
      <c r="EF22">
        <v>1.1179939999999999</v>
      </c>
      <c r="EG22">
        <v>-8.0150566666666698</v>
      </c>
      <c r="EH22">
        <v>1017.25533333333</v>
      </c>
      <c r="EI22">
        <v>1024.95333333333</v>
      </c>
      <c r="EJ22">
        <v>0.49641479999999999</v>
      </c>
      <c r="EK22">
        <v>999.99919999999997</v>
      </c>
      <c r="EL22">
        <v>24.3454333333333</v>
      </c>
      <c r="EM22">
        <v>2.1983440000000001</v>
      </c>
      <c r="EN22">
        <v>2.1544133333333302</v>
      </c>
      <c r="EO22">
        <v>18.950253333333301</v>
      </c>
      <c r="EP22">
        <v>18.627300000000002</v>
      </c>
      <c r="EQ22">
        <v>1500.0046666666699</v>
      </c>
      <c r="ER22">
        <v>0.97299853333333297</v>
      </c>
      <c r="ES22">
        <v>2.7001359999999999E-2</v>
      </c>
      <c r="ET22">
        <v>0</v>
      </c>
      <c r="EU22">
        <v>1510.81866666667</v>
      </c>
      <c r="EV22">
        <v>5.0000299999999998</v>
      </c>
      <c r="EW22">
        <v>22635.473333333299</v>
      </c>
      <c r="EX22">
        <v>11374.48</v>
      </c>
      <c r="EY22">
        <v>46.337200000000003</v>
      </c>
      <c r="EZ22">
        <v>47.125</v>
      </c>
      <c r="FA22">
        <v>47.070399999999999</v>
      </c>
      <c r="FB22">
        <v>46.699599999999997</v>
      </c>
      <c r="FC22">
        <v>48.337200000000003</v>
      </c>
      <c r="FD22">
        <v>1454.6386666666699</v>
      </c>
      <c r="FE22">
        <v>40.366</v>
      </c>
      <c r="FF22">
        <v>0</v>
      </c>
      <c r="FG22">
        <v>178.5</v>
      </c>
      <c r="FH22">
        <v>0</v>
      </c>
      <c r="FI22">
        <v>1510.80307692308</v>
      </c>
      <c r="FJ22">
        <v>-8.2379487180698696</v>
      </c>
      <c r="FK22">
        <v>-130.04444451207601</v>
      </c>
      <c r="FL22">
        <v>22634.730769230799</v>
      </c>
      <c r="FM22">
        <v>15</v>
      </c>
      <c r="FN22">
        <v>1695415925.0999999</v>
      </c>
      <c r="FO22" t="s">
        <v>465</v>
      </c>
      <c r="FP22">
        <v>1695415886.0999999</v>
      </c>
      <c r="FQ22">
        <v>1695415925.0999999</v>
      </c>
      <c r="FR22">
        <v>9</v>
      </c>
      <c r="FS22">
        <v>0.38700000000000001</v>
      </c>
      <c r="FT22">
        <v>0</v>
      </c>
      <c r="FU22">
        <v>5.8490000000000002</v>
      </c>
      <c r="FV22">
        <v>0.46700000000000003</v>
      </c>
      <c r="FW22">
        <v>1000</v>
      </c>
      <c r="FX22">
        <v>24</v>
      </c>
      <c r="FY22">
        <v>0.51</v>
      </c>
      <c r="FZ22">
        <v>0.2</v>
      </c>
      <c r="GA22">
        <v>8.2640225835470105</v>
      </c>
      <c r="GB22">
        <v>-3.3504753992204099</v>
      </c>
      <c r="GC22">
        <v>3.8990981433012299</v>
      </c>
      <c r="GD22">
        <v>0</v>
      </c>
      <c r="GE22">
        <v>1510.998</v>
      </c>
      <c r="GF22">
        <v>-8.7292307516545602</v>
      </c>
      <c r="GG22">
        <v>0.695517073837852</v>
      </c>
      <c r="GH22">
        <v>0</v>
      </c>
      <c r="GI22">
        <v>2.9698483197739298E-2</v>
      </c>
      <c r="GJ22">
        <v>2.9170497939388901E-4</v>
      </c>
      <c r="GK22">
        <v>1.2235358075952401E-2</v>
      </c>
      <c r="GL22">
        <v>1</v>
      </c>
      <c r="GM22">
        <v>1</v>
      </c>
      <c r="GN22">
        <v>3</v>
      </c>
      <c r="GO22" t="s">
        <v>461</v>
      </c>
      <c r="GP22">
        <v>3.1989399999999999</v>
      </c>
      <c r="GQ22">
        <v>2.72248</v>
      </c>
      <c r="GR22">
        <v>0.15507199999999999</v>
      </c>
      <c r="GS22">
        <v>0.15631700000000001</v>
      </c>
      <c r="GT22">
        <v>0.107553</v>
      </c>
      <c r="GU22">
        <v>0.10717</v>
      </c>
      <c r="GV22">
        <v>23278.2</v>
      </c>
      <c r="GW22">
        <v>23624.5</v>
      </c>
      <c r="GX22">
        <v>26056.400000000001</v>
      </c>
      <c r="GY22">
        <v>26716.799999999999</v>
      </c>
      <c r="GZ22">
        <v>32958.9</v>
      </c>
      <c r="HA22">
        <v>33178.9</v>
      </c>
      <c r="HB22">
        <v>39639.199999999997</v>
      </c>
      <c r="HC22">
        <v>39597.800000000003</v>
      </c>
      <c r="HD22">
        <v>2.2822300000000002</v>
      </c>
      <c r="HE22">
        <v>2.2415799999999999</v>
      </c>
      <c r="HF22">
        <v>0.216775</v>
      </c>
      <c r="HG22">
        <v>0</v>
      </c>
      <c r="HH22">
        <v>25.217600000000001</v>
      </c>
      <c r="HI22">
        <v>999.9</v>
      </c>
      <c r="HJ22">
        <v>52.521000000000001</v>
      </c>
      <c r="HK22">
        <v>30.675000000000001</v>
      </c>
      <c r="HL22">
        <v>26.284600000000001</v>
      </c>
      <c r="HM22">
        <v>29.161799999999999</v>
      </c>
      <c r="HN22">
        <v>34.262799999999999</v>
      </c>
      <c r="HO22">
        <v>2</v>
      </c>
      <c r="HP22">
        <v>3.5030499999999999E-2</v>
      </c>
      <c r="HQ22">
        <v>0</v>
      </c>
      <c r="HR22">
        <v>20.259599999999999</v>
      </c>
      <c r="HS22">
        <v>5.2578699999999996</v>
      </c>
      <c r="HT22">
        <v>11.9201</v>
      </c>
      <c r="HU22">
        <v>4.9764999999999997</v>
      </c>
      <c r="HV22">
        <v>3.286</v>
      </c>
      <c r="HW22">
        <v>971.6</v>
      </c>
      <c r="HX22">
        <v>9999</v>
      </c>
      <c r="HY22">
        <v>9999</v>
      </c>
      <c r="HZ22">
        <v>9999</v>
      </c>
      <c r="IA22">
        <v>1.86643</v>
      </c>
      <c r="IB22">
        <v>1.86653</v>
      </c>
      <c r="IC22">
        <v>1.86439</v>
      </c>
      <c r="ID22">
        <v>1.8647800000000001</v>
      </c>
      <c r="IE22">
        <v>1.8627899999999999</v>
      </c>
      <c r="IF22">
        <v>1.86554</v>
      </c>
      <c r="IG22">
        <v>1.8649500000000001</v>
      </c>
      <c r="IH22">
        <v>1.8703000000000001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5.83</v>
      </c>
      <c r="IW22">
        <v>0.46700000000000003</v>
      </c>
      <c r="IX22">
        <v>2.7772122331150699</v>
      </c>
      <c r="IY22">
        <v>4.1853820028358701E-3</v>
      </c>
      <c r="IZ22">
        <v>-1.41063378290963E-6</v>
      </c>
      <c r="JA22">
        <v>3.1016921134059799E-10</v>
      </c>
      <c r="JB22">
        <v>-2.6001813311240799E-2</v>
      </c>
      <c r="JC22">
        <v>-1.8800783070482E-2</v>
      </c>
      <c r="JD22">
        <v>2.1928668201692302E-3</v>
      </c>
      <c r="JE22">
        <v>-2.28370224829719E-5</v>
      </c>
      <c r="JF22">
        <v>10</v>
      </c>
      <c r="JG22">
        <v>2135</v>
      </c>
      <c r="JH22">
        <v>1</v>
      </c>
      <c r="JI22">
        <v>29</v>
      </c>
      <c r="JJ22">
        <v>0.3</v>
      </c>
      <c r="JK22">
        <v>0.5</v>
      </c>
      <c r="JL22">
        <v>2.67334</v>
      </c>
      <c r="JM22">
        <v>2.66235</v>
      </c>
      <c r="JN22">
        <v>2.0959500000000002</v>
      </c>
      <c r="JO22">
        <v>2.7685499999999998</v>
      </c>
      <c r="JP22">
        <v>2.0971700000000002</v>
      </c>
      <c r="JQ22">
        <v>2.2851599999999999</v>
      </c>
      <c r="JR22">
        <v>34.669199999999996</v>
      </c>
      <c r="JS22">
        <v>15.445399999999999</v>
      </c>
      <c r="JT22">
        <v>18</v>
      </c>
      <c r="JU22">
        <v>626.75199999999995</v>
      </c>
      <c r="JV22">
        <v>732.29100000000005</v>
      </c>
      <c r="JW22">
        <v>27.902000000000001</v>
      </c>
      <c r="JX22">
        <v>27.6068</v>
      </c>
      <c r="JY22">
        <v>30.0001</v>
      </c>
      <c r="JZ22">
        <v>27.3581</v>
      </c>
      <c r="KA22">
        <v>27.742799999999999</v>
      </c>
      <c r="KB22">
        <v>53.570599999999999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102.504</v>
      </c>
      <c r="KI22">
        <v>102.765</v>
      </c>
    </row>
    <row r="23" spans="1:295" x14ac:dyDescent="0.2">
      <c r="A23">
        <v>7</v>
      </c>
      <c r="B23">
        <v>1695415974.0999999</v>
      </c>
      <c r="C23">
        <v>618</v>
      </c>
      <c r="D23" t="s">
        <v>466</v>
      </c>
      <c r="E23" t="s">
        <v>467</v>
      </c>
      <c r="F23">
        <v>15</v>
      </c>
      <c r="G23">
        <v>1695415965.5999999</v>
      </c>
      <c r="H23">
        <f t="shared" si="0"/>
        <v>4.469135476677007E-4</v>
      </c>
      <c r="I23">
        <f t="shared" si="1"/>
        <v>0.44691354766770069</v>
      </c>
      <c r="J23">
        <f t="shared" si="2"/>
        <v>7.0277466047740429</v>
      </c>
      <c r="K23">
        <f t="shared" si="3"/>
        <v>992.56112499999995</v>
      </c>
      <c r="L23">
        <f t="shared" si="4"/>
        <v>450.53727305351248</v>
      </c>
      <c r="M23">
        <f t="shared" si="5"/>
        <v>39.913233121489135</v>
      </c>
      <c r="N23">
        <f t="shared" si="6"/>
        <v>87.931289904058843</v>
      </c>
      <c r="O23">
        <f t="shared" si="7"/>
        <v>2.1825070633831083E-2</v>
      </c>
      <c r="P23">
        <f t="shared" si="8"/>
        <v>1.7594522807069779</v>
      </c>
      <c r="Q23">
        <f t="shared" si="9"/>
        <v>2.1675776705582822E-2</v>
      </c>
      <c r="R23">
        <f t="shared" si="10"/>
        <v>1.3560688686913255E-2</v>
      </c>
      <c r="S23">
        <f t="shared" si="11"/>
        <v>241.74234689075178</v>
      </c>
      <c r="T23">
        <f t="shared" si="12"/>
        <v>32.170677006215733</v>
      </c>
      <c r="U23">
        <f t="shared" si="13"/>
        <v>28.78985625</v>
      </c>
      <c r="V23">
        <f t="shared" si="14"/>
        <v>3.973126233904396</v>
      </c>
      <c r="W23">
        <f t="shared" si="15"/>
        <v>51.604067186825134</v>
      </c>
      <c r="X23">
        <f t="shared" si="16"/>
        <v>2.2103069968863789</v>
      </c>
      <c r="Y23">
        <f t="shared" si="17"/>
        <v>4.2832030833621682</v>
      </c>
      <c r="Z23">
        <f t="shared" si="18"/>
        <v>1.7628192370180171</v>
      </c>
      <c r="AA23">
        <f t="shared" si="19"/>
        <v>-19.7088874521456</v>
      </c>
      <c r="AB23">
        <f t="shared" si="20"/>
        <v>123.58794282709958</v>
      </c>
      <c r="AC23">
        <f t="shared" si="21"/>
        <v>15.532278261374218</v>
      </c>
      <c r="AD23">
        <f t="shared" si="22"/>
        <v>361.15368052707998</v>
      </c>
      <c r="AE23">
        <f t="shared" si="23"/>
        <v>6.9950562734494923</v>
      </c>
      <c r="AF23">
        <f t="shared" si="24"/>
        <v>0.42691362729255661</v>
      </c>
      <c r="AG23">
        <f t="shared" si="25"/>
        <v>7.0277466047740429</v>
      </c>
      <c r="AH23">
        <v>1025.1570885031799</v>
      </c>
      <c r="AI23">
        <v>1017.9751515151499</v>
      </c>
      <c r="AJ23">
        <v>-5.8305438380296497E-3</v>
      </c>
      <c r="AK23">
        <v>65.844226362815107</v>
      </c>
      <c r="AL23">
        <f t="shared" si="26"/>
        <v>0.44691354766770069</v>
      </c>
      <c r="AM23">
        <v>24.548003353874801</v>
      </c>
      <c r="AN23">
        <v>24.982645454545398</v>
      </c>
      <c r="AO23">
        <v>2.4060423725367499E-4</v>
      </c>
      <c r="AP23">
        <v>78.1612397966571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22201.74395204123</v>
      </c>
      <c r="AV23" t="s">
        <v>433</v>
      </c>
      <c r="AW23">
        <v>10208.1</v>
      </c>
      <c r="AX23">
        <v>953.24423076923097</v>
      </c>
      <c r="AY23">
        <v>4562.68</v>
      </c>
      <c r="AZ23">
        <f t="shared" si="30"/>
        <v>0.79107800004181072</v>
      </c>
      <c r="BA23">
        <v>-0.45468597405510702</v>
      </c>
      <c r="BB23" t="s">
        <v>468</v>
      </c>
      <c r="BC23">
        <v>10206.799999999999</v>
      </c>
      <c r="BD23">
        <v>1499.0873076923101</v>
      </c>
      <c r="BE23">
        <v>1652.4690730636501</v>
      </c>
      <c r="BF23">
        <f t="shared" si="31"/>
        <v>9.2819749471602986E-2</v>
      </c>
      <c r="BG23">
        <v>0.5</v>
      </c>
      <c r="BH23">
        <f t="shared" si="32"/>
        <v>1261.236843725778</v>
      </c>
      <c r="BI23">
        <f t="shared" si="33"/>
        <v>7.0277466047740429</v>
      </c>
      <c r="BJ23">
        <f t="shared" si="34"/>
        <v>58.533843929490999</v>
      </c>
      <c r="BK23">
        <f t="shared" si="35"/>
        <v>5.9326149692277806E-3</v>
      </c>
      <c r="BL23">
        <f t="shared" si="36"/>
        <v>1.7611288310170112</v>
      </c>
      <c r="BM23">
        <f t="shared" si="37"/>
        <v>696.84725640709144</v>
      </c>
      <c r="BN23" t="s">
        <v>435</v>
      </c>
      <c r="BO23">
        <v>0</v>
      </c>
      <c r="BP23">
        <f t="shared" si="38"/>
        <v>696.84725640709144</v>
      </c>
      <c r="BQ23">
        <f t="shared" si="39"/>
        <v>0.57829936561829376</v>
      </c>
      <c r="BR23">
        <f t="shared" si="40"/>
        <v>0.16050467109256453</v>
      </c>
      <c r="BS23">
        <f t="shared" si="41"/>
        <v>0.75280311383352738</v>
      </c>
      <c r="BT23">
        <f t="shared" si="42"/>
        <v>0.21935971964044759</v>
      </c>
      <c r="BU23">
        <f t="shared" si="43"/>
        <v>0.80627862995787958</v>
      </c>
      <c r="BV23">
        <f t="shared" si="44"/>
        <v>7.4610223912544127E-2</v>
      </c>
      <c r="BW23">
        <f t="shared" si="45"/>
        <v>0.92538977608745587</v>
      </c>
      <c r="BX23">
        <v>1572</v>
      </c>
      <c r="BY23">
        <v>290</v>
      </c>
      <c r="BZ23">
        <v>1626.13</v>
      </c>
      <c r="CA23">
        <v>35</v>
      </c>
      <c r="CB23">
        <v>10206.799999999999</v>
      </c>
      <c r="CC23">
        <v>1619.34</v>
      </c>
      <c r="CD23">
        <v>6.79</v>
      </c>
      <c r="CE23">
        <v>300</v>
      </c>
      <c r="CF23">
        <v>24.1</v>
      </c>
      <c r="CG23">
        <v>1652.4690730636501</v>
      </c>
      <c r="CH23">
        <v>2.4976979681391298</v>
      </c>
      <c r="CI23">
        <v>-33.813869978642103</v>
      </c>
      <c r="CJ23">
        <v>2.2540631047927699</v>
      </c>
      <c r="CK23">
        <v>0.88934508141489199</v>
      </c>
      <c r="CL23">
        <v>-7.1788912124582903E-3</v>
      </c>
      <c r="CM23">
        <v>290</v>
      </c>
      <c r="CN23">
        <v>1620.64</v>
      </c>
      <c r="CO23">
        <v>855</v>
      </c>
      <c r="CP23">
        <v>10153.5</v>
      </c>
      <c r="CQ23">
        <v>1619.17</v>
      </c>
      <c r="CR23">
        <v>1.47</v>
      </c>
      <c r="DF23">
        <f t="shared" si="46"/>
        <v>1500.0306250000001</v>
      </c>
      <c r="DG23">
        <f t="shared" si="47"/>
        <v>1261.236843725778</v>
      </c>
      <c r="DH23">
        <f t="shared" si="48"/>
        <v>0.84080739599951704</v>
      </c>
      <c r="DI23">
        <f t="shared" si="49"/>
        <v>0.16115827427906798</v>
      </c>
      <c r="DJ23">
        <v>6</v>
      </c>
      <c r="DK23">
        <v>0.5</v>
      </c>
      <c r="DL23" t="s">
        <v>436</v>
      </c>
      <c r="DM23">
        <v>2</v>
      </c>
      <c r="DN23" t="b">
        <v>1</v>
      </c>
      <c r="DO23">
        <v>1695415965.5999999</v>
      </c>
      <c r="DP23">
        <v>992.56112499999995</v>
      </c>
      <c r="DQ23">
        <v>999.97981249999998</v>
      </c>
      <c r="DR23">
        <v>24.949762499999999</v>
      </c>
      <c r="DS23">
        <v>24.533506249999999</v>
      </c>
      <c r="DT23">
        <v>986.72956250000004</v>
      </c>
      <c r="DU23">
        <v>24.472762500000002</v>
      </c>
      <c r="DV23">
        <v>600.00862500000005</v>
      </c>
      <c r="DW23">
        <v>88.490287499999994</v>
      </c>
      <c r="DX23">
        <v>0.1000145875</v>
      </c>
      <c r="DY23">
        <v>30.092762499999999</v>
      </c>
      <c r="DZ23">
        <v>28.78985625</v>
      </c>
      <c r="EA23">
        <v>999.9</v>
      </c>
      <c r="EB23">
        <v>0</v>
      </c>
      <c r="EC23">
        <v>0</v>
      </c>
      <c r="ED23">
        <v>4970.390625</v>
      </c>
      <c r="EE23">
        <v>0</v>
      </c>
      <c r="EF23">
        <v>0.97613418750000003</v>
      </c>
      <c r="EG23">
        <v>-7.4185906250000002</v>
      </c>
      <c r="EH23">
        <v>1017.975</v>
      </c>
      <c r="EI23">
        <v>1025.1312499999999</v>
      </c>
      <c r="EJ23">
        <v>0.43163756250000002</v>
      </c>
      <c r="EK23">
        <v>999.97981249999998</v>
      </c>
      <c r="EL23">
        <v>24.533506249999999</v>
      </c>
      <c r="EM23">
        <v>2.209173125</v>
      </c>
      <c r="EN23">
        <v>2.170976875</v>
      </c>
      <c r="EO23">
        <v>19.028993750000001</v>
      </c>
      <c r="EP23">
        <v>18.74974375</v>
      </c>
      <c r="EQ23">
        <v>1500.0306250000001</v>
      </c>
      <c r="ER23">
        <v>0.97299612499999999</v>
      </c>
      <c r="ES23">
        <v>2.7003781250000001E-2</v>
      </c>
      <c r="ET23">
        <v>0</v>
      </c>
      <c r="EU23">
        <v>1499.1881249999999</v>
      </c>
      <c r="EV23">
        <v>5.0000299999999998</v>
      </c>
      <c r="EW23">
        <v>22460.862499999999</v>
      </c>
      <c r="EX23">
        <v>11374.6625</v>
      </c>
      <c r="EY23">
        <v>46.375</v>
      </c>
      <c r="EZ23">
        <v>47.125</v>
      </c>
      <c r="FA23">
        <v>47.101374999999997</v>
      </c>
      <c r="FB23">
        <v>46.718499999999999</v>
      </c>
      <c r="FC23">
        <v>48.375</v>
      </c>
      <c r="FD23">
        <v>1454.66</v>
      </c>
      <c r="FE23">
        <v>40.370624999999997</v>
      </c>
      <c r="FF23">
        <v>0</v>
      </c>
      <c r="FG23">
        <v>65.5</v>
      </c>
      <c r="FH23">
        <v>0</v>
      </c>
      <c r="FI23">
        <v>1499.0873076923101</v>
      </c>
      <c r="FJ23">
        <v>-7.9299145505636703</v>
      </c>
      <c r="FK23">
        <v>-131.13504300943799</v>
      </c>
      <c r="FL23">
        <v>22458.603846153801</v>
      </c>
      <c r="FM23">
        <v>15</v>
      </c>
      <c r="FN23">
        <v>1695415992.0999999</v>
      </c>
      <c r="FO23" t="s">
        <v>469</v>
      </c>
      <c r="FP23">
        <v>1695415886.0999999</v>
      </c>
      <c r="FQ23">
        <v>1695415992.0999999</v>
      </c>
      <c r="FR23">
        <v>10</v>
      </c>
      <c r="FS23">
        <v>0.38700000000000001</v>
      </c>
      <c r="FT23">
        <v>1E-3</v>
      </c>
      <c r="FU23">
        <v>5.8490000000000002</v>
      </c>
      <c r="FV23">
        <v>0.47699999999999998</v>
      </c>
      <c r="FW23">
        <v>1000</v>
      </c>
      <c r="FX23">
        <v>25</v>
      </c>
      <c r="FY23">
        <v>0.51</v>
      </c>
      <c r="FZ23">
        <v>0.19</v>
      </c>
      <c r="GA23">
        <v>6.9626955952832201</v>
      </c>
      <c r="GB23">
        <v>-0.51877726007840796</v>
      </c>
      <c r="GC23">
        <v>6.5333157905076003E-2</v>
      </c>
      <c r="GD23">
        <v>0</v>
      </c>
      <c r="GE23">
        <v>1499.2783999999999</v>
      </c>
      <c r="GF23">
        <v>-9.3053846147547397</v>
      </c>
      <c r="GG23">
        <v>0.71377127989293199</v>
      </c>
      <c r="GH23">
        <v>0</v>
      </c>
      <c r="GI23">
        <v>2.21782670845646E-2</v>
      </c>
      <c r="GJ23">
        <v>-2.3100412189890999E-3</v>
      </c>
      <c r="GK23">
        <v>1.67362439537251E-4</v>
      </c>
      <c r="GL23">
        <v>1</v>
      </c>
      <c r="GM23">
        <v>1</v>
      </c>
      <c r="GN23">
        <v>3</v>
      </c>
      <c r="GO23" t="s">
        <v>461</v>
      </c>
      <c r="GP23">
        <v>3.19896</v>
      </c>
      <c r="GQ23">
        <v>2.7224200000000001</v>
      </c>
      <c r="GR23">
        <v>0.155137</v>
      </c>
      <c r="GS23">
        <v>0.15632199999999999</v>
      </c>
      <c r="GT23">
        <v>0.107943</v>
      </c>
      <c r="GU23">
        <v>0.107763</v>
      </c>
      <c r="GV23">
        <v>23276.9</v>
      </c>
      <c r="GW23">
        <v>23623.3</v>
      </c>
      <c r="GX23">
        <v>26056.799999999999</v>
      </c>
      <c r="GY23">
        <v>26715.4</v>
      </c>
      <c r="GZ23">
        <v>32944.9</v>
      </c>
      <c r="HA23">
        <v>33154.699999999997</v>
      </c>
      <c r="HB23">
        <v>39640.199999999997</v>
      </c>
      <c r="HC23">
        <v>39595.699999999997</v>
      </c>
      <c r="HD23">
        <v>2.2831000000000001</v>
      </c>
      <c r="HE23">
        <v>2.2426200000000001</v>
      </c>
      <c r="HF23">
        <v>0.218615</v>
      </c>
      <c r="HG23">
        <v>0</v>
      </c>
      <c r="HH23">
        <v>25.2</v>
      </c>
      <c r="HI23">
        <v>999.9</v>
      </c>
      <c r="HJ23">
        <v>52.741</v>
      </c>
      <c r="HK23">
        <v>30.686</v>
      </c>
      <c r="HL23">
        <v>26.410900000000002</v>
      </c>
      <c r="HM23">
        <v>29.521799999999999</v>
      </c>
      <c r="HN23">
        <v>34.198700000000002</v>
      </c>
      <c r="HO23">
        <v>2</v>
      </c>
      <c r="HP23">
        <v>3.3592499999999997E-2</v>
      </c>
      <c r="HQ23">
        <v>0</v>
      </c>
      <c r="HR23">
        <v>20.259799999999998</v>
      </c>
      <c r="HS23">
        <v>5.2568200000000003</v>
      </c>
      <c r="HT23">
        <v>11.9201</v>
      </c>
      <c r="HU23">
        <v>4.97675</v>
      </c>
      <c r="HV23">
        <v>3.286</v>
      </c>
      <c r="HW23">
        <v>971.6</v>
      </c>
      <c r="HX23">
        <v>9999</v>
      </c>
      <c r="HY23">
        <v>9999</v>
      </c>
      <c r="HZ23">
        <v>9999</v>
      </c>
      <c r="IA23">
        <v>1.8663700000000001</v>
      </c>
      <c r="IB23">
        <v>1.86653</v>
      </c>
      <c r="IC23">
        <v>1.8643799999999999</v>
      </c>
      <c r="ID23">
        <v>1.8647800000000001</v>
      </c>
      <c r="IE23">
        <v>1.8627899999999999</v>
      </c>
      <c r="IF23">
        <v>1.86554</v>
      </c>
      <c r="IG23">
        <v>1.86497</v>
      </c>
      <c r="IH23">
        <v>1.8702799999999999</v>
      </c>
      <c r="II23">
        <v>5</v>
      </c>
      <c r="IJ23">
        <v>0</v>
      </c>
      <c r="IK23">
        <v>0</v>
      </c>
      <c r="IL23">
        <v>0</v>
      </c>
      <c r="IM23" t="s">
        <v>439</v>
      </c>
      <c r="IN23" t="s">
        <v>440</v>
      </c>
      <c r="IO23" t="s">
        <v>441</v>
      </c>
      <c r="IP23" t="s">
        <v>442</v>
      </c>
      <c r="IQ23" t="s">
        <v>442</v>
      </c>
      <c r="IR23" t="s">
        <v>441</v>
      </c>
      <c r="IS23">
        <v>0</v>
      </c>
      <c r="IT23">
        <v>100</v>
      </c>
      <c r="IU23">
        <v>100</v>
      </c>
      <c r="IV23">
        <v>5.8319999999999999</v>
      </c>
      <c r="IW23">
        <v>0.47699999999999998</v>
      </c>
      <c r="IX23">
        <v>2.7772122331150699</v>
      </c>
      <c r="IY23">
        <v>4.1853820028358701E-3</v>
      </c>
      <c r="IZ23">
        <v>-1.41063378290963E-6</v>
      </c>
      <c r="JA23">
        <v>3.1016921134059799E-10</v>
      </c>
      <c r="JB23">
        <v>-2.61417362245152E-2</v>
      </c>
      <c r="JC23">
        <v>-1.8800783070482E-2</v>
      </c>
      <c r="JD23">
        <v>2.1928668201692302E-3</v>
      </c>
      <c r="JE23">
        <v>-2.28370224829719E-5</v>
      </c>
      <c r="JF23">
        <v>10</v>
      </c>
      <c r="JG23">
        <v>2135</v>
      </c>
      <c r="JH23">
        <v>1</v>
      </c>
      <c r="JI23">
        <v>29</v>
      </c>
      <c r="JJ23">
        <v>1.5</v>
      </c>
      <c r="JK23">
        <v>0.8</v>
      </c>
      <c r="JL23">
        <v>2.67334</v>
      </c>
      <c r="JM23">
        <v>2.65869</v>
      </c>
      <c r="JN23">
        <v>2.0959500000000002</v>
      </c>
      <c r="JO23">
        <v>2.7685499999999998</v>
      </c>
      <c r="JP23">
        <v>2.0971700000000002</v>
      </c>
      <c r="JQ23">
        <v>2.3144499999999999</v>
      </c>
      <c r="JR23">
        <v>34.669199999999996</v>
      </c>
      <c r="JS23">
        <v>15.4367</v>
      </c>
      <c r="JT23">
        <v>18</v>
      </c>
      <c r="JU23">
        <v>627.13199999999995</v>
      </c>
      <c r="JV23">
        <v>733.00800000000004</v>
      </c>
      <c r="JW23">
        <v>27.849799999999998</v>
      </c>
      <c r="JX23">
        <v>27.584</v>
      </c>
      <c r="JY23">
        <v>30</v>
      </c>
      <c r="JZ23">
        <v>27.337399999999999</v>
      </c>
      <c r="KA23">
        <v>27.723199999999999</v>
      </c>
      <c r="KB23">
        <v>53.566800000000001</v>
      </c>
      <c r="KC23">
        <v>-30</v>
      </c>
      <c r="KD23">
        <v>-30</v>
      </c>
      <c r="KE23">
        <v>-999.9</v>
      </c>
      <c r="KF23">
        <v>1000</v>
      </c>
      <c r="KG23">
        <v>0</v>
      </c>
      <c r="KH23">
        <v>102.506</v>
      </c>
      <c r="KI23">
        <v>102.759</v>
      </c>
    </row>
    <row r="25" spans="1:295" x14ac:dyDescent="0.2">
      <c r="A2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DAEE-FBF6-D94E-A2A0-2D936515A001}">
  <dimension ref="A1:X129"/>
  <sheetViews>
    <sheetView tabSelected="1" topLeftCell="E21" workbookViewId="0">
      <selection activeCell="P38" sqref="P38"/>
    </sheetView>
  </sheetViews>
  <sheetFormatPr baseColWidth="10" defaultRowHeight="15" x14ac:dyDescent="0.2"/>
  <sheetData>
    <row r="1" spans="1:20" x14ac:dyDescent="0.2">
      <c r="B1" t="s">
        <v>88</v>
      </c>
      <c r="C1" t="s">
        <v>88</v>
      </c>
      <c r="D1" t="s">
        <v>88</v>
      </c>
      <c r="E1" t="s">
        <v>88</v>
      </c>
      <c r="F1" t="s">
        <v>88</v>
      </c>
      <c r="G1" t="s">
        <v>88</v>
      </c>
      <c r="H1" t="s">
        <v>88</v>
      </c>
      <c r="I1" t="s">
        <v>88</v>
      </c>
      <c r="J1" t="s">
        <v>88</v>
      </c>
      <c r="K1" t="s">
        <v>91</v>
      </c>
      <c r="L1" t="s">
        <v>91</v>
      </c>
      <c r="M1" t="s">
        <v>91</v>
      </c>
      <c r="N1" t="s">
        <v>91</v>
      </c>
      <c r="O1" t="s">
        <v>94</v>
      </c>
      <c r="P1" t="s">
        <v>96</v>
      </c>
      <c r="Q1" t="s">
        <v>96</v>
      </c>
      <c r="R1" t="s">
        <v>96</v>
      </c>
      <c r="S1" t="s">
        <v>96</v>
      </c>
    </row>
    <row r="2" spans="1:20" x14ac:dyDescent="0.2">
      <c r="B2" t="s">
        <v>116</v>
      </c>
      <c r="C2" t="s">
        <v>117</v>
      </c>
      <c r="D2" t="s">
        <v>118</v>
      </c>
      <c r="E2" t="s">
        <v>119</v>
      </c>
      <c r="F2" t="s">
        <v>122</v>
      </c>
      <c r="G2" t="s">
        <v>128</v>
      </c>
      <c r="H2" t="s">
        <v>130</v>
      </c>
      <c r="I2" t="s">
        <v>131</v>
      </c>
      <c r="J2" t="s">
        <v>133</v>
      </c>
      <c r="K2" t="s">
        <v>167</v>
      </c>
      <c r="L2" t="s">
        <v>168</v>
      </c>
      <c r="M2" t="s">
        <v>170</v>
      </c>
      <c r="N2" t="s">
        <v>175</v>
      </c>
      <c r="O2" t="s">
        <v>214</v>
      </c>
      <c r="P2" t="s">
        <v>224</v>
      </c>
      <c r="Q2" t="s">
        <v>230</v>
      </c>
      <c r="R2" t="s">
        <v>232</v>
      </c>
      <c r="S2" t="s">
        <v>233</v>
      </c>
    </row>
    <row r="3" spans="1:20" x14ac:dyDescent="0.2">
      <c r="B3" t="s">
        <v>399</v>
      </c>
      <c r="C3" t="s">
        <v>400</v>
      </c>
      <c r="D3" t="s">
        <v>401</v>
      </c>
      <c r="E3" t="s">
        <v>401</v>
      </c>
      <c r="F3" t="s">
        <v>398</v>
      </c>
      <c r="G3" t="s">
        <v>403</v>
      </c>
      <c r="H3" t="s">
        <v>405</v>
      </c>
      <c r="I3" t="s">
        <v>404</v>
      </c>
      <c r="J3" t="s">
        <v>404</v>
      </c>
      <c r="K3" t="s">
        <v>400</v>
      </c>
      <c r="L3" t="s">
        <v>400</v>
      </c>
      <c r="O3" t="s">
        <v>400</v>
      </c>
      <c r="P3" t="s">
        <v>401</v>
      </c>
      <c r="Q3" t="s">
        <v>404</v>
      </c>
      <c r="R3" t="s">
        <v>403</v>
      </c>
      <c r="S3" t="s">
        <v>403</v>
      </c>
    </row>
    <row r="4" spans="1:20" x14ac:dyDescent="0.2">
      <c r="A4" t="s">
        <v>30</v>
      </c>
      <c r="B4">
        <v>2.6507529508492738</v>
      </c>
      <c r="C4">
        <v>6.7201005850348716</v>
      </c>
      <c r="D4">
        <v>392.66773333333299</v>
      </c>
      <c r="E4">
        <v>305.83748484276134</v>
      </c>
      <c r="F4">
        <v>0.14645182152750588</v>
      </c>
      <c r="G4">
        <v>28.5522733333333</v>
      </c>
      <c r="H4">
        <v>52.649757613950975</v>
      </c>
      <c r="I4">
        <v>2.3000755216803492</v>
      </c>
      <c r="J4">
        <v>1.6186709770989616</v>
      </c>
      <c r="K4">
        <v>6.7201005850348716</v>
      </c>
      <c r="L4">
        <v>35.529630598094066</v>
      </c>
      <c r="M4">
        <v>1.251397405071383</v>
      </c>
      <c r="N4">
        <v>0.62712075899458553</v>
      </c>
      <c r="O4">
        <v>1499.9753333333299</v>
      </c>
      <c r="P4">
        <v>399.98180000000002</v>
      </c>
      <c r="Q4">
        <v>88.499333333333297</v>
      </c>
      <c r="R4">
        <v>30.437266666666702</v>
      </c>
      <c r="S4">
        <v>28.5522733333333</v>
      </c>
    </row>
    <row r="5" spans="1:20" x14ac:dyDescent="0.2">
      <c r="A5" t="s">
        <v>30</v>
      </c>
      <c r="B5">
        <v>2.3506057784480952</v>
      </c>
      <c r="C5">
        <v>6.3987738769035349</v>
      </c>
      <c r="D5">
        <v>392.64640000000003</v>
      </c>
      <c r="E5">
        <v>297.98260294345732</v>
      </c>
      <c r="F5">
        <v>0.12601565870917197</v>
      </c>
      <c r="G5">
        <v>28.669339999999998</v>
      </c>
      <c r="H5">
        <v>52.484468749129917</v>
      </c>
      <c r="I5">
        <v>2.2876769925798857</v>
      </c>
      <c r="J5">
        <v>1.6577829100861283</v>
      </c>
      <c r="K5">
        <v>6.3987738769035349</v>
      </c>
      <c r="L5">
        <v>42.331130020553196</v>
      </c>
      <c r="M5">
        <v>1.4544955510759332</v>
      </c>
      <c r="N5">
        <v>0.60671254595013568</v>
      </c>
      <c r="O5">
        <v>1499.982</v>
      </c>
      <c r="P5">
        <v>399.98706666666698</v>
      </c>
      <c r="Q5">
        <v>88.496353333333303</v>
      </c>
      <c r="R5">
        <v>30.3977866666667</v>
      </c>
      <c r="S5">
        <v>28.669339999999998</v>
      </c>
    </row>
    <row r="6" spans="1:20" x14ac:dyDescent="0.2">
      <c r="A6" t="s">
        <v>30</v>
      </c>
      <c r="B6">
        <v>1.9576897659556103</v>
      </c>
      <c r="C6">
        <v>6.0807709732495301</v>
      </c>
      <c r="D6">
        <v>393.10250000000002</v>
      </c>
      <c r="E6">
        <v>283.93441634063163</v>
      </c>
      <c r="F6">
        <v>0.10154327224748942</v>
      </c>
      <c r="G6">
        <v>28.756318749999998</v>
      </c>
      <c r="H6">
        <v>52.102404576213111</v>
      </c>
      <c r="I6">
        <v>2.2646065767127257</v>
      </c>
      <c r="J6">
        <v>1.700803678686889</v>
      </c>
      <c r="K6">
        <v>6.0807709732495301</v>
      </c>
      <c r="L6">
        <v>48.81292514689455</v>
      </c>
      <c r="M6">
        <v>1.5684166212476187</v>
      </c>
      <c r="N6">
        <v>0.59583630399614385</v>
      </c>
      <c r="O6">
        <v>1500</v>
      </c>
      <c r="P6">
        <v>400.010625</v>
      </c>
      <c r="Q6">
        <v>88.498712499999996</v>
      </c>
      <c r="R6">
        <v>30.348387500000001</v>
      </c>
      <c r="S6">
        <v>28.756318749999998</v>
      </c>
    </row>
    <row r="7" spans="1:20" x14ac:dyDescent="0.2">
      <c r="A7" t="s">
        <v>30</v>
      </c>
      <c r="B7">
        <v>1.1573041641086379</v>
      </c>
      <c r="C7">
        <v>8.4316603427517318</v>
      </c>
      <c r="D7">
        <v>690.64281249999999</v>
      </c>
      <c r="E7">
        <v>432.27438670612855</v>
      </c>
      <c r="F7">
        <v>5.7106603472773992E-2</v>
      </c>
      <c r="G7">
        <v>28.819387500000001</v>
      </c>
      <c r="H7">
        <v>51.278238276347899</v>
      </c>
      <c r="I7">
        <v>2.2160496844164528</v>
      </c>
      <c r="J7">
        <v>1.7638816466120324</v>
      </c>
      <c r="K7">
        <v>8.4316603427517318</v>
      </c>
      <c r="L7">
        <v>57.95031307601927</v>
      </c>
      <c r="M7">
        <v>1.6120228861352495</v>
      </c>
      <c r="N7">
        <v>0.59177563307014092</v>
      </c>
      <c r="O7">
        <v>1500.028125</v>
      </c>
      <c r="P7">
        <v>700.00337500000001</v>
      </c>
      <c r="Q7">
        <v>88.495337500000005</v>
      </c>
      <c r="R7">
        <v>30.248406249999999</v>
      </c>
      <c r="S7">
        <v>28.819387500000001</v>
      </c>
    </row>
    <row r="8" spans="1:20" x14ac:dyDescent="0.2">
      <c r="A8" t="s">
        <v>30</v>
      </c>
      <c r="B8">
        <v>0.86426491532065886</v>
      </c>
      <c r="C8">
        <v>7.1040421712610522</v>
      </c>
      <c r="D8">
        <v>692.08587499999999</v>
      </c>
      <c r="E8">
        <v>400.53016498820989</v>
      </c>
      <c r="F8">
        <v>4.2048816757611872E-2</v>
      </c>
      <c r="G8">
        <v>28.823406250000001</v>
      </c>
      <c r="H8">
        <v>51.035134196981332</v>
      </c>
      <c r="I8">
        <v>2.2000907336013782</v>
      </c>
      <c r="J8">
        <v>1.7807674520014216</v>
      </c>
      <c r="K8">
        <v>7.1040421712610522</v>
      </c>
      <c r="L8">
        <v>56.573501718208611</v>
      </c>
      <c r="M8">
        <v>1.6778312687519363</v>
      </c>
      <c r="N8">
        <v>0.58575119771087514</v>
      </c>
      <c r="O8">
        <v>1500.035625</v>
      </c>
      <c r="P8">
        <v>699.99800000000005</v>
      </c>
      <c r="Q8">
        <v>88.495768749999996</v>
      </c>
      <c r="R8">
        <v>30.205237499999999</v>
      </c>
      <c r="S8">
        <v>28.823406250000001</v>
      </c>
    </row>
    <row r="9" spans="1:20" x14ac:dyDescent="0.2">
      <c r="A9" t="s">
        <v>30</v>
      </c>
      <c r="B9">
        <v>0.51163009775941237</v>
      </c>
      <c r="C9">
        <v>7.5570358000987969</v>
      </c>
      <c r="D9">
        <v>991.984466666667</v>
      </c>
      <c r="E9">
        <v>477.79674148528437</v>
      </c>
      <c r="F9">
        <v>2.4851245870696811E-2</v>
      </c>
      <c r="G9">
        <v>28.790479999999999</v>
      </c>
      <c r="H9">
        <v>51.285027137775231</v>
      </c>
      <c r="I9">
        <v>2.1990526427071422</v>
      </c>
      <c r="J9">
        <v>1.7742172214028251</v>
      </c>
      <c r="K9">
        <v>7.5570358000987969</v>
      </c>
      <c r="L9">
        <v>58.389420112669505</v>
      </c>
      <c r="M9">
        <v>1.7404039880027113</v>
      </c>
      <c r="N9">
        <v>0.58013564341236501</v>
      </c>
      <c r="O9">
        <v>1500.0046666666699</v>
      </c>
      <c r="P9">
        <v>999.99919999999997</v>
      </c>
      <c r="Q9">
        <v>88.493533333333303</v>
      </c>
      <c r="R9">
        <v>30.1118733333333</v>
      </c>
      <c r="S9">
        <v>28.790479999999999</v>
      </c>
    </row>
    <row r="10" spans="1:20" x14ac:dyDescent="0.2">
      <c r="A10" t="s">
        <v>30</v>
      </c>
      <c r="B10">
        <v>0.44691354766770069</v>
      </c>
      <c r="C10">
        <v>7.0277466047740429</v>
      </c>
      <c r="D10">
        <v>992.56112499999995</v>
      </c>
      <c r="E10">
        <v>450.53727305351248</v>
      </c>
      <c r="F10">
        <v>2.1825070633831083E-2</v>
      </c>
      <c r="G10">
        <v>28.78985625</v>
      </c>
      <c r="H10">
        <v>51.604067186825134</v>
      </c>
      <c r="I10">
        <v>2.2103069968863789</v>
      </c>
      <c r="J10">
        <v>1.7628192370180171</v>
      </c>
      <c r="K10">
        <v>7.0277466047740429</v>
      </c>
      <c r="L10">
        <v>58.533843929490999</v>
      </c>
      <c r="M10">
        <v>1.7611288310170112</v>
      </c>
      <c r="N10">
        <v>0.57829936561829376</v>
      </c>
      <c r="O10">
        <v>1500.0306250000001</v>
      </c>
      <c r="P10">
        <v>999.97981249999998</v>
      </c>
      <c r="Q10">
        <v>88.490287499999994</v>
      </c>
      <c r="R10">
        <v>30.092762499999999</v>
      </c>
      <c r="S10">
        <v>28.78985625</v>
      </c>
    </row>
    <row r="12" spans="1:20" x14ac:dyDescent="0.2">
      <c r="B12">
        <f>AVERAGE(B7:B10)</f>
        <v>0.74502818121410253</v>
      </c>
      <c r="C12">
        <f>AVERAGE(C7:C10)</f>
        <v>7.5301212297214057</v>
      </c>
      <c r="D12">
        <f>AVERAGE(D7:D10)</f>
        <v>841.81856979166673</v>
      </c>
      <c r="E12">
        <f>AVERAGE(E7:E10)</f>
        <v>440.28464155828385</v>
      </c>
      <c r="F12">
        <f>AVERAGE(F7:F10)</f>
        <v>3.645793418372844E-2</v>
      </c>
      <c r="G12">
        <f>AVERAGE(G7:G10)</f>
        <v>28.805782499999999</v>
      </c>
      <c r="H12">
        <f>AVERAGE(H7:H10)</f>
        <v>51.300616699482404</v>
      </c>
      <c r="I12">
        <f>AVERAGE(I7:I10)</f>
        <v>2.206375014402838</v>
      </c>
      <c r="J12">
        <f>AVERAGE(J7:J10)</f>
        <v>1.7704213892585741</v>
      </c>
      <c r="K12">
        <f>AVERAGE(K7:K10)</f>
        <v>7.5301212297214057</v>
      </c>
      <c r="L12">
        <f>AVERAGE(L7:L10)</f>
        <v>57.861769709097103</v>
      </c>
      <c r="M12">
        <f>AVERAGE(M7:M10)</f>
        <v>1.697846743476727</v>
      </c>
      <c r="N12">
        <f>AVERAGE(N7:N10)</f>
        <v>0.58399045995291865</v>
      </c>
      <c r="Q12">
        <f>AVERAGE(Q7:Q10)</f>
        <v>88.493731770833335</v>
      </c>
      <c r="R12">
        <f>AVERAGE(R7:R10)</f>
        <v>30.164569895833324</v>
      </c>
      <c r="S12">
        <f>AVERAGE(S7:S10)</f>
        <v>28.805782499999999</v>
      </c>
      <c r="T12">
        <f>R12-S12</f>
        <v>1.3587873958333248</v>
      </c>
    </row>
    <row r="13" spans="1:20" x14ac:dyDescent="0.2">
      <c r="B13">
        <f>CONFIDENCE(0.05,STDEV(B7:B10),4)</f>
        <v>0.32380750637868944</v>
      </c>
      <c r="C13">
        <f>CONFIDENCE(0.05,STDEV(C7:C10),4)</f>
        <v>0.63192270184412846</v>
      </c>
      <c r="D13">
        <f>CONFIDENCE(0.05,STDEV(D7:D10),4)</f>
        <v>170.25299102011408</v>
      </c>
      <c r="E13">
        <f>CONFIDENCE(0.05,STDEV(E7:E10),4)</f>
        <v>31.789588118780873</v>
      </c>
      <c r="F13">
        <f>CONFIDENCE(0.05,STDEV(F7:F10),4)</f>
        <v>1.6067535430761174E-2</v>
      </c>
      <c r="G13">
        <f>CONFIDENCE(0.05,STDEV(G7:G10),4)</f>
        <v>1.7743759862667269E-2</v>
      </c>
      <c r="H13">
        <f>CONFIDENCE(0.05,STDEV(H7:H10),4)</f>
        <v>0.22864402108602863</v>
      </c>
      <c r="I13">
        <f>CONFIDENCE(0.05,STDEV(I7:I10),4)</f>
        <v>8.0447914643872933E-3</v>
      </c>
      <c r="J13">
        <f>CONFIDENCE(0.05,STDEV(J7:J10),4)</f>
        <v>8.4303195764899152E-3</v>
      </c>
      <c r="K13">
        <f>CONFIDENCE(0.05,STDEV(K7:K10),4)</f>
        <v>0.63192270184412846</v>
      </c>
      <c r="L13">
        <f>CONFIDENCE(0.05,STDEV(L7:L10),4)</f>
        <v>0.87607924595248887</v>
      </c>
      <c r="M13">
        <f>CONFIDENCE(0.05,STDEV(M7:M10),4)</f>
        <v>6.5938772174601132E-2</v>
      </c>
      <c r="N13">
        <f>CONFIDENCE(0.05,STDEV(N7:N10),4)</f>
        <v>5.9598506293192547E-3</v>
      </c>
      <c r="Q13">
        <f>CONFIDENCE(0.05,STDEV(Q7:Q10),4)</f>
        <v>2.4421044608507582E-3</v>
      </c>
      <c r="R13">
        <f>CONFIDENCE(0.05,STDEV(R7:R10),4)</f>
        <v>7.2931596220961889E-2</v>
      </c>
      <c r="S13">
        <f>CONFIDENCE(0.05,STDEV(S7:S10),4)</f>
        <v>1.7743759862667269E-2</v>
      </c>
    </row>
    <row r="15" spans="1:20" x14ac:dyDescent="0.2">
      <c r="B15" t="s">
        <v>88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K15" t="s">
        <v>91</v>
      </c>
      <c r="L15" t="s">
        <v>91</v>
      </c>
      <c r="M15" t="s">
        <v>91</v>
      </c>
      <c r="N15" t="s">
        <v>91</v>
      </c>
      <c r="O15" t="s">
        <v>94</v>
      </c>
      <c r="P15" t="s">
        <v>96</v>
      </c>
      <c r="Q15" t="s">
        <v>96</v>
      </c>
      <c r="R15" t="s">
        <v>96</v>
      </c>
      <c r="S15" t="s">
        <v>96</v>
      </c>
    </row>
    <row r="16" spans="1:20" x14ac:dyDescent="0.2">
      <c r="B16" t="s">
        <v>116</v>
      </c>
      <c r="C16" t="s">
        <v>117</v>
      </c>
      <c r="D16" t="s">
        <v>118</v>
      </c>
      <c r="E16" t="s">
        <v>119</v>
      </c>
      <c r="F16" t="s">
        <v>122</v>
      </c>
      <c r="G16" t="s">
        <v>128</v>
      </c>
      <c r="H16" t="s">
        <v>130</v>
      </c>
      <c r="I16" t="s">
        <v>131</v>
      </c>
      <c r="K16" t="s">
        <v>167</v>
      </c>
      <c r="L16" t="s">
        <v>168</v>
      </c>
      <c r="M16" t="s">
        <v>170</v>
      </c>
      <c r="N16" t="s">
        <v>175</v>
      </c>
      <c r="O16" t="s">
        <v>214</v>
      </c>
      <c r="P16" t="s">
        <v>224</v>
      </c>
      <c r="Q16" t="s">
        <v>230</v>
      </c>
      <c r="R16" t="s">
        <v>232</v>
      </c>
      <c r="S16" t="s">
        <v>233</v>
      </c>
    </row>
    <row r="17" spans="1:20" x14ac:dyDescent="0.2">
      <c r="B17" t="s">
        <v>399</v>
      </c>
      <c r="C17" t="s">
        <v>400</v>
      </c>
      <c r="D17" t="s">
        <v>401</v>
      </c>
      <c r="E17" t="s">
        <v>401</v>
      </c>
      <c r="F17" t="s">
        <v>398</v>
      </c>
      <c r="G17" t="s">
        <v>403</v>
      </c>
      <c r="H17" t="s">
        <v>405</v>
      </c>
      <c r="I17" t="s">
        <v>404</v>
      </c>
      <c r="K17" t="s">
        <v>400</v>
      </c>
      <c r="L17" t="s">
        <v>400</v>
      </c>
      <c r="O17" t="s">
        <v>400</v>
      </c>
      <c r="P17" t="s">
        <v>401</v>
      </c>
      <c r="Q17" t="s">
        <v>404</v>
      </c>
      <c r="R17" t="s">
        <v>403</v>
      </c>
      <c r="S17" t="s">
        <v>403</v>
      </c>
    </row>
    <row r="18" spans="1:20" x14ac:dyDescent="0.2">
      <c r="A18" t="s">
        <v>470</v>
      </c>
      <c r="B18">
        <v>3.1276818134660869</v>
      </c>
      <c r="C18">
        <v>7.1056212486996504</v>
      </c>
      <c r="D18">
        <v>991.92976923076901</v>
      </c>
      <c r="E18">
        <v>909.56994537396702</v>
      </c>
      <c r="F18">
        <v>0.20673894114121144</v>
      </c>
      <c r="G18">
        <v>28.056930769230799</v>
      </c>
      <c r="H18">
        <v>57.856978173505468</v>
      </c>
      <c r="I18">
        <v>2.4301219935613485</v>
      </c>
      <c r="K18">
        <v>7.1056212486996504</v>
      </c>
      <c r="L18">
        <v>33.201658862747685</v>
      </c>
      <c r="M18">
        <v>0.85761271023015584</v>
      </c>
      <c r="N18">
        <v>0.67087460455396997</v>
      </c>
      <c r="O18">
        <v>1499.9892307692301</v>
      </c>
      <c r="P18">
        <v>1000.00169230769</v>
      </c>
      <c r="Q18">
        <v>88.493399999999994</v>
      </c>
      <c r="R18">
        <v>29.7523615384615</v>
      </c>
      <c r="S18">
        <v>28.056930769230799</v>
      </c>
    </row>
    <row r="19" spans="1:20" x14ac:dyDescent="0.2">
      <c r="A19" t="s">
        <v>470</v>
      </c>
      <c r="B19">
        <v>3.0534149685230818</v>
      </c>
      <c r="C19">
        <v>9.0026224268683546</v>
      </c>
      <c r="D19">
        <v>987.73743750000006</v>
      </c>
      <c r="E19">
        <v>897.26836955911688</v>
      </c>
      <c r="F19">
        <v>0.22271127660455303</v>
      </c>
      <c r="G19">
        <v>28.058206250000001</v>
      </c>
      <c r="H19">
        <v>60.857114860397552</v>
      </c>
      <c r="I19">
        <v>2.5547862298410533</v>
      </c>
      <c r="K19">
        <v>9.0026224268683546</v>
      </c>
      <c r="L19">
        <v>31.113879310110047</v>
      </c>
      <c r="M19">
        <v>1.2025469436674201</v>
      </c>
      <c r="N19">
        <v>0.63223597430036482</v>
      </c>
      <c r="O19">
        <v>1499.9937500000001</v>
      </c>
      <c r="P19">
        <v>999.98393750000002</v>
      </c>
      <c r="Q19">
        <v>88.492943749999995</v>
      </c>
      <c r="R19">
        <v>29.74319375</v>
      </c>
      <c r="S19">
        <v>28.058206250000001</v>
      </c>
    </row>
    <row r="20" spans="1:20" x14ac:dyDescent="0.2">
      <c r="A20" t="s">
        <v>470</v>
      </c>
      <c r="B20">
        <v>3.033975160300983</v>
      </c>
      <c r="C20">
        <v>9.5469648321846545</v>
      </c>
      <c r="D20">
        <v>987.58175000000006</v>
      </c>
      <c r="E20">
        <v>892.15059498243772</v>
      </c>
      <c r="F20">
        <v>0.22020204105693467</v>
      </c>
      <c r="G20">
        <v>28.1406375</v>
      </c>
      <c r="H20">
        <v>61.137325315886756</v>
      </c>
      <c r="I20">
        <v>2.5680268594522802</v>
      </c>
      <c r="K20">
        <v>9.5469648321846545</v>
      </c>
      <c r="L20">
        <v>31.911741770913249</v>
      </c>
      <c r="M20">
        <v>1.4042829277388735</v>
      </c>
      <c r="N20">
        <v>0.61163353094818851</v>
      </c>
      <c r="O20">
        <v>1500.056875</v>
      </c>
      <c r="P20">
        <v>1000.0128125</v>
      </c>
      <c r="Q20">
        <v>88.493018750000005</v>
      </c>
      <c r="R20">
        <v>29.753193750000001</v>
      </c>
      <c r="S20">
        <v>28.1406375</v>
      </c>
    </row>
    <row r="21" spans="1:20" x14ac:dyDescent="0.2">
      <c r="A21" t="s">
        <v>470</v>
      </c>
      <c r="B21">
        <v>2.9293548763305175</v>
      </c>
      <c r="C21">
        <v>9.2676408356373372</v>
      </c>
      <c r="D21">
        <v>987.7745625</v>
      </c>
      <c r="E21">
        <v>892.35515253701294</v>
      </c>
      <c r="F21">
        <v>0.21315536479602817</v>
      </c>
      <c r="G21">
        <v>28.13265625</v>
      </c>
      <c r="H21">
        <v>61.262368260474396</v>
      </c>
      <c r="I21">
        <v>2.5720827911613</v>
      </c>
      <c r="K21">
        <v>9.2676408356373372</v>
      </c>
      <c r="L21">
        <v>34.150009802050512</v>
      </c>
      <c r="M21">
        <v>1.6344072478713065</v>
      </c>
      <c r="N21">
        <v>0.58971259583753632</v>
      </c>
      <c r="O21">
        <v>1499.9549999999999</v>
      </c>
      <c r="P21">
        <v>1000.0093125</v>
      </c>
      <c r="Q21">
        <v>88.490425000000002</v>
      </c>
      <c r="R21">
        <v>29.745112500000001</v>
      </c>
      <c r="S21">
        <v>28.13265625</v>
      </c>
    </row>
    <row r="23" spans="1:20" x14ac:dyDescent="0.2">
      <c r="B23">
        <f>AVERAGE(B19:B21)</f>
        <v>3.0055816683848611</v>
      </c>
      <c r="C23">
        <f>AVERAGE(C19:C21)</f>
        <v>9.2724093648967827</v>
      </c>
      <c r="D23">
        <f>AVERAGE(D19:D21)</f>
        <v>987.69791666666663</v>
      </c>
      <c r="E23">
        <f>AVERAGE(E19:E21)</f>
        <v>893.92470569285581</v>
      </c>
      <c r="F23">
        <f>AVERAGE(F19:F21)</f>
        <v>0.21868956081917193</v>
      </c>
      <c r="G23">
        <f>AVERAGE(G19:G21)</f>
        <v>28.110500000000002</v>
      </c>
      <c r="H23">
        <f>AVERAGE(H19:H21)</f>
        <v>61.085602812252908</v>
      </c>
      <c r="I23">
        <f>AVERAGE(I19:I21)</f>
        <v>2.5649652934848777</v>
      </c>
      <c r="J23" t="e">
        <f>AVERAGE(J18:J21)</f>
        <v>#DIV/0!</v>
      </c>
      <c r="K23">
        <f>AVERAGE(K19:K21)</f>
        <v>9.2724093648967827</v>
      </c>
      <c r="L23">
        <f>AVERAGE(L19:L21)</f>
        <v>32.3918769610246</v>
      </c>
      <c r="M23">
        <f>AVERAGE(M19:M21)</f>
        <v>1.4137457064258667</v>
      </c>
      <c r="N23">
        <f>AVERAGE(N19:N21)</f>
        <v>0.61119403369536318</v>
      </c>
      <c r="Q23">
        <f>AVERAGE(Q19:Q21)</f>
        <v>88.492129166666658</v>
      </c>
      <c r="R23">
        <f>AVERAGE(R19:R21)</f>
        <v>29.747166666666669</v>
      </c>
      <c r="S23">
        <f>AVERAGE(S19:S21)</f>
        <v>28.110500000000002</v>
      </c>
      <c r="T23">
        <f>R23-S23</f>
        <v>1.6366666666666667</v>
      </c>
    </row>
    <row r="24" spans="1:20" x14ac:dyDescent="0.2">
      <c r="B24">
        <f>CONFIDENCE(0.05,STDEV(B19:B21),3)</f>
        <v>7.5506277284412449E-2</v>
      </c>
      <c r="C24">
        <f>CONFIDENCE(0.05,STDEV(C19:C21),3)</f>
        <v>0.30802050049954055</v>
      </c>
      <c r="D24">
        <f>CONFIDENCE(0.05,STDEV(D19:D21),3)</f>
        <v>0.11576286453381766</v>
      </c>
      <c r="E24">
        <f>CONFIDENCE(0.05,STDEV(E19:E21),3)</f>
        <v>3.2787737136246622</v>
      </c>
      <c r="F24">
        <f>CONFIDENCE(0.05,STDEV(F19:F21),3)</f>
        <v>5.6061548443696024E-3</v>
      </c>
      <c r="G24">
        <f>CONFIDENCE(0.05,STDEV(G19:G21),3)</f>
        <v>5.1445505439751814E-2</v>
      </c>
      <c r="H24">
        <f>CONFIDENCE(0.05,STDEV(H19:H21),3)</f>
        <v>0.23482515073069224</v>
      </c>
      <c r="I24">
        <f>CONFIDENCE(0.05,STDEV(I19:I21),3)</f>
        <v>1.0235857445186651E-2</v>
      </c>
      <c r="J24" t="e">
        <f>CONFIDENCE(0.05,STDEV(J18:J21),4)</f>
        <v>#DIV/0!</v>
      </c>
      <c r="K24">
        <f>CONFIDENCE(0.05,STDEV(K19:K21),3)</f>
        <v>0.30802050049954055</v>
      </c>
      <c r="L24">
        <f>CONFIDENCE(0.05,STDEV(L19:L21),3)</f>
        <v>1.7810956147394481</v>
      </c>
      <c r="M24">
        <f>CONFIDENCE(0.05,STDEV(M19:M21),3)</f>
        <v>0.24451938804601261</v>
      </c>
      <c r="N24">
        <f>CONFIDENCE(0.05,STDEV(N19:N21),3)</f>
        <v>2.4063278986938226E-2</v>
      </c>
      <c r="Q24">
        <f>CONFIDENCE(0.05,STDEV(Q19:Q21),3)</f>
        <v>1.6705916680698433E-3</v>
      </c>
      <c r="R24">
        <f>CONFIDENCE(0.05,STDEV(R19:R21),3)</f>
        <v>6.0053736283428626E-3</v>
      </c>
      <c r="S24">
        <f>CONFIDENCE(0.05,STDEV(S19:S21),3)</f>
        <v>5.1445505439751814E-2</v>
      </c>
    </row>
    <row r="26" spans="1:20" x14ac:dyDescent="0.2">
      <c r="B26" t="s">
        <v>88</v>
      </c>
      <c r="C26" t="s">
        <v>88</v>
      </c>
      <c r="D26" t="s">
        <v>88</v>
      </c>
      <c r="E26" t="s">
        <v>88</v>
      </c>
      <c r="F26" t="s">
        <v>88</v>
      </c>
      <c r="G26" t="s">
        <v>88</v>
      </c>
      <c r="H26" t="s">
        <v>88</v>
      </c>
      <c r="I26" t="s">
        <v>88</v>
      </c>
      <c r="J26" t="s">
        <v>88</v>
      </c>
      <c r="K26" t="s">
        <v>91</v>
      </c>
      <c r="L26" t="s">
        <v>91</v>
      </c>
      <c r="M26" t="s">
        <v>91</v>
      </c>
      <c r="O26" t="s">
        <v>94</v>
      </c>
      <c r="P26" t="s">
        <v>96</v>
      </c>
      <c r="Q26" t="s">
        <v>96</v>
      </c>
      <c r="R26" t="s">
        <v>96</v>
      </c>
      <c r="S26" t="s">
        <v>96</v>
      </c>
    </row>
    <row r="27" spans="1:20" x14ac:dyDescent="0.2">
      <c r="B27" t="s">
        <v>116</v>
      </c>
      <c r="C27" t="s">
        <v>117</v>
      </c>
      <c r="D27" t="s">
        <v>118</v>
      </c>
      <c r="E27" t="s">
        <v>119</v>
      </c>
      <c r="F27" t="s">
        <v>122</v>
      </c>
      <c r="G27" t="s">
        <v>128</v>
      </c>
      <c r="H27" t="s">
        <v>130</v>
      </c>
      <c r="I27" t="s">
        <v>131</v>
      </c>
      <c r="J27" t="s">
        <v>133</v>
      </c>
      <c r="K27" t="s">
        <v>167</v>
      </c>
      <c r="L27" t="s">
        <v>168</v>
      </c>
      <c r="M27" t="s">
        <v>170</v>
      </c>
      <c r="O27" t="s">
        <v>214</v>
      </c>
      <c r="P27" t="s">
        <v>224</v>
      </c>
      <c r="Q27" t="s">
        <v>230</v>
      </c>
      <c r="R27" t="s">
        <v>232</v>
      </c>
      <c r="S27" t="s">
        <v>233</v>
      </c>
    </row>
    <row r="28" spans="1:20" x14ac:dyDescent="0.2">
      <c r="B28" t="s">
        <v>399</v>
      </c>
      <c r="C28" t="s">
        <v>400</v>
      </c>
      <c r="D28" t="s">
        <v>401</v>
      </c>
      <c r="E28" t="s">
        <v>401</v>
      </c>
      <c r="F28" t="s">
        <v>398</v>
      </c>
      <c r="G28" t="s">
        <v>403</v>
      </c>
      <c r="H28" t="s">
        <v>405</v>
      </c>
      <c r="I28" t="s">
        <v>404</v>
      </c>
      <c r="J28" t="s">
        <v>404</v>
      </c>
      <c r="K28" t="s">
        <v>400</v>
      </c>
      <c r="L28" t="s">
        <v>400</v>
      </c>
      <c r="O28" t="s">
        <v>400</v>
      </c>
      <c r="P28" t="s">
        <v>401</v>
      </c>
      <c r="Q28" t="s">
        <v>404</v>
      </c>
      <c r="R28" t="s">
        <v>403</v>
      </c>
      <c r="S28" t="s">
        <v>403</v>
      </c>
    </row>
    <row r="29" spans="1:20" x14ac:dyDescent="0.2">
      <c r="A29" t="s">
        <v>471</v>
      </c>
      <c r="B29">
        <v>3.0459954898866468</v>
      </c>
      <c r="C29">
        <v>9.989832007297931</v>
      </c>
      <c r="D29">
        <v>986.83531249999999</v>
      </c>
      <c r="E29">
        <v>881.5330425701577</v>
      </c>
      <c r="F29">
        <v>0.20584341951038448</v>
      </c>
      <c r="G29">
        <v>28.77665</v>
      </c>
      <c r="H29">
        <v>63.101677198240665</v>
      </c>
      <c r="I29">
        <v>2.6262547702476673</v>
      </c>
      <c r="J29">
        <v>1.343831538042354</v>
      </c>
      <c r="K29">
        <v>9.989832007297931</v>
      </c>
      <c r="L29">
        <v>32.675150191085756</v>
      </c>
      <c r="M29">
        <v>0.12606435146446648</v>
      </c>
      <c r="O29">
        <v>1500.0474999999999</v>
      </c>
      <c r="P29">
        <v>1000.0091875000001</v>
      </c>
      <c r="Q29">
        <v>88.490193750000003</v>
      </c>
      <c r="R29">
        <v>29.593343749999999</v>
      </c>
      <c r="S29">
        <v>28.77665</v>
      </c>
    </row>
    <row r="30" spans="1:20" x14ac:dyDescent="0.2">
      <c r="A30" t="s">
        <v>471</v>
      </c>
      <c r="B30">
        <v>3.0736877906045836</v>
      </c>
      <c r="C30">
        <v>9.8034688570527724</v>
      </c>
      <c r="D30">
        <v>987.14973333333296</v>
      </c>
      <c r="E30">
        <v>883.80270997530999</v>
      </c>
      <c r="F30">
        <v>0.20725352724262786</v>
      </c>
      <c r="G30">
        <v>28.842306666666701</v>
      </c>
      <c r="H30">
        <v>63.266183666673157</v>
      </c>
      <c r="I30">
        <v>2.6380685070571799</v>
      </c>
      <c r="J30">
        <v>1.3471512547229691</v>
      </c>
      <c r="K30">
        <v>9.8034688570527724</v>
      </c>
      <c r="L30">
        <v>29.814002833706983</v>
      </c>
      <c r="M30">
        <v>0.20064009602844549</v>
      </c>
      <c r="O30">
        <v>1500.0313333333299</v>
      </c>
      <c r="P30">
        <v>999.97486666666703</v>
      </c>
      <c r="Q30">
        <v>88.489606666666702</v>
      </c>
      <c r="R30">
        <v>29.626059999999999</v>
      </c>
      <c r="S30">
        <v>28.842306666666701</v>
      </c>
    </row>
    <row r="31" spans="1:20" x14ac:dyDescent="0.2">
      <c r="A31" t="s">
        <v>471</v>
      </c>
      <c r="B31">
        <v>3.040570398494248</v>
      </c>
      <c r="C31">
        <v>10.310743095988487</v>
      </c>
      <c r="D31">
        <v>986.72106250000002</v>
      </c>
      <c r="E31">
        <v>879.12426335461259</v>
      </c>
      <c r="F31">
        <v>0.20637012345578357</v>
      </c>
      <c r="G31">
        <v>28.828737499999999</v>
      </c>
      <c r="H31">
        <v>63.485477065682957</v>
      </c>
      <c r="I31">
        <v>2.6441983331526093</v>
      </c>
      <c r="J31">
        <v>1.3378897027315828</v>
      </c>
      <c r="K31">
        <v>10.310743095988487</v>
      </c>
      <c r="L31">
        <v>32.157531793445905</v>
      </c>
      <c r="M31">
        <v>0.31338539805420507</v>
      </c>
      <c r="O31">
        <v>1499.98875</v>
      </c>
      <c r="P31">
        <v>1000.0065625</v>
      </c>
      <c r="Q31">
        <v>88.487968749999993</v>
      </c>
      <c r="R31">
        <v>29.606281249999999</v>
      </c>
      <c r="S31">
        <v>28.828737499999999</v>
      </c>
    </row>
    <row r="32" spans="1:20" x14ac:dyDescent="0.2">
      <c r="A32" t="s">
        <v>471</v>
      </c>
      <c r="B32">
        <v>3.0141780794974191</v>
      </c>
      <c r="C32">
        <v>10.774464517255849</v>
      </c>
      <c r="D32">
        <v>986.40313333333302</v>
      </c>
      <c r="E32">
        <v>873.31487720392511</v>
      </c>
      <c r="F32">
        <v>0.2025706492481131</v>
      </c>
      <c r="G32">
        <v>28.902706666666699</v>
      </c>
      <c r="H32">
        <v>63.533749087360093</v>
      </c>
      <c r="I32">
        <v>2.6497391933367025</v>
      </c>
      <c r="J32">
        <v>1.3494467935035437</v>
      </c>
      <c r="K32">
        <v>10.774464517255849</v>
      </c>
      <c r="L32">
        <v>35.94829575404286</v>
      </c>
      <c r="M32">
        <v>0.38176103235674191</v>
      </c>
      <c r="O32">
        <v>1500.0346666666701</v>
      </c>
      <c r="P32">
        <v>1000.00386666667</v>
      </c>
      <c r="Q32">
        <v>88.488</v>
      </c>
      <c r="R32">
        <v>29.629426666666699</v>
      </c>
      <c r="S32">
        <v>28.902706666666699</v>
      </c>
    </row>
    <row r="34" spans="1:20" x14ac:dyDescent="0.2">
      <c r="B34">
        <f>AVERAGE(B29:B32)</f>
        <v>3.0436079396207245</v>
      </c>
      <c r="C34">
        <f>AVERAGE(C29:C32)</f>
        <v>10.21962711939876</v>
      </c>
      <c r="D34">
        <f>AVERAGE(D29:D32)</f>
        <v>986.77731041666652</v>
      </c>
      <c r="E34">
        <f>AVERAGE(E29:E32)</f>
        <v>879.44372327600126</v>
      </c>
      <c r="F34">
        <f>AVERAGE(F29:F32)</f>
        <v>0.20550942986422724</v>
      </c>
      <c r="G34">
        <f>AVERAGE(G29:G32)</f>
        <v>28.837600208333352</v>
      </c>
      <c r="H34">
        <f>AVERAGE(H29:H32)</f>
        <v>63.346771754489218</v>
      </c>
      <c r="I34">
        <f>AVERAGE(I29:I32)</f>
        <v>2.6395652009485397</v>
      </c>
      <c r="J34">
        <f>AVERAGE(J29:J32)</f>
        <v>1.3445798222501124</v>
      </c>
      <c r="K34">
        <f>AVERAGE(K29:K32)</f>
        <v>10.21962711939876</v>
      </c>
      <c r="L34">
        <f>AVERAGE(L29:L32)</f>
        <v>32.648745143070371</v>
      </c>
      <c r="M34">
        <f>AVERAGE(M29:M32)</f>
        <v>0.25546271947596472</v>
      </c>
      <c r="N34">
        <f>AVERAGE(O29:O32)</f>
        <v>1500.0255625</v>
      </c>
      <c r="Q34">
        <f>AVERAGE(Q29:Q32)</f>
        <v>88.488942291666675</v>
      </c>
      <c r="R34">
        <f>AVERAGE(R29:R32)</f>
        <v>29.613777916666674</v>
      </c>
      <c r="S34">
        <f>AVERAGE(S29:S32)</f>
        <v>28.837600208333352</v>
      </c>
      <c r="T34">
        <f>R34-S34</f>
        <v>0.77617770833332145</v>
      </c>
    </row>
    <row r="35" spans="1:20" x14ac:dyDescent="0.2">
      <c r="B35">
        <f>CONFIDENCE(0.05,STDEV(B29:B32),4)</f>
        <v>2.3909961757851299E-2</v>
      </c>
      <c r="C35">
        <f>CONFIDENCE(0.05,STDEV(C29:C32),4)</f>
        <v>0.41659423397699796</v>
      </c>
      <c r="D35">
        <f>CONFIDENCE(0.05,STDEV(D29:D32),4)</f>
        <v>0.30217544552705911</v>
      </c>
      <c r="E35">
        <f>CONFIDENCE(0.05,STDEV(E29:E32),4)</f>
        <v>4.4201000770858538</v>
      </c>
      <c r="F35">
        <f>CONFIDENCE(0.05,STDEV(F29:F32),4)</f>
        <v>2.0028308067471983E-3</v>
      </c>
      <c r="G35">
        <f>CONFIDENCE(0.05,STDEV(G29:G32),4)</f>
        <v>5.0778064767712315E-2</v>
      </c>
      <c r="H35">
        <f>CONFIDENCE(0.05,STDEV(H29:H32),4)</f>
        <v>0.196620525244105</v>
      </c>
      <c r="I35">
        <f>CONFIDENCE(0.05,STDEV(I29:I32),4)</f>
        <v>9.8711592659678059E-3</v>
      </c>
      <c r="J35">
        <f>CONFIDENCE(0.05,STDEV(J29:J32),4)</f>
        <v>4.9200334853385279E-3</v>
      </c>
      <c r="K35">
        <f>CONFIDENCE(0.05,STDEV(K29:K32),4)</f>
        <v>0.41659423397699796</v>
      </c>
      <c r="L35">
        <f>CONFIDENCE(0.05,STDEV(L29:L32),4)</f>
        <v>2.4769055986464235</v>
      </c>
      <c r="M35">
        <f>CONFIDENCE(0.05,STDEV(M29:M32),4)</f>
        <v>0.11181498367743826</v>
      </c>
      <c r="N35">
        <f>CONFIDENCE(0.05,STDEV(O29:O32),4)</f>
        <v>2.5001403011037499E-2</v>
      </c>
      <c r="Q35">
        <f>CONFIDENCE(0.05,STDEV(Q29:Q32),4)</f>
        <v>1.1091905681225296E-3</v>
      </c>
      <c r="R35">
        <f>CONFIDENCE(0.05,STDEV(R29:R32),4)</f>
        <v>1.6683581827842072E-2</v>
      </c>
      <c r="S35">
        <f>CONFIDENCE(0.05,STDEV(S29:S32),4)</f>
        <v>5.0778064767712315E-2</v>
      </c>
    </row>
    <row r="37" spans="1:20" x14ac:dyDescent="0.2">
      <c r="B37" t="s">
        <v>88</v>
      </c>
      <c r="C37" t="s">
        <v>88</v>
      </c>
      <c r="D37" t="s">
        <v>88</v>
      </c>
      <c r="E37" t="s">
        <v>88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91</v>
      </c>
      <c r="L37" t="s">
        <v>91</v>
      </c>
      <c r="M37" t="s">
        <v>91</v>
      </c>
      <c r="O37" t="s">
        <v>94</v>
      </c>
      <c r="P37" t="s">
        <v>96</v>
      </c>
      <c r="Q37" t="s">
        <v>96</v>
      </c>
      <c r="R37" t="s">
        <v>96</v>
      </c>
      <c r="S37" t="s">
        <v>96</v>
      </c>
    </row>
    <row r="38" spans="1:20" x14ac:dyDescent="0.2">
      <c r="B38" t="s">
        <v>116</v>
      </c>
      <c r="C38" t="s">
        <v>117</v>
      </c>
      <c r="D38" t="s">
        <v>118</v>
      </c>
      <c r="E38" t="s">
        <v>119</v>
      </c>
      <c r="F38" t="s">
        <v>122</v>
      </c>
      <c r="G38" t="s">
        <v>128</v>
      </c>
      <c r="H38" t="s">
        <v>130</v>
      </c>
      <c r="I38" t="s">
        <v>131</v>
      </c>
      <c r="J38" t="s">
        <v>133</v>
      </c>
      <c r="K38" t="s">
        <v>167</v>
      </c>
      <c r="L38" t="s">
        <v>168</v>
      </c>
      <c r="M38" t="s">
        <v>170</v>
      </c>
      <c r="O38" t="s">
        <v>214</v>
      </c>
      <c r="P38" t="s">
        <v>224</v>
      </c>
      <c r="Q38" t="s">
        <v>230</v>
      </c>
      <c r="R38" t="s">
        <v>232</v>
      </c>
      <c r="S38" t="s">
        <v>233</v>
      </c>
    </row>
    <row r="39" spans="1:20" x14ac:dyDescent="0.2">
      <c r="B39" t="s">
        <v>399</v>
      </c>
      <c r="C39" t="s">
        <v>400</v>
      </c>
      <c r="D39" t="s">
        <v>401</v>
      </c>
      <c r="E39" t="s">
        <v>401</v>
      </c>
      <c r="F39" t="s">
        <v>398</v>
      </c>
      <c r="G39" t="s">
        <v>403</v>
      </c>
      <c r="H39" t="s">
        <v>405</v>
      </c>
      <c r="I39" t="s">
        <v>404</v>
      </c>
      <c r="J39" t="s">
        <v>404</v>
      </c>
      <c r="K39" t="s">
        <v>400</v>
      </c>
      <c r="L39" t="s">
        <v>400</v>
      </c>
      <c r="O39" t="s">
        <v>400</v>
      </c>
      <c r="P39" t="s">
        <v>401</v>
      </c>
      <c r="Q39" t="s">
        <v>404</v>
      </c>
      <c r="R39" t="s">
        <v>403</v>
      </c>
      <c r="S39" t="s">
        <v>403</v>
      </c>
    </row>
    <row r="40" spans="1:20" x14ac:dyDescent="0.2">
      <c r="A40" t="s">
        <v>472</v>
      </c>
      <c r="B40">
        <v>3.137819172503348</v>
      </c>
      <c r="C40">
        <v>9.8569965426620065</v>
      </c>
      <c r="D40">
        <v>986.37766666666698</v>
      </c>
      <c r="E40">
        <v>909.68945823058641</v>
      </c>
      <c r="F40">
        <v>0.28848633955257874</v>
      </c>
      <c r="G40">
        <v>27.543399999999998</v>
      </c>
      <c r="H40">
        <v>65.039928354522729</v>
      </c>
      <c r="I40">
        <v>2.682026546572748</v>
      </c>
      <c r="J40">
        <v>1.0129665618153374</v>
      </c>
      <c r="K40">
        <v>9.8569965426620065</v>
      </c>
      <c r="L40">
        <v>38.864636543659344</v>
      </c>
      <c r="M40">
        <v>0.38382966985550121</v>
      </c>
      <c r="O40">
        <v>1499.992</v>
      </c>
      <c r="P40">
        <v>1000.04</v>
      </c>
      <c r="Q40">
        <v>88.489033333333296</v>
      </c>
      <c r="R40">
        <v>29.433053333333302</v>
      </c>
      <c r="S40">
        <v>27.543399999999998</v>
      </c>
    </row>
    <row r="41" spans="1:20" x14ac:dyDescent="0.2">
      <c r="A41" t="s">
        <v>472</v>
      </c>
      <c r="B41">
        <v>3.1711463368418054</v>
      </c>
      <c r="C41">
        <v>7.3527722165477316</v>
      </c>
      <c r="D41">
        <v>989.12018750000004</v>
      </c>
      <c r="E41">
        <v>927.30728717538511</v>
      </c>
      <c r="F41">
        <v>0.28995176626896185</v>
      </c>
      <c r="G41">
        <v>27.610499999999998</v>
      </c>
      <c r="H41">
        <v>65.198369985801975</v>
      </c>
      <c r="I41">
        <v>2.6906315680791231</v>
      </c>
      <c r="J41">
        <v>1.0188893030978039</v>
      </c>
      <c r="K41">
        <v>7.3527722165477316</v>
      </c>
      <c r="L41">
        <v>29.87063584920082</v>
      </c>
      <c r="M41">
        <v>0.47631437382524611</v>
      </c>
      <c r="O41">
        <v>1499.94</v>
      </c>
      <c r="P41">
        <v>1000.002125</v>
      </c>
      <c r="Q41">
        <v>88.492087499999997</v>
      </c>
      <c r="R41">
        <v>29.446406249999999</v>
      </c>
      <c r="S41">
        <v>27.610499999999998</v>
      </c>
    </row>
    <row r="42" spans="1:20" x14ac:dyDescent="0.2">
      <c r="A42" t="s">
        <v>472</v>
      </c>
      <c r="B42">
        <v>3.1466303710108638</v>
      </c>
      <c r="C42">
        <v>7.7822747372270866</v>
      </c>
      <c r="D42">
        <v>989.06268750000004</v>
      </c>
      <c r="E42">
        <v>924.95007369148891</v>
      </c>
      <c r="F42">
        <v>0.29039228375296511</v>
      </c>
      <c r="G42">
        <v>27.583200000000001</v>
      </c>
      <c r="H42">
        <v>65.382822258808645</v>
      </c>
      <c r="I42">
        <v>2.6940379244339012</v>
      </c>
      <c r="J42">
        <v>1.0095662442518774</v>
      </c>
      <c r="K42">
        <v>7.7822747372270866</v>
      </c>
      <c r="L42">
        <v>27.117890126760425</v>
      </c>
      <c r="M42">
        <v>0.71878812213194609</v>
      </c>
      <c r="O42">
        <v>1500.00125</v>
      </c>
      <c r="P42">
        <v>999.99225000000001</v>
      </c>
      <c r="Q42">
        <v>88.491249999999994</v>
      </c>
      <c r="R42">
        <v>29.419362499999998</v>
      </c>
      <c r="S42">
        <v>27.583200000000001</v>
      </c>
    </row>
    <row r="43" spans="1:20" x14ac:dyDescent="0.2">
      <c r="A43" t="s">
        <v>472</v>
      </c>
      <c r="B43">
        <v>3.136556069550259</v>
      </c>
      <c r="C43">
        <v>8.1391229966838026</v>
      </c>
      <c r="D43">
        <v>988.80573333333302</v>
      </c>
      <c r="E43">
        <v>922.42756601381302</v>
      </c>
      <c r="F43">
        <v>0.2893391439452816</v>
      </c>
      <c r="G43">
        <v>27.607140000000001</v>
      </c>
      <c r="H43">
        <v>65.529735674259086</v>
      </c>
      <c r="I43">
        <v>2.699098427229973</v>
      </c>
      <c r="J43">
        <v>1.0096937895778577</v>
      </c>
      <c r="K43">
        <v>8.1391229966838026</v>
      </c>
      <c r="L43">
        <v>29.121108071129363</v>
      </c>
      <c r="M43">
        <v>1.0532714766989444</v>
      </c>
      <c r="O43">
        <v>1499.934</v>
      </c>
      <c r="P43">
        <v>1000.0204</v>
      </c>
      <c r="Q43">
        <v>88.488053333333298</v>
      </c>
      <c r="R43">
        <v>29.412986666666701</v>
      </c>
      <c r="S43">
        <v>27.607140000000001</v>
      </c>
    </row>
    <row r="44" spans="1:20" x14ac:dyDescent="0.2">
      <c r="A44" t="s">
        <v>472</v>
      </c>
      <c r="B44">
        <v>3.0667682759326178</v>
      </c>
      <c r="C44">
        <v>9.5910055813176083</v>
      </c>
      <c r="D44">
        <v>987.34233333333304</v>
      </c>
      <c r="E44">
        <v>911.46916600471047</v>
      </c>
      <c r="F44">
        <v>0.28376139383466542</v>
      </c>
      <c r="G44">
        <v>27.612173333333299</v>
      </c>
      <c r="H44">
        <v>65.898743329880659</v>
      </c>
      <c r="I44">
        <v>2.7050643207478</v>
      </c>
      <c r="J44">
        <v>1.0048194784671214</v>
      </c>
      <c r="K44">
        <v>9.5910055813176083</v>
      </c>
      <c r="L44">
        <v>42.602967543911561</v>
      </c>
      <c r="M44">
        <v>1.3822248105769575</v>
      </c>
      <c r="O44">
        <v>1500.01</v>
      </c>
      <c r="P44">
        <v>1000.0180666666701</v>
      </c>
      <c r="Q44">
        <v>88.483500000000006</v>
      </c>
      <c r="R44">
        <v>29.353933333333298</v>
      </c>
      <c r="S44">
        <v>27.612173333333299</v>
      </c>
    </row>
    <row r="45" spans="1:20" x14ac:dyDescent="0.2">
      <c r="A45" t="s">
        <v>472</v>
      </c>
      <c r="B45">
        <v>3.0582715225906991</v>
      </c>
      <c r="C45">
        <v>9.8949149859137471</v>
      </c>
      <c r="D45">
        <v>987.16660000000002</v>
      </c>
      <c r="E45">
        <v>909.17193867982155</v>
      </c>
      <c r="F45">
        <v>0.28240980473004568</v>
      </c>
      <c r="G45">
        <v>27.6342933333333</v>
      </c>
      <c r="H45">
        <v>66.008934012779704</v>
      </c>
      <c r="I45">
        <v>2.7082731484960938</v>
      </c>
      <c r="J45">
        <v>1.0064111541553951</v>
      </c>
      <c r="K45">
        <v>9.8949149859137471</v>
      </c>
      <c r="L45">
        <v>44.479855391299083</v>
      </c>
      <c r="M45">
        <v>1.4443201308895575</v>
      </c>
      <c r="O45">
        <v>1500.038</v>
      </c>
      <c r="P45">
        <v>999.99953333333303</v>
      </c>
      <c r="Q45">
        <v>88.480239999999995</v>
      </c>
      <c r="R45">
        <v>29.3455266666667</v>
      </c>
      <c r="S45">
        <v>27.6342933333333</v>
      </c>
    </row>
    <row r="46" spans="1:20" x14ac:dyDescent="0.2">
      <c r="A46" t="s">
        <v>472</v>
      </c>
      <c r="B46">
        <v>3.0646981325647937</v>
      </c>
      <c r="C46">
        <v>9.7992309810732952</v>
      </c>
      <c r="D46">
        <v>987.06280000000004</v>
      </c>
      <c r="E46">
        <v>908.90429864923431</v>
      </c>
      <c r="F46">
        <v>0.27963613603309984</v>
      </c>
      <c r="G46">
        <v>27.710473333333301</v>
      </c>
      <c r="H46">
        <v>66.030179493056124</v>
      </c>
      <c r="I46">
        <v>2.71369421945777</v>
      </c>
      <c r="J46">
        <v>1.0175642441236263</v>
      </c>
      <c r="K46">
        <v>9.7992309810732952</v>
      </c>
      <c r="L46">
        <v>43.760146385471636</v>
      </c>
      <c r="M46">
        <v>1.4900963595312609</v>
      </c>
      <c r="O46">
        <v>1499.96</v>
      </c>
      <c r="P46">
        <v>999.99059999999997</v>
      </c>
      <c r="Q46">
        <v>88.479146666666693</v>
      </c>
      <c r="R46">
        <v>29.374600000000001</v>
      </c>
      <c r="S46">
        <v>27.710473333333301</v>
      </c>
    </row>
    <row r="48" spans="1:20" x14ac:dyDescent="0.2">
      <c r="B48">
        <f>AVERAGE(B43:B46)</f>
        <v>3.0815735001595925</v>
      </c>
      <c r="C48">
        <f>AVERAGE(C43:C46)</f>
        <v>9.3560686362471142</v>
      </c>
      <c r="D48">
        <f>AVERAGE(D43:D46)</f>
        <v>987.59436666666659</v>
      </c>
      <c r="E48">
        <f>AVERAGE(E43:E46)</f>
        <v>912.99324233689481</v>
      </c>
      <c r="F48">
        <f>AVERAGE(F43:F46)</f>
        <v>0.28378661963577312</v>
      </c>
      <c r="G48">
        <f>AVERAGE(G43:G46)</f>
        <v>27.641019999999976</v>
      </c>
      <c r="H48">
        <f>AVERAGE(H43:H46)</f>
        <v>65.866898127493897</v>
      </c>
      <c r="I48">
        <f>AVERAGE(I43:I46)</f>
        <v>2.7065325289829092</v>
      </c>
      <c r="J48">
        <f>AVERAGE(J43:J46)</f>
        <v>1.0096221665810001</v>
      </c>
      <c r="K48">
        <f>AVERAGE(K43:K46)</f>
        <v>9.3560686362471142</v>
      </c>
      <c r="L48">
        <f>AVERAGE(L43:L46)</f>
        <v>39.991019347952914</v>
      </c>
      <c r="M48">
        <f>AVERAGE(M43:M46)</f>
        <v>1.3424781944241801</v>
      </c>
      <c r="N48">
        <f>AVERAGE(O43:O46)</f>
        <v>1499.9855</v>
      </c>
      <c r="Q48">
        <f>AVERAGE(Q43:Q46)</f>
        <v>88.482734999999991</v>
      </c>
      <c r="R48">
        <f>AVERAGE(R43:R46)</f>
        <v>29.371761666666675</v>
      </c>
      <c r="S48">
        <f>AVERAGE(S43:S46)</f>
        <v>27.641019999999976</v>
      </c>
      <c r="T48">
        <f>R48-S48</f>
        <v>1.7307416666666988</v>
      </c>
    </row>
    <row r="49" spans="1:20" x14ac:dyDescent="0.2">
      <c r="B49">
        <f>CONFIDENCE(0.05,STDEV(B43:B46),4)</f>
        <v>3.6095801433955126E-2</v>
      </c>
      <c r="C49">
        <f>CONFIDENCE(0.05,STDEV(C43:C46),4)</f>
        <v>0.80471983945376979</v>
      </c>
      <c r="D49">
        <f>CONFIDENCE(0.05,STDEV(D43:D46),4)</f>
        <v>0.79944699059597002</v>
      </c>
      <c r="E49">
        <f>CONFIDENCE(0.05,STDEV(E43:E46),4)</f>
        <v>6.2660402635963299</v>
      </c>
      <c r="F49">
        <f>CONFIDENCE(0.05,STDEV(F43:F46),4)</f>
        <v>3.9988907777080496E-3</v>
      </c>
      <c r="G49">
        <f>CONFIDENCE(0.05,STDEV(G43:G46),4)</f>
        <v>4.6824267472649464E-2</v>
      </c>
      <c r="H49">
        <f>CONFIDENCE(0.05,STDEV(H43:H46),4)</f>
        <v>0.22739498561275856</v>
      </c>
      <c r="I49">
        <f>CONFIDENCE(0.05,STDEV(I43:I46),4)</f>
        <v>5.9808633921607677E-3</v>
      </c>
      <c r="J49">
        <f>CONFIDENCE(0.05,STDEV(J43:J46),4)</f>
        <v>5.5568274122112229E-3</v>
      </c>
      <c r="K49">
        <f>CONFIDENCE(0.05,STDEV(K43:K46),4)</f>
        <v>0.80471983945376979</v>
      </c>
      <c r="L49">
        <f>CONFIDENCE(0.05,STDEV(L43:L46),4)</f>
        <v>7.1418483450819963</v>
      </c>
      <c r="M49">
        <f>CONFIDENCE(0.05,STDEV(M43:M46),4)</f>
        <v>0.19384762328801686</v>
      </c>
      <c r="N49">
        <f>CONFIDENCE(0.05,STDEV(O43:O46),4)</f>
        <v>4.6170223347061001E-2</v>
      </c>
      <c r="Q49">
        <f>CONFIDENCE(0.05,STDEV(Q43:Q46),4)</f>
        <v>3.9187459144033737E-3</v>
      </c>
      <c r="R49">
        <f>CONFIDENCE(0.05,STDEV(R43:R46),4)</f>
        <v>2.9473852202710652E-2</v>
      </c>
      <c r="S49">
        <f>CONFIDENCE(0.05,STDEV(S43:S46),4)</f>
        <v>4.6824267472649464E-2</v>
      </c>
    </row>
    <row r="51" spans="1:20" x14ac:dyDescent="0.2">
      <c r="B51" t="s">
        <v>88</v>
      </c>
      <c r="C51" t="s">
        <v>88</v>
      </c>
      <c r="D51" t="s">
        <v>88</v>
      </c>
      <c r="E51" t="s">
        <v>88</v>
      </c>
      <c r="F51" t="s">
        <v>88</v>
      </c>
      <c r="G51" t="s">
        <v>88</v>
      </c>
      <c r="H51" t="s">
        <v>88</v>
      </c>
      <c r="I51" t="s">
        <v>88</v>
      </c>
      <c r="J51" t="s">
        <v>88</v>
      </c>
      <c r="K51" t="s">
        <v>91</v>
      </c>
      <c r="L51" t="s">
        <v>91</v>
      </c>
      <c r="M51" t="s">
        <v>91</v>
      </c>
      <c r="N51" t="s">
        <v>91</v>
      </c>
      <c r="O51" t="s">
        <v>94</v>
      </c>
      <c r="P51" t="s">
        <v>96</v>
      </c>
      <c r="Q51" t="s">
        <v>96</v>
      </c>
      <c r="R51" t="s">
        <v>96</v>
      </c>
      <c r="S51" t="s">
        <v>96</v>
      </c>
    </row>
    <row r="52" spans="1:20" x14ac:dyDescent="0.2">
      <c r="B52" t="s">
        <v>116</v>
      </c>
      <c r="C52" t="s">
        <v>117</v>
      </c>
      <c r="D52" t="s">
        <v>118</v>
      </c>
      <c r="E52" t="s">
        <v>119</v>
      </c>
      <c r="F52" t="s">
        <v>122</v>
      </c>
      <c r="G52" t="s">
        <v>128</v>
      </c>
      <c r="H52" t="s">
        <v>130</v>
      </c>
      <c r="I52" t="s">
        <v>131</v>
      </c>
      <c r="J52" t="s">
        <v>133</v>
      </c>
      <c r="K52" t="s">
        <v>167</v>
      </c>
      <c r="L52" t="s">
        <v>168</v>
      </c>
      <c r="M52" t="s">
        <v>170</v>
      </c>
      <c r="N52" t="s">
        <v>175</v>
      </c>
      <c r="O52" t="s">
        <v>214</v>
      </c>
      <c r="P52" t="s">
        <v>224</v>
      </c>
      <c r="Q52" t="s">
        <v>230</v>
      </c>
      <c r="R52" t="s">
        <v>232</v>
      </c>
      <c r="S52" t="s">
        <v>233</v>
      </c>
    </row>
    <row r="53" spans="1:20" x14ac:dyDescent="0.2">
      <c r="B53" t="s">
        <v>399</v>
      </c>
      <c r="C53" t="s">
        <v>400</v>
      </c>
      <c r="D53" t="s">
        <v>401</v>
      </c>
      <c r="E53" t="s">
        <v>401</v>
      </c>
      <c r="F53" t="s">
        <v>398</v>
      </c>
      <c r="G53" t="s">
        <v>403</v>
      </c>
      <c r="H53" t="s">
        <v>405</v>
      </c>
      <c r="I53" t="s">
        <v>404</v>
      </c>
      <c r="J53" t="s">
        <v>404</v>
      </c>
      <c r="K53" t="s">
        <v>400</v>
      </c>
      <c r="L53" t="s">
        <v>400</v>
      </c>
      <c r="O53" t="s">
        <v>400</v>
      </c>
      <c r="P53" t="s">
        <v>401</v>
      </c>
      <c r="Q53" t="s">
        <v>404</v>
      </c>
      <c r="R53" t="s">
        <v>403</v>
      </c>
      <c r="S53" t="s">
        <v>403</v>
      </c>
    </row>
    <row r="54" spans="1:20" x14ac:dyDescent="0.2">
      <c r="A54" t="s">
        <v>473</v>
      </c>
      <c r="B54">
        <v>3.1095396999385994</v>
      </c>
      <c r="C54">
        <v>7.6164085419584771</v>
      </c>
      <c r="D54">
        <v>990.29674999999997</v>
      </c>
      <c r="E54">
        <v>911.58911927773704</v>
      </c>
      <c r="F54">
        <v>0.2281400747650526</v>
      </c>
      <c r="G54">
        <v>28.709081250000001</v>
      </c>
      <c r="H54">
        <v>63.957552210413013</v>
      </c>
      <c r="I54">
        <v>2.7108860944319946</v>
      </c>
      <c r="J54">
        <v>1.2436783880749038</v>
      </c>
      <c r="K54">
        <v>7.6164085419584771</v>
      </c>
      <c r="L54">
        <v>33.666937413004739</v>
      </c>
      <c r="M54">
        <v>0.22268491513267541</v>
      </c>
      <c r="N54">
        <v>0.75591020175586165</v>
      </c>
      <c r="O54">
        <v>1500.0062499999999</v>
      </c>
      <c r="P54">
        <v>999.94487500000002</v>
      </c>
      <c r="Q54">
        <v>88.377743749999993</v>
      </c>
      <c r="R54">
        <v>29.910393750000001</v>
      </c>
      <c r="S54">
        <v>28.709081250000001</v>
      </c>
    </row>
    <row r="55" spans="1:20" x14ac:dyDescent="0.2">
      <c r="A55" t="s">
        <v>473</v>
      </c>
      <c r="B55">
        <v>3.2287350721855157</v>
      </c>
      <c r="C55">
        <v>8.4230767045059434</v>
      </c>
      <c r="D55">
        <v>988.56773333333297</v>
      </c>
      <c r="E55">
        <v>902.20947144008062</v>
      </c>
      <c r="F55">
        <v>0.22554299130643835</v>
      </c>
      <c r="G55">
        <v>29.268706666666699</v>
      </c>
      <c r="H55">
        <v>64.229942731692404</v>
      </c>
      <c r="I55">
        <v>2.7808006475348024</v>
      </c>
      <c r="J55">
        <v>1.3039315795758886</v>
      </c>
      <c r="K55">
        <v>8.4230767045059434</v>
      </c>
      <c r="L55">
        <v>26.777888183166361</v>
      </c>
      <c r="M55">
        <v>0.39810670773391565</v>
      </c>
      <c r="N55">
        <v>0.73033376733692212</v>
      </c>
      <c r="O55">
        <v>1499.99133333333</v>
      </c>
      <c r="P55">
        <v>1000.00586666667</v>
      </c>
      <c r="Q55">
        <v>88.382026666666704</v>
      </c>
      <c r="R55">
        <v>30.279973333333299</v>
      </c>
      <c r="S55">
        <v>29.268706666666699</v>
      </c>
    </row>
    <row r="56" spans="1:20" x14ac:dyDescent="0.2">
      <c r="A56" t="s">
        <v>473</v>
      </c>
      <c r="B56">
        <v>3.3424903724081609</v>
      </c>
      <c r="C56">
        <v>9.45633665003216</v>
      </c>
      <c r="D56">
        <v>987.29306666666696</v>
      </c>
      <c r="E56">
        <v>893.54484613790703</v>
      </c>
      <c r="F56">
        <v>0.22827074139027637</v>
      </c>
      <c r="G56">
        <v>29.48874</v>
      </c>
      <c r="H56">
        <v>63.871293051507607</v>
      </c>
      <c r="I56">
        <v>2.8026774997659354</v>
      </c>
      <c r="J56">
        <v>1.3342479510047394</v>
      </c>
      <c r="K56">
        <v>9.45633665003216</v>
      </c>
      <c r="L56">
        <v>37.447488297960206</v>
      </c>
      <c r="M56">
        <v>0.48543107054014295</v>
      </c>
      <c r="N56">
        <v>0.71823644884385873</v>
      </c>
      <c r="O56">
        <v>1499.99866666667</v>
      </c>
      <c r="P56">
        <v>999.97366666666699</v>
      </c>
      <c r="Q56">
        <v>88.385440000000003</v>
      </c>
      <c r="R56">
        <v>30.514573333333299</v>
      </c>
      <c r="S56">
        <v>29.48874</v>
      </c>
    </row>
    <row r="57" spans="1:20" x14ac:dyDescent="0.2">
      <c r="A57" t="s">
        <v>473</v>
      </c>
      <c r="B57">
        <v>3.4200675524610924</v>
      </c>
      <c r="C57">
        <v>9.8651532921806702</v>
      </c>
      <c r="D57">
        <v>986.667466666667</v>
      </c>
      <c r="E57">
        <v>889.76410078968411</v>
      </c>
      <c r="F57">
        <v>0.22920458405528715</v>
      </c>
      <c r="G57">
        <v>29.666039999999999</v>
      </c>
      <c r="H57">
        <v>63.575265352785891</v>
      </c>
      <c r="I57">
        <v>2.8198242902828148</v>
      </c>
      <c r="J57">
        <v>1.3595798059865394</v>
      </c>
      <c r="K57">
        <v>9.8651532921806702</v>
      </c>
      <c r="L57">
        <v>40.653422251408124</v>
      </c>
      <c r="M57">
        <v>0.49904759287861539</v>
      </c>
      <c r="N57">
        <v>0.71638613378873162</v>
      </c>
      <c r="O57">
        <v>1499.9580000000001</v>
      </c>
      <c r="P57">
        <v>999.95633333333296</v>
      </c>
      <c r="Q57">
        <v>88.387453333333298</v>
      </c>
      <c r="R57">
        <v>30.702480000000001</v>
      </c>
      <c r="S57">
        <v>29.666039999999999</v>
      </c>
    </row>
    <row r="58" spans="1:20" x14ac:dyDescent="0.2">
      <c r="A58" t="s">
        <v>473</v>
      </c>
      <c r="B58">
        <v>3.4788922764790917</v>
      </c>
      <c r="C58">
        <v>10.021001809669949</v>
      </c>
      <c r="D58">
        <v>986.54781249999996</v>
      </c>
      <c r="E58">
        <v>888.13702769154236</v>
      </c>
      <c r="F58">
        <v>0.22927659356278693</v>
      </c>
      <c r="G58">
        <v>29.81663125</v>
      </c>
      <c r="H58">
        <v>63.266779035201878</v>
      </c>
      <c r="I58">
        <v>2.8336908194929302</v>
      </c>
      <c r="J58">
        <v>1.3820909693707453</v>
      </c>
      <c r="K58">
        <v>10.021001809669949</v>
      </c>
      <c r="L58">
        <v>39.834706113000919</v>
      </c>
      <c r="M58">
        <v>0.52551271345871753</v>
      </c>
      <c r="N58">
        <v>0.71281699070421922</v>
      </c>
      <c r="O58">
        <v>1499.9918749999999</v>
      </c>
      <c r="P58">
        <v>1000.011625</v>
      </c>
      <c r="Q58">
        <v>88.388931249999999</v>
      </c>
      <c r="R58">
        <v>30.87355625</v>
      </c>
      <c r="S58">
        <v>29.81663125</v>
      </c>
    </row>
    <row r="59" spans="1:20" x14ac:dyDescent="0.2">
      <c r="A59" t="s">
        <v>473</v>
      </c>
      <c r="B59">
        <v>3.5127463817073057</v>
      </c>
      <c r="C59">
        <v>9.9650501663711584</v>
      </c>
      <c r="D59">
        <v>986.41899999999998</v>
      </c>
      <c r="E59">
        <v>887.25411782449453</v>
      </c>
      <c r="F59">
        <v>0.22696755572603744</v>
      </c>
      <c r="G59">
        <v>29.978787499999999</v>
      </c>
      <c r="H59">
        <v>62.870940399277742</v>
      </c>
      <c r="I59">
        <v>2.8468819487546058</v>
      </c>
      <c r="J59">
        <v>1.4083795250222297</v>
      </c>
      <c r="K59">
        <v>9.9650501663711584</v>
      </c>
      <c r="L59">
        <v>41.263898220962339</v>
      </c>
      <c r="M59">
        <v>0.56366797581613559</v>
      </c>
      <c r="N59">
        <v>0.70773344102961455</v>
      </c>
      <c r="O59">
        <v>1499.9468750000001</v>
      </c>
      <c r="P59">
        <v>1000.0126875</v>
      </c>
      <c r="Q59">
        <v>88.385306249999999</v>
      </c>
      <c r="R59">
        <v>31.065043750000001</v>
      </c>
      <c r="S59">
        <v>29.978787499999999</v>
      </c>
    </row>
    <row r="60" spans="1:20" x14ac:dyDescent="0.2">
      <c r="A60" t="s">
        <v>473</v>
      </c>
      <c r="B60">
        <v>3.5165029474694585</v>
      </c>
      <c r="C60">
        <v>10.265299553248756</v>
      </c>
      <c r="D60">
        <v>986.24266666666699</v>
      </c>
      <c r="E60">
        <v>882.11777583568596</v>
      </c>
      <c r="F60">
        <v>0.2205883204012821</v>
      </c>
      <c r="G60">
        <v>30.190239999999999</v>
      </c>
      <c r="H60">
        <v>62.394618689058376</v>
      </c>
      <c r="I60">
        <v>2.8600806444359885</v>
      </c>
      <c r="J60">
        <v>1.4471463077046987</v>
      </c>
      <c r="K60">
        <v>10.265299553248756</v>
      </c>
      <c r="L60">
        <v>43.13798323549976</v>
      </c>
      <c r="M60">
        <v>0.60876882438557256</v>
      </c>
      <c r="N60">
        <v>0.70181723449640732</v>
      </c>
      <c r="O60">
        <v>1500.0340000000001</v>
      </c>
      <c r="P60">
        <v>999.99286666666706</v>
      </c>
      <c r="Q60">
        <v>88.375866666666695</v>
      </c>
      <c r="R60">
        <v>31.279820000000001</v>
      </c>
      <c r="S60">
        <v>30.190239999999999</v>
      </c>
    </row>
    <row r="62" spans="1:20" x14ac:dyDescent="0.2">
      <c r="B62">
        <f>AVERAGE(B57:B60)</f>
        <v>3.482052289529237</v>
      </c>
      <c r="C62">
        <f>AVERAGE(C57:C60)</f>
        <v>10.029126205367632</v>
      </c>
      <c r="D62">
        <f>AVERAGE(D57:D60)</f>
        <v>986.46923645833351</v>
      </c>
      <c r="E62">
        <f>AVERAGE(E57:E60)</f>
        <v>886.81825553535168</v>
      </c>
      <c r="F62">
        <f>AVERAGE(F57:F60)</f>
        <v>0.22650926343634839</v>
      </c>
      <c r="G62">
        <f>AVERAGE(G57:G60)</f>
        <v>29.912924687499999</v>
      </c>
      <c r="H62">
        <f>AVERAGE(H57:H60)</f>
        <v>63.026900869080968</v>
      </c>
      <c r="I62">
        <f>AVERAGE(I57:I60)</f>
        <v>2.8401194257415847</v>
      </c>
      <c r="J62">
        <f>AVERAGE(J57:J60)</f>
        <v>1.3992991520210531</v>
      </c>
      <c r="K62">
        <f>AVERAGE(K57:K60)</f>
        <v>10.029126205367632</v>
      </c>
      <c r="L62">
        <f>AVERAGE(L57:L60)</f>
        <v>41.222502455217793</v>
      </c>
      <c r="M62">
        <f>AVERAGE(M57:M60)</f>
        <v>0.54924927663476031</v>
      </c>
      <c r="N62">
        <f>AVERAGE(N57:N60)</f>
        <v>0.70968845000474312</v>
      </c>
      <c r="Q62">
        <f>AVERAGE(Q57:Q60)</f>
        <v>88.384389374999998</v>
      </c>
      <c r="R62">
        <f>AVERAGE(R57:R60)</f>
        <v>30.980225000000001</v>
      </c>
      <c r="S62">
        <f>AVERAGE(S57:S60)</f>
        <v>29.912924687499999</v>
      </c>
      <c r="T62">
        <f>R62-S62</f>
        <v>1.0673003125000022</v>
      </c>
    </row>
    <row r="63" spans="1:20" x14ac:dyDescent="0.2">
      <c r="B63">
        <f>CONFIDENCE(0.05,STDEV(B57:B60),4)</f>
        <v>4.3756930986513919E-2</v>
      </c>
      <c r="C63">
        <f>CONFIDENCE(0.05,STDEV(C57:C60),4)</f>
        <v>0.16672823440319506</v>
      </c>
      <c r="D63">
        <f>CONFIDENCE(0.05,STDEV(D57:D60),4)</f>
        <v>0.17831631804499931</v>
      </c>
      <c r="E63">
        <f>CONFIDENCE(0.05,STDEV(E57:E60),4)</f>
        <v>3.2355066620802733</v>
      </c>
      <c r="F63">
        <f>CONFIDENCE(0.05,STDEV(F57:F60),4)</f>
        <v>4.0083726347662791E-3</v>
      </c>
      <c r="G63">
        <f>CONFIDENCE(0.05,STDEV(G57:G60),4)</f>
        <v>0.22019897171579464</v>
      </c>
      <c r="H63">
        <f>CONFIDENCE(0.05,STDEV(H57:H60),4)</f>
        <v>0.50044677013786099</v>
      </c>
      <c r="I63">
        <f>CONFIDENCE(0.05,STDEV(I57:I60),4)</f>
        <v>1.6949264477476803E-2</v>
      </c>
      <c r="J63">
        <f>CONFIDENCE(0.05,STDEV(J57:J60),4)</f>
        <v>3.6865873088648651E-2</v>
      </c>
      <c r="K63">
        <f>CONFIDENCE(0.05,STDEV(K57:K60),4)</f>
        <v>0.16672823440319506</v>
      </c>
      <c r="L63">
        <f>CONFIDENCE(0.05,STDEV(L57:L60),4)</f>
        <v>1.3767045222350642</v>
      </c>
      <c r="M63">
        <f>CONFIDENCE(0.05,STDEV(M57:M60),4)</f>
        <v>4.6773343588825171E-2</v>
      </c>
      <c r="N63">
        <f>CONFIDENCE(0.05,STDEV(N57:N60),4)</f>
        <v>6.2089117420609553E-3</v>
      </c>
      <c r="Q63">
        <f>CONFIDENCE(0.05,STDEV(Q57:Q60),4)</f>
        <v>5.7559153200702146E-3</v>
      </c>
      <c r="R63">
        <f>CONFIDENCE(0.05,STDEV(R57:R60),4)</f>
        <v>0.24366688909343789</v>
      </c>
      <c r="S63">
        <f>CONFIDENCE(0.05,STDEV(S57:S60),4)</f>
        <v>0.22019897171579464</v>
      </c>
    </row>
    <row r="65" spans="1:20" x14ac:dyDescent="0.2">
      <c r="B65" t="s">
        <v>88</v>
      </c>
      <c r="C65" t="s">
        <v>88</v>
      </c>
      <c r="D65" t="s">
        <v>88</v>
      </c>
      <c r="E65" t="s">
        <v>88</v>
      </c>
      <c r="F65" t="s">
        <v>88</v>
      </c>
      <c r="G65" t="s">
        <v>88</v>
      </c>
      <c r="H65" t="s">
        <v>88</v>
      </c>
      <c r="I65" t="s">
        <v>88</v>
      </c>
      <c r="J65" t="s">
        <v>88</v>
      </c>
      <c r="K65" t="s">
        <v>91</v>
      </c>
      <c r="L65" t="s">
        <v>91</v>
      </c>
      <c r="M65" t="s">
        <v>91</v>
      </c>
      <c r="N65" t="s">
        <v>91</v>
      </c>
      <c r="O65" t="s">
        <v>94</v>
      </c>
      <c r="P65" t="s">
        <v>96</v>
      </c>
      <c r="Q65" t="s">
        <v>96</v>
      </c>
      <c r="R65" t="s">
        <v>96</v>
      </c>
      <c r="S65" t="s">
        <v>96</v>
      </c>
    </row>
    <row r="66" spans="1:20" x14ac:dyDescent="0.2">
      <c r="B66" t="s">
        <v>116</v>
      </c>
      <c r="C66" t="s">
        <v>117</v>
      </c>
      <c r="D66" t="s">
        <v>118</v>
      </c>
      <c r="E66" t="s">
        <v>119</v>
      </c>
      <c r="F66" t="s">
        <v>122</v>
      </c>
      <c r="G66" t="s">
        <v>128</v>
      </c>
      <c r="H66" t="s">
        <v>130</v>
      </c>
      <c r="I66" t="s">
        <v>131</v>
      </c>
      <c r="J66" t="s">
        <v>133</v>
      </c>
      <c r="K66" t="s">
        <v>167</v>
      </c>
      <c r="L66" t="s">
        <v>168</v>
      </c>
      <c r="M66" t="s">
        <v>170</v>
      </c>
      <c r="N66" t="s">
        <v>175</v>
      </c>
      <c r="O66" t="s">
        <v>214</v>
      </c>
      <c r="P66" t="s">
        <v>224</v>
      </c>
      <c r="Q66" t="s">
        <v>230</v>
      </c>
      <c r="R66" t="s">
        <v>232</v>
      </c>
      <c r="S66" t="s">
        <v>233</v>
      </c>
    </row>
    <row r="67" spans="1:20" x14ac:dyDescent="0.2">
      <c r="B67" t="s">
        <v>399</v>
      </c>
      <c r="C67" t="s">
        <v>400</v>
      </c>
      <c r="D67" t="s">
        <v>401</v>
      </c>
      <c r="E67" t="s">
        <v>401</v>
      </c>
      <c r="F67" t="s">
        <v>398</v>
      </c>
      <c r="G67" t="s">
        <v>403</v>
      </c>
      <c r="H67" t="s">
        <v>405</v>
      </c>
      <c r="I67" t="s">
        <v>404</v>
      </c>
      <c r="J67" t="s">
        <v>404</v>
      </c>
      <c r="K67" t="s">
        <v>400</v>
      </c>
      <c r="L67" t="s">
        <v>400</v>
      </c>
      <c r="O67" t="s">
        <v>400</v>
      </c>
      <c r="P67" t="s">
        <v>401</v>
      </c>
      <c r="Q67" t="s">
        <v>404</v>
      </c>
      <c r="R67" t="s">
        <v>403</v>
      </c>
      <c r="S67" t="s">
        <v>403</v>
      </c>
    </row>
    <row r="68" spans="1:20" x14ac:dyDescent="0.2">
      <c r="A68" t="s">
        <v>474</v>
      </c>
      <c r="B68">
        <v>3.030885548120104</v>
      </c>
      <c r="C68">
        <v>10.356271301440085</v>
      </c>
      <c r="D68">
        <v>986.49787500000002</v>
      </c>
      <c r="E68">
        <v>866.61275953668826</v>
      </c>
      <c r="F68">
        <v>0.1844350465035203</v>
      </c>
      <c r="G68">
        <v>30.302387499999998</v>
      </c>
      <c r="H68">
        <v>60.430655560371626</v>
      </c>
      <c r="I68">
        <v>2.859211817005876</v>
      </c>
      <c r="J68">
        <v>1.475799687724169</v>
      </c>
      <c r="K68">
        <v>10.356271301440085</v>
      </c>
      <c r="L68">
        <v>49.796476789609123</v>
      </c>
      <c r="M68">
        <v>0.55698975734625356</v>
      </c>
      <c r="N68">
        <v>0.70861796042945135</v>
      </c>
      <c r="O68">
        <v>1500.0150000000001</v>
      </c>
      <c r="P68">
        <v>1000.006375</v>
      </c>
      <c r="Q68">
        <v>88.374624999999995</v>
      </c>
      <c r="R68">
        <v>31.837700000000002</v>
      </c>
      <c r="S68">
        <v>30.302387499999998</v>
      </c>
    </row>
    <row r="69" spans="1:20" x14ac:dyDescent="0.2">
      <c r="A69" t="s">
        <v>474</v>
      </c>
      <c r="B69">
        <v>2.649109741444744</v>
      </c>
      <c r="C69">
        <v>9.5007467462629389</v>
      </c>
      <c r="D69">
        <v>987.64037499999995</v>
      </c>
      <c r="E69">
        <v>852.9122628561604</v>
      </c>
      <c r="F69">
        <v>0.1474223711418825</v>
      </c>
      <c r="G69">
        <v>30.74095625</v>
      </c>
      <c r="H69">
        <v>59.230680669172095</v>
      </c>
      <c r="I69">
        <v>2.8501104876914125</v>
      </c>
      <c r="J69">
        <v>1.5950616477174542</v>
      </c>
      <c r="K69">
        <v>9.5007467462629389</v>
      </c>
      <c r="L69">
        <v>44.132648488133306</v>
      </c>
      <c r="M69">
        <v>0.70288760928979555</v>
      </c>
      <c r="N69">
        <v>0.68978411043611754</v>
      </c>
      <c r="O69">
        <v>1499.9818749999999</v>
      </c>
      <c r="P69">
        <v>999.99787500000002</v>
      </c>
      <c r="Q69">
        <v>88.372562500000001</v>
      </c>
      <c r="R69">
        <v>32.1357</v>
      </c>
      <c r="S69">
        <v>30.74095625</v>
      </c>
    </row>
    <row r="70" spans="1:20" x14ac:dyDescent="0.2">
      <c r="A70" t="s">
        <v>474</v>
      </c>
      <c r="B70">
        <v>2.3971234578360874</v>
      </c>
      <c r="C70">
        <v>9.6598495915126197</v>
      </c>
      <c r="D70">
        <v>987.85968749999995</v>
      </c>
      <c r="E70">
        <v>832.47668900126894</v>
      </c>
      <c r="F70">
        <v>0.12608602000160088</v>
      </c>
      <c r="G70">
        <v>31.037112499999999</v>
      </c>
      <c r="H70">
        <v>58.458070815885208</v>
      </c>
      <c r="I70">
        <v>2.8448944875726059</v>
      </c>
      <c r="J70">
        <v>1.6760389911788391</v>
      </c>
      <c r="K70">
        <v>9.6598495915126197</v>
      </c>
      <c r="L70">
        <v>43.520642957986595</v>
      </c>
      <c r="M70">
        <v>0.88220477432877753</v>
      </c>
      <c r="N70">
        <v>0.66796419314328925</v>
      </c>
      <c r="O70">
        <v>1500.05125</v>
      </c>
      <c r="P70">
        <v>999.99287500000003</v>
      </c>
      <c r="Q70">
        <v>88.371106249999997</v>
      </c>
      <c r="R70">
        <v>32.33565625</v>
      </c>
      <c r="S70">
        <v>31.037112499999999</v>
      </c>
    </row>
    <row r="71" spans="1:20" x14ac:dyDescent="0.2">
      <c r="A71" t="s">
        <v>474</v>
      </c>
      <c r="B71">
        <v>2.1605025661129118</v>
      </c>
      <c r="C71">
        <v>9.7841080424247497</v>
      </c>
      <c r="D71">
        <v>987.98656249999999</v>
      </c>
      <c r="E71">
        <v>808.88484420173711</v>
      </c>
      <c r="F71">
        <v>0.10779957839853027</v>
      </c>
      <c r="G71">
        <v>31.34595625</v>
      </c>
      <c r="H71">
        <v>57.756258916939004</v>
      </c>
      <c r="I71">
        <v>2.8448460331430296</v>
      </c>
      <c r="J71">
        <v>1.7562900213940007</v>
      </c>
      <c r="K71">
        <v>9.7841080424247497</v>
      </c>
      <c r="L71">
        <v>47.171229984540417</v>
      </c>
      <c r="M71">
        <v>1.0540139994708957</v>
      </c>
      <c r="N71">
        <v>0.64831474189872951</v>
      </c>
      <c r="O71">
        <v>1500.025625</v>
      </c>
      <c r="P71">
        <v>999.97893750000003</v>
      </c>
      <c r="Q71">
        <v>88.370381249999994</v>
      </c>
      <c r="R71">
        <v>32.549437500000003</v>
      </c>
      <c r="S71">
        <v>31.34595625</v>
      </c>
    </row>
    <row r="72" spans="1:20" x14ac:dyDescent="0.2">
      <c r="A72" t="s">
        <v>474</v>
      </c>
      <c r="B72">
        <v>2.0122499317498956</v>
      </c>
      <c r="C72">
        <v>9.5568630177889187</v>
      </c>
      <c r="D72">
        <v>988.3202</v>
      </c>
      <c r="E72">
        <v>795.9847478101143</v>
      </c>
      <c r="F72">
        <v>9.6910978096806724E-2</v>
      </c>
      <c r="G72">
        <v>31.5736666666667</v>
      </c>
      <c r="H72">
        <v>57.236148707302611</v>
      </c>
      <c r="I72">
        <v>2.8481969529119442</v>
      </c>
      <c r="J72">
        <v>1.8128633089387356</v>
      </c>
      <c r="K72">
        <v>9.5568630177889187</v>
      </c>
      <c r="L72">
        <v>50.9010227949355</v>
      </c>
      <c r="M72">
        <v>1.1517578327962736</v>
      </c>
      <c r="N72">
        <v>0.63764342498162918</v>
      </c>
      <c r="O72">
        <v>1500.02733333333</v>
      </c>
      <c r="P72">
        <v>1000.0158</v>
      </c>
      <c r="Q72">
        <v>88.370746666666705</v>
      </c>
      <c r="R72">
        <v>32.730906666666698</v>
      </c>
      <c r="S72">
        <v>31.5736666666667</v>
      </c>
    </row>
    <row r="74" spans="1:20" x14ac:dyDescent="0.2">
      <c r="B74">
        <f>AVERAGE(B69:B72)</f>
        <v>2.3047464242859097</v>
      </c>
      <c r="C74">
        <f>AVERAGE(C69:C72)</f>
        <v>9.6253918494973068</v>
      </c>
      <c r="D74">
        <f>AVERAGE(D69:D72)</f>
        <v>987.95170624999992</v>
      </c>
      <c r="E74">
        <f>AVERAGE(E69:E72)</f>
        <v>822.5646359673201</v>
      </c>
      <c r="F74">
        <f>AVERAGE(F69:F72)</f>
        <v>0.11955473690970508</v>
      </c>
      <c r="G74">
        <f>AVERAGE(G69:G72)</f>
        <v>31.174422916666675</v>
      </c>
      <c r="H74">
        <f>AVERAGE(H69:H72)</f>
        <v>58.170289777324733</v>
      </c>
      <c r="I74">
        <f>AVERAGE(I69:I72)</f>
        <v>2.8470119903297482</v>
      </c>
      <c r="J74">
        <f>AVERAGE(J69:J72)</f>
        <v>1.7100634923072575</v>
      </c>
      <c r="K74">
        <f>AVERAGE(K69:K72)</f>
        <v>9.6253918494973068</v>
      </c>
      <c r="L74">
        <f>AVERAGE(L69:L72)</f>
        <v>46.431386056398956</v>
      </c>
      <c r="M74">
        <f>AVERAGE(M69:M72)</f>
        <v>0.94771605397143555</v>
      </c>
      <c r="N74">
        <f>AVERAGE(N69:N72)</f>
        <v>0.66092661761494143</v>
      </c>
      <c r="Q74">
        <f>AVERAGE(Q69:Q72)</f>
        <v>88.371199166666671</v>
      </c>
      <c r="R74">
        <f>AVERAGE(R69:R72)</f>
        <v>32.437925104166673</v>
      </c>
      <c r="S74">
        <f>AVERAGE(S69:S72)</f>
        <v>31.174422916666675</v>
      </c>
      <c r="T74">
        <f>R74-S74</f>
        <v>1.2635021874999985</v>
      </c>
    </row>
    <row r="75" spans="1:20" x14ac:dyDescent="0.2">
      <c r="B75">
        <f>CONFIDENCE(0.05,STDEV(B69:B72),4)</f>
        <v>0.27338986004535187</v>
      </c>
      <c r="C75">
        <f>CONFIDENCE(0.05,STDEV(C69:C72),4)</f>
        <v>0.1221520048538845</v>
      </c>
      <c r="D75">
        <f>CONFIDENCE(0.05,STDEV(D69:D72),4)</f>
        <v>0.27856161201354657</v>
      </c>
      <c r="E75">
        <f>CONFIDENCE(0.05,STDEV(E69:E72),4)</f>
        <v>24.745624945417209</v>
      </c>
      <c r="F75">
        <f>CONFIDENCE(0.05,STDEV(F69:F72),4)</f>
        <v>2.1694200418599291E-2</v>
      </c>
      <c r="G75">
        <f>CONFIDENCE(0.05,STDEV(G69:G72),4)</f>
        <v>0.35585032102376196</v>
      </c>
      <c r="H75">
        <f>CONFIDENCE(0.05,STDEV(H69:H72),4)</f>
        <v>0.84893215346948736</v>
      </c>
      <c r="I75">
        <f>CONFIDENCE(0.05,STDEV(I69:I72),4)</f>
        <v>2.5416641536363744E-3</v>
      </c>
      <c r="J75">
        <f>CONFIDENCE(0.05,STDEV(J69:J72),4)</f>
        <v>9.3120267885677635E-2</v>
      </c>
      <c r="K75">
        <f>CONFIDENCE(0.05,STDEV(K69:K72),4)</f>
        <v>0.1221520048538845</v>
      </c>
      <c r="L75">
        <f>CONFIDENCE(0.05,STDEV(L69:L72),4)</f>
        <v>3.312747019265847</v>
      </c>
      <c r="M75">
        <f>CONFIDENCE(0.05,STDEV(M69:M72),4)</f>
        <v>0.19366734938791846</v>
      </c>
      <c r="N75">
        <f>CONFIDENCE(0.05,STDEV(N69:N72),4)</f>
        <v>2.2514353705445921E-2</v>
      </c>
      <c r="Q75">
        <f>CONFIDENCE(0.05,STDEV(Q69:Q72),4)</f>
        <v>9.3673416310683765E-4</v>
      </c>
      <c r="R75">
        <f>CONFIDENCE(0.05,STDEV(R69:R72),4)</f>
        <v>0.25307589385768348</v>
      </c>
      <c r="S75">
        <f>CONFIDENCE(0.05,STDEV(S69:S72),4)</f>
        <v>0.35585032102376196</v>
      </c>
    </row>
    <row r="77" spans="1:20" x14ac:dyDescent="0.2">
      <c r="B77" t="s">
        <v>88</v>
      </c>
      <c r="C77" t="s">
        <v>88</v>
      </c>
      <c r="D77" t="s">
        <v>88</v>
      </c>
      <c r="E77" t="s">
        <v>88</v>
      </c>
      <c r="F77" t="s">
        <v>88</v>
      </c>
      <c r="G77" t="s">
        <v>88</v>
      </c>
      <c r="H77" t="s">
        <v>88</v>
      </c>
      <c r="I77" t="s">
        <v>88</v>
      </c>
      <c r="J77" t="s">
        <v>88</v>
      </c>
      <c r="K77" t="s">
        <v>91</v>
      </c>
      <c r="L77" t="s">
        <v>91</v>
      </c>
      <c r="M77" t="s">
        <v>91</v>
      </c>
      <c r="N77" t="s">
        <v>91</v>
      </c>
      <c r="O77" t="s">
        <v>94</v>
      </c>
      <c r="P77" t="s">
        <v>96</v>
      </c>
      <c r="Q77" t="s">
        <v>96</v>
      </c>
      <c r="R77" t="s">
        <v>96</v>
      </c>
      <c r="S77" t="s">
        <v>96</v>
      </c>
    </row>
    <row r="78" spans="1:20" x14ac:dyDescent="0.2">
      <c r="B78" t="s">
        <v>116</v>
      </c>
      <c r="C78" t="s">
        <v>117</v>
      </c>
      <c r="D78" t="s">
        <v>118</v>
      </c>
      <c r="E78" t="s">
        <v>119</v>
      </c>
      <c r="F78" t="s">
        <v>122</v>
      </c>
      <c r="G78" t="s">
        <v>128</v>
      </c>
      <c r="H78" t="s">
        <v>130</v>
      </c>
      <c r="I78" t="s">
        <v>131</v>
      </c>
      <c r="J78" t="s">
        <v>133</v>
      </c>
      <c r="K78" t="s">
        <v>167</v>
      </c>
      <c r="L78" t="s">
        <v>168</v>
      </c>
      <c r="M78" t="s">
        <v>170</v>
      </c>
      <c r="N78" t="s">
        <v>175</v>
      </c>
      <c r="O78" t="s">
        <v>214</v>
      </c>
      <c r="P78" t="s">
        <v>224</v>
      </c>
      <c r="Q78" t="s">
        <v>230</v>
      </c>
      <c r="R78" t="s">
        <v>232</v>
      </c>
      <c r="S78" t="s">
        <v>233</v>
      </c>
    </row>
    <row r="79" spans="1:20" x14ac:dyDescent="0.2">
      <c r="B79" t="s">
        <v>399</v>
      </c>
      <c r="C79" t="s">
        <v>400</v>
      </c>
      <c r="D79" t="s">
        <v>401</v>
      </c>
      <c r="E79" t="s">
        <v>401</v>
      </c>
      <c r="F79" t="s">
        <v>398</v>
      </c>
      <c r="G79" t="s">
        <v>403</v>
      </c>
      <c r="H79" t="s">
        <v>405</v>
      </c>
      <c r="I79" t="s">
        <v>404</v>
      </c>
      <c r="J79" t="s">
        <v>404</v>
      </c>
      <c r="K79" t="s">
        <v>400</v>
      </c>
      <c r="L79" t="s">
        <v>400</v>
      </c>
      <c r="O79" t="s">
        <v>400</v>
      </c>
      <c r="P79" t="s">
        <v>401</v>
      </c>
      <c r="Q79" t="s">
        <v>404</v>
      </c>
      <c r="R79" t="s">
        <v>403</v>
      </c>
      <c r="S79" t="s">
        <v>403</v>
      </c>
    </row>
    <row r="80" spans="1:20" x14ac:dyDescent="0.2">
      <c r="A80" t="s">
        <v>475</v>
      </c>
      <c r="B80">
        <v>2.9379153532170248</v>
      </c>
      <c r="C80">
        <v>13.743884278106403</v>
      </c>
      <c r="D80">
        <v>983.52433333333295</v>
      </c>
      <c r="E80">
        <v>813.26003374192453</v>
      </c>
      <c r="F80">
        <v>0.1606221352779913</v>
      </c>
      <c r="G80">
        <v>31.424206666666699</v>
      </c>
      <c r="H80">
        <v>59.242256789673363</v>
      </c>
      <c r="I80">
        <v>2.9947585290015462</v>
      </c>
      <c r="J80">
        <v>1.6268937711807943</v>
      </c>
      <c r="K80">
        <v>13.743884278106403</v>
      </c>
      <c r="L80">
        <v>64.324825127092254</v>
      </c>
      <c r="M80">
        <v>0.8389755169719374</v>
      </c>
      <c r="N80">
        <v>0.67309722101322511</v>
      </c>
      <c r="O80">
        <v>1499.97933333333</v>
      </c>
      <c r="P80">
        <v>999.96986666666703</v>
      </c>
      <c r="Q80">
        <v>88.375133333333295</v>
      </c>
      <c r="R80">
        <v>33.010559999999998</v>
      </c>
      <c r="S80">
        <v>31.424206666666699</v>
      </c>
    </row>
    <row r="81" spans="1:24" x14ac:dyDescent="0.2">
      <c r="A81" t="s">
        <v>475</v>
      </c>
      <c r="B81">
        <v>2.7042109815169244</v>
      </c>
      <c r="C81">
        <v>13.675522660696812</v>
      </c>
      <c r="D81">
        <v>983.59681250000006</v>
      </c>
      <c r="E81">
        <v>781.76530537815847</v>
      </c>
      <c r="F81">
        <v>0.13186644554761762</v>
      </c>
      <c r="G81">
        <v>32.121868749999997</v>
      </c>
      <c r="H81">
        <v>58.250059380907551</v>
      </c>
      <c r="I81">
        <v>3.0017953612373827</v>
      </c>
      <c r="J81">
        <v>1.8063246922384737</v>
      </c>
      <c r="K81">
        <v>13.675522660696812</v>
      </c>
      <c r="L81">
        <v>71.761059064184835</v>
      </c>
      <c r="M81">
        <v>1.1759180223566612</v>
      </c>
      <c r="N81">
        <v>0.6350596326866691</v>
      </c>
      <c r="O81">
        <v>1499.9962499999999</v>
      </c>
      <c r="P81">
        <v>999.98193749999996</v>
      </c>
      <c r="Q81">
        <v>88.373287500000004</v>
      </c>
      <c r="R81">
        <v>33.353381249999998</v>
      </c>
      <c r="S81">
        <v>32.121868749999997</v>
      </c>
    </row>
    <row r="82" spans="1:24" x14ac:dyDescent="0.2">
      <c r="A82" t="s">
        <v>475</v>
      </c>
      <c r="B82">
        <v>2.571977193507573</v>
      </c>
      <c r="C82">
        <v>13.480712694419079</v>
      </c>
      <c r="D82">
        <v>983.71875</v>
      </c>
      <c r="E82">
        <v>765.90917186913828</v>
      </c>
      <c r="F82">
        <v>0.11927735001139925</v>
      </c>
      <c r="G82">
        <v>32.430549999999997</v>
      </c>
      <c r="H82">
        <v>57.81524501600056</v>
      </c>
      <c r="I82">
        <v>3.0015734135227325</v>
      </c>
      <c r="J82">
        <v>1.8911173134717374</v>
      </c>
      <c r="K82">
        <v>13.480712694419079</v>
      </c>
      <c r="L82">
        <v>73.461463999587679</v>
      </c>
      <c r="M82">
        <v>1.3307802490718961</v>
      </c>
      <c r="N82">
        <v>0.61898269304550257</v>
      </c>
      <c r="O82">
        <v>1500.0018749999999</v>
      </c>
      <c r="P82">
        <v>999.97249999999997</v>
      </c>
      <c r="Q82">
        <v>88.371187500000005</v>
      </c>
      <c r="R82">
        <v>33.48581875</v>
      </c>
      <c r="S82">
        <v>32.430549999999997</v>
      </c>
    </row>
    <row r="83" spans="1:24" x14ac:dyDescent="0.2">
      <c r="A83" t="s">
        <v>475</v>
      </c>
      <c r="B83">
        <v>2.4209607296726028</v>
      </c>
      <c r="C83">
        <v>13.375962228342281</v>
      </c>
      <c r="D83">
        <v>984.02440000000001</v>
      </c>
      <c r="E83">
        <v>747.98361740322673</v>
      </c>
      <c r="F83">
        <v>0.10793675897279008</v>
      </c>
      <c r="G83">
        <v>32.662366666666699</v>
      </c>
      <c r="H83">
        <v>57.377402357962545</v>
      </c>
      <c r="I83">
        <v>2.9974467570391043</v>
      </c>
      <c r="J83">
        <v>1.9596041313697121</v>
      </c>
      <c r="K83">
        <v>13.375962228342281</v>
      </c>
      <c r="L83">
        <v>74.907574472520423</v>
      </c>
      <c r="M83">
        <v>1.4738848447317545</v>
      </c>
      <c r="N83">
        <v>0.60483346433533769</v>
      </c>
      <c r="O83">
        <v>1500.0119999999999</v>
      </c>
      <c r="P83">
        <v>999.991266666667</v>
      </c>
      <c r="Q83">
        <v>88.370199999999997</v>
      </c>
      <c r="R83">
        <v>33.597066666666699</v>
      </c>
      <c r="S83">
        <v>32.662366666666699</v>
      </c>
      <c r="V83">
        <v>0.74502818121410253</v>
      </c>
      <c r="W83">
        <v>3.645793418372844E-2</v>
      </c>
      <c r="X83">
        <v>1.3587873958333248</v>
      </c>
    </row>
    <row r="84" spans="1:24" x14ac:dyDescent="0.2">
      <c r="A84" t="s">
        <v>475</v>
      </c>
      <c r="B84">
        <v>2.1802283884188749</v>
      </c>
      <c r="C84">
        <v>13.135880550788963</v>
      </c>
      <c r="D84">
        <v>984.59481249999999</v>
      </c>
      <c r="E84">
        <v>720.11778713059687</v>
      </c>
      <c r="F84">
        <v>9.2989250528648967E-2</v>
      </c>
      <c r="G84">
        <v>32.912131250000002</v>
      </c>
      <c r="H84">
        <v>56.73145173735297</v>
      </c>
      <c r="I84">
        <v>2.9888761816186347</v>
      </c>
      <c r="J84">
        <v>2.0383411465293499</v>
      </c>
      <c r="K84">
        <v>13.135880550788963</v>
      </c>
      <c r="L84">
        <v>77.378672037679664</v>
      </c>
      <c r="M84">
        <v>1.6370122677200587</v>
      </c>
      <c r="N84">
        <v>0.58947344023984094</v>
      </c>
      <c r="O84">
        <v>1499.9806249999999</v>
      </c>
      <c r="P84">
        <v>999.97618750000004</v>
      </c>
      <c r="Q84">
        <v>88.368081250000003</v>
      </c>
      <c r="R84">
        <v>33.748343749999997</v>
      </c>
      <c r="S84">
        <v>32.912131250000002</v>
      </c>
      <c r="V84">
        <v>3.0055816683848611</v>
      </c>
      <c r="W84">
        <v>0.21868956081917193</v>
      </c>
      <c r="X84">
        <v>1.6366666666666667</v>
      </c>
    </row>
    <row r="85" spans="1:24" x14ac:dyDescent="0.2">
      <c r="V85">
        <v>3.0436079396207245</v>
      </c>
      <c r="W85">
        <v>0.20550942986422724</v>
      </c>
      <c r="X85">
        <v>0.77617770833332145</v>
      </c>
    </row>
    <row r="86" spans="1:24" x14ac:dyDescent="0.2">
      <c r="B86">
        <f>AVERAGE(B81:B84)</f>
        <v>2.4693443232789938</v>
      </c>
      <c r="C86">
        <f>AVERAGE(C81:C84)</f>
        <v>13.417019533561783</v>
      </c>
      <c r="D86">
        <f>AVERAGE(D81:D84)</f>
        <v>983.98369375000004</v>
      </c>
      <c r="E86">
        <f>AVERAGE(E81:E84)</f>
        <v>753.94397044528</v>
      </c>
      <c r="F86">
        <f>AVERAGE(F81:F84)</f>
        <v>0.11301745126511399</v>
      </c>
      <c r="G86">
        <f>AVERAGE(G81:G84)</f>
        <v>32.531729166666672</v>
      </c>
      <c r="H86">
        <f>AVERAGE(H81:H84)</f>
        <v>57.543539623055906</v>
      </c>
      <c r="I86">
        <f>AVERAGE(I81:I84)</f>
        <v>2.9974229283544633</v>
      </c>
      <c r="J86">
        <f>AVERAGE(J81:J84)</f>
        <v>1.9238468209023183</v>
      </c>
      <c r="K86">
        <f>AVERAGE(K81:K84)</f>
        <v>13.417019533561783</v>
      </c>
      <c r="L86">
        <f>AVERAGE(L81:L84)</f>
        <v>74.377192393493146</v>
      </c>
      <c r="M86">
        <f>AVERAGE(M81:M84)</f>
        <v>1.4043988459700927</v>
      </c>
      <c r="N86">
        <f>AVERAGE(N81:N84)</f>
        <v>0.6120873075768376</v>
      </c>
      <c r="Q86">
        <f>AVERAGE(Q81:Q84)</f>
        <v>88.370689062500006</v>
      </c>
      <c r="R86">
        <f>AVERAGE(R81:R84)</f>
        <v>33.546152604166679</v>
      </c>
      <c r="S86">
        <f>AVERAGE(S81:S84)</f>
        <v>32.531729166666672</v>
      </c>
      <c r="T86">
        <f>R86-S86</f>
        <v>1.0144234375000067</v>
      </c>
      <c r="V86">
        <v>3.0815735001595925</v>
      </c>
      <c r="W86">
        <v>0.28378661963577312</v>
      </c>
      <c r="X86">
        <v>1.7307416666666988</v>
      </c>
    </row>
    <row r="87" spans="1:24" x14ac:dyDescent="0.2">
      <c r="B87">
        <f>CONFIDENCE(0.05,STDEV(B81:B84),4)</f>
        <v>0.22031428575672579</v>
      </c>
      <c r="C87">
        <f>CONFIDENCE(0.05,STDEV(C81:C84),4)</f>
        <v>0.22030023916148059</v>
      </c>
      <c r="D87">
        <f>CONFIDENCE(0.05,STDEV(D81:D84),4)</f>
        <v>0.43642968080283506</v>
      </c>
      <c r="E87">
        <f>CONFIDENCE(0.05,STDEV(E81:E84),4)</f>
        <v>25.908922537566408</v>
      </c>
      <c r="F87">
        <f>CONFIDENCE(0.05,STDEV(F81:F84),4)</f>
        <v>1.6215797063899862E-2</v>
      </c>
      <c r="G87">
        <f>CONFIDENCE(0.05,STDEV(G81:G84),4)</f>
        <v>0.32990852100548973</v>
      </c>
      <c r="H87">
        <f>CONFIDENCE(0.05,STDEV(H81:H84),4)</f>
        <v>0.63512166281668614</v>
      </c>
      <c r="I87">
        <f>CONFIDENCE(0.05,STDEV(I81:I84),4)</f>
        <v>5.9176671681872486E-3</v>
      </c>
      <c r="J87">
        <f>CONFIDENCE(0.05,STDEV(J81:J84),4)</f>
        <v>9.6798887634086922E-2</v>
      </c>
      <c r="K87">
        <f>CONFIDENCE(0.05,STDEV(K81:K84),4)</f>
        <v>0.22030023916148059</v>
      </c>
      <c r="L87">
        <f>CONFIDENCE(0.05,STDEV(L81:L84),4)</f>
        <v>2.3309634277197091</v>
      </c>
      <c r="M87">
        <f>CONFIDENCE(0.05,STDEV(M81:M84),4)</f>
        <v>0.19316709785598801</v>
      </c>
      <c r="N87">
        <f>CONFIDENCE(0.05,STDEV(N81:N84),4)</f>
        <v>1.9097326414087148E-2</v>
      </c>
      <c r="Q87">
        <f>CONFIDENCE(0.05,STDEV(Q81:Q84),4)</f>
        <v>2.1200392019422938E-3</v>
      </c>
      <c r="R87">
        <f>CONFIDENCE(0.05,STDEV(R81:R84),4)</f>
        <v>0.16425003976497865</v>
      </c>
      <c r="S87">
        <f>CONFIDENCE(0.05,STDEV(S81:S84),4)</f>
        <v>0.32990852100548973</v>
      </c>
      <c r="V87">
        <v>3.482052289529237</v>
      </c>
      <c r="W87">
        <v>0.22650926343634839</v>
      </c>
      <c r="X87">
        <v>1.0673003125000022</v>
      </c>
    </row>
    <row r="88" spans="1:24" x14ac:dyDescent="0.2">
      <c r="V88">
        <v>2.3047464242859097</v>
      </c>
      <c r="W88">
        <v>0.11955473690970508</v>
      </c>
      <c r="X88">
        <v>1.2635021874999985</v>
      </c>
    </row>
    <row r="89" spans="1:24" x14ac:dyDescent="0.2">
      <c r="B89" t="s">
        <v>88</v>
      </c>
      <c r="C89" t="s">
        <v>88</v>
      </c>
      <c r="D89" t="s">
        <v>88</v>
      </c>
      <c r="E89" t="s">
        <v>88</v>
      </c>
      <c r="F89" t="s">
        <v>88</v>
      </c>
      <c r="G89" t="s">
        <v>88</v>
      </c>
      <c r="H89" t="s">
        <v>88</v>
      </c>
      <c r="I89" t="s">
        <v>88</v>
      </c>
      <c r="J89" t="s">
        <v>88</v>
      </c>
      <c r="K89" t="s">
        <v>91</v>
      </c>
      <c r="L89" t="s">
        <v>91</v>
      </c>
      <c r="M89" t="s">
        <v>91</v>
      </c>
      <c r="N89" t="s">
        <v>91</v>
      </c>
      <c r="O89" t="s">
        <v>94</v>
      </c>
      <c r="P89" t="s">
        <v>96</v>
      </c>
      <c r="Q89" t="s">
        <v>96</v>
      </c>
      <c r="R89" t="s">
        <v>96</v>
      </c>
      <c r="S89" t="s">
        <v>96</v>
      </c>
      <c r="V89">
        <v>2.4693443232789938</v>
      </c>
      <c r="W89">
        <v>0.11301745126511399</v>
      </c>
      <c r="X89">
        <v>1.0144234375000067</v>
      </c>
    </row>
    <row r="90" spans="1:24" x14ac:dyDescent="0.2">
      <c r="B90" t="s">
        <v>116</v>
      </c>
      <c r="C90" t="s">
        <v>117</v>
      </c>
      <c r="D90" t="s">
        <v>118</v>
      </c>
      <c r="E90" t="s">
        <v>119</v>
      </c>
      <c r="F90" t="s">
        <v>122</v>
      </c>
      <c r="G90" t="s">
        <v>128</v>
      </c>
      <c r="H90" t="s">
        <v>130</v>
      </c>
      <c r="I90" t="s">
        <v>131</v>
      </c>
      <c r="J90" t="s">
        <v>133</v>
      </c>
      <c r="K90" t="s">
        <v>167</v>
      </c>
      <c r="L90" t="s">
        <v>168</v>
      </c>
      <c r="M90" t="s">
        <v>170</v>
      </c>
      <c r="N90" t="s">
        <v>175</v>
      </c>
      <c r="O90" t="s">
        <v>214</v>
      </c>
      <c r="P90" t="s">
        <v>224</v>
      </c>
      <c r="Q90" t="s">
        <v>230</v>
      </c>
      <c r="R90" t="s">
        <v>232</v>
      </c>
      <c r="S90" t="s">
        <v>233</v>
      </c>
      <c r="V90">
        <v>4.7896563093331483</v>
      </c>
      <c r="W90">
        <v>0.26543482870946805</v>
      </c>
      <c r="X90">
        <v>1.6516235416666518</v>
      </c>
    </row>
    <row r="91" spans="1:24" x14ac:dyDescent="0.2">
      <c r="B91" t="s">
        <v>399</v>
      </c>
      <c r="C91" t="s">
        <v>400</v>
      </c>
      <c r="D91" t="s">
        <v>401</v>
      </c>
      <c r="E91" t="s">
        <v>401</v>
      </c>
      <c r="F91" t="s">
        <v>398</v>
      </c>
      <c r="G91" t="s">
        <v>403</v>
      </c>
      <c r="H91" t="s">
        <v>405</v>
      </c>
      <c r="I91" t="s">
        <v>404</v>
      </c>
      <c r="J91" t="s">
        <v>404</v>
      </c>
      <c r="K91" t="s">
        <v>400</v>
      </c>
      <c r="L91" t="s">
        <v>400</v>
      </c>
      <c r="O91" t="s">
        <v>400</v>
      </c>
      <c r="P91" t="s">
        <v>401</v>
      </c>
      <c r="Q91" t="s">
        <v>404</v>
      </c>
      <c r="R91" t="s">
        <v>403</v>
      </c>
      <c r="S91" t="s">
        <v>403</v>
      </c>
      <c r="V91">
        <v>4.9251154494563663</v>
      </c>
      <c r="W91">
        <v>0.27089016095504986</v>
      </c>
      <c r="X91">
        <v>1.7149225000000001</v>
      </c>
    </row>
    <row r="92" spans="1:24" x14ac:dyDescent="0.2">
      <c r="A92" t="s">
        <v>476</v>
      </c>
      <c r="B92">
        <v>4.7160600958265562</v>
      </c>
      <c r="C92">
        <v>15.484007139392208</v>
      </c>
      <c r="D92">
        <v>979.70213333333299</v>
      </c>
      <c r="E92">
        <v>854.21849531529676</v>
      </c>
      <c r="F92">
        <v>0.27099840921574192</v>
      </c>
      <c r="G92">
        <v>32.26332</v>
      </c>
      <c r="H92">
        <v>61.019092892029889</v>
      </c>
      <c r="I92">
        <v>3.2526478028724726</v>
      </c>
      <c r="J92">
        <v>1.5940669405527195</v>
      </c>
      <c r="K92">
        <v>15.484007139392208</v>
      </c>
      <c r="L92">
        <v>60.862549533479161</v>
      </c>
      <c r="M92">
        <v>0.46292470112218087</v>
      </c>
      <c r="N92">
        <v>0.72131582834095176</v>
      </c>
      <c r="O92">
        <v>1500.00133333333</v>
      </c>
      <c r="P92">
        <v>999.95586666666702</v>
      </c>
      <c r="Q92">
        <v>88.362939999999995</v>
      </c>
      <c r="R92">
        <v>33.958120000000001</v>
      </c>
      <c r="S92">
        <v>32.26332</v>
      </c>
      <c r="V92">
        <v>7.496871382619168</v>
      </c>
      <c r="W92">
        <v>0.64384209269164872</v>
      </c>
      <c r="X92">
        <v>2.7730875000000026</v>
      </c>
    </row>
    <row r="93" spans="1:24" x14ac:dyDescent="0.2">
      <c r="A93" t="s">
        <v>476</v>
      </c>
      <c r="B93">
        <v>4.7718978264798348</v>
      </c>
      <c r="C93">
        <v>17.399315168733548</v>
      </c>
      <c r="D93">
        <v>978.27256250000005</v>
      </c>
      <c r="E93">
        <v>840.62613760606689</v>
      </c>
      <c r="F93">
        <v>0.27114291335542207</v>
      </c>
      <c r="G93">
        <v>32.400118749999997</v>
      </c>
      <c r="H93">
        <v>60.896473348943644</v>
      </c>
      <c r="I93">
        <v>3.2726845764861983</v>
      </c>
      <c r="J93">
        <v>1.6116116481217695</v>
      </c>
      <c r="K93">
        <v>17.399315168733548</v>
      </c>
      <c r="L93">
        <v>73.620612522450983</v>
      </c>
      <c r="M93">
        <v>0.71214883567533871</v>
      </c>
      <c r="N93">
        <v>0.68862232039479854</v>
      </c>
      <c r="O93">
        <v>1500.0525</v>
      </c>
      <c r="P93">
        <v>999.99637499999994</v>
      </c>
      <c r="Q93">
        <v>88.36316875</v>
      </c>
      <c r="R93">
        <v>34.104312499999999</v>
      </c>
      <c r="S93">
        <v>32.400118749999997</v>
      </c>
    </row>
    <row r="94" spans="1:24" x14ac:dyDescent="0.2">
      <c r="A94" t="s">
        <v>476</v>
      </c>
      <c r="B94">
        <v>4.7922169026358441</v>
      </c>
      <c r="C94">
        <v>18.162350825794864</v>
      </c>
      <c r="D94">
        <v>977.03287499999999</v>
      </c>
      <c r="E94">
        <v>834.00514487597775</v>
      </c>
      <c r="F94">
        <v>0.27002727904569612</v>
      </c>
      <c r="G94">
        <v>32.49051875</v>
      </c>
      <c r="H94">
        <v>60.833341528026772</v>
      </c>
      <c r="I94">
        <v>3.2849464986067844</v>
      </c>
      <c r="J94">
        <v>1.6243234517449427</v>
      </c>
      <c r="K94">
        <v>18.162350825794864</v>
      </c>
      <c r="L94">
        <v>79.568793318738258</v>
      </c>
      <c r="M94">
        <v>0.77746481309417126</v>
      </c>
      <c r="N94">
        <v>0.68053847356652009</v>
      </c>
      <c r="O94">
        <v>1499.99125</v>
      </c>
      <c r="P94">
        <v>999.96843750000005</v>
      </c>
      <c r="Q94">
        <v>88.363062499999998</v>
      </c>
      <c r="R94">
        <v>34.190043750000001</v>
      </c>
      <c r="S94">
        <v>32.49051875</v>
      </c>
    </row>
    <row r="95" spans="1:24" x14ac:dyDescent="0.2">
      <c r="A95" t="s">
        <v>476</v>
      </c>
      <c r="B95">
        <v>4.7982522390449862</v>
      </c>
      <c r="C95">
        <v>18.392852454619124</v>
      </c>
      <c r="D95">
        <v>976.91812500000003</v>
      </c>
      <c r="E95">
        <v>831.26794435770319</v>
      </c>
      <c r="F95">
        <v>0.26771913045541634</v>
      </c>
      <c r="G95">
        <v>32.57855</v>
      </c>
      <c r="H95">
        <v>60.80381075618979</v>
      </c>
      <c r="I95">
        <v>3.2946692945587261</v>
      </c>
      <c r="J95">
        <v>1.639026724360614</v>
      </c>
      <c r="K95">
        <v>18.392852454619124</v>
      </c>
      <c r="L95">
        <v>81.154360771241969</v>
      </c>
      <c r="M95">
        <v>0.87232947967837082</v>
      </c>
      <c r="N95">
        <v>0.66912987095649867</v>
      </c>
      <c r="O95">
        <v>1500.0231249999999</v>
      </c>
      <c r="P95">
        <v>999.94987500000002</v>
      </c>
      <c r="Q95">
        <v>88.363093750000004</v>
      </c>
      <c r="R95">
        <v>34.251831250000002</v>
      </c>
      <c r="S95">
        <v>32.57855</v>
      </c>
    </row>
    <row r="96" spans="1:24" x14ac:dyDescent="0.2">
      <c r="A96" t="s">
        <v>476</v>
      </c>
      <c r="B96">
        <v>4.7819413984402379</v>
      </c>
      <c r="C96">
        <v>17.99940432257614</v>
      </c>
      <c r="D96">
        <v>977.07539999999995</v>
      </c>
      <c r="E96">
        <v>831.89502544760478</v>
      </c>
      <c r="F96">
        <v>0.26348653410776224</v>
      </c>
      <c r="G96">
        <v>32.677566666666699</v>
      </c>
      <c r="H96">
        <v>60.746348601343612</v>
      </c>
      <c r="I96">
        <v>3.3040645590365969</v>
      </c>
      <c r="J96">
        <v>1.6572319822408623</v>
      </c>
      <c r="K96">
        <v>17.99940432257614</v>
      </c>
      <c r="L96">
        <v>81.022953464759993</v>
      </c>
      <c r="M96">
        <v>1.0378193637488453</v>
      </c>
      <c r="N96">
        <v>0.65011740155437603</v>
      </c>
      <c r="O96">
        <v>1500.0346666666701</v>
      </c>
      <c r="P96">
        <v>999.99226666666698</v>
      </c>
      <c r="Q96">
        <v>88.366280000000003</v>
      </c>
      <c r="R96">
        <v>34.319973333333301</v>
      </c>
      <c r="S96">
        <v>32.677566666666699</v>
      </c>
    </row>
    <row r="97" spans="1:20" x14ac:dyDescent="0.2">
      <c r="A97" t="s">
        <v>476</v>
      </c>
      <c r="B97">
        <v>4.7862146972115225</v>
      </c>
      <c r="C97">
        <v>17.996978984508964</v>
      </c>
      <c r="D97">
        <v>976.97581249999996</v>
      </c>
      <c r="E97">
        <v>830.25347298831662</v>
      </c>
      <c r="F97">
        <v>0.26050637122899756</v>
      </c>
      <c r="G97">
        <v>32.775143749999998</v>
      </c>
      <c r="H97">
        <v>60.746881944320123</v>
      </c>
      <c r="I97">
        <v>3.3126444636671377</v>
      </c>
      <c r="J97">
        <v>1.6759826757929868</v>
      </c>
      <c r="K97">
        <v>17.996978984508964</v>
      </c>
      <c r="L97">
        <v>84.547447474083171</v>
      </c>
      <c r="M97">
        <v>1.1132530336750441</v>
      </c>
      <c r="N97">
        <v>0.64180502877936474</v>
      </c>
      <c r="O97">
        <v>1499.9556250000001</v>
      </c>
      <c r="P97">
        <v>999.94087500000001</v>
      </c>
      <c r="Q97">
        <v>88.365324999999999</v>
      </c>
      <c r="R97">
        <v>34.366425</v>
      </c>
      <c r="S97">
        <v>32.775143749999998</v>
      </c>
    </row>
    <row r="99" spans="1:20" x14ac:dyDescent="0.2">
      <c r="B99">
        <f>AVERAGE(B94:B97)</f>
        <v>4.7896563093331483</v>
      </c>
      <c r="C99">
        <f>AVERAGE(C94:C97)</f>
        <v>18.137896646874772</v>
      </c>
      <c r="D99">
        <f>AVERAGE(D94:D97)</f>
        <v>977.0005531249999</v>
      </c>
      <c r="E99">
        <f>AVERAGE(E94:E97)</f>
        <v>831.85539691740064</v>
      </c>
      <c r="F99">
        <f>AVERAGE(F94:F97)</f>
        <v>0.26543482870946805</v>
      </c>
      <c r="G99">
        <f>AVERAGE(G94:G97)</f>
        <v>32.630444791666676</v>
      </c>
      <c r="H99">
        <f>AVERAGE(H94:H97)</f>
        <v>60.78259570747008</v>
      </c>
      <c r="I99">
        <f>AVERAGE(I94:I97)</f>
        <v>3.2990812039673112</v>
      </c>
      <c r="J99">
        <f>AVERAGE(J94:J97)</f>
        <v>1.6491412085348514</v>
      </c>
      <c r="K99">
        <f>AVERAGE(K94:K97)</f>
        <v>18.137896646874772</v>
      </c>
      <c r="L99">
        <f>AVERAGE(L94:L97)</f>
        <v>81.573388757205848</v>
      </c>
      <c r="M99">
        <f>AVERAGE(M94:M97)</f>
        <v>0.95021667254910791</v>
      </c>
      <c r="N99">
        <f>AVERAGE(N94:N97)</f>
        <v>0.66039769371418988</v>
      </c>
      <c r="Q99">
        <f>AVERAGE(Q94:Q97)</f>
        <v>88.364440312499994</v>
      </c>
      <c r="R99">
        <f>AVERAGE(R94:R97)</f>
        <v>34.282068333333328</v>
      </c>
      <c r="S99">
        <f>AVERAGE(S94:S97)</f>
        <v>32.630444791666676</v>
      </c>
      <c r="T99">
        <f>R99-S99</f>
        <v>1.6516235416666518</v>
      </c>
    </row>
    <row r="100" spans="1:20" x14ac:dyDescent="0.2">
      <c r="B100">
        <f>CONFIDENCE(0.05,STDEV(B94:B97),4)</f>
        <v>6.9712291716282756E-3</v>
      </c>
      <c r="C100">
        <f>CONFIDENCE(0.05,STDEV(C94:C97),4)</f>
        <v>0.18302186490129105</v>
      </c>
      <c r="D100">
        <f>CONFIDENCE(0.05,STDEV(D94:D97),4)</f>
        <v>6.7072716277243274E-2</v>
      </c>
      <c r="E100">
        <f>CONFIDENCE(0.05,STDEV(E94:E97),4)</f>
        <v>1.5530212887258235</v>
      </c>
      <c r="F100">
        <f>CONFIDENCE(0.05,STDEV(F94:F97),4)</f>
        <v>4.1728587405531559E-3</v>
      </c>
      <c r="G100">
        <f>CONFIDENCE(0.05,STDEV(G94:G97),4)</f>
        <v>0.12059570186081658</v>
      </c>
      <c r="H100">
        <f>CONFIDENCE(0.05,STDEV(H94:H97),4)</f>
        <v>4.2395000265456555E-2</v>
      </c>
      <c r="I100">
        <f>CONFIDENCE(0.05,STDEV(I94:I97),4)</f>
        <v>1.1705906866770656E-2</v>
      </c>
      <c r="J100">
        <f>CONFIDENCE(0.05,STDEV(J94:J97),4)</f>
        <v>2.1943347084002064E-2</v>
      </c>
      <c r="K100">
        <f>CONFIDENCE(0.05,STDEV(K94:K97),4)</f>
        <v>0.18302186490129105</v>
      </c>
      <c r="L100">
        <f>CONFIDENCE(0.05,STDEV(L94:L97),4)</f>
        <v>2.0666541250214996</v>
      </c>
      <c r="M100">
        <f>CONFIDENCE(0.05,STDEV(M94:M97),4)</f>
        <v>0.14987073040002893</v>
      </c>
      <c r="N100">
        <f>CONFIDENCE(0.05,STDEV(N94:N97),4)</f>
        <v>1.7284703808631292E-2</v>
      </c>
      <c r="Q100">
        <f>CONFIDENCE(0.05,STDEV(Q94:Q97),4)</f>
        <v>1.5881272550732066E-3</v>
      </c>
      <c r="R100">
        <f>CONFIDENCE(0.05,STDEV(R94:R97),4)</f>
        <v>7.5773251543008305E-2</v>
      </c>
      <c r="S100">
        <f>CONFIDENCE(0.05,STDEV(S94:S97),4)</f>
        <v>0.12059570186081658</v>
      </c>
    </row>
    <row r="102" spans="1:20" x14ac:dyDescent="0.2">
      <c r="B102" t="s">
        <v>88</v>
      </c>
      <c r="C102" t="s">
        <v>88</v>
      </c>
      <c r="D102" t="s">
        <v>88</v>
      </c>
      <c r="E102" t="s">
        <v>88</v>
      </c>
      <c r="F102" t="s">
        <v>88</v>
      </c>
      <c r="G102" t="s">
        <v>88</v>
      </c>
      <c r="H102" t="s">
        <v>88</v>
      </c>
      <c r="I102" t="s">
        <v>88</v>
      </c>
      <c r="J102" t="s">
        <v>88</v>
      </c>
      <c r="K102" t="s">
        <v>91</v>
      </c>
      <c r="L102" t="s">
        <v>91</v>
      </c>
      <c r="M102" t="s">
        <v>91</v>
      </c>
      <c r="N102" t="s">
        <v>91</v>
      </c>
      <c r="O102" t="s">
        <v>94</v>
      </c>
      <c r="P102" t="s">
        <v>96</v>
      </c>
      <c r="Q102" t="s">
        <v>96</v>
      </c>
      <c r="R102" t="s">
        <v>96</v>
      </c>
      <c r="S102" t="s">
        <v>96</v>
      </c>
    </row>
    <row r="103" spans="1:20" x14ac:dyDescent="0.2">
      <c r="B103" t="s">
        <v>116</v>
      </c>
      <c r="C103" t="s">
        <v>117</v>
      </c>
      <c r="D103" t="s">
        <v>118</v>
      </c>
      <c r="E103" t="s">
        <v>119</v>
      </c>
      <c r="F103" t="s">
        <v>122</v>
      </c>
      <c r="G103" t="s">
        <v>128</v>
      </c>
      <c r="H103" t="s">
        <v>130</v>
      </c>
      <c r="I103" t="s">
        <v>131</v>
      </c>
      <c r="J103" t="s">
        <v>133</v>
      </c>
      <c r="K103" t="s">
        <v>167</v>
      </c>
      <c r="L103" t="s">
        <v>168</v>
      </c>
      <c r="M103" t="s">
        <v>170</v>
      </c>
      <c r="N103" t="s">
        <v>175</v>
      </c>
      <c r="O103" t="s">
        <v>214</v>
      </c>
      <c r="P103" t="s">
        <v>224</v>
      </c>
      <c r="Q103" t="s">
        <v>230</v>
      </c>
      <c r="R103" t="s">
        <v>232</v>
      </c>
      <c r="S103" t="s">
        <v>233</v>
      </c>
    </row>
    <row r="104" spans="1:20" x14ac:dyDescent="0.2">
      <c r="B104" t="s">
        <v>399</v>
      </c>
      <c r="C104" t="s">
        <v>400</v>
      </c>
      <c r="D104" t="s">
        <v>401</v>
      </c>
      <c r="E104" t="s">
        <v>401</v>
      </c>
      <c r="F104" t="s">
        <v>398</v>
      </c>
      <c r="G104" t="s">
        <v>403</v>
      </c>
      <c r="H104" t="s">
        <v>405</v>
      </c>
      <c r="I104" t="s">
        <v>404</v>
      </c>
      <c r="J104" t="s">
        <v>404</v>
      </c>
      <c r="K104" t="s">
        <v>400</v>
      </c>
      <c r="L104" t="s">
        <v>400</v>
      </c>
      <c r="O104" t="s">
        <v>400</v>
      </c>
      <c r="P104" t="s">
        <v>401</v>
      </c>
      <c r="Q104" t="s">
        <v>404</v>
      </c>
      <c r="R104" t="s">
        <v>403</v>
      </c>
      <c r="S104" t="s">
        <v>403</v>
      </c>
    </row>
    <row r="105" spans="1:20" x14ac:dyDescent="0.2">
      <c r="A105" t="s">
        <v>477</v>
      </c>
      <c r="B105">
        <v>5.196510427039196</v>
      </c>
      <c r="C105">
        <v>9.927459719906139</v>
      </c>
      <c r="D105">
        <v>985.46856249999996</v>
      </c>
      <c r="E105">
        <v>902.45824262581266</v>
      </c>
      <c r="F105">
        <v>0.30971495683640771</v>
      </c>
      <c r="G105">
        <v>32.495906249999997</v>
      </c>
      <c r="H105">
        <v>61.709906341123975</v>
      </c>
      <c r="I105">
        <v>3.3583188865296365</v>
      </c>
      <c r="J105">
        <v>1.5524429064423937</v>
      </c>
      <c r="K105">
        <v>9.927459719906139</v>
      </c>
      <c r="L105">
        <v>47.024875778820864</v>
      </c>
      <c r="M105">
        <v>0.62319350419589936</v>
      </c>
      <c r="N105">
        <v>0.69994586506667633</v>
      </c>
      <c r="O105">
        <v>1500.024375</v>
      </c>
      <c r="P105">
        <v>1000.03125</v>
      </c>
      <c r="Q105">
        <v>88.36435625</v>
      </c>
      <c r="R105">
        <v>34.32985</v>
      </c>
      <c r="S105">
        <v>32.495906249999997</v>
      </c>
    </row>
    <row r="106" spans="1:20" x14ac:dyDescent="0.2">
      <c r="A106" t="s">
        <v>477</v>
      </c>
      <c r="B106">
        <v>5.222814929083845</v>
      </c>
      <c r="C106">
        <v>8.9339821683955218</v>
      </c>
      <c r="D106">
        <v>985.87837500000001</v>
      </c>
      <c r="E106">
        <v>907.63452456919697</v>
      </c>
      <c r="F106">
        <v>0.30727365373515231</v>
      </c>
      <c r="G106">
        <v>32.587162499999998</v>
      </c>
      <c r="H106">
        <v>61.493074424617177</v>
      </c>
      <c r="I106">
        <v>3.3646480663995817</v>
      </c>
      <c r="J106">
        <v>1.5714433367127283</v>
      </c>
      <c r="K106">
        <v>8.9339821683955218</v>
      </c>
      <c r="L106">
        <v>30.263492952545789</v>
      </c>
      <c r="M106">
        <v>0.72331000262136502</v>
      </c>
      <c r="N106">
        <v>0.68722737881214513</v>
      </c>
      <c r="O106">
        <v>1500.035625</v>
      </c>
      <c r="P106">
        <v>1000.005125</v>
      </c>
      <c r="Q106">
        <v>88.367768749999996</v>
      </c>
      <c r="R106">
        <v>34.426974999999999</v>
      </c>
      <c r="S106">
        <v>32.587162499999998</v>
      </c>
    </row>
    <row r="107" spans="1:20" x14ac:dyDescent="0.2">
      <c r="A107" t="s">
        <v>477</v>
      </c>
      <c r="B107">
        <v>5.152776505861369</v>
      </c>
      <c r="C107">
        <v>9.3881198517505862</v>
      </c>
      <c r="D107">
        <v>985.58781250000004</v>
      </c>
      <c r="E107">
        <v>902.59103232348593</v>
      </c>
      <c r="F107">
        <v>0.29670173449187925</v>
      </c>
      <c r="G107">
        <v>32.679549999999999</v>
      </c>
      <c r="H107">
        <v>61.237521052026352</v>
      </c>
      <c r="I107">
        <v>3.3614169906991802</v>
      </c>
      <c r="J107">
        <v>1.6004337671163085</v>
      </c>
      <c r="K107">
        <v>9.3881198517505862</v>
      </c>
      <c r="L107">
        <v>34.019661048063078</v>
      </c>
      <c r="M107">
        <v>0.94950459762394235</v>
      </c>
      <c r="N107">
        <v>0.66012701925421047</v>
      </c>
      <c r="O107">
        <v>1500.0518750000001</v>
      </c>
      <c r="P107">
        <v>1000.0116875</v>
      </c>
      <c r="Q107">
        <v>88.362624999999994</v>
      </c>
      <c r="R107">
        <v>34.4846</v>
      </c>
      <c r="S107">
        <v>32.679549999999999</v>
      </c>
    </row>
    <row r="108" spans="1:20" x14ac:dyDescent="0.2">
      <c r="A108" t="s">
        <v>477</v>
      </c>
      <c r="B108">
        <v>5.0224193905658909</v>
      </c>
      <c r="C108">
        <v>7.9509317014845573</v>
      </c>
      <c r="D108">
        <v>986.71320000000003</v>
      </c>
      <c r="E108">
        <v>908.72772784726953</v>
      </c>
      <c r="F108">
        <v>0.28046365247753285</v>
      </c>
      <c r="G108">
        <v>32.791066666666701</v>
      </c>
      <c r="H108">
        <v>60.854544893370523</v>
      </c>
      <c r="I108">
        <v>3.3507619468615712</v>
      </c>
      <c r="J108">
        <v>1.6423374914452284</v>
      </c>
      <c r="K108">
        <v>7.9509317014845573</v>
      </c>
      <c r="L108">
        <v>38.059228615907791</v>
      </c>
      <c r="M108">
        <v>1.0681182303987615</v>
      </c>
      <c r="N108">
        <v>0.64675289465355634</v>
      </c>
      <c r="O108">
        <v>1500.00133333333</v>
      </c>
      <c r="P108">
        <v>999.98226666666699</v>
      </c>
      <c r="Q108">
        <v>88.361419999999995</v>
      </c>
      <c r="R108">
        <v>34.54036</v>
      </c>
      <c r="S108">
        <v>32.791066666666701</v>
      </c>
    </row>
    <row r="109" spans="1:20" x14ac:dyDescent="0.2">
      <c r="A109" t="s">
        <v>477</v>
      </c>
      <c r="B109">
        <v>4.8458366300100426</v>
      </c>
      <c r="C109">
        <v>7.122683046577805</v>
      </c>
      <c r="D109">
        <v>987.94486666666705</v>
      </c>
      <c r="E109">
        <v>911.10722768124765</v>
      </c>
      <c r="F109">
        <v>0.26131027778719407</v>
      </c>
      <c r="G109">
        <v>32.916060000000002</v>
      </c>
      <c r="H109">
        <v>60.432482661160606</v>
      </c>
      <c r="I109">
        <v>3.3371088636338149</v>
      </c>
      <c r="J109">
        <v>1.6912190373594873</v>
      </c>
      <c r="K109">
        <v>7.122683046577805</v>
      </c>
      <c r="L109">
        <v>32.982699570803071</v>
      </c>
      <c r="M109">
        <v>1.1491786704901956</v>
      </c>
      <c r="N109">
        <v>0.63792049400966944</v>
      </c>
      <c r="O109">
        <v>1500.0126666666699</v>
      </c>
      <c r="P109">
        <v>999.96513333333303</v>
      </c>
      <c r="Q109">
        <v>88.360033333333305</v>
      </c>
      <c r="R109">
        <v>34.5921466666667</v>
      </c>
      <c r="S109">
        <v>32.916060000000002</v>
      </c>
    </row>
    <row r="110" spans="1:20" x14ac:dyDescent="0.2">
      <c r="A110" t="s">
        <v>477</v>
      </c>
      <c r="B110">
        <v>4.6794292713881624</v>
      </c>
      <c r="C110">
        <v>8.0737081391079357</v>
      </c>
      <c r="D110">
        <v>987.578666666667</v>
      </c>
      <c r="E110">
        <v>900.64597842230842</v>
      </c>
      <c r="F110">
        <v>0.24508497906359331</v>
      </c>
      <c r="G110">
        <v>33.01332</v>
      </c>
      <c r="H110">
        <v>60.009126013484895</v>
      </c>
      <c r="I110">
        <v>3.3230243326231186</v>
      </c>
      <c r="J110">
        <v>1.7328650135588433</v>
      </c>
      <c r="K110">
        <v>8.0737081391079357</v>
      </c>
      <c r="L110">
        <v>32.728038661682334</v>
      </c>
      <c r="M110">
        <v>1.2342918160490393</v>
      </c>
      <c r="N110">
        <v>0.62890247047742287</v>
      </c>
      <c r="O110">
        <v>1499.9653333333299</v>
      </c>
      <c r="P110">
        <v>999.99386666666703</v>
      </c>
      <c r="Q110">
        <v>88.357073333333304</v>
      </c>
      <c r="R110">
        <v>34.642580000000002</v>
      </c>
      <c r="S110">
        <v>33.01332</v>
      </c>
    </row>
    <row r="112" spans="1:20" x14ac:dyDescent="0.2">
      <c r="B112">
        <f>AVERAGE(B107:B110)</f>
        <v>4.9251154494563663</v>
      </c>
      <c r="C112">
        <f>AVERAGE(C107:C110)</f>
        <v>8.1338606847302213</v>
      </c>
      <c r="D112">
        <f>AVERAGE(D107:D110)</f>
        <v>986.9561364583335</v>
      </c>
      <c r="E112">
        <f>AVERAGE(E107:E110)</f>
        <v>905.76799156857794</v>
      </c>
      <c r="F112">
        <f>AVERAGE(F107:F110)</f>
        <v>0.27089016095504986</v>
      </c>
      <c r="G112">
        <f>AVERAGE(G107:G110)</f>
        <v>32.849999166666677</v>
      </c>
      <c r="H112">
        <f>AVERAGE(H107:H110)</f>
        <v>60.633418655010594</v>
      </c>
      <c r="I112">
        <f>AVERAGE(I107:I110)</f>
        <v>3.3430780334544212</v>
      </c>
      <c r="J112">
        <f>AVERAGE(J107:J110)</f>
        <v>1.6667138273699669</v>
      </c>
      <c r="K112">
        <f>AVERAGE(K107:K110)</f>
        <v>8.1338606847302213</v>
      </c>
      <c r="L112">
        <f>AVERAGE(L107:L110)</f>
        <v>34.447406974114074</v>
      </c>
      <c r="M112">
        <f>AVERAGE(M107:M110)</f>
        <v>1.1002733286404847</v>
      </c>
      <c r="N112">
        <f>AVERAGE(N107:N110)</f>
        <v>0.64342571959871475</v>
      </c>
      <c r="Q112">
        <f>AVERAGE(Q107:Q110)</f>
        <v>88.36028791666665</v>
      </c>
      <c r="R112">
        <f>AVERAGE(R107:R110)</f>
        <v>34.564921666666677</v>
      </c>
      <c r="S112">
        <f>AVERAGE(S107:S110)</f>
        <v>32.849999166666677</v>
      </c>
      <c r="T112">
        <f>R112-S112</f>
        <v>1.7149225000000001</v>
      </c>
    </row>
    <row r="113" spans="1:20" x14ac:dyDescent="0.2">
      <c r="B113">
        <f>CONFIDENCE(0.05,STDEV(B107:B110),4)</f>
        <v>0.20238027501963651</v>
      </c>
      <c r="C113">
        <f>CONFIDENCE(0.05,STDEV(C107:C110),4)</f>
        <v>0.91803752290193319</v>
      </c>
      <c r="D113">
        <f>CONFIDENCE(0.05,STDEV(D107:D110),4)</f>
        <v>1.0272623333155166</v>
      </c>
      <c r="E113">
        <f>CONFIDENCE(0.05,STDEV(E107:E110),4)</f>
        <v>4.8538159460354811</v>
      </c>
      <c r="F113">
        <f>CONFIDENCE(0.05,STDEV(F107:F110),4)</f>
        <v>2.202650337736849E-2</v>
      </c>
      <c r="G113">
        <f>CONFIDENCE(0.05,STDEV(G107:G110),4)</f>
        <v>0.14264679086147233</v>
      </c>
      <c r="H113">
        <f>CONFIDENCE(0.05,STDEV(H107:H110),4)</f>
        <v>0.51977647936676008</v>
      </c>
      <c r="I113">
        <f>CONFIDENCE(0.05,STDEV(I107:I110),4)</f>
        <v>1.6331155942277138E-2</v>
      </c>
      <c r="J113">
        <f>CONFIDENCE(0.05,STDEV(J107:J110),4)</f>
        <v>5.6476606490107231E-2</v>
      </c>
      <c r="K113">
        <f>CONFIDENCE(0.05,STDEV(K107:K110),4)</f>
        <v>0.91803752290193319</v>
      </c>
      <c r="L113">
        <f>CONFIDENCE(0.05,STDEV(L107:L110),4)</f>
        <v>2.4223480074009558</v>
      </c>
      <c r="M113">
        <f>CONFIDENCE(0.05,STDEV(M107:M110),4)</f>
        <v>0.11884054318069411</v>
      </c>
      <c r="N113">
        <f>CONFIDENCE(0.05,STDEV(N107:N110),4)</f>
        <v>1.3040706667661967E-2</v>
      </c>
      <c r="Q113">
        <f>CONFIDENCE(0.05,STDEV(Q107:Q110),4)</f>
        <v>2.3425416693078739E-3</v>
      </c>
      <c r="R113">
        <f>CONFIDENCE(0.05,STDEV(R107:R110),4)</f>
        <v>6.6530271747678157E-2</v>
      </c>
      <c r="S113">
        <f>CONFIDENCE(0.05,STDEV(S107:S110),4)</f>
        <v>0.14264679086147233</v>
      </c>
    </row>
    <row r="115" spans="1:20" x14ac:dyDescent="0.2">
      <c r="B115" t="s">
        <v>88</v>
      </c>
      <c r="C115" t="s">
        <v>88</v>
      </c>
      <c r="D115" t="s">
        <v>88</v>
      </c>
      <c r="E115" t="s">
        <v>88</v>
      </c>
      <c r="F115" t="s">
        <v>88</v>
      </c>
      <c r="G115" t="s">
        <v>88</v>
      </c>
      <c r="H115" t="s">
        <v>88</v>
      </c>
      <c r="I115" t="s">
        <v>88</v>
      </c>
      <c r="J115" t="s">
        <v>88</v>
      </c>
      <c r="K115" t="s">
        <v>91</v>
      </c>
      <c r="L115" t="s">
        <v>91</v>
      </c>
      <c r="M115" t="s">
        <v>91</v>
      </c>
      <c r="N115" t="s">
        <v>91</v>
      </c>
      <c r="O115" t="s">
        <v>94</v>
      </c>
      <c r="P115" t="s">
        <v>96</v>
      </c>
      <c r="Q115" t="s">
        <v>96</v>
      </c>
      <c r="R115" t="s">
        <v>96</v>
      </c>
      <c r="S115" t="s">
        <v>96</v>
      </c>
    </row>
    <row r="116" spans="1:20" x14ac:dyDescent="0.2">
      <c r="B116" t="s">
        <v>116</v>
      </c>
      <c r="C116" t="s">
        <v>117</v>
      </c>
      <c r="D116" t="s">
        <v>118</v>
      </c>
      <c r="E116" t="s">
        <v>119</v>
      </c>
      <c r="F116" t="s">
        <v>122</v>
      </c>
      <c r="G116" t="s">
        <v>128</v>
      </c>
      <c r="H116" t="s">
        <v>130</v>
      </c>
      <c r="I116" t="s">
        <v>131</v>
      </c>
      <c r="J116" t="s">
        <v>133</v>
      </c>
      <c r="K116" t="s">
        <v>167</v>
      </c>
      <c r="L116" t="s">
        <v>168</v>
      </c>
      <c r="M116" t="s">
        <v>170</v>
      </c>
      <c r="N116" t="s">
        <v>175</v>
      </c>
      <c r="O116" t="s">
        <v>214</v>
      </c>
      <c r="P116" t="s">
        <v>224</v>
      </c>
      <c r="Q116" t="s">
        <v>230</v>
      </c>
      <c r="R116" t="s">
        <v>232</v>
      </c>
      <c r="S116" t="s">
        <v>233</v>
      </c>
    </row>
    <row r="117" spans="1:20" x14ac:dyDescent="0.2">
      <c r="B117" t="s">
        <v>399</v>
      </c>
      <c r="C117" t="s">
        <v>400</v>
      </c>
      <c r="D117" t="s">
        <v>401</v>
      </c>
      <c r="E117" t="s">
        <v>401</v>
      </c>
      <c r="F117" t="s">
        <v>398</v>
      </c>
      <c r="G117" t="s">
        <v>403</v>
      </c>
      <c r="H117" t="s">
        <v>405</v>
      </c>
      <c r="I117" t="s">
        <v>404</v>
      </c>
      <c r="J117" t="s">
        <v>404</v>
      </c>
      <c r="K117" t="s">
        <v>400</v>
      </c>
      <c r="L117" t="s">
        <v>400</v>
      </c>
      <c r="O117" t="s">
        <v>400</v>
      </c>
      <c r="P117" t="s">
        <v>401</v>
      </c>
      <c r="Q117" t="s">
        <v>404</v>
      </c>
      <c r="R117" t="s">
        <v>403</v>
      </c>
      <c r="S117" t="s">
        <v>403</v>
      </c>
    </row>
    <row r="118" spans="1:20" x14ac:dyDescent="0.2">
      <c r="A118" t="s">
        <v>478</v>
      </c>
      <c r="B118">
        <v>7.4872627255895559</v>
      </c>
      <c r="C118">
        <v>23.111284385369888</v>
      </c>
      <c r="D118">
        <v>969.62606666666704</v>
      </c>
      <c r="E118">
        <v>885.69343042286323</v>
      </c>
      <c r="F118">
        <v>0.67663478230229723</v>
      </c>
      <c r="G118">
        <v>31.94012</v>
      </c>
      <c r="H118">
        <v>65.439334822131428</v>
      </c>
      <c r="I118">
        <v>3.630305302434333</v>
      </c>
      <c r="J118">
        <v>1.1286178675183263</v>
      </c>
      <c r="K118">
        <v>23.111284385369888</v>
      </c>
      <c r="L118">
        <v>106.83699112781632</v>
      </c>
      <c r="M118">
        <v>0.72323193652737272</v>
      </c>
      <c r="N118">
        <v>0.68723711601858684</v>
      </c>
      <c r="O118">
        <v>1499.96333333333</v>
      </c>
      <c r="P118">
        <v>1000.00186666667</v>
      </c>
      <c r="Q118">
        <v>88.3250666666667</v>
      </c>
      <c r="R118">
        <v>34.675266666666701</v>
      </c>
      <c r="S118">
        <v>31.94012</v>
      </c>
    </row>
    <row r="119" spans="1:20" x14ac:dyDescent="0.2">
      <c r="A119" t="s">
        <v>478</v>
      </c>
      <c r="B119">
        <v>7.5268171740816037</v>
      </c>
      <c r="C119">
        <v>23.935468598785047</v>
      </c>
      <c r="D119">
        <v>968.85962500000005</v>
      </c>
      <c r="E119">
        <v>882.29060051000704</v>
      </c>
      <c r="F119">
        <v>0.67409732326170979</v>
      </c>
      <c r="G119">
        <v>32.069274999999998</v>
      </c>
      <c r="H119">
        <v>65.497955997855286</v>
      </c>
      <c r="I119">
        <v>3.6561117329570512</v>
      </c>
      <c r="J119">
        <v>1.1377266040418399</v>
      </c>
      <c r="K119">
        <v>23.935468598785047</v>
      </c>
      <c r="L119">
        <v>118.76718497313746</v>
      </c>
      <c r="M119">
        <v>0.97009293442877609</v>
      </c>
      <c r="N119">
        <v>0.65776607836593826</v>
      </c>
      <c r="O119">
        <v>1500.0206250000001</v>
      </c>
      <c r="P119">
        <v>1000.0185</v>
      </c>
      <c r="Q119">
        <v>88.325900000000004</v>
      </c>
      <c r="R119">
        <v>34.786793750000001</v>
      </c>
      <c r="S119">
        <v>32.069274999999998</v>
      </c>
    </row>
    <row r="120" spans="1:20" x14ac:dyDescent="0.2">
      <c r="A120" t="s">
        <v>478</v>
      </c>
      <c r="B120">
        <v>7.5343751594461708</v>
      </c>
      <c r="C120">
        <v>25.001028506513919</v>
      </c>
      <c r="D120">
        <v>967.85853333333296</v>
      </c>
      <c r="E120">
        <v>878.05029597975738</v>
      </c>
      <c r="F120">
        <v>0.67151271410633617</v>
      </c>
      <c r="G120">
        <v>32.164433333333299</v>
      </c>
      <c r="H120">
        <v>65.434178730015503</v>
      </c>
      <c r="I120">
        <v>3.677522432820326</v>
      </c>
      <c r="J120">
        <v>1.1421830418276882</v>
      </c>
      <c r="K120">
        <v>25.001028506513919</v>
      </c>
      <c r="L120">
        <v>129.91966250017055</v>
      </c>
      <c r="M120">
        <v>1.1839726912307453</v>
      </c>
      <c r="N120">
        <v>0.63420288039051909</v>
      </c>
      <c r="O120">
        <v>1499.9653333333299</v>
      </c>
      <c r="P120">
        <v>1000.04133333333</v>
      </c>
      <c r="Q120">
        <v>88.328919999999997</v>
      </c>
      <c r="R120">
        <v>34.909693333333301</v>
      </c>
      <c r="S120">
        <v>32.164433333333299</v>
      </c>
    </row>
    <row r="121" spans="1:20" x14ac:dyDescent="0.2">
      <c r="A121" t="s">
        <v>478</v>
      </c>
      <c r="B121">
        <v>7.5529108063920498</v>
      </c>
      <c r="C121">
        <v>25.743474266345974</v>
      </c>
      <c r="D121">
        <v>966.94839999999999</v>
      </c>
      <c r="E121">
        <v>874.74671660867386</v>
      </c>
      <c r="F121">
        <v>0.66890328165375934</v>
      </c>
      <c r="G121">
        <v>32.265880000000003</v>
      </c>
      <c r="H121">
        <v>65.402315981883604</v>
      </c>
      <c r="I121">
        <v>3.6990577303417105</v>
      </c>
      <c r="J121">
        <v>1.1483579809318991</v>
      </c>
      <c r="K121">
        <v>25.743474266345974</v>
      </c>
      <c r="L121">
        <v>137.57210072475229</v>
      </c>
      <c r="M121">
        <v>1.302724390037945</v>
      </c>
      <c r="N121">
        <v>0.6218346427205258</v>
      </c>
      <c r="O121">
        <v>1499.9953333333301</v>
      </c>
      <c r="P121">
        <v>999.98119999999994</v>
      </c>
      <c r="Q121">
        <v>88.329873333333396</v>
      </c>
      <c r="R121">
        <v>35.023899999999998</v>
      </c>
      <c r="S121">
        <v>32.265880000000003</v>
      </c>
    </row>
    <row r="122" spans="1:20" x14ac:dyDescent="0.2">
      <c r="A122" t="s">
        <v>478</v>
      </c>
      <c r="B122">
        <v>7.5473230424392526</v>
      </c>
      <c r="C122">
        <v>26.391788701080699</v>
      </c>
      <c r="D122">
        <v>966.35486666666702</v>
      </c>
      <c r="E122">
        <v>871.71528584781515</v>
      </c>
      <c r="F122">
        <v>0.66340291630960313</v>
      </c>
      <c r="G122">
        <v>32.358933333333297</v>
      </c>
      <c r="H122">
        <v>65.369532954687543</v>
      </c>
      <c r="I122">
        <v>3.7178343037240706</v>
      </c>
      <c r="J122">
        <v>1.1551208314522929</v>
      </c>
      <c r="K122">
        <v>26.391788701080699</v>
      </c>
      <c r="L122">
        <v>141.80568659787721</v>
      </c>
      <c r="M122">
        <v>1.3894537625218979</v>
      </c>
      <c r="N122">
        <v>0.61310213826825566</v>
      </c>
      <c r="O122">
        <v>1499.9960000000001</v>
      </c>
      <c r="P122">
        <v>999.99093333333303</v>
      </c>
      <c r="Q122">
        <v>88.330939999999998</v>
      </c>
      <c r="R122">
        <v>35.12444</v>
      </c>
      <c r="S122">
        <v>32.358933333333297</v>
      </c>
    </row>
    <row r="123" spans="1:20" x14ac:dyDescent="0.2">
      <c r="A123" t="s">
        <v>478</v>
      </c>
      <c r="B123">
        <v>7.5394167661184923</v>
      </c>
      <c r="C123">
        <v>26.708134960039139</v>
      </c>
      <c r="D123">
        <v>965.95600000000002</v>
      </c>
      <c r="E123">
        <v>869.58903420934337</v>
      </c>
      <c r="F123">
        <v>0.65634913671233097</v>
      </c>
      <c r="G123">
        <v>32.451099999999997</v>
      </c>
      <c r="H123">
        <v>65.320371171193329</v>
      </c>
      <c r="I123">
        <v>3.7343429739092362</v>
      </c>
      <c r="J123">
        <v>1.16402359931701</v>
      </c>
      <c r="K123">
        <v>26.708134960039139</v>
      </c>
      <c r="L123">
        <v>145.85253855306965</v>
      </c>
      <c r="M123">
        <v>1.4463244719179202</v>
      </c>
      <c r="N123">
        <v>0.60750793428149552</v>
      </c>
      <c r="O123">
        <v>1499.9849999999999</v>
      </c>
      <c r="P123">
        <v>999.97662500000001</v>
      </c>
      <c r="Q123">
        <v>88.334812499999998</v>
      </c>
      <c r="R123">
        <v>35.218150000000001</v>
      </c>
      <c r="S123">
        <v>32.451099999999997</v>
      </c>
    </row>
    <row r="124" spans="1:20" x14ac:dyDescent="0.2">
      <c r="A124" t="s">
        <v>478</v>
      </c>
      <c r="B124">
        <v>7.5199968770306187</v>
      </c>
      <c r="C124">
        <v>26.932543451253427</v>
      </c>
      <c r="D124">
        <v>965.769133333333</v>
      </c>
      <c r="E124">
        <v>867.53937915375298</v>
      </c>
      <c r="F124">
        <v>0.64628312798758702</v>
      </c>
      <c r="G124">
        <v>32.54616</v>
      </c>
      <c r="H124">
        <v>65.263061738036754</v>
      </c>
      <c r="I124">
        <v>3.7487964190408847</v>
      </c>
      <c r="J124">
        <v>1.1759000624747995</v>
      </c>
      <c r="K124">
        <v>26.932543451253427</v>
      </c>
      <c r="L124">
        <v>148.17094276271499</v>
      </c>
      <c r="M124">
        <v>1.4853332688048315</v>
      </c>
      <c r="N124">
        <v>0.60372941438271033</v>
      </c>
      <c r="O124">
        <v>1500.0226666666699</v>
      </c>
      <c r="P124">
        <v>1000.016</v>
      </c>
      <c r="Q124">
        <v>88.334873333333306</v>
      </c>
      <c r="R124">
        <v>35.303919999999998</v>
      </c>
      <c r="S124">
        <v>32.54616</v>
      </c>
    </row>
    <row r="125" spans="1:20" x14ac:dyDescent="0.2">
      <c r="A125" t="s">
        <v>478</v>
      </c>
      <c r="B125">
        <v>7.4847274185507233</v>
      </c>
      <c r="C125">
        <v>26.961307693228225</v>
      </c>
      <c r="D125">
        <v>965.75126666666699</v>
      </c>
      <c r="E125">
        <v>866.84580333886765</v>
      </c>
      <c r="F125">
        <v>0.64078260988803815</v>
      </c>
      <c r="G125">
        <v>32.595860000000002</v>
      </c>
      <c r="H125">
        <v>65.189020850698782</v>
      </c>
      <c r="I125">
        <v>3.7603494761330403</v>
      </c>
      <c r="J125">
        <v>1.178161979213102</v>
      </c>
      <c r="K125">
        <v>26.961307693228225</v>
      </c>
      <c r="L125">
        <v>148.18038499540617</v>
      </c>
      <c r="M125">
        <v>1.5304104544162007</v>
      </c>
      <c r="N125">
        <v>0.59942121192773123</v>
      </c>
      <c r="O125">
        <v>1499.95</v>
      </c>
      <c r="P125">
        <v>1000.01066666667</v>
      </c>
      <c r="Q125">
        <v>88.329846666666697</v>
      </c>
      <c r="R125">
        <v>35.380173333333303</v>
      </c>
      <c r="S125">
        <v>32.595860000000002</v>
      </c>
    </row>
    <row r="126" spans="1:20" x14ac:dyDescent="0.2">
      <c r="A126" t="s">
        <v>478</v>
      </c>
      <c r="B126">
        <v>7.4433444687768384</v>
      </c>
      <c r="C126">
        <v>26.903257897075193</v>
      </c>
      <c r="D126">
        <v>965.82</v>
      </c>
      <c r="E126">
        <v>866.00357823439015</v>
      </c>
      <c r="F126">
        <v>0.63195349617863894</v>
      </c>
      <c r="G126">
        <v>32.683459999999997</v>
      </c>
      <c r="H126">
        <v>65.178026996341046</v>
      </c>
      <c r="I126">
        <v>3.7777152376921097</v>
      </c>
      <c r="J126">
        <v>1.1852282762457267</v>
      </c>
      <c r="K126">
        <v>26.903257897075193</v>
      </c>
      <c r="L126">
        <v>149.69928910463642</v>
      </c>
      <c r="M126">
        <v>1.5715597579419833</v>
      </c>
      <c r="N126">
        <v>0.59554174837901053</v>
      </c>
      <c r="O126">
        <v>1499.998</v>
      </c>
      <c r="P126">
        <v>1000.008</v>
      </c>
      <c r="Q126">
        <v>88.3231866666667</v>
      </c>
      <c r="R126">
        <v>35.466686666666703</v>
      </c>
      <c r="S126">
        <v>32.683459999999997</v>
      </c>
    </row>
    <row r="128" spans="1:20" x14ac:dyDescent="0.2">
      <c r="B128">
        <f>AVERAGE(B123:B126)</f>
        <v>7.496871382619168</v>
      </c>
      <c r="C128">
        <f>AVERAGE(C123:C126)</f>
        <v>26.876311000398996</v>
      </c>
      <c r="D128">
        <f>AVERAGE(D123:D126)</f>
        <v>965.82410000000004</v>
      </c>
      <c r="E128">
        <f>AVERAGE(E123:E126)</f>
        <v>867.49444873408856</v>
      </c>
      <c r="F128">
        <f>AVERAGE(F123:F126)</f>
        <v>0.64384209269164872</v>
      </c>
      <c r="G128">
        <f>AVERAGE(G123:G126)</f>
        <v>32.569144999999999</v>
      </c>
      <c r="H128">
        <f>AVERAGE(H123:H126)</f>
        <v>65.237620189067471</v>
      </c>
      <c r="I128">
        <f>AVERAGE(I123:I126)</f>
        <v>3.755301026693818</v>
      </c>
      <c r="J128">
        <f>AVERAGE(J123:J126)</f>
        <v>1.1758284793126594</v>
      </c>
      <c r="K128">
        <f>AVERAGE(K123:K126)</f>
        <v>26.876311000398996</v>
      </c>
      <c r="L128">
        <f>AVERAGE(L123:L126)</f>
        <v>147.97578885395683</v>
      </c>
      <c r="M128">
        <f>AVERAGE(M123:M126)</f>
        <v>1.508406988270234</v>
      </c>
      <c r="N128">
        <f>AVERAGE(N123:N126)</f>
        <v>0.6015500772427369</v>
      </c>
      <c r="Q128">
        <f>AVERAGE(Q123:Q126)</f>
        <v>88.330679791666668</v>
      </c>
      <c r="R128">
        <f>AVERAGE(R123:R126)</f>
        <v>35.342232500000001</v>
      </c>
      <c r="S128">
        <f>AVERAGE(S123:S126)</f>
        <v>32.569144999999999</v>
      </c>
      <c r="T128">
        <f>R128-S128</f>
        <v>2.7730875000000026</v>
      </c>
    </row>
    <row r="129" spans="2:19" x14ac:dyDescent="0.2">
      <c r="B129">
        <f>CONFIDENCE(0.05,STDEV(B123:B126),4)</f>
        <v>4.1413195347082842E-2</v>
      </c>
      <c r="C129">
        <f>CONFIDENCE(0.05,STDEV(C123:C126),4)</f>
        <v>0.11230075140076626</v>
      </c>
      <c r="D129">
        <f>CONFIDENCE(0.05,STDEV(D123:D126),4)</f>
        <v>9.0774847118581303E-2</v>
      </c>
      <c r="E129">
        <f>CONFIDENCE(0.05,STDEV(E123:E126),4)</f>
        <v>1.5004441474646286</v>
      </c>
      <c r="F129">
        <f>CONFIDENCE(0.05,STDEV(F123:F126),4)</f>
        <v>1.0011240187025995E-2</v>
      </c>
      <c r="G129">
        <f>CONFIDENCE(0.05,STDEV(G123:G126),4)</f>
        <v>9.5087787373645385E-2</v>
      </c>
      <c r="H129">
        <f>CONFIDENCE(0.05,STDEV(H123:H126),4)</f>
        <v>6.5515398064006247E-2</v>
      </c>
      <c r="I129">
        <f>CONFIDENCE(0.05,STDEV(I123:I126),4)</f>
        <v>1.7976135991585557E-2</v>
      </c>
      <c r="J129">
        <f>CONFIDENCE(0.05,STDEV(J123:J126),4)</f>
        <v>8.6394499538155912E-3</v>
      </c>
      <c r="K129">
        <f>CONFIDENCE(0.05,STDEV(K123:K126),4)</f>
        <v>0.11230075140076626</v>
      </c>
      <c r="L129">
        <f>CONFIDENCE(0.05,STDEV(L123:L126),4)</f>
        <v>1.5555280622021337</v>
      </c>
      <c r="M129">
        <f>CONFIDENCE(0.05,STDEV(M123:M126),4)</f>
        <v>5.3253884813200376E-2</v>
      </c>
      <c r="N129">
        <f>CONFIDENCE(0.05,STDEV(N123:N126),4)</f>
        <v>5.0882886599797434E-3</v>
      </c>
      <c r="Q129">
        <f>CONFIDENCE(0.05,STDEV(Q123:Q126),4)</f>
        <v>5.4123075355090103E-3</v>
      </c>
      <c r="R129">
        <f>CONFIDENCE(0.05,STDEV(R123:R126),4)</f>
        <v>0.10400845930275145</v>
      </c>
      <c r="S129">
        <f>CONFIDENCE(0.05,STDEV(S123:S126),4)</f>
        <v>9.5087787373645385E-2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EFF8-771F-1F47-A887-8F57DCF34D42}">
  <dimension ref="A1:V13"/>
  <sheetViews>
    <sheetView workbookViewId="0">
      <selection activeCell="K7" sqref="K7"/>
    </sheetView>
  </sheetViews>
  <sheetFormatPr baseColWidth="10" defaultRowHeight="15" x14ac:dyDescent="0.2"/>
  <sheetData>
    <row r="1" spans="1:22" x14ac:dyDescent="0.2">
      <c r="B1" t="s">
        <v>88</v>
      </c>
      <c r="C1" t="s">
        <v>88</v>
      </c>
      <c r="D1" t="s">
        <v>88</v>
      </c>
      <c r="E1" t="s">
        <v>88</v>
      </c>
      <c r="F1" t="s">
        <v>88</v>
      </c>
      <c r="G1" t="s">
        <v>88</v>
      </c>
      <c r="H1" t="s">
        <v>88</v>
      </c>
      <c r="I1" t="s">
        <v>88</v>
      </c>
      <c r="J1" t="s">
        <v>88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94</v>
      </c>
      <c r="R1" t="s">
        <v>96</v>
      </c>
      <c r="S1" t="s">
        <v>96</v>
      </c>
      <c r="T1" t="s">
        <v>96</v>
      </c>
      <c r="U1" t="s">
        <v>96</v>
      </c>
    </row>
    <row r="2" spans="1:22" x14ac:dyDescent="0.2">
      <c r="B2" t="s">
        <v>116</v>
      </c>
      <c r="C2" t="s">
        <v>117</v>
      </c>
      <c r="D2" t="s">
        <v>118</v>
      </c>
      <c r="E2" t="s">
        <v>119</v>
      </c>
      <c r="F2" t="s">
        <v>122</v>
      </c>
      <c r="G2" t="s">
        <v>128</v>
      </c>
      <c r="H2" t="s">
        <v>130</v>
      </c>
      <c r="I2" t="s">
        <v>131</v>
      </c>
      <c r="J2" t="s">
        <v>133</v>
      </c>
      <c r="K2" t="s">
        <v>158</v>
      </c>
      <c r="L2" t="s">
        <v>159</v>
      </c>
      <c r="M2" t="s">
        <v>167</v>
      </c>
      <c r="N2" t="s">
        <v>168</v>
      </c>
      <c r="O2" t="s">
        <v>170</v>
      </c>
      <c r="P2" t="s">
        <v>175</v>
      </c>
      <c r="Q2" t="s">
        <v>214</v>
      </c>
      <c r="R2" t="s">
        <v>224</v>
      </c>
      <c r="S2" t="s">
        <v>230</v>
      </c>
      <c r="T2" t="s">
        <v>232</v>
      </c>
      <c r="U2" t="s">
        <v>233</v>
      </c>
    </row>
    <row r="3" spans="1:22" x14ac:dyDescent="0.2">
      <c r="B3" t="s">
        <v>399</v>
      </c>
      <c r="C3" t="s">
        <v>400</v>
      </c>
      <c r="D3" t="s">
        <v>401</v>
      </c>
      <c r="E3" t="s">
        <v>401</v>
      </c>
      <c r="F3" t="s">
        <v>398</v>
      </c>
      <c r="G3" t="s">
        <v>403</v>
      </c>
      <c r="H3" t="s">
        <v>405</v>
      </c>
      <c r="I3" t="s">
        <v>404</v>
      </c>
      <c r="J3" t="s">
        <v>404</v>
      </c>
      <c r="L3" t="s">
        <v>400</v>
      </c>
      <c r="M3" t="s">
        <v>400</v>
      </c>
      <c r="N3" t="s">
        <v>400</v>
      </c>
      <c r="Q3" t="s">
        <v>400</v>
      </c>
      <c r="R3" t="s">
        <v>401</v>
      </c>
      <c r="S3" t="s">
        <v>404</v>
      </c>
      <c r="T3" t="s">
        <v>403</v>
      </c>
      <c r="U3" t="s">
        <v>403</v>
      </c>
    </row>
    <row r="4" spans="1:22" x14ac:dyDescent="0.2">
      <c r="A4" t="s">
        <v>30</v>
      </c>
      <c r="B4">
        <v>0.74502818121410253</v>
      </c>
      <c r="C4">
        <v>7.5301212297214057</v>
      </c>
      <c r="D4">
        <v>841.81856979166673</v>
      </c>
      <c r="E4">
        <v>440.28464155828385</v>
      </c>
      <c r="F4">
        <v>3.645793418372844E-2</v>
      </c>
      <c r="G4">
        <v>28.805782499999999</v>
      </c>
      <c r="H4">
        <v>51.300616699482404</v>
      </c>
      <c r="I4">
        <v>2.206375014402838</v>
      </c>
      <c r="J4">
        <v>1.7704213892585741</v>
      </c>
      <c r="M4">
        <v>7.5301212297214057</v>
      </c>
      <c r="N4">
        <v>57.861769709097103</v>
      </c>
      <c r="O4">
        <v>1.697846743476727</v>
      </c>
      <c r="P4">
        <v>0.58399045995291865</v>
      </c>
      <c r="S4">
        <v>88.493731770833335</v>
      </c>
      <c r="T4">
        <v>30.164569895833324</v>
      </c>
      <c r="U4">
        <v>28.805782499999999</v>
      </c>
      <c r="V4">
        <v>1.3587873958333248</v>
      </c>
    </row>
    <row r="5" spans="1:22" x14ac:dyDescent="0.2">
      <c r="A5" t="s">
        <v>470</v>
      </c>
      <c r="B5">
        <v>3.0055816683848611</v>
      </c>
      <c r="C5">
        <v>9.2724093648967827</v>
      </c>
      <c r="D5">
        <v>987.69791666666663</v>
      </c>
      <c r="E5">
        <v>893.92470569285581</v>
      </c>
      <c r="F5">
        <v>0.21868956081917193</v>
      </c>
      <c r="G5">
        <v>28.110500000000002</v>
      </c>
      <c r="H5">
        <v>61.085602812252908</v>
      </c>
      <c r="I5">
        <v>2.5649652934848777</v>
      </c>
      <c r="M5">
        <v>9.2724093648967827</v>
      </c>
      <c r="N5">
        <v>32.3918769610246</v>
      </c>
      <c r="O5">
        <v>1.4137457064258667</v>
      </c>
      <c r="P5">
        <v>0.61119403369536318</v>
      </c>
      <c r="S5">
        <v>88.492129166666658</v>
      </c>
      <c r="T5">
        <v>29.747166666666669</v>
      </c>
      <c r="U5">
        <v>28.110500000000002</v>
      </c>
      <c r="V5">
        <v>1.6366666666666667</v>
      </c>
    </row>
    <row r="6" spans="1:22" x14ac:dyDescent="0.2">
      <c r="A6" t="s">
        <v>471</v>
      </c>
      <c r="B6">
        <v>3.0436079396207245</v>
      </c>
      <c r="C6">
        <v>10.21962711939876</v>
      </c>
      <c r="D6">
        <v>986.77731041666652</v>
      </c>
      <c r="E6">
        <v>879.44372327600126</v>
      </c>
      <c r="F6">
        <v>0.20550942986422724</v>
      </c>
      <c r="G6">
        <v>28.837600208333352</v>
      </c>
      <c r="H6">
        <v>63.346771754489218</v>
      </c>
      <c r="I6">
        <v>2.6395652009485397</v>
      </c>
      <c r="J6">
        <v>1.3445798222501124</v>
      </c>
      <c r="M6">
        <v>10.21962711939876</v>
      </c>
      <c r="N6">
        <v>32.648745143070371</v>
      </c>
      <c r="O6">
        <v>0.25546271947596472</v>
      </c>
      <c r="P6">
        <v>1500.0255625</v>
      </c>
      <c r="S6">
        <v>88.488942291666675</v>
      </c>
      <c r="T6">
        <v>29.613777916666674</v>
      </c>
      <c r="U6">
        <v>28.837600208333352</v>
      </c>
      <c r="V6">
        <v>0.77617770833332145</v>
      </c>
    </row>
    <row r="7" spans="1:22" x14ac:dyDescent="0.2">
      <c r="A7" t="s">
        <v>472</v>
      </c>
      <c r="B7">
        <v>3.0815735001595925</v>
      </c>
      <c r="C7">
        <v>9.3560686362471142</v>
      </c>
      <c r="D7">
        <v>987.59436666666659</v>
      </c>
      <c r="E7">
        <v>912.99324233689481</v>
      </c>
      <c r="F7">
        <v>0.28378661963577312</v>
      </c>
      <c r="G7">
        <v>27.641019999999976</v>
      </c>
      <c r="H7">
        <v>65.866898127493897</v>
      </c>
      <c r="I7">
        <v>2.7065325289829092</v>
      </c>
      <c r="J7">
        <v>1.0096221665810001</v>
      </c>
      <c r="M7">
        <v>9.3560686362471142</v>
      </c>
      <c r="N7">
        <v>39.991019347952914</v>
      </c>
      <c r="O7">
        <v>1.3424781944241801</v>
      </c>
      <c r="P7">
        <v>1499.9855</v>
      </c>
      <c r="S7">
        <v>88.482734999999991</v>
      </c>
      <c r="T7">
        <v>29.371761666666675</v>
      </c>
      <c r="U7">
        <v>27.641019999999976</v>
      </c>
      <c r="V7">
        <v>1.7307416666666988</v>
      </c>
    </row>
    <row r="8" spans="1:22" x14ac:dyDescent="0.2">
      <c r="A8" t="s">
        <v>473</v>
      </c>
      <c r="B8">
        <v>3.482052289529237</v>
      </c>
      <c r="C8">
        <v>10.029126205367632</v>
      </c>
      <c r="D8">
        <v>986.46923645833351</v>
      </c>
      <c r="E8">
        <v>886.81825553535168</v>
      </c>
      <c r="F8">
        <v>0.22650926343634839</v>
      </c>
      <c r="G8">
        <v>29.912924687499999</v>
      </c>
      <c r="H8">
        <v>63.026900869080968</v>
      </c>
      <c r="I8">
        <v>2.8401194257415847</v>
      </c>
      <c r="J8">
        <v>1.3992991520210531</v>
      </c>
      <c r="M8">
        <v>10.029126205367632</v>
      </c>
      <c r="N8">
        <v>41.222502455217793</v>
      </c>
      <c r="O8">
        <v>0.54924927663476031</v>
      </c>
      <c r="P8">
        <v>0.70968845000474312</v>
      </c>
      <c r="S8">
        <v>88.384389374999998</v>
      </c>
      <c r="T8">
        <v>30.980225000000001</v>
      </c>
      <c r="U8">
        <v>29.912924687499999</v>
      </c>
      <c r="V8">
        <v>1.0673003125000022</v>
      </c>
    </row>
    <row r="9" spans="1:22" x14ac:dyDescent="0.2">
      <c r="A9" t="s">
        <v>474</v>
      </c>
      <c r="B9">
        <v>2.3047464242859097</v>
      </c>
      <c r="C9">
        <v>9.6253918494973068</v>
      </c>
      <c r="D9">
        <v>987.95170624999992</v>
      </c>
      <c r="E9">
        <v>822.5646359673201</v>
      </c>
      <c r="F9">
        <v>0.11955473690970508</v>
      </c>
      <c r="G9">
        <v>31.174422916666675</v>
      </c>
      <c r="H9">
        <v>58.170289777324733</v>
      </c>
      <c r="I9">
        <v>2.8470119903297482</v>
      </c>
      <c r="J9">
        <v>1.7100634923072575</v>
      </c>
      <c r="M9">
        <v>9.6253918494973068</v>
      </c>
      <c r="N9">
        <v>46.431386056398956</v>
      </c>
      <c r="O9">
        <v>0.94771605397143555</v>
      </c>
      <c r="P9">
        <v>0.66092661761494143</v>
      </c>
      <c r="S9">
        <v>88.371199166666671</v>
      </c>
      <c r="T9">
        <v>32.437925104166673</v>
      </c>
      <c r="U9">
        <v>31.174422916666675</v>
      </c>
      <c r="V9">
        <v>1.2635021874999985</v>
      </c>
    </row>
    <row r="10" spans="1:22" x14ac:dyDescent="0.2">
      <c r="A10" t="s">
        <v>475</v>
      </c>
      <c r="B10">
        <v>2.4693443232789938</v>
      </c>
      <c r="C10">
        <v>13.417019533561783</v>
      </c>
      <c r="D10">
        <v>983.98369375000004</v>
      </c>
      <c r="E10">
        <v>753.94397044528</v>
      </c>
      <c r="F10">
        <v>0.11301745126511399</v>
      </c>
      <c r="G10">
        <v>32.531729166666672</v>
      </c>
      <c r="H10">
        <v>57.543539623055906</v>
      </c>
      <c r="I10">
        <v>2.9974229283544633</v>
      </c>
      <c r="J10">
        <v>1.9238468209023183</v>
      </c>
      <c r="M10">
        <v>13.417019533561783</v>
      </c>
      <c r="N10">
        <v>74.377192393493146</v>
      </c>
      <c r="O10">
        <v>1.4043988459700927</v>
      </c>
      <c r="P10">
        <v>0.6120873075768376</v>
      </c>
      <c r="S10">
        <v>88.370689062500006</v>
      </c>
      <c r="T10">
        <v>33.546152604166679</v>
      </c>
      <c r="U10">
        <v>32.531729166666672</v>
      </c>
      <c r="V10">
        <v>1.0144234375000067</v>
      </c>
    </row>
    <row r="11" spans="1:22" x14ac:dyDescent="0.2">
      <c r="A11" t="s">
        <v>476</v>
      </c>
      <c r="B11">
        <v>4.7896563093331483</v>
      </c>
      <c r="C11">
        <v>18.137896646874772</v>
      </c>
      <c r="D11">
        <v>977.0005531249999</v>
      </c>
      <c r="E11">
        <v>831.85539691740064</v>
      </c>
      <c r="F11">
        <v>0.26543482870946805</v>
      </c>
      <c r="G11">
        <v>32.630444791666676</v>
      </c>
      <c r="H11">
        <v>60.78259570747008</v>
      </c>
      <c r="I11">
        <v>3.2990812039673112</v>
      </c>
      <c r="J11">
        <v>1.6491412085348514</v>
      </c>
      <c r="M11">
        <v>18.137896646874772</v>
      </c>
      <c r="N11">
        <v>81.573388757205848</v>
      </c>
      <c r="O11">
        <v>0.95021667254910791</v>
      </c>
      <c r="P11">
        <v>0.66039769371418988</v>
      </c>
      <c r="S11">
        <v>88.364440312499994</v>
      </c>
      <c r="T11">
        <v>34.282068333333328</v>
      </c>
      <c r="U11">
        <v>32.630444791666676</v>
      </c>
      <c r="V11">
        <v>1.6516235416666518</v>
      </c>
    </row>
    <row r="12" spans="1:22" x14ac:dyDescent="0.2">
      <c r="A12" t="s">
        <v>477</v>
      </c>
      <c r="B12">
        <v>4.9251154494563663</v>
      </c>
      <c r="C12">
        <v>8.1338606847302213</v>
      </c>
      <c r="D12">
        <v>986.9561364583335</v>
      </c>
      <c r="E12">
        <v>905.76799156857794</v>
      </c>
      <c r="F12">
        <v>0.27089016095504986</v>
      </c>
      <c r="G12">
        <v>32.849999166666677</v>
      </c>
      <c r="H12">
        <v>60.633418655010594</v>
      </c>
      <c r="I12">
        <v>3.3430780334544212</v>
      </c>
      <c r="J12">
        <v>1.6667138273699669</v>
      </c>
      <c r="M12">
        <v>8.1338606847302213</v>
      </c>
      <c r="N12">
        <v>34.447406974114074</v>
      </c>
      <c r="O12">
        <v>1.1002733286404847</v>
      </c>
      <c r="P12">
        <v>0.64342571959871475</v>
      </c>
      <c r="S12">
        <v>88.36028791666665</v>
      </c>
      <c r="T12">
        <v>34.564921666666677</v>
      </c>
      <c r="U12">
        <v>32.849999166666677</v>
      </c>
      <c r="V12">
        <v>1.7149225000000001</v>
      </c>
    </row>
    <row r="13" spans="1:22" x14ac:dyDescent="0.2">
      <c r="A13" t="s">
        <v>478</v>
      </c>
      <c r="B13">
        <v>7.496871382619168</v>
      </c>
      <c r="C13">
        <v>26.876311000398996</v>
      </c>
      <c r="D13">
        <v>965.82410000000004</v>
      </c>
      <c r="E13">
        <v>867.49444873408856</v>
      </c>
      <c r="F13">
        <v>0.64384209269164872</v>
      </c>
      <c r="G13">
        <v>32.569144999999999</v>
      </c>
      <c r="H13">
        <v>65.237620189067471</v>
      </c>
      <c r="I13">
        <v>3.755301026693818</v>
      </c>
      <c r="J13">
        <v>1.1758284793126594</v>
      </c>
      <c r="M13">
        <v>26.876311000398996</v>
      </c>
      <c r="N13">
        <v>147.97578885395683</v>
      </c>
      <c r="O13">
        <v>1.508406988270234</v>
      </c>
      <c r="P13">
        <v>0.6015500772427369</v>
      </c>
      <c r="S13">
        <v>88.330679791666668</v>
      </c>
      <c r="T13">
        <v>35.342232500000001</v>
      </c>
      <c r="U13">
        <v>32.569144999999999</v>
      </c>
      <c r="V13">
        <v>2.7730875000000026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7" sqref="B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443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Selected_Data_All_Measurments</vt:lpstr>
      <vt:lpstr>Sheet2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 Haren, Joost L M - (jvanhare)</cp:lastModifiedBy>
  <dcterms:created xsi:type="dcterms:W3CDTF">2023-09-22T13:49:21Z</dcterms:created>
  <dcterms:modified xsi:type="dcterms:W3CDTF">2023-10-06T23:54:46Z</dcterms:modified>
</cp:coreProperties>
</file>