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<sst xmlns="http://schemas.openxmlformats.org/spreadsheetml/2006/main" count="1074" uniqueCount="470">
  <si>
    <t>File opened</t>
  </si>
  <si>
    <t>2023-09-22 14:57:56</t>
  </si>
  <si>
    <t>Console s/n</t>
  </si>
  <si>
    <t>68C-831465</t>
  </si>
  <si>
    <t>Console ver</t>
  </si>
  <si>
    <t>Bluestem v.2.1.08</t>
  </si>
  <si>
    <t>Scripts ver</t>
  </si>
  <si>
    <t>2022.05  2.1.08, Aug 2022</t>
  </si>
  <si>
    <t>Head s/n</t>
  </si>
  <si>
    <t>68H-581465</t>
  </si>
  <si>
    <t>Head ver</t>
  </si>
  <si>
    <t>1.4.22</t>
  </si>
  <si>
    <t>Head cal</t>
  </si>
  <si>
    <t>{"tbzero": "0.366196", "flowazero": "0.33299", "co2aspanconc1": "2500", "ssa_ref": "32045.5", "oxygen": "21", "h2oaspan2a": "0.0710612", "co2bspan2a": "0.289663", "co2azero": "0.94155", "co2aspan2b": "0.287444", "tazero": "0.206974", "h2obspan2a": "0.071569", "flowbzero": "0.30416", "co2aspan2a": "0.290097", "h2obspanconc1": "12.27", "h2obzero": "1.06311", "h2obspanconc2": "0", "h2obspan2": "0", "h2oaspan2b": "0.0719718", "h2oaspan1": "1.01282", "co2bspan2": "-0.0309672", "ssb_ref": "32265.3", "co2bspan1": "0.999404", "co2bspanconc2": "296.4", "h2obspan2b": "0.0724435", "co2aspan2": "-0.0314519", "h2oaspanconc2": "0", "co2aspan1": "0.999978", "co2aspanconc2": "296.4", "flowmeterzero": "0.997628", "chamberpressurezero": "2.6056", "h2oazero": "1.06986", "h2obspan1": "1.01222", "h2oaspan2": "0", "co2bspan2b": "0.286892", "co2bspanconc1": "2500", "h2oaspanconc1": "12.27", "co2bzero": "0.94951"}</t>
  </si>
  <si>
    <t>CO2 rangematch</t>
  </si>
  <si>
    <t>Wed Apr 26 16:49</t>
  </si>
  <si>
    <t>H2O rangematch</t>
  </si>
  <si>
    <t>Wed Apr 26 15:55</t>
  </si>
  <si>
    <t>Chamber type</t>
  </si>
  <si>
    <t>6800-01A</t>
  </si>
  <si>
    <t>Chamber s/n</t>
  </si>
  <si>
    <t>MPF-651369</t>
  </si>
  <si>
    <t>Chamber rev</t>
  </si>
  <si>
    <t>0</t>
  </si>
  <si>
    <t>Chamber cal</t>
  </si>
  <si>
    <t>Fluorometer</t>
  </si>
  <si>
    <t>Flr. Version</t>
  </si>
  <si>
    <t>14:57:56</t>
  </si>
  <si>
    <t>Stability Definition:	F (FlrLS): Slp&lt;5 Per=15	gsw (GasEx): Slp&lt;0.05 Per=15	A (GasEx): Slp&lt;0.3 Per=15</t>
  </si>
  <si>
    <t>15:01:46</t>
  </si>
  <si>
    <t>cf5</t>
  </si>
  <si>
    <t>15:01:47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</si>
  <si>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</si>
  <si>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</si>
  <si>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</si>
  <si>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</si>
  <si>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</si>
  <si>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</si>
  <si>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</si>
  <si>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</si>
  <si>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</si>
  <si>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</si>
  <si>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</si>
  <si>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</si>
  <si>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</si>
  <si>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</si>
  <si>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</si>
  <si>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</si>
  <si>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</si>
  <si>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</si>
  <si>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</si>
  <si>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</si>
  <si>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</si>
  <si>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</si>
  <si>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</si>
  <si>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</si>
  <si>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</si>
  <si>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</si>
  <si>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</si>
  <si>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</si>
  <si>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</si>
  <si>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</si>
  <si>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</si>
  <si>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</si>
  <si>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</si>
  <si>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</si>
  <si>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</si>
  <si>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</si>
  <si>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</si>
  <si>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</si>
  <si>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</si>
  <si>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</si>
  <si>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</si>
  <si>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</si>
  <si>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</si>
  <si>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</si>
  <si>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</si>
  <si>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</si>
  <si>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</si>
  <si>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</si>
  <si>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</si>
  <si>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</si>
  <si>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</si>
  <si>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</si>
  <si>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2.85282 100.888 372.815 616.337 840.235 1050.47 1224.37 1352.15</t>
  </si>
  <si>
    <t>Fs_true</t>
  </si>
  <si>
    <t>0.24765 113.954 400.716 605.082 801.747 1003.65 1201.39 1402.31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</si>
  <si>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</si>
  <si>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</si>
  <si>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</si>
  <si>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</si>
  <si>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</si>
  <si>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</si>
  <si>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</si>
  <si>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</si>
  <si>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</si>
  <si>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</si>
  <si>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</si>
  <si>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</si>
  <si>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</si>
  <si>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</si>
  <si>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</si>
  <si>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</si>
  <si>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</si>
  <si>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</si>
  <si>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</si>
  <si>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</si>
  <si>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</si>
  <si>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</si>
  <si>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</si>
  <si>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</si>
  <si>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</si>
  <si>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</si>
  <si>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</si>
  <si>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</si>
  <si>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</si>
  <si>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</si>
  <si>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</si>
  <si>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</si>
  <si>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</si>
  <si>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</si>
  <si>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</si>
  <si>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</si>
  <si>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</si>
  <si>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</si>
  <si>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</si>
  <si>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</si>
  <si>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</si>
  <si>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</si>
  <si>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</si>
  <si>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</si>
  <si>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</si>
  <si>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</si>
  <si>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</si>
  <si>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</si>
  <si>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</si>
  <si>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</si>
  <si>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</si>
  <si>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</si>
  <si>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</si>
  <si>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</si>
  <si>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</si>
  <si>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</si>
  <si>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</si>
  <si>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</si>
  <si>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</si>
  <si>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</si>
  <si>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</si>
  <si>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</si>
  <si>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</si>
  <si>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</si>
  <si>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</si>
  <si>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</si>
  <si>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</si>
  <si>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</si>
  <si>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</si>
  <si>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</si>
  <si>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</si>
  <si>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</si>
  <si>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</si>
  <si>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</si>
  <si>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</si>
  <si>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</si>
  <si>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</si>
  <si>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</si>
  <si>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</si>
  <si>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</si>
  <si>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</si>
  <si>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</si>
  <si>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</si>
  <si>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</si>
  <si>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</si>
  <si>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</si>
  <si>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</si>
  <si>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</si>
  <si>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</si>
  <si>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</si>
  <si>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</si>
  <si>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</si>
  <si>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</si>
  <si>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</si>
  <si>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</si>
  <si>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</si>
  <si>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</si>
  <si>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</si>
  <si>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</si>
  <si>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</si>
  <si>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</si>
  <si>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</si>
  <si>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</si>
  <si>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</si>
  <si>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</si>
  <si>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</si>
  <si>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</si>
  <si>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</si>
  <si>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</si>
  <si>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</si>
  <si>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</si>
  <si>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</si>
  <si>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</si>
  <si>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</si>
  <si>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</si>
  <si>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</si>
  <si>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</si>
  <si>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</si>
  <si>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</si>
  <si>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</si>
  <si>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</si>
  <si>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</si>
  <si>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</si>
  <si>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</si>
  <si>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</si>
  <si>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</si>
  <si>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</si>
  <si>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</si>
  <si>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</si>
  <si>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</si>
  <si>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</si>
  <si>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</si>
  <si>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</si>
  <si>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</si>
  <si>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</si>
  <si>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</si>
  <si>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</si>
  <si>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</si>
  <si>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</si>
  <si>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</si>
  <si>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</si>
  <si>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</si>
  <si>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</si>
  <si>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</si>
  <si>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</si>
  <si>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</si>
  <si>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</si>
  <si>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</si>
  <si>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</si>
  <si>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</si>
  <si>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</si>
  <si>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</si>
  <si>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</si>
  <si>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</si>
  <si>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</si>
  <si>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</si>
  <si>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</si>
  <si>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</si>
  <si>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</si>
  <si>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</si>
  <si>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</si>
  <si>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</si>
  <si>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</si>
  <si>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</si>
  <si>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</si>
  <si>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</si>
  <si>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</si>
  <si>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</si>
  <si>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</si>
  <si>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</si>
  <si>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</si>
  <si>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</si>
  <si>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</si>
  <si>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</si>
  <si>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</si>
  <si>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</si>
  <si>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</si>
  <si>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</si>
  <si>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</si>
  <si>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</si>
  <si>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</si>
  <si>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</si>
  <si>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</si>
  <si>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</si>
  <si>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</si>
  <si>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</si>
  <si>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</si>
  <si>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</si>
  <si>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</si>
  <si>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</si>
  <si>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</si>
  <si>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</si>
  <si>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</si>
  <si>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</si>
  <si>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</si>
  <si>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</si>
  <si>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</si>
  <si>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</si>
  <si>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</si>
  <si>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</si>
  <si>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</si>
  <si>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</si>
  <si>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F:MN</t>
  </si>
  <si>
    <t>F:SLP</t>
  </si>
  <si>
    <t>F:SD</t>
  </si>
  <si>
    <t>F:OK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</si>
  <si>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</si>
  <si>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</si>
  <si>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</si>
  <si>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</si>
  <si>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</si>
  <si>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</si>
  <si>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</si>
  <si>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</si>
  <si>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</si>
  <si>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</si>
  <si>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</si>
  <si>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</si>
  <si>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</si>
  <si>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</si>
  <si>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</si>
  <si>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</si>
  <si>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</si>
  <si>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</si>
  <si>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</si>
  <si>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</si>
  <si>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</si>
  <si>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</si>
  <si>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</si>
  <si>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</si>
  <si>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</si>
  <si>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</si>
  <si>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</si>
  <si>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</si>
  <si>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</si>
  <si>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</si>
  <si>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</si>
  <si>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</si>
  <si>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</si>
  <si>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</si>
  <si>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</si>
  <si>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</si>
  <si>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</si>
  <si>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</si>
  <si>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</si>
  <si>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</si>
  <si>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</si>
  <si>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</si>
  <si>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AccH2O_hum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</si>
  <si>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</si>
  <si>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</si>
  <si>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</si>
  <si>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</si>
  <si>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</si>
  <si>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</si>
  <si>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</si>
  <si>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</si>
  <si>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</si>
  <si>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</si>
  <si>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</si>
  <si>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</si>
  <si>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</si>
  <si>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</si>
  <si>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</si>
  <si>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</si>
  <si>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</si>
  <si>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</si>
  <si>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</si>
  <si>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</si>
  <si>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</si>
  <si>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</si>
  <si>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</si>
  <si>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</si>
  <si>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</si>
  <si>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</si>
  <si>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</si>
  <si>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</si>
  <si>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</si>
  <si>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</si>
  <si>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</si>
  <si>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</si>
  <si>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</si>
  <si>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</si>
  <si>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</si>
  <si>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</si>
  <si>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</si>
  <si>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</si>
  <si>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</si>
  <si>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</si>
  <si>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</si>
  <si>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</si>
  <si>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</si>
  <si>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</si>
  <si>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</si>
  <si>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</si>
  <si>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</si>
  <si>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</si>
  <si>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</si>
  <si>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</si>
  <si>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</si>
  <si>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</si>
  <si>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</si>
  <si>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</si>
  <si>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</si>
  <si>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</si>
  <si>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</si>
  <si>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</si>
  <si>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</si>
  <si>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</si>
  <si>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</si>
  <si>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</si>
  <si>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</si>
  <si>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</si>
  <si>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</si>
  <si>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</si>
  <si>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</si>
  <si>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</si>
  <si>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</si>
  <si>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</si>
  <si>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</si>
  <si>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</si>
  <si>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</si>
  <si>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</si>
  <si>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</si>
  <si>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</si>
  <si>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</si>
  <si>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</si>
  <si>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</si>
  <si>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</si>
  <si>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</si>
  <si>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</si>
  <si>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</si>
  <si>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</si>
  <si>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</si>
  <si>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</si>
  <si>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</si>
  <si>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</si>
  <si>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m⁻² s⁻¹ min⁻¹</t>
  </si>
  <si>
    <t xml:space="preserve"> min⁻¹</t>
  </si>
  <si>
    <t>mol m⁻² s⁻¹ min⁻¹</t>
  </si>
  <si>
    <t>V</t>
  </si>
  <si>
    <t>mV</t>
  </si>
  <si>
    <t>hrs</t>
  </si>
  <si>
    <t>mg</t>
  </si>
  <si>
    <t>min</t>
  </si>
  <si>
    <t>20230922 15:08:08</t>
  </si>
  <si>
    <t>15:08:08</t>
  </si>
  <si>
    <t>RECT-1557-20230921-17_42_53</t>
  </si>
  <si>
    <t>MPF-1617-20230922-15_02_51</t>
  </si>
  <si>
    <t>-</t>
  </si>
  <si>
    <t>0: Broadleaf</t>
  </si>
  <si>
    <t>15:07:39</t>
  </si>
  <si>
    <t>0/3</t>
  </si>
  <si>
    <t>10111111</t>
  </si>
  <si>
    <t>oioooooo</t>
  </si>
  <si>
    <t>off</t>
  </si>
  <si>
    <t>on</t>
  </si>
  <si>
    <t>20230922 15:08:50</t>
  </si>
  <si>
    <t>15:08:50</t>
  </si>
  <si>
    <t>MPF-1618-20230922-15_03_33</t>
  </si>
  <si>
    <t>2/3</t>
  </si>
  <si>
    <t>20230922 15:09:45</t>
  </si>
  <si>
    <t>15:09:45</t>
  </si>
  <si>
    <t>MPF-1619-20230922-15_04_28</t>
  </si>
  <si>
    <t>1/3</t>
  </si>
  <si>
    <t>20230922 15:10:40</t>
  </si>
  <si>
    <t>15:10:40</t>
  </si>
  <si>
    <t>MPF-1620-20230922-15_05_23</t>
  </si>
  <si>
    <t>20230922 15:11:37</t>
  </si>
  <si>
    <t>15:11:37</t>
  </si>
  <si>
    <t>MPF-1621-20230922-15_06_20</t>
  </si>
  <si>
    <t>20230922 15:12:31</t>
  </si>
  <si>
    <t>15:12:31</t>
  </si>
  <si>
    <t>MPF-1622-20230922-15_07_14</t>
  </si>
  <si>
    <t>20230922 15:13:14</t>
  </si>
  <si>
    <t>15:13:14</t>
  </si>
  <si>
    <t>MPF-1623-20230922-15_07_57</t>
  </si>
  <si>
    <t>20230922 15:14:03</t>
  </si>
  <si>
    <t>15:14:03</t>
  </si>
  <si>
    <t>MPF-1624-20230922-15_08_46</t>
  </si>
  <si>
    <t>20230922 15:15:08</t>
  </si>
  <si>
    <t>15:15:08</t>
  </si>
  <si>
    <t>MPF-1625-20230922-15_09_51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</si>
</sst>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I25"/>
  <sheetViews>
    <sheetView tabSelected="1" workbookViewId="0"/>
  </sheetViews>
  <sheetFormatPr defaultRowHeight="15"/>
  <sheetData>
    <row r="2" spans="1:295">
      <c r="A2" t="s">
        <v>32</v>
      </c>
      <c r="B2" t="s">
        <v>33</v>
      </c>
      <c r="C2" t="s">
        <v>35</v>
      </c>
    </row>
    <row r="3" spans="1:295">
      <c r="B3" t="s">
        <v>34</v>
      </c>
      <c r="C3">
        <v>21</v>
      </c>
    </row>
    <row r="4" spans="1:295">
      <c r="A4" t="s">
        <v>36</v>
      </c>
      <c r="B4" t="s">
        <v>37</v>
      </c>
      <c r="C4" t="s">
        <v>38</v>
      </c>
      <c r="D4" t="s">
        <v>40</v>
      </c>
      <c r="E4" t="s">
        <v>41</v>
      </c>
      <c r="F4" t="s">
        <v>42</v>
      </c>
      <c r="G4" t="s">
        <v>43</v>
      </c>
      <c r="H4" t="s">
        <v>44</v>
      </c>
      <c r="I4" t="s">
        <v>45</v>
      </c>
      <c r="J4" t="s">
        <v>46</v>
      </c>
      <c r="K4" t="s">
        <v>47</v>
      </c>
    </row>
    <row r="5" spans="1:295">
      <c r="B5" t="s">
        <v>19</v>
      </c>
      <c r="C5" t="s">
        <v>39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95">
      <c r="A6" t="s">
        <v>48</v>
      </c>
      <c r="B6" t="s">
        <v>49</v>
      </c>
      <c r="C6" t="s">
        <v>50</v>
      </c>
      <c r="D6" t="s">
        <v>51</v>
      </c>
      <c r="E6" t="s">
        <v>52</v>
      </c>
    </row>
    <row r="7" spans="1:295">
      <c r="B7">
        <v>0</v>
      </c>
      <c r="C7">
        <v>1</v>
      </c>
      <c r="D7">
        <v>0</v>
      </c>
      <c r="E7">
        <v>0</v>
      </c>
    </row>
    <row r="8" spans="1:295">
      <c r="A8" t="s">
        <v>53</v>
      </c>
      <c r="B8" t="s">
        <v>54</v>
      </c>
      <c r="C8" t="s">
        <v>56</v>
      </c>
      <c r="D8" t="s">
        <v>58</v>
      </c>
      <c r="E8" t="s">
        <v>59</v>
      </c>
      <c r="F8" t="s">
        <v>60</v>
      </c>
      <c r="G8" t="s">
        <v>61</v>
      </c>
      <c r="H8" t="s">
        <v>62</v>
      </c>
      <c r="I8" t="s">
        <v>63</v>
      </c>
      <c r="J8" t="s">
        <v>64</v>
      </c>
      <c r="K8" t="s">
        <v>65</v>
      </c>
      <c r="L8" t="s">
        <v>66</v>
      </c>
      <c r="M8" t="s">
        <v>67</v>
      </c>
      <c r="N8" t="s">
        <v>68</v>
      </c>
      <c r="O8" t="s">
        <v>69</v>
      </c>
      <c r="P8" t="s">
        <v>70</v>
      </c>
      <c r="Q8" t="s">
        <v>71</v>
      </c>
    </row>
    <row r="9" spans="1:295">
      <c r="B9" t="s">
        <v>55</v>
      </c>
      <c r="C9" t="s">
        <v>57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5">
      <c r="A10" t="s">
        <v>72</v>
      </c>
      <c r="B10" t="s">
        <v>73</v>
      </c>
      <c r="C10" t="s">
        <v>74</v>
      </c>
      <c r="D10" t="s">
        <v>75</v>
      </c>
      <c r="E10" t="s">
        <v>76</v>
      </c>
      <c r="F10" t="s">
        <v>77</v>
      </c>
    </row>
    <row r="11" spans="1:295">
      <c r="B11">
        <v>0</v>
      </c>
      <c r="C11">
        <v>0</v>
      </c>
      <c r="D11">
        <v>0</v>
      </c>
      <c r="E11">
        <v>0</v>
      </c>
      <c r="F11">
        <v>1</v>
      </c>
    </row>
    <row r="12" spans="1:295">
      <c r="A12" t="s">
        <v>78</v>
      </c>
      <c r="B12" t="s">
        <v>79</v>
      </c>
      <c r="C12" t="s">
        <v>80</v>
      </c>
      <c r="D12" t="s">
        <v>81</v>
      </c>
      <c r="E12" t="s">
        <v>82</v>
      </c>
      <c r="F12" t="s">
        <v>83</v>
      </c>
      <c r="G12" t="s">
        <v>85</v>
      </c>
      <c r="H12" t="s">
        <v>87</v>
      </c>
    </row>
    <row r="13" spans="1:295">
      <c r="B13">
        <v>-6276</v>
      </c>
      <c r="C13">
        <v>6.6</v>
      </c>
      <c r="D13">
        <v>1.709e-05</v>
      </c>
      <c r="E13">
        <v>3.11</v>
      </c>
      <c r="F13" t="s">
        <v>84</v>
      </c>
      <c r="G13" t="s">
        <v>86</v>
      </c>
      <c r="H13">
        <v>0</v>
      </c>
    </row>
    <row r="14" spans="1:295">
      <c r="A14" t="s">
        <v>88</v>
      </c>
      <c r="B14" t="s">
        <v>88</v>
      </c>
      <c r="C14" t="s">
        <v>88</v>
      </c>
      <c r="D14" t="s">
        <v>88</v>
      </c>
      <c r="E14" t="s">
        <v>88</v>
      </c>
      <c r="F14" t="s">
        <v>88</v>
      </c>
      <c r="G14" t="s">
        <v>89</v>
      </c>
      <c r="H14" t="s">
        <v>89</v>
      </c>
      <c r="I14" t="s">
        <v>89</v>
      </c>
      <c r="J14" t="s">
        <v>89</v>
      </c>
      <c r="K14" t="s">
        <v>89</v>
      </c>
      <c r="L14" t="s">
        <v>89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90</v>
      </c>
      <c r="AH14" t="s">
        <v>90</v>
      </c>
      <c r="AI14" t="s">
        <v>90</v>
      </c>
      <c r="AJ14" t="s">
        <v>90</v>
      </c>
      <c r="AK14" t="s">
        <v>90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91</v>
      </c>
      <c r="AR14" t="s">
        <v>91</v>
      </c>
      <c r="AS14" t="s">
        <v>91</v>
      </c>
      <c r="AT14" t="s">
        <v>91</v>
      </c>
      <c r="AU14" t="s">
        <v>91</v>
      </c>
      <c r="AV14" t="s">
        <v>92</v>
      </c>
      <c r="AW14" t="s">
        <v>92</v>
      </c>
      <c r="AX14" t="s">
        <v>92</v>
      </c>
      <c r="AY14" t="s">
        <v>92</v>
      </c>
      <c r="AZ14" t="s">
        <v>92</v>
      </c>
      <c r="BA14" t="s">
        <v>92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93</v>
      </c>
      <c r="BY14" t="s">
        <v>93</v>
      </c>
      <c r="BZ14" t="s">
        <v>93</v>
      </c>
      <c r="CA14" t="s">
        <v>93</v>
      </c>
      <c r="CB14" t="s">
        <v>93</v>
      </c>
      <c r="CC14" t="s">
        <v>93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94</v>
      </c>
      <c r="CT14" t="s">
        <v>94</v>
      </c>
      <c r="CU14" t="s">
        <v>94</v>
      </c>
      <c r="CV14" t="s">
        <v>94</v>
      </c>
      <c r="CW14" t="s">
        <v>94</v>
      </c>
      <c r="CX14" t="s">
        <v>94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95</v>
      </c>
      <c r="DG14" t="s">
        <v>95</v>
      </c>
      <c r="DH14" t="s">
        <v>95</v>
      </c>
      <c r="DI14" t="s">
        <v>95</v>
      </c>
      <c r="DJ14" t="s">
        <v>96</v>
      </c>
      <c r="DK14" t="s">
        <v>96</v>
      </c>
      <c r="DL14" t="s">
        <v>96</v>
      </c>
      <c r="DM14" t="s">
        <v>96</v>
      </c>
      <c r="DN14" t="s">
        <v>96</v>
      </c>
      <c r="DO14" t="s">
        <v>97</v>
      </c>
      <c r="DP14" t="s">
        <v>97</v>
      </c>
      <c r="DQ14" t="s">
        <v>97</v>
      </c>
      <c r="DR14" t="s">
        <v>97</v>
      </c>
      <c r="DS14" t="s">
        <v>97</v>
      </c>
      <c r="DT14" t="s">
        <v>97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98</v>
      </c>
      <c r="EH14" t="s">
        <v>98</v>
      </c>
      <c r="EI14" t="s">
        <v>98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98</v>
      </c>
      <c r="EQ14" t="s">
        <v>99</v>
      </c>
      <c r="ER14" t="s">
        <v>99</v>
      </c>
      <c r="ES14" t="s">
        <v>99</v>
      </c>
      <c r="ET14" t="s">
        <v>99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100</v>
      </c>
      <c r="FJ14" t="s">
        <v>100</v>
      </c>
      <c r="FK14" t="s">
        <v>100</v>
      </c>
      <c r="FL14" t="s">
        <v>100</v>
      </c>
      <c r="FM14" t="s">
        <v>100</v>
      </c>
      <c r="FN14" t="s">
        <v>101</v>
      </c>
      <c r="FO14" t="s">
        <v>101</v>
      </c>
      <c r="FP14" t="s">
        <v>101</v>
      </c>
      <c r="FQ14" t="s">
        <v>101</v>
      </c>
      <c r="FR14" t="s">
        <v>101</v>
      </c>
      <c r="FS14" t="s">
        <v>101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102</v>
      </c>
      <c r="GB14" t="s">
        <v>102</v>
      </c>
      <c r="GC14" t="s">
        <v>102</v>
      </c>
      <c r="GD14" t="s">
        <v>102</v>
      </c>
      <c r="GE14" t="s">
        <v>102</v>
      </c>
      <c r="GF14" t="s">
        <v>102</v>
      </c>
      <c r="GG14" t="s">
        <v>102</v>
      </c>
      <c r="GH14" t="s">
        <v>102</v>
      </c>
      <c r="GI14" t="s">
        <v>102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102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104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105</v>
      </c>
      <c r="IO14" t="s">
        <v>105</v>
      </c>
      <c r="IP14" t="s">
        <v>105</v>
      </c>
      <c r="IQ14" t="s">
        <v>105</v>
      </c>
      <c r="IR14" t="s">
        <v>105</v>
      </c>
      <c r="IS14" t="s">
        <v>105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106</v>
      </c>
      <c r="JG14" t="s">
        <v>106</v>
      </c>
      <c r="JH14" t="s">
        <v>106</v>
      </c>
      <c r="JI14" t="s">
        <v>106</v>
      </c>
      <c r="JJ14" t="s">
        <v>106</v>
      </c>
      <c r="JK14" t="s">
        <v>106</v>
      </c>
      <c r="JL14" t="s">
        <v>107</v>
      </c>
      <c r="JM14" t="s">
        <v>107</v>
      </c>
      <c r="JN14" t="s">
        <v>107</v>
      </c>
      <c r="JO14" t="s">
        <v>107</v>
      </c>
      <c r="JP14" t="s">
        <v>107</v>
      </c>
      <c r="JQ14" t="s">
        <v>107</v>
      </c>
      <c r="JR14" t="s">
        <v>107</v>
      </c>
      <c r="JS14" t="s">
        <v>107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  <c r="KD14" t="s">
        <v>108</v>
      </c>
      <c r="KE14" t="s">
        <v>108</v>
      </c>
      <c r="KF14" t="s">
        <v>108</v>
      </c>
      <c r="KG14" t="s">
        <v>108</v>
      </c>
      <c r="KH14" t="s">
        <v>108</v>
      </c>
      <c r="KI14" t="s">
        <v>108</v>
      </c>
    </row>
    <row r="15" spans="1:295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91</v>
      </c>
      <c r="AR15" t="s">
        <v>151</v>
      </c>
      <c r="AS15" t="s">
        <v>152</v>
      </c>
      <c r="AT15" t="s">
        <v>153</v>
      </c>
      <c r="AU15" t="s">
        <v>154</v>
      </c>
      <c r="AV15" t="s">
        <v>155</v>
      </c>
      <c r="AW15" t="s">
        <v>156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183</v>
      </c>
      <c r="CT15" t="s">
        <v>204</v>
      </c>
      <c r="CU15" t="s">
        <v>205</v>
      </c>
      <c r="CV15" t="s">
        <v>206</v>
      </c>
      <c r="CW15" t="s">
        <v>157</v>
      </c>
      <c r="CX15" t="s">
        <v>207</v>
      </c>
      <c r="CY15" t="s">
        <v>208</v>
      </c>
      <c r="CZ15" t="s">
        <v>209</v>
      </c>
      <c r="DA15" t="s">
        <v>210</v>
      </c>
      <c r="DB15" t="s">
        <v>211</v>
      </c>
      <c r="DC15" t="s">
        <v>212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115</v>
      </c>
      <c r="DP15" t="s">
        <v>224</v>
      </c>
      <c r="DQ15" t="s">
        <v>225</v>
      </c>
      <c r="DR15" t="s">
        <v>226</v>
      </c>
      <c r="DS15" t="s">
        <v>227</v>
      </c>
      <c r="DT15" t="s">
        <v>228</v>
      </c>
      <c r="DU15" t="s">
        <v>229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110</v>
      </c>
      <c r="FO15" t="s">
        <v>113</v>
      </c>
      <c r="FP15" t="s">
        <v>274</v>
      </c>
      <c r="FQ15" t="s">
        <v>275</v>
      </c>
      <c r="FR15" t="s">
        <v>276</v>
      </c>
      <c r="FS15" t="s">
        <v>277</v>
      </c>
      <c r="FT15" t="s">
        <v>278</v>
      </c>
      <c r="FU15" t="s">
        <v>279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  <c r="KD15" t="s">
        <v>392</v>
      </c>
      <c r="KE15" t="s">
        <v>393</v>
      </c>
      <c r="KF15" t="s">
        <v>394</v>
      </c>
      <c r="KG15" t="s">
        <v>395</v>
      </c>
      <c r="KH15" t="s">
        <v>396</v>
      </c>
      <c r="KI15" t="s">
        <v>397</v>
      </c>
    </row>
    <row r="16" spans="1:295">
      <c r="B16" t="s">
        <v>398</v>
      </c>
      <c r="C16" t="s">
        <v>398</v>
      </c>
      <c r="F16" t="s">
        <v>398</v>
      </c>
      <c r="G16" t="s">
        <v>398</v>
      </c>
      <c r="H16" t="s">
        <v>399</v>
      </c>
      <c r="I16" t="s">
        <v>400</v>
      </c>
      <c r="J16" t="s">
        <v>401</v>
      </c>
      <c r="K16" t="s">
        <v>402</v>
      </c>
      <c r="L16" t="s">
        <v>402</v>
      </c>
      <c r="M16" t="s">
        <v>231</v>
      </c>
      <c r="N16" t="s">
        <v>231</v>
      </c>
      <c r="O16" t="s">
        <v>399</v>
      </c>
      <c r="P16" t="s">
        <v>399</v>
      </c>
      <c r="Q16" t="s">
        <v>399</v>
      </c>
      <c r="R16" t="s">
        <v>399</v>
      </c>
      <c r="S16" t="s">
        <v>403</v>
      </c>
      <c r="T16" t="s">
        <v>404</v>
      </c>
      <c r="U16" t="s">
        <v>404</v>
      </c>
      <c r="V16" t="s">
        <v>405</v>
      </c>
      <c r="W16" t="s">
        <v>406</v>
      </c>
      <c r="X16" t="s">
        <v>405</v>
      </c>
      <c r="Y16" t="s">
        <v>405</v>
      </c>
      <c r="Z16" t="s">
        <v>405</v>
      </c>
      <c r="AA16" t="s">
        <v>403</v>
      </c>
      <c r="AB16" t="s">
        <v>403</v>
      </c>
      <c r="AC16" t="s">
        <v>403</v>
      </c>
      <c r="AD16" t="s">
        <v>403</v>
      </c>
      <c r="AE16" t="s">
        <v>401</v>
      </c>
      <c r="AF16" t="s">
        <v>400</v>
      </c>
      <c r="AG16" t="s">
        <v>401</v>
      </c>
      <c r="AH16" t="s">
        <v>402</v>
      </c>
      <c r="AI16" t="s">
        <v>402</v>
      </c>
      <c r="AJ16" t="s">
        <v>407</v>
      </c>
      <c r="AK16" t="s">
        <v>408</v>
      </c>
      <c r="AL16" t="s">
        <v>400</v>
      </c>
      <c r="AM16" t="s">
        <v>409</v>
      </c>
      <c r="AN16" t="s">
        <v>409</v>
      </c>
      <c r="AO16" t="s">
        <v>410</v>
      </c>
      <c r="AP16" t="s">
        <v>408</v>
      </c>
      <c r="AQ16" t="s">
        <v>411</v>
      </c>
      <c r="AR16" t="s">
        <v>406</v>
      </c>
      <c r="AT16" t="s">
        <v>406</v>
      </c>
      <c r="AU16" t="s">
        <v>411</v>
      </c>
      <c r="BA16" t="s">
        <v>401</v>
      </c>
      <c r="BH16" t="s">
        <v>401</v>
      </c>
      <c r="BI16" t="s">
        <v>401</v>
      </c>
      <c r="BJ16" t="s">
        <v>401</v>
      </c>
      <c r="BK16" t="s">
        <v>412</v>
      </c>
      <c r="BY16" t="s">
        <v>413</v>
      </c>
      <c r="CA16" t="s">
        <v>413</v>
      </c>
      <c r="CB16" t="s">
        <v>401</v>
      </c>
      <c r="CE16" t="s">
        <v>413</v>
      </c>
      <c r="CF16" t="s">
        <v>406</v>
      </c>
      <c r="CI16" t="s">
        <v>414</v>
      </c>
      <c r="CJ16" t="s">
        <v>414</v>
      </c>
      <c r="CL16" t="s">
        <v>415</v>
      </c>
      <c r="CM16" t="s">
        <v>413</v>
      </c>
      <c r="CO16" t="s">
        <v>413</v>
      </c>
      <c r="CP16" t="s">
        <v>401</v>
      </c>
      <c r="CT16" t="s">
        <v>413</v>
      </c>
      <c r="CV16" t="s">
        <v>416</v>
      </c>
      <c r="CY16" t="s">
        <v>413</v>
      </c>
      <c r="CZ16" t="s">
        <v>413</v>
      </c>
      <c r="DB16" t="s">
        <v>413</v>
      </c>
      <c r="DD16" t="s">
        <v>413</v>
      </c>
      <c r="DF16" t="s">
        <v>401</v>
      </c>
      <c r="DG16" t="s">
        <v>401</v>
      </c>
      <c r="DI16" t="s">
        <v>417</v>
      </c>
      <c r="DJ16" t="s">
        <v>418</v>
      </c>
      <c r="DM16" t="s">
        <v>399</v>
      </c>
      <c r="DO16" t="s">
        <v>398</v>
      </c>
      <c r="DP16" t="s">
        <v>402</v>
      </c>
      <c r="DQ16" t="s">
        <v>402</v>
      </c>
      <c r="DR16" t="s">
        <v>409</v>
      </c>
      <c r="DS16" t="s">
        <v>409</v>
      </c>
      <c r="DT16" t="s">
        <v>402</v>
      </c>
      <c r="DU16" t="s">
        <v>409</v>
      </c>
      <c r="DV16" t="s">
        <v>411</v>
      </c>
      <c r="DW16" t="s">
        <v>405</v>
      </c>
      <c r="DX16" t="s">
        <v>405</v>
      </c>
      <c r="DY16" t="s">
        <v>404</v>
      </c>
      <c r="DZ16" t="s">
        <v>404</v>
      </c>
      <c r="EA16" t="s">
        <v>404</v>
      </c>
      <c r="EB16" t="s">
        <v>404</v>
      </c>
      <c r="EC16" t="s">
        <v>404</v>
      </c>
      <c r="ED16" t="s">
        <v>419</v>
      </c>
      <c r="EE16" t="s">
        <v>401</v>
      </c>
      <c r="EF16" t="s">
        <v>401</v>
      </c>
      <c r="EG16" t="s">
        <v>402</v>
      </c>
      <c r="EH16" t="s">
        <v>402</v>
      </c>
      <c r="EI16" t="s">
        <v>402</v>
      </c>
      <c r="EJ16" t="s">
        <v>409</v>
      </c>
      <c r="EK16" t="s">
        <v>402</v>
      </c>
      <c r="EL16" t="s">
        <v>409</v>
      </c>
      <c r="EM16" t="s">
        <v>405</v>
      </c>
      <c r="EN16" t="s">
        <v>405</v>
      </c>
      <c r="EO16" t="s">
        <v>404</v>
      </c>
      <c r="EP16" t="s">
        <v>404</v>
      </c>
      <c r="EQ16" t="s">
        <v>401</v>
      </c>
      <c r="EV16" t="s">
        <v>401</v>
      </c>
      <c r="EY16" t="s">
        <v>404</v>
      </c>
      <c r="EZ16" t="s">
        <v>404</v>
      </c>
      <c r="FA16" t="s">
        <v>404</v>
      </c>
      <c r="FB16" t="s">
        <v>404</v>
      </c>
      <c r="FC16" t="s">
        <v>404</v>
      </c>
      <c r="FD16" t="s">
        <v>401</v>
      </c>
      <c r="FE16" t="s">
        <v>401</v>
      </c>
      <c r="FF16" t="s">
        <v>401</v>
      </c>
      <c r="FG16" t="s">
        <v>398</v>
      </c>
      <c r="FJ16" t="s">
        <v>420</v>
      </c>
      <c r="FK16" t="s">
        <v>420</v>
      </c>
      <c r="FM16" t="s">
        <v>398</v>
      </c>
      <c r="FN16" t="s">
        <v>421</v>
      </c>
      <c r="FP16" t="s">
        <v>398</v>
      </c>
      <c r="FQ16" t="s">
        <v>398</v>
      </c>
      <c r="FS16" t="s">
        <v>422</v>
      </c>
      <c r="FT16" t="s">
        <v>423</v>
      </c>
      <c r="FU16" t="s">
        <v>422</v>
      </c>
      <c r="FV16" t="s">
        <v>423</v>
      </c>
      <c r="FW16" t="s">
        <v>422</v>
      </c>
      <c r="FX16" t="s">
        <v>423</v>
      </c>
      <c r="FY16" t="s">
        <v>406</v>
      </c>
      <c r="FZ16" t="s">
        <v>406</v>
      </c>
      <c r="GA16" t="s">
        <v>401</v>
      </c>
      <c r="GB16" t="s">
        <v>424</v>
      </c>
      <c r="GC16" t="s">
        <v>401</v>
      </c>
      <c r="GF16" t="s">
        <v>425</v>
      </c>
      <c r="GI16" t="s">
        <v>399</v>
      </c>
      <c r="GJ16" t="s">
        <v>426</v>
      </c>
      <c r="GK16" t="s">
        <v>399</v>
      </c>
      <c r="GP16" t="s">
        <v>427</v>
      </c>
      <c r="GQ16" t="s">
        <v>427</v>
      </c>
      <c r="HD16" t="s">
        <v>427</v>
      </c>
      <c r="HE16" t="s">
        <v>427</v>
      </c>
      <c r="HF16" t="s">
        <v>428</v>
      </c>
      <c r="HG16" t="s">
        <v>428</v>
      </c>
      <c r="HH16" t="s">
        <v>404</v>
      </c>
      <c r="HI16" t="s">
        <v>404</v>
      </c>
      <c r="HJ16" t="s">
        <v>406</v>
      </c>
      <c r="HK16" t="s">
        <v>404</v>
      </c>
      <c r="HL16" t="s">
        <v>409</v>
      </c>
      <c r="HM16" t="s">
        <v>406</v>
      </c>
      <c r="HN16" t="s">
        <v>406</v>
      </c>
      <c r="HP16" t="s">
        <v>427</v>
      </c>
      <c r="HQ16" t="s">
        <v>427</v>
      </c>
      <c r="HR16" t="s">
        <v>427</v>
      </c>
      <c r="HS16" t="s">
        <v>427</v>
      </c>
      <c r="HT16" t="s">
        <v>427</v>
      </c>
      <c r="HU16" t="s">
        <v>427</v>
      </c>
      <c r="HV16" t="s">
        <v>427</v>
      </c>
      <c r="HW16" t="s">
        <v>429</v>
      </c>
      <c r="HX16" t="s">
        <v>430</v>
      </c>
      <c r="HY16" t="s">
        <v>430</v>
      </c>
      <c r="HZ16" t="s">
        <v>430</v>
      </c>
      <c r="IA16" t="s">
        <v>427</v>
      </c>
      <c r="IB16" t="s">
        <v>427</v>
      </c>
      <c r="IC16" t="s">
        <v>427</v>
      </c>
      <c r="ID16" t="s">
        <v>427</v>
      </c>
      <c r="IE16" t="s">
        <v>427</v>
      </c>
      <c r="IF16" t="s">
        <v>427</v>
      </c>
      <c r="IG16" t="s">
        <v>427</v>
      </c>
      <c r="IH16" t="s">
        <v>427</v>
      </c>
      <c r="II16" t="s">
        <v>427</v>
      </c>
      <c r="IJ16" t="s">
        <v>427</v>
      </c>
      <c r="IK16" t="s">
        <v>427</v>
      </c>
      <c r="IL16" t="s">
        <v>427</v>
      </c>
      <c r="IS16" t="s">
        <v>427</v>
      </c>
      <c r="IT16" t="s">
        <v>406</v>
      </c>
      <c r="IU16" t="s">
        <v>406</v>
      </c>
      <c r="IV16" t="s">
        <v>422</v>
      </c>
      <c r="IW16" t="s">
        <v>423</v>
      </c>
      <c r="IX16" t="s">
        <v>423</v>
      </c>
      <c r="JB16" t="s">
        <v>423</v>
      </c>
      <c r="JF16" t="s">
        <v>402</v>
      </c>
      <c r="JG16" t="s">
        <v>402</v>
      </c>
      <c r="JH16" t="s">
        <v>409</v>
      </c>
      <c r="JI16" t="s">
        <v>409</v>
      </c>
      <c r="JJ16" t="s">
        <v>431</v>
      </c>
      <c r="JK16" t="s">
        <v>431</v>
      </c>
      <c r="JL16" t="s">
        <v>427</v>
      </c>
      <c r="JM16" t="s">
        <v>427</v>
      </c>
      <c r="JN16" t="s">
        <v>427</v>
      </c>
      <c r="JO16" t="s">
        <v>427</v>
      </c>
      <c r="JP16" t="s">
        <v>427</v>
      </c>
      <c r="JQ16" t="s">
        <v>427</v>
      </c>
      <c r="JR16" t="s">
        <v>404</v>
      </c>
      <c r="JS16" t="s">
        <v>427</v>
      </c>
      <c r="JU16" t="s">
        <v>411</v>
      </c>
      <c r="JV16" t="s">
        <v>411</v>
      </c>
      <c r="JW16" t="s">
        <v>404</v>
      </c>
      <c r="JX16" t="s">
        <v>404</v>
      </c>
      <c r="JY16" t="s">
        <v>404</v>
      </c>
      <c r="JZ16" t="s">
        <v>404</v>
      </c>
      <c r="KA16" t="s">
        <v>404</v>
      </c>
      <c r="KB16" t="s">
        <v>406</v>
      </c>
      <c r="KC16" t="s">
        <v>406</v>
      </c>
      <c r="KD16" t="s">
        <v>406</v>
      </c>
      <c r="KE16" t="s">
        <v>404</v>
      </c>
      <c r="KF16" t="s">
        <v>402</v>
      </c>
      <c r="KG16" t="s">
        <v>409</v>
      </c>
      <c r="KH16" t="s">
        <v>406</v>
      </c>
      <c r="KI16" t="s">
        <v>406</v>
      </c>
    </row>
    <row r="17" spans="1:295">
      <c r="A17">
        <v>1</v>
      </c>
      <c r="B17">
        <v>1695420488</v>
      </c>
      <c r="C17">
        <v>0</v>
      </c>
      <c r="D17" t="s">
        <v>432</v>
      </c>
      <c r="E17" t="s">
        <v>433</v>
      </c>
      <c r="F17">
        <v>15</v>
      </c>
      <c r="G17">
        <v>1695420480</v>
      </c>
      <c r="H17">
        <f>(I17)/1000</f>
        <v>0</v>
      </c>
      <c r="I17">
        <f>IF(DN17, AL17, AF17)</f>
        <v>0</v>
      </c>
      <c r="J17">
        <f>IF(DN17, AG17, AE17)</f>
        <v>0</v>
      </c>
      <c r="K17">
        <f>DP17 - IF(AS17&gt;1, J17*DJ17*100.0/(AU17*ED17), 0)</f>
        <v>0</v>
      </c>
      <c r="L17">
        <f>((R17-H17/2)*K17-J17)/(R17+H17/2)</f>
        <v>0</v>
      </c>
      <c r="M17">
        <f>L17*(DW17+DX17)/1000.0</f>
        <v>0</v>
      </c>
      <c r="N17">
        <f>(DP17 - IF(AS17&gt;1, J17*DJ17*100.0/(AU17*ED17), 0))*(DW17+DX17)/1000.0</f>
        <v>0</v>
      </c>
      <c r="O17">
        <f>2.0/((1/Q17-1/P17)+SIGN(Q17)*SQRT((1/Q17-1/P17)*(1/Q17-1/P17) + 4*DK17/((DK17+1)*(DK17+1))*(2*1/Q17*1/P17-1/P17*1/P17)))</f>
        <v>0</v>
      </c>
      <c r="P17">
        <f>IF(LEFT(DL17,1)&lt;&gt;"0",IF(LEFT(DL17,1)="1",3.0,DM17),$D$5+$E$5*(ED17*DW17/($K$5*1000))+$F$5*(ED17*DW17/($K$5*1000))*MAX(MIN(DJ17,$J$5),$I$5)*MAX(MIN(DJ17,$J$5),$I$5)+$G$5*MAX(MIN(DJ17,$J$5),$I$5)*(ED17*DW17/($K$5*1000))+$H$5*(ED17*DW17/($K$5*1000))*(ED17*DW17/($K$5*1000)))</f>
        <v>0</v>
      </c>
      <c r="Q17">
        <f>H17*(1000-(1000*0.61365*exp(17.502*U17/(240.97+U17))/(DW17+DX17)+DR17)/2)/(1000*0.61365*exp(17.502*U17/(240.97+U17))/(DW17+DX17)-DR17)</f>
        <v>0</v>
      </c>
      <c r="R17">
        <f>1/((DK17+1)/(O17/1.6)+1/(P17/1.37)) + DK17/((DK17+1)/(O17/1.6) + DK17/(P17/1.37))</f>
        <v>0</v>
      </c>
      <c r="S17">
        <f>(DF17*DI17)</f>
        <v>0</v>
      </c>
      <c r="T17">
        <f>(DY17+(S17+2*0.95*5.67E-8*(((DY17+$B$7)+273)^4-(DY17+273)^4)-44100*H17)/(1.84*29.3*P17+8*0.95*5.67E-8*(DY17+273)^3))</f>
        <v>0</v>
      </c>
      <c r="U17">
        <f>($C$7*DZ17+$D$7*EA17+$E$7*T17)</f>
        <v>0</v>
      </c>
      <c r="V17">
        <f>0.61365*exp(17.502*U17/(240.97+U17))</f>
        <v>0</v>
      </c>
      <c r="W17">
        <f>(X17/Y17*100)</f>
        <v>0</v>
      </c>
      <c r="X17">
        <f>DR17*(DW17+DX17)/1000</f>
        <v>0</v>
      </c>
      <c r="Y17">
        <f>0.61365*exp(17.502*DY17/(240.97+DY17))</f>
        <v>0</v>
      </c>
      <c r="Z17">
        <f>(V17-DR17*(DW17+DX17)/1000)</f>
        <v>0</v>
      </c>
      <c r="AA17">
        <f>(-H17*44100)</f>
        <v>0</v>
      </c>
      <c r="AB17">
        <f>2*29.3*P17*0.92*(DY17-U17)</f>
        <v>0</v>
      </c>
      <c r="AC17">
        <f>2*0.95*5.67E-8*(((DY17+$B$7)+273)^4-(U17+273)^4)</f>
        <v>0</v>
      </c>
      <c r="AD17">
        <f>S17+AC17+AA17+AB17</f>
        <v>0</v>
      </c>
      <c r="AE17">
        <f>DV17*AS17*(DQ17-DP17*(1000-AS17*DS17)/(1000-AS17*DR17))/(100*DJ17)</f>
        <v>0</v>
      </c>
      <c r="AF17">
        <f>1000*DV17*AS17*(DR17-DS17)/(100*DJ17*(1000-AS17*DR17))</f>
        <v>0</v>
      </c>
      <c r="AG17">
        <f>(AH17 - AI17 - DW17*1E3/(8.314*(DY17+273.15)) * AK17/DV17 * AJ17) * DV17/(100*DJ17) * (1000 - DS17)/1000</f>
        <v>0</v>
      </c>
      <c r="AH17">
        <v>1035.09745495636</v>
      </c>
      <c r="AI17">
        <v>1011.20412121212</v>
      </c>
      <c r="AJ17">
        <v>-0.00778320932242325</v>
      </c>
      <c r="AK17">
        <v>65.8360659964508</v>
      </c>
      <c r="AL17">
        <f>(AN17 - AM17 + DW17*1E3/(8.314*(DY17+273.15)) * AP17/DV17 * AO17) * DV17/(100*DJ17) * 1000/(1000 - AN17)</f>
        <v>0</v>
      </c>
      <c r="AM17">
        <v>33.9479418316971</v>
      </c>
      <c r="AN17">
        <v>41.0976418181818</v>
      </c>
      <c r="AO17">
        <v>0.00666720679383994</v>
      </c>
      <c r="AP17">
        <v>77.713849340266</v>
      </c>
      <c r="AQ17">
        <v>0</v>
      </c>
      <c r="AR17">
        <v>0</v>
      </c>
      <c r="AS17">
        <f>IF(AQ17*$H$13&gt;=AU17,1.0,(AU17/(AU17-AQ17*$H$13)))</f>
        <v>0</v>
      </c>
      <c r="AT17">
        <f>(AS17-1)*100</f>
        <v>0</v>
      </c>
      <c r="AU17">
        <f>MAX(0,($B$13+$C$13*ED17)/(1+$D$13*ED17)*DW17/(DY17+273)*$E$13)</f>
        <v>0</v>
      </c>
      <c r="AV17" t="s">
        <v>434</v>
      </c>
      <c r="AW17">
        <v>10208.1</v>
      </c>
      <c r="AX17">
        <v>953.244230769231</v>
      </c>
      <c r="AY17">
        <v>4562.68</v>
      </c>
      <c r="AZ17">
        <f>1-AX17/AY17</f>
        <v>0</v>
      </c>
      <c r="BA17">
        <v>-0.454685974055107</v>
      </c>
      <c r="BB17" t="s">
        <v>435</v>
      </c>
      <c r="BC17">
        <v>10230.3</v>
      </c>
      <c r="BD17">
        <v>2199.15461538462</v>
      </c>
      <c r="BE17">
        <v>2647.74572899028</v>
      </c>
      <c r="BF17">
        <f>1-BD17/BE17</f>
        <v>0</v>
      </c>
      <c r="BG17">
        <v>0.5</v>
      </c>
      <c r="BH17">
        <f>DG17</f>
        <v>0</v>
      </c>
      <c r="BI17">
        <f>J17</f>
        <v>0</v>
      </c>
      <c r="BJ17">
        <f>BF17*BG17*BH17</f>
        <v>0</v>
      </c>
      <c r="BK17">
        <f>(BI17-BA17)/BH17</f>
        <v>0</v>
      </c>
      <c r="BL17">
        <f>(AY17-BE17)/BE17</f>
        <v>0</v>
      </c>
      <c r="BM17">
        <f>AX17/(AZ17+AX17/BE17)</f>
        <v>0</v>
      </c>
      <c r="BN17" t="s">
        <v>436</v>
      </c>
      <c r="BO17">
        <v>0</v>
      </c>
      <c r="BP17">
        <f>IF(BO17&lt;&gt;0, BO17, BM17)</f>
        <v>0</v>
      </c>
      <c r="BQ17">
        <f>1-BP17/BE17</f>
        <v>0</v>
      </c>
      <c r="BR17">
        <f>(BE17-BD17)/(BE17-BP17)</f>
        <v>0</v>
      </c>
      <c r="BS17">
        <f>(AY17-BE17)/(AY17-BP17)</f>
        <v>0</v>
      </c>
      <c r="BT17">
        <f>(BE17-BD17)/(BE17-AX17)</f>
        <v>0</v>
      </c>
      <c r="BU17">
        <f>(AY17-BE17)/(AY17-AX17)</f>
        <v>0</v>
      </c>
      <c r="BV17">
        <f>(BR17*BP17/BD17)</f>
        <v>0</v>
      </c>
      <c r="BW17">
        <f>(1-BV17)</f>
        <v>0</v>
      </c>
      <c r="BX17">
        <v>1617</v>
      </c>
      <c r="BY17">
        <v>290</v>
      </c>
      <c r="BZ17">
        <v>2558.01</v>
      </c>
      <c r="CA17">
        <v>45</v>
      </c>
      <c r="CB17">
        <v>10230.3</v>
      </c>
      <c r="CC17">
        <v>2550.64</v>
      </c>
      <c r="CD17">
        <v>7.37</v>
      </c>
      <c r="CE17">
        <v>300</v>
      </c>
      <c r="CF17">
        <v>24.1</v>
      </c>
      <c r="CG17">
        <v>2647.74572899028</v>
      </c>
      <c r="CH17">
        <v>3.0230424543512</v>
      </c>
      <c r="CI17">
        <v>-99.3423963164788</v>
      </c>
      <c r="CJ17">
        <v>2.73458119186311</v>
      </c>
      <c r="CK17">
        <v>0.979224443835093</v>
      </c>
      <c r="CL17">
        <v>-0.00719730211345941</v>
      </c>
      <c r="CM17">
        <v>290</v>
      </c>
      <c r="CN17">
        <v>2543.88</v>
      </c>
      <c r="CO17">
        <v>645</v>
      </c>
      <c r="CP17">
        <v>10185.8</v>
      </c>
      <c r="CQ17">
        <v>2550.22</v>
      </c>
      <c r="CR17">
        <v>-6.34</v>
      </c>
      <c r="DF17">
        <f>$B$11*EE17+$C$11*EF17+$F$11*EQ17*(1-ET17)</f>
        <v>0</v>
      </c>
      <c r="DG17">
        <f>DF17*DH17</f>
        <v>0</v>
      </c>
      <c r="DH17">
        <f>($B$11*$D$9+$C$11*$D$9+$F$11*((FD17+EV17)/MAX(FD17+EV17+FE17, 0.1)*$I$9+FE17/MAX(FD17+EV17+FE17, 0.1)*$J$9))/($B$11+$C$11+$F$11)</f>
        <v>0</v>
      </c>
      <c r="DI17">
        <f>($B$11*$K$9+$C$11*$K$9+$F$11*((FD17+EV17)/MAX(FD17+EV17+FE17, 0.1)*$P$9+FE17/MAX(FD17+EV17+FE17, 0.1)*$Q$9))/($B$11+$C$11+$F$11)</f>
        <v>0</v>
      </c>
      <c r="DJ17">
        <v>6</v>
      </c>
      <c r="DK17">
        <v>0.5</v>
      </c>
      <c r="DL17" t="s">
        <v>437</v>
      </c>
      <c r="DM17">
        <v>2</v>
      </c>
      <c r="DN17" t="b">
        <v>1</v>
      </c>
      <c r="DO17">
        <v>1695420480</v>
      </c>
      <c r="DP17">
        <v>969.626066666667</v>
      </c>
      <c r="DQ17">
        <v>1000.00186666667</v>
      </c>
      <c r="DR17">
        <v>41.05516</v>
      </c>
      <c r="DS17">
        <v>33.9294466666667</v>
      </c>
      <c r="DT17">
        <v>963.3882</v>
      </c>
      <c r="DU17">
        <v>40.2582466666667</v>
      </c>
      <c r="DV17">
        <v>600.004266666667</v>
      </c>
      <c r="DW17">
        <v>88.3250666666667</v>
      </c>
      <c r="DX17">
        <v>0.100001033333333</v>
      </c>
      <c r="DY17">
        <v>34.6752666666667</v>
      </c>
      <c r="DZ17">
        <v>31.94012</v>
      </c>
      <c r="EA17">
        <v>999.9</v>
      </c>
      <c r="EB17">
        <v>0</v>
      </c>
      <c r="EC17">
        <v>0</v>
      </c>
      <c r="ED17">
        <v>4965.08466666667</v>
      </c>
      <c r="EE17">
        <v>0</v>
      </c>
      <c r="EF17">
        <v>94.97238</v>
      </c>
      <c r="EG17">
        <v>-30.3765933333333</v>
      </c>
      <c r="EH17">
        <v>1011.13933333333</v>
      </c>
      <c r="EI17">
        <v>1035.122</v>
      </c>
      <c r="EJ17">
        <v>7.12569333333333</v>
      </c>
      <c r="EK17">
        <v>1000.00186666667</v>
      </c>
      <c r="EL17">
        <v>33.9294466666667</v>
      </c>
      <c r="EM17">
        <v>3.6262</v>
      </c>
      <c r="EN17">
        <v>2.996822</v>
      </c>
      <c r="EO17">
        <v>27.2225</v>
      </c>
      <c r="EP17">
        <v>24.01026</v>
      </c>
      <c r="EQ17">
        <v>1499.96333333333</v>
      </c>
      <c r="ER17">
        <v>0.972992</v>
      </c>
      <c r="ES17">
        <v>0.02700816</v>
      </c>
      <c r="ET17">
        <v>0</v>
      </c>
      <c r="EU17">
        <v>2201.782</v>
      </c>
      <c r="EV17">
        <v>5.00003</v>
      </c>
      <c r="EW17">
        <v>33710.0866666667</v>
      </c>
      <c r="EX17">
        <v>11374.1333333333</v>
      </c>
      <c r="EY17">
        <v>47.312</v>
      </c>
      <c r="EZ17">
        <v>48.687</v>
      </c>
      <c r="FA17">
        <v>47.9454</v>
      </c>
      <c r="FB17">
        <v>48.437</v>
      </c>
      <c r="FC17">
        <v>49.687</v>
      </c>
      <c r="FD17">
        <v>1454.586</v>
      </c>
      <c r="FE17">
        <v>40.3773333333333</v>
      </c>
      <c r="FF17">
        <v>0</v>
      </c>
      <c r="FG17">
        <v>339.400000095367</v>
      </c>
      <c r="FH17">
        <v>0</v>
      </c>
      <c r="FI17">
        <v>2199.15461538462</v>
      </c>
      <c r="FJ17">
        <v>-525.495384995322</v>
      </c>
      <c r="FK17">
        <v>-7940.47180077483</v>
      </c>
      <c r="FL17">
        <v>33670</v>
      </c>
      <c r="FM17">
        <v>15</v>
      </c>
      <c r="FN17">
        <v>1695420459</v>
      </c>
      <c r="FO17" t="s">
        <v>438</v>
      </c>
      <c r="FP17">
        <v>1695420459</v>
      </c>
      <c r="FQ17">
        <v>1695420459</v>
      </c>
      <c r="FR17">
        <v>19</v>
      </c>
      <c r="FS17">
        <v>0.204</v>
      </c>
      <c r="FT17">
        <v>0.05</v>
      </c>
      <c r="FU17">
        <v>6.308</v>
      </c>
      <c r="FV17">
        <v>0.797</v>
      </c>
      <c r="FW17">
        <v>1000</v>
      </c>
      <c r="FX17">
        <v>34</v>
      </c>
      <c r="FY17">
        <v>0.15</v>
      </c>
      <c r="FZ17">
        <v>0.02</v>
      </c>
      <c r="GA17">
        <v>22.2384992047393</v>
      </c>
      <c r="GB17">
        <v>15.1291616664799</v>
      </c>
      <c r="GC17">
        <v>1.62717363254829</v>
      </c>
      <c r="GD17">
        <v>0</v>
      </c>
      <c r="GE17">
        <v>2212.0916</v>
      </c>
      <c r="GF17">
        <v>-513.937691527394</v>
      </c>
      <c r="GG17">
        <v>37.0896654802925</v>
      </c>
      <c r="GH17">
        <v>0</v>
      </c>
      <c r="GI17">
        <v>0.681853293524528</v>
      </c>
      <c r="GJ17">
        <v>-0.167265404258874</v>
      </c>
      <c r="GK17">
        <v>0.0275682349097629</v>
      </c>
      <c r="GL17">
        <v>0</v>
      </c>
      <c r="GM17">
        <v>0</v>
      </c>
      <c r="GN17">
        <v>3</v>
      </c>
      <c r="GO17" t="s">
        <v>439</v>
      </c>
      <c r="GP17">
        <v>3.19577</v>
      </c>
      <c r="GQ17">
        <v>2.72238</v>
      </c>
      <c r="GR17">
        <v>0.151566</v>
      </c>
      <c r="GS17">
        <v>0.154957</v>
      </c>
      <c r="GT17">
        <v>0.150324</v>
      </c>
      <c r="GU17">
        <v>0.132887</v>
      </c>
      <c r="GV17">
        <v>23198.7</v>
      </c>
      <c r="GW17">
        <v>23429.7</v>
      </c>
      <c r="GX17">
        <v>25875.7</v>
      </c>
      <c r="GY17">
        <v>26471.5</v>
      </c>
      <c r="GZ17">
        <v>31156.8</v>
      </c>
      <c r="HA17">
        <v>31959.1</v>
      </c>
      <c r="HB17">
        <v>39376.7</v>
      </c>
      <c r="HC17">
        <v>39272.4</v>
      </c>
      <c r="HD17">
        <v>2.24158</v>
      </c>
      <c r="HE17">
        <v>2.155</v>
      </c>
      <c r="HF17">
        <v>0.0393763</v>
      </c>
      <c r="HG17">
        <v>0</v>
      </c>
      <c r="HH17">
        <v>31.3239</v>
      </c>
      <c r="HI17">
        <v>999.9</v>
      </c>
      <c r="HJ17">
        <v>62.343</v>
      </c>
      <c r="HK17">
        <v>32.952</v>
      </c>
      <c r="HL17">
        <v>35.5638</v>
      </c>
      <c r="HM17">
        <v>29.5518</v>
      </c>
      <c r="HN17">
        <v>34.0785</v>
      </c>
      <c r="HO17">
        <v>2</v>
      </c>
      <c r="HP17">
        <v>0.359614</v>
      </c>
      <c r="HQ17">
        <v>0</v>
      </c>
      <c r="HR17">
        <v>20.2534</v>
      </c>
      <c r="HS17">
        <v>5.25248</v>
      </c>
      <c r="HT17">
        <v>11.9201</v>
      </c>
      <c r="HU17">
        <v>4.97385</v>
      </c>
      <c r="HV17">
        <v>3.286</v>
      </c>
      <c r="HW17">
        <v>972.9</v>
      </c>
      <c r="HX17">
        <v>9999</v>
      </c>
      <c r="HY17">
        <v>9999</v>
      </c>
      <c r="HZ17">
        <v>9999</v>
      </c>
      <c r="IA17">
        <v>1.8666</v>
      </c>
      <c r="IB17">
        <v>1.86669</v>
      </c>
      <c r="IC17">
        <v>1.86455</v>
      </c>
      <c r="ID17">
        <v>1.86497</v>
      </c>
      <c r="IE17">
        <v>1.86295</v>
      </c>
      <c r="IF17">
        <v>1.86569</v>
      </c>
      <c r="IG17">
        <v>1.86515</v>
      </c>
      <c r="IH17">
        <v>1.87044</v>
      </c>
      <c r="II17">
        <v>5</v>
      </c>
      <c r="IJ17">
        <v>0</v>
      </c>
      <c r="IK17">
        <v>0</v>
      </c>
      <c r="IL17">
        <v>0</v>
      </c>
      <c r="IM17" t="s">
        <v>440</v>
      </c>
      <c r="IN17" t="s">
        <v>441</v>
      </c>
      <c r="IO17" t="s">
        <v>442</v>
      </c>
      <c r="IP17" t="s">
        <v>443</v>
      </c>
      <c r="IQ17" t="s">
        <v>443</v>
      </c>
      <c r="IR17" t="s">
        <v>442</v>
      </c>
      <c r="IS17">
        <v>0</v>
      </c>
      <c r="IT17">
        <v>100</v>
      </c>
      <c r="IU17">
        <v>100</v>
      </c>
      <c r="IV17">
        <v>6.238</v>
      </c>
      <c r="IW17">
        <v>0.7969</v>
      </c>
      <c r="IX17">
        <v>3.23776181456559</v>
      </c>
      <c r="IY17">
        <v>0.00418538200283587</v>
      </c>
      <c r="IZ17">
        <v>-1.41063378290963e-06</v>
      </c>
      <c r="JA17">
        <v>3.10169211340598e-10</v>
      </c>
      <c r="JB17">
        <v>0.79692</v>
      </c>
      <c r="JC17">
        <v>0</v>
      </c>
      <c r="JD17">
        <v>0</v>
      </c>
      <c r="JE17">
        <v>0</v>
      </c>
      <c r="JF17">
        <v>10</v>
      </c>
      <c r="JG17">
        <v>2135</v>
      </c>
      <c r="JH17">
        <v>1</v>
      </c>
      <c r="JI17">
        <v>29</v>
      </c>
      <c r="JJ17">
        <v>0.5</v>
      </c>
      <c r="JK17">
        <v>0.5</v>
      </c>
      <c r="JL17">
        <v>2.677</v>
      </c>
      <c r="JM17">
        <v>2.66479</v>
      </c>
      <c r="JN17">
        <v>2.09595</v>
      </c>
      <c r="JO17">
        <v>2.76978</v>
      </c>
      <c r="JP17">
        <v>2.09717</v>
      </c>
      <c r="JQ17">
        <v>2.34253</v>
      </c>
      <c r="JR17">
        <v>37.1225</v>
      </c>
      <c r="JS17">
        <v>14.7099</v>
      </c>
      <c r="JT17">
        <v>18</v>
      </c>
      <c r="JU17">
        <v>640.642</v>
      </c>
      <c r="JV17">
        <v>703.04</v>
      </c>
      <c r="JW17">
        <v>32.4122</v>
      </c>
      <c r="JX17">
        <v>31.7944</v>
      </c>
      <c r="JY17">
        <v>30.0014</v>
      </c>
      <c r="JZ17">
        <v>31.3846</v>
      </c>
      <c r="KA17">
        <v>31.7402</v>
      </c>
      <c r="KB17">
        <v>53.6753</v>
      </c>
      <c r="KC17">
        <v>-30</v>
      </c>
      <c r="KD17">
        <v>-30</v>
      </c>
      <c r="KE17">
        <v>-999.9</v>
      </c>
      <c r="KF17">
        <v>1000</v>
      </c>
      <c r="KG17">
        <v>0</v>
      </c>
      <c r="KH17">
        <v>101.812</v>
      </c>
      <c r="KI17">
        <v>101.88</v>
      </c>
    </row>
    <row r="18" spans="1:295">
      <c r="A18">
        <v>2</v>
      </c>
      <c r="B18">
        <v>1695420530</v>
      </c>
      <c r="C18">
        <v>42</v>
      </c>
      <c r="D18" t="s">
        <v>444</v>
      </c>
      <c r="E18" t="s">
        <v>445</v>
      </c>
      <c r="F18">
        <v>15</v>
      </c>
      <c r="G18">
        <v>1695420521.5</v>
      </c>
      <c r="H18">
        <f>(I18)/1000</f>
        <v>0</v>
      </c>
      <c r="I18">
        <f>IF(DN18, AL18, AF18)</f>
        <v>0</v>
      </c>
      <c r="J18">
        <f>IF(DN18, AG18, AE18)</f>
        <v>0</v>
      </c>
      <c r="K18">
        <f>DP18 - IF(AS18&gt;1, J18*DJ18*100.0/(AU18*ED18), 0)</f>
        <v>0</v>
      </c>
      <c r="L18">
        <f>((R18-H18/2)*K18-J18)/(R18+H18/2)</f>
        <v>0</v>
      </c>
      <c r="M18">
        <f>L18*(DW18+DX18)/1000.0</f>
        <v>0</v>
      </c>
      <c r="N18">
        <f>(DP18 - IF(AS18&gt;1, J18*DJ18*100.0/(AU18*ED18), 0))*(DW18+DX18)/1000.0</f>
        <v>0</v>
      </c>
      <c r="O18">
        <f>2.0/((1/Q18-1/P18)+SIGN(Q18)*SQRT((1/Q18-1/P18)*(1/Q18-1/P18) + 4*DK18/((DK18+1)*(DK18+1))*(2*1/Q18*1/P18-1/P18*1/P18)))</f>
        <v>0</v>
      </c>
      <c r="P18">
        <f>IF(LEFT(DL18,1)&lt;&gt;"0",IF(LEFT(DL18,1)="1",3.0,DM18),$D$5+$E$5*(ED18*DW18/($K$5*1000))+$F$5*(ED18*DW18/($K$5*1000))*MAX(MIN(DJ18,$J$5),$I$5)*MAX(MIN(DJ18,$J$5),$I$5)+$G$5*MAX(MIN(DJ18,$J$5),$I$5)*(ED18*DW18/($K$5*1000))+$H$5*(ED18*DW18/($K$5*1000))*(ED18*DW18/($K$5*1000)))</f>
        <v>0</v>
      </c>
      <c r="Q18">
        <f>H18*(1000-(1000*0.61365*exp(17.502*U18/(240.97+U18))/(DW18+DX18)+DR18)/2)/(1000*0.61365*exp(17.502*U18/(240.97+U18))/(DW18+DX18)-DR18)</f>
        <v>0</v>
      </c>
      <c r="R18">
        <f>1/((DK18+1)/(O18/1.6)+1/(P18/1.37)) + DK18/((DK18+1)/(O18/1.6) + DK18/(P18/1.37))</f>
        <v>0</v>
      </c>
      <c r="S18">
        <f>(DF18*DI18)</f>
        <v>0</v>
      </c>
      <c r="T18">
        <f>(DY18+(S18+2*0.95*5.67E-8*(((DY18+$B$7)+273)^4-(DY18+273)^4)-44100*H18)/(1.84*29.3*P18+8*0.95*5.67E-8*(DY18+273)^3))</f>
        <v>0</v>
      </c>
      <c r="U18">
        <f>($C$7*DZ18+$D$7*EA18+$E$7*T18)</f>
        <v>0</v>
      </c>
      <c r="V18">
        <f>0.61365*exp(17.502*U18/(240.97+U18))</f>
        <v>0</v>
      </c>
      <c r="W18">
        <f>(X18/Y18*100)</f>
        <v>0</v>
      </c>
      <c r="X18">
        <f>DR18*(DW18+DX18)/1000</f>
        <v>0</v>
      </c>
      <c r="Y18">
        <f>0.61365*exp(17.502*DY18/(240.97+DY18))</f>
        <v>0</v>
      </c>
      <c r="Z18">
        <f>(V18-DR18*(DW18+DX18)/1000)</f>
        <v>0</v>
      </c>
      <c r="AA18">
        <f>(-H18*44100)</f>
        <v>0</v>
      </c>
      <c r="AB18">
        <f>2*29.3*P18*0.92*(DY18-U18)</f>
        <v>0</v>
      </c>
      <c r="AC18">
        <f>2*0.95*5.67E-8*(((DY18+$B$7)+273)^4-(U18+273)^4)</f>
        <v>0</v>
      </c>
      <c r="AD18">
        <f>S18+AC18+AA18+AB18</f>
        <v>0</v>
      </c>
      <c r="AE18">
        <f>DV18*AS18*(DQ18-DP18*(1000-AS18*DS18)/(1000-AS18*DR18))/(100*DJ18)</f>
        <v>0</v>
      </c>
      <c r="AF18">
        <f>1000*DV18*AS18*(DR18-DS18)/(100*DJ18*(1000-AS18*DR18))</f>
        <v>0</v>
      </c>
      <c r="AG18">
        <f>(AH18 - AI18 - DW18*1E3/(8.314*(DY18+273.15)) * AK18/DV18 * AJ18) * DV18/(100*DJ18) * (1000 - DS18)/1000</f>
        <v>0</v>
      </c>
      <c r="AH18">
        <v>1035.39479252589</v>
      </c>
      <c r="AI18">
        <v>1010.63272727273</v>
      </c>
      <c r="AJ18">
        <v>-0.00507881514014176</v>
      </c>
      <c r="AK18">
        <v>65.8360659964508</v>
      </c>
      <c r="AL18">
        <f>(AN18 - AM18 + DW18*1E3/(8.314*(DY18+273.15)) * AP18/DV18 * AO18) * DV18/(100*DJ18) * 1000/(1000 - AN18)</f>
        <v>0</v>
      </c>
      <c r="AM18">
        <v>34.1461947322244</v>
      </c>
      <c r="AN18">
        <v>41.3582309090909</v>
      </c>
      <c r="AO18">
        <v>0.000789349780265924</v>
      </c>
      <c r="AP18">
        <v>77.713849340266</v>
      </c>
      <c r="AQ18">
        <v>0</v>
      </c>
      <c r="AR18">
        <v>0</v>
      </c>
      <c r="AS18">
        <f>IF(AQ18*$H$13&gt;=AU18,1.0,(AU18/(AU18-AQ18*$H$13)))</f>
        <v>0</v>
      </c>
      <c r="AT18">
        <f>(AS18-1)*100</f>
        <v>0</v>
      </c>
      <c r="AU18">
        <f>MAX(0,($B$13+$C$13*ED18)/(1+$D$13*ED18)*DW18/(DY18+273)*$E$13)</f>
        <v>0</v>
      </c>
      <c r="AV18" t="s">
        <v>434</v>
      </c>
      <c r="AW18">
        <v>10208.1</v>
      </c>
      <c r="AX18">
        <v>953.244230769231</v>
      </c>
      <c r="AY18">
        <v>4562.68</v>
      </c>
      <c r="AZ18">
        <f>1-AX18/AY18</f>
        <v>0</v>
      </c>
      <c r="BA18">
        <v>-0.454685974055107</v>
      </c>
      <c r="BB18" t="s">
        <v>446</v>
      </c>
      <c r="BC18">
        <v>10221.8</v>
      </c>
      <c r="BD18">
        <v>1879.7916</v>
      </c>
      <c r="BE18">
        <v>2315.97196267441</v>
      </c>
      <c r="BF18">
        <f>1-BD18/BE18</f>
        <v>0</v>
      </c>
      <c r="BG18">
        <v>0.5</v>
      </c>
      <c r="BH18">
        <f>DG18</f>
        <v>0</v>
      </c>
      <c r="BI18">
        <f>J18</f>
        <v>0</v>
      </c>
      <c r="BJ18">
        <f>BF18*BG18*BH18</f>
        <v>0</v>
      </c>
      <c r="BK18">
        <f>(BI18-BA18)/BH18</f>
        <v>0</v>
      </c>
      <c r="BL18">
        <f>(AY18-BE18)/BE18</f>
        <v>0</v>
      </c>
      <c r="BM18">
        <f>AX18/(AZ18+AX18/BE18)</f>
        <v>0</v>
      </c>
      <c r="BN18" t="s">
        <v>436</v>
      </c>
      <c r="BO18">
        <v>0</v>
      </c>
      <c r="BP18">
        <f>IF(BO18&lt;&gt;0, BO18, BM18)</f>
        <v>0</v>
      </c>
      <c r="BQ18">
        <f>1-BP18/BE18</f>
        <v>0</v>
      </c>
      <c r="BR18">
        <f>(BE18-BD18)/(BE18-BP18)</f>
        <v>0</v>
      </c>
      <c r="BS18">
        <f>(AY18-BE18)/(AY18-BP18)</f>
        <v>0</v>
      </c>
      <c r="BT18">
        <f>(BE18-BD18)/(BE18-AX18)</f>
        <v>0</v>
      </c>
      <c r="BU18">
        <f>(AY18-BE18)/(AY18-AX18)</f>
        <v>0</v>
      </c>
      <c r="BV18">
        <f>(BR18*BP18/BD18)</f>
        <v>0</v>
      </c>
      <c r="BW18">
        <f>(1-BV18)</f>
        <v>0</v>
      </c>
      <c r="BX18">
        <v>1618</v>
      </c>
      <c r="BY18">
        <v>290</v>
      </c>
      <c r="BZ18">
        <v>2237.56</v>
      </c>
      <c r="CA18">
        <v>75</v>
      </c>
      <c r="CB18">
        <v>10221.8</v>
      </c>
      <c r="CC18">
        <v>2233.44</v>
      </c>
      <c r="CD18">
        <v>4.12</v>
      </c>
      <c r="CE18">
        <v>300</v>
      </c>
      <c r="CF18">
        <v>24.1</v>
      </c>
      <c r="CG18">
        <v>2315.97196267441</v>
      </c>
      <c r="CH18">
        <v>2.59971576705031</v>
      </c>
      <c r="CI18">
        <v>-84.3636699772501</v>
      </c>
      <c r="CJ18">
        <v>2.35087087983098</v>
      </c>
      <c r="CK18">
        <v>0.978720407841443</v>
      </c>
      <c r="CL18">
        <v>-0.0071948956618465</v>
      </c>
      <c r="CM18">
        <v>290</v>
      </c>
      <c r="CN18">
        <v>2231.53</v>
      </c>
      <c r="CO18">
        <v>855</v>
      </c>
      <c r="CP18">
        <v>10173.5</v>
      </c>
      <c r="CQ18">
        <v>2233.05</v>
      </c>
      <c r="CR18">
        <v>-1.52</v>
      </c>
      <c r="DF18">
        <f>$B$11*EE18+$C$11*EF18+$F$11*EQ18*(1-ET18)</f>
        <v>0</v>
      </c>
      <c r="DG18">
        <f>DF18*DH18</f>
        <v>0</v>
      </c>
      <c r="DH18">
        <f>($B$11*$D$9+$C$11*$D$9+$F$11*((FD18+EV18)/MAX(FD18+EV18+FE18, 0.1)*$I$9+FE18/MAX(FD18+EV18+FE18, 0.1)*$J$9))/($B$11+$C$11+$F$11)</f>
        <v>0</v>
      </c>
      <c r="DI18">
        <f>($B$11*$K$9+$C$11*$K$9+$F$11*((FD18+EV18)/MAX(FD18+EV18+FE18, 0.1)*$P$9+FE18/MAX(FD18+EV18+FE18, 0.1)*$Q$9))/($B$11+$C$11+$F$11)</f>
        <v>0</v>
      </c>
      <c r="DJ18">
        <v>6</v>
      </c>
      <c r="DK18">
        <v>0.5</v>
      </c>
      <c r="DL18" t="s">
        <v>437</v>
      </c>
      <c r="DM18">
        <v>2</v>
      </c>
      <c r="DN18" t="b">
        <v>1</v>
      </c>
      <c r="DO18">
        <v>1695420521.5</v>
      </c>
      <c r="DP18">
        <v>968.859625</v>
      </c>
      <c r="DQ18">
        <v>1000.0185</v>
      </c>
      <c r="DR18">
        <v>41.346625</v>
      </c>
      <c r="DS18">
        <v>34.125875</v>
      </c>
      <c r="DT18">
        <v>962.6233125</v>
      </c>
      <c r="DU18">
        <v>40.54970625</v>
      </c>
      <c r="DV18">
        <v>599.9965</v>
      </c>
      <c r="DW18">
        <v>88.3259</v>
      </c>
      <c r="DX18">
        <v>0.09998078125</v>
      </c>
      <c r="DY18">
        <v>34.78679375</v>
      </c>
      <c r="DZ18">
        <v>32.069275</v>
      </c>
      <c r="EA18">
        <v>999.9</v>
      </c>
      <c r="EB18">
        <v>0</v>
      </c>
      <c r="EC18">
        <v>0</v>
      </c>
      <c r="ED18">
        <v>4964.649375</v>
      </c>
      <c r="EE18">
        <v>0</v>
      </c>
      <c r="EF18">
        <v>84.82653125</v>
      </c>
      <c r="EG18">
        <v>-31.15909375</v>
      </c>
      <c r="EH18">
        <v>1010.64625</v>
      </c>
      <c r="EI18">
        <v>1035.350625</v>
      </c>
      <c r="EJ18">
        <v>7.22074625</v>
      </c>
      <c r="EK18">
        <v>1000.0185</v>
      </c>
      <c r="EL18">
        <v>34.125875</v>
      </c>
      <c r="EM18">
        <v>3.651978125</v>
      </c>
      <c r="EN18">
        <v>3.014199375</v>
      </c>
      <c r="EO18">
        <v>27.3433625</v>
      </c>
      <c r="EP18">
        <v>24.1065625</v>
      </c>
      <c r="EQ18">
        <v>1500.020625</v>
      </c>
      <c r="ER18">
        <v>0.973001625</v>
      </c>
      <c r="ES18">
        <v>0.0269983625</v>
      </c>
      <c r="ET18">
        <v>0</v>
      </c>
      <c r="EU18">
        <v>1887.880625</v>
      </c>
      <c r="EV18">
        <v>5.00003</v>
      </c>
      <c r="EW18">
        <v>28823.28125</v>
      </c>
      <c r="EX18">
        <v>11374.60625</v>
      </c>
      <c r="EY18">
        <v>47.4409375</v>
      </c>
      <c r="EZ18">
        <v>48.80425</v>
      </c>
      <c r="FA18">
        <v>48.062</v>
      </c>
      <c r="FB18">
        <v>48.562</v>
      </c>
      <c r="FC18">
        <v>49.8238125</v>
      </c>
      <c r="FD18">
        <v>1454.660625</v>
      </c>
      <c r="FE18">
        <v>40.36</v>
      </c>
      <c r="FF18">
        <v>0</v>
      </c>
      <c r="FG18">
        <v>40.9000000953674</v>
      </c>
      <c r="FH18">
        <v>0</v>
      </c>
      <c r="FI18">
        <v>1879.7916</v>
      </c>
      <c r="FJ18">
        <v>-315.221538471561</v>
      </c>
      <c r="FK18">
        <v>-5618.19999986112</v>
      </c>
      <c r="FL18">
        <v>28682.172</v>
      </c>
      <c r="FM18">
        <v>15</v>
      </c>
      <c r="FN18">
        <v>1695420459</v>
      </c>
      <c r="FO18" t="s">
        <v>438</v>
      </c>
      <c r="FP18">
        <v>1695420459</v>
      </c>
      <c r="FQ18">
        <v>1695420459</v>
      </c>
      <c r="FR18">
        <v>19</v>
      </c>
      <c r="FS18">
        <v>0.204</v>
      </c>
      <c r="FT18">
        <v>0.05</v>
      </c>
      <c r="FU18">
        <v>6.308</v>
      </c>
      <c r="FV18">
        <v>0.797</v>
      </c>
      <c r="FW18">
        <v>1000</v>
      </c>
      <c r="FX18">
        <v>34</v>
      </c>
      <c r="FY18">
        <v>0.15</v>
      </c>
      <c r="FZ18">
        <v>0.02</v>
      </c>
      <c r="GA18">
        <v>23.8097390465685</v>
      </c>
      <c r="GB18">
        <v>0.271429971419727</v>
      </c>
      <c r="GC18">
        <v>0.15779563038626</v>
      </c>
      <c r="GD18">
        <v>1</v>
      </c>
      <c r="GE18">
        <v>1892.6164</v>
      </c>
      <c r="GF18">
        <v>-325.930769739312</v>
      </c>
      <c r="GG18">
        <v>23.5123582619864</v>
      </c>
      <c r="GH18">
        <v>0</v>
      </c>
      <c r="GI18">
        <v>0.674523717391322</v>
      </c>
      <c r="GJ18">
        <v>0.0216412580443687</v>
      </c>
      <c r="GK18">
        <v>0.00208559506284493</v>
      </c>
      <c r="GL18">
        <v>1</v>
      </c>
      <c r="GM18">
        <v>2</v>
      </c>
      <c r="GN18">
        <v>3</v>
      </c>
      <c r="GO18" t="s">
        <v>447</v>
      </c>
      <c r="GP18">
        <v>3.19565</v>
      </c>
      <c r="GQ18">
        <v>2.72229</v>
      </c>
      <c r="GR18">
        <v>0.151453</v>
      </c>
      <c r="GS18">
        <v>0.154931</v>
      </c>
      <c r="GT18">
        <v>0.150936</v>
      </c>
      <c r="GU18">
        <v>0.133355</v>
      </c>
      <c r="GV18">
        <v>23195.4</v>
      </c>
      <c r="GW18">
        <v>23421.2</v>
      </c>
      <c r="GX18">
        <v>25869</v>
      </c>
      <c r="GY18">
        <v>26461.6</v>
      </c>
      <c r="GZ18">
        <v>31127.1</v>
      </c>
      <c r="HA18">
        <v>31931</v>
      </c>
      <c r="HB18">
        <v>39366.5</v>
      </c>
      <c r="HC18">
        <v>39258.7</v>
      </c>
      <c r="HD18">
        <v>2.24065</v>
      </c>
      <c r="HE18">
        <v>2.15258</v>
      </c>
      <c r="HF18">
        <v>0.0397488</v>
      </c>
      <c r="HG18">
        <v>0</v>
      </c>
      <c r="HH18">
        <v>31.4284</v>
      </c>
      <c r="HI18">
        <v>999.9</v>
      </c>
      <c r="HJ18">
        <v>62.514</v>
      </c>
      <c r="HK18">
        <v>32.992</v>
      </c>
      <c r="HL18">
        <v>35.7416</v>
      </c>
      <c r="HM18">
        <v>29.7618</v>
      </c>
      <c r="HN18">
        <v>34.0625</v>
      </c>
      <c r="HO18">
        <v>2</v>
      </c>
      <c r="HP18">
        <v>0.371966</v>
      </c>
      <c r="HQ18">
        <v>0</v>
      </c>
      <c r="HR18">
        <v>20.253</v>
      </c>
      <c r="HS18">
        <v>5.25248</v>
      </c>
      <c r="HT18">
        <v>11.9201</v>
      </c>
      <c r="HU18">
        <v>4.97445</v>
      </c>
      <c r="HV18">
        <v>3.286</v>
      </c>
      <c r="HW18">
        <v>972.9</v>
      </c>
      <c r="HX18">
        <v>9999</v>
      </c>
      <c r="HY18">
        <v>9999</v>
      </c>
      <c r="HZ18">
        <v>9999</v>
      </c>
      <c r="IA18">
        <v>1.86661</v>
      </c>
      <c r="IB18">
        <v>1.8667</v>
      </c>
      <c r="IC18">
        <v>1.86459</v>
      </c>
      <c r="ID18">
        <v>1.86502</v>
      </c>
      <c r="IE18">
        <v>1.86295</v>
      </c>
      <c r="IF18">
        <v>1.86571</v>
      </c>
      <c r="IG18">
        <v>1.86511</v>
      </c>
      <c r="IH18">
        <v>1.87042</v>
      </c>
      <c r="II18">
        <v>5</v>
      </c>
      <c r="IJ18">
        <v>0</v>
      </c>
      <c r="IK18">
        <v>0</v>
      </c>
      <c r="IL18">
        <v>0</v>
      </c>
      <c r="IM18" t="s">
        <v>440</v>
      </c>
      <c r="IN18" t="s">
        <v>441</v>
      </c>
      <c r="IO18" t="s">
        <v>442</v>
      </c>
      <c r="IP18" t="s">
        <v>443</v>
      </c>
      <c r="IQ18" t="s">
        <v>443</v>
      </c>
      <c r="IR18" t="s">
        <v>442</v>
      </c>
      <c r="IS18">
        <v>0</v>
      </c>
      <c r="IT18">
        <v>100</v>
      </c>
      <c r="IU18">
        <v>100</v>
      </c>
      <c r="IV18">
        <v>6.236</v>
      </c>
      <c r="IW18">
        <v>0.7969</v>
      </c>
      <c r="IX18">
        <v>3.23776181456559</v>
      </c>
      <c r="IY18">
        <v>0.00418538200283587</v>
      </c>
      <c r="IZ18">
        <v>-1.41063378290963e-06</v>
      </c>
      <c r="JA18">
        <v>3.10169211340598e-10</v>
      </c>
      <c r="JB18">
        <v>0.79692</v>
      </c>
      <c r="JC18">
        <v>0</v>
      </c>
      <c r="JD18">
        <v>0</v>
      </c>
      <c r="JE18">
        <v>0</v>
      </c>
      <c r="JF18">
        <v>10</v>
      </c>
      <c r="JG18">
        <v>2135</v>
      </c>
      <c r="JH18">
        <v>1</v>
      </c>
      <c r="JI18">
        <v>29</v>
      </c>
      <c r="JJ18">
        <v>1.2</v>
      </c>
      <c r="JK18">
        <v>1.2</v>
      </c>
      <c r="JL18">
        <v>2.67822</v>
      </c>
      <c r="JM18">
        <v>2.67578</v>
      </c>
      <c r="JN18">
        <v>2.09595</v>
      </c>
      <c r="JO18">
        <v>2.76978</v>
      </c>
      <c r="JP18">
        <v>2.09717</v>
      </c>
      <c r="JQ18">
        <v>2.33521</v>
      </c>
      <c r="JR18">
        <v>37.242</v>
      </c>
      <c r="JS18">
        <v>14.7099</v>
      </c>
      <c r="JT18">
        <v>18</v>
      </c>
      <c r="JU18">
        <v>641.186</v>
      </c>
      <c r="JV18">
        <v>702.206</v>
      </c>
      <c r="JW18">
        <v>32.4828</v>
      </c>
      <c r="JX18">
        <v>31.9325</v>
      </c>
      <c r="JY18">
        <v>30.0014</v>
      </c>
      <c r="JZ18">
        <v>31.502</v>
      </c>
      <c r="KA18">
        <v>31.8558</v>
      </c>
      <c r="KB18">
        <v>53.6694</v>
      </c>
      <c r="KC18">
        <v>-30</v>
      </c>
      <c r="KD18">
        <v>-30</v>
      </c>
      <c r="KE18">
        <v>-999.9</v>
      </c>
      <c r="KF18">
        <v>1000</v>
      </c>
      <c r="KG18">
        <v>0</v>
      </c>
      <c r="KH18">
        <v>101.786</v>
      </c>
      <c r="KI18">
        <v>101.844</v>
      </c>
    </row>
    <row r="19" spans="1:295">
      <c r="A19">
        <v>3</v>
      </c>
      <c r="B19">
        <v>1695420585</v>
      </c>
      <c r="C19">
        <v>97</v>
      </c>
      <c r="D19" t="s">
        <v>448</v>
      </c>
      <c r="E19" t="s">
        <v>449</v>
      </c>
      <c r="F19">
        <v>15</v>
      </c>
      <c r="G19">
        <v>1695420577</v>
      </c>
      <c r="H19">
        <f>(I19)/1000</f>
        <v>0</v>
      </c>
      <c r="I19">
        <f>IF(DN19, AL19, AF19)</f>
        <v>0</v>
      </c>
      <c r="J19">
        <f>IF(DN19, AG19, AE19)</f>
        <v>0</v>
      </c>
      <c r="K19">
        <f>DP19 - IF(AS19&gt;1, J19*DJ19*100.0/(AU19*ED19), 0)</f>
        <v>0</v>
      </c>
      <c r="L19">
        <f>((R19-H19/2)*K19-J19)/(R19+H19/2)</f>
        <v>0</v>
      </c>
      <c r="M19">
        <f>L19*(DW19+DX19)/1000.0</f>
        <v>0</v>
      </c>
      <c r="N19">
        <f>(DP19 - IF(AS19&gt;1, J19*DJ19*100.0/(AU19*ED19), 0))*(DW19+DX19)/1000.0</f>
        <v>0</v>
      </c>
      <c r="O19">
        <f>2.0/((1/Q19-1/P19)+SIGN(Q19)*SQRT((1/Q19-1/P19)*(1/Q19-1/P19) + 4*DK19/((DK19+1)*(DK19+1))*(2*1/Q19*1/P19-1/P19*1/P19)))</f>
        <v>0</v>
      </c>
      <c r="P19">
        <f>IF(LEFT(DL19,1)&lt;&gt;"0",IF(LEFT(DL19,1)="1",3.0,DM19),$D$5+$E$5*(ED19*DW19/($K$5*1000))+$F$5*(ED19*DW19/($K$5*1000))*MAX(MIN(DJ19,$J$5),$I$5)*MAX(MIN(DJ19,$J$5),$I$5)+$G$5*MAX(MIN(DJ19,$J$5),$I$5)*(ED19*DW19/($K$5*1000))+$H$5*(ED19*DW19/($K$5*1000))*(ED19*DW19/($K$5*1000)))</f>
        <v>0</v>
      </c>
      <c r="Q19">
        <f>H19*(1000-(1000*0.61365*exp(17.502*U19/(240.97+U19))/(DW19+DX19)+DR19)/2)/(1000*0.61365*exp(17.502*U19/(240.97+U19))/(DW19+DX19)-DR19)</f>
        <v>0</v>
      </c>
      <c r="R19">
        <f>1/((DK19+1)/(O19/1.6)+1/(P19/1.37)) + DK19/((DK19+1)/(O19/1.6) + DK19/(P19/1.37))</f>
        <v>0</v>
      </c>
      <c r="S19">
        <f>(DF19*DI19)</f>
        <v>0</v>
      </c>
      <c r="T19">
        <f>(DY19+(S19+2*0.95*5.67E-8*(((DY19+$B$7)+273)^4-(DY19+273)^4)-44100*H19)/(1.84*29.3*P19+8*0.95*5.67E-8*(DY19+273)^3))</f>
        <v>0</v>
      </c>
      <c r="U19">
        <f>($C$7*DZ19+$D$7*EA19+$E$7*T19)</f>
        <v>0</v>
      </c>
      <c r="V19">
        <f>0.61365*exp(17.502*U19/(240.97+U19))</f>
        <v>0</v>
      </c>
      <c r="W19">
        <f>(X19/Y19*100)</f>
        <v>0</v>
      </c>
      <c r="X19">
        <f>DR19*(DW19+DX19)/1000</f>
        <v>0</v>
      </c>
      <c r="Y19">
        <f>0.61365*exp(17.502*DY19/(240.97+DY19))</f>
        <v>0</v>
      </c>
      <c r="Z19">
        <f>(V19-DR19*(DW19+DX19)/1000)</f>
        <v>0</v>
      </c>
      <c r="AA19">
        <f>(-H19*44100)</f>
        <v>0</v>
      </c>
      <c r="AB19">
        <f>2*29.3*P19*0.92*(DY19-U19)</f>
        <v>0</v>
      </c>
      <c r="AC19">
        <f>2*0.95*5.67E-8*(((DY19+$B$7)+273)^4-(U19+273)^4)</f>
        <v>0</v>
      </c>
      <c r="AD19">
        <f>S19+AC19+AA19+AB19</f>
        <v>0</v>
      </c>
      <c r="AE19">
        <f>DV19*AS19*(DQ19-DP19*(1000-AS19*DS19)/(1000-AS19*DR19))/(100*DJ19)</f>
        <v>0</v>
      </c>
      <c r="AF19">
        <f>1000*DV19*AS19*(DR19-DS19)/(100*DJ19*(1000-AS19*DR19))</f>
        <v>0</v>
      </c>
      <c r="AG19">
        <f>(AH19 - AI19 - DW19*1E3/(8.314*(DY19+273.15)) * AK19/DV19 * AJ19) * DV19/(100*DJ19) * (1000 - DS19)/1000</f>
        <v>0</v>
      </c>
      <c r="AH19">
        <v>1035.70455604698</v>
      </c>
      <c r="AI19">
        <v>1009.81521212121</v>
      </c>
      <c r="AJ19">
        <v>-0.000384361114553669</v>
      </c>
      <c r="AK19">
        <v>65.8360659964508</v>
      </c>
      <c r="AL19">
        <f>(AN19 - AM19 + DW19*1E3/(8.314*(DY19+273.15)) * AP19/DV19 * AO19) * DV19/(100*DJ19) * 1000/(1000 - AN19)</f>
        <v>0</v>
      </c>
      <c r="AM19">
        <v>34.3864638134725</v>
      </c>
      <c r="AN19">
        <v>41.6054957575757</v>
      </c>
      <c r="AO19">
        <v>0.000409342449826268</v>
      </c>
      <c r="AP19">
        <v>77.713849340266</v>
      </c>
      <c r="AQ19">
        <v>0</v>
      </c>
      <c r="AR19">
        <v>0</v>
      </c>
      <c r="AS19">
        <f>IF(AQ19*$H$13&gt;=AU19,1.0,(AU19/(AU19-AQ19*$H$13)))</f>
        <v>0</v>
      </c>
      <c r="AT19">
        <f>(AS19-1)*100</f>
        <v>0</v>
      </c>
      <c r="AU19">
        <f>MAX(0,($B$13+$C$13*ED19)/(1+$D$13*ED19)*DW19/(DY19+273)*$E$13)</f>
        <v>0</v>
      </c>
      <c r="AV19" t="s">
        <v>434</v>
      </c>
      <c r="AW19">
        <v>10208.1</v>
      </c>
      <c r="AX19">
        <v>953.244230769231</v>
      </c>
      <c r="AY19">
        <v>4562.68</v>
      </c>
      <c r="AZ19">
        <f>1-AX19/AY19</f>
        <v>0</v>
      </c>
      <c r="BA19">
        <v>-0.454685974055107</v>
      </c>
      <c r="BB19" t="s">
        <v>450</v>
      </c>
      <c r="BC19">
        <v>10211.2</v>
      </c>
      <c r="BD19">
        <v>1658.73769230769</v>
      </c>
      <c r="BE19">
        <v>2089.16531709413</v>
      </c>
      <c r="BF19">
        <f>1-BD19/BE19</f>
        <v>0</v>
      </c>
      <c r="BG19">
        <v>0.5</v>
      </c>
      <c r="BH19">
        <f>DG19</f>
        <v>0</v>
      </c>
      <c r="BI19">
        <f>J19</f>
        <v>0</v>
      </c>
      <c r="BJ19">
        <f>BF19*BG19*BH19</f>
        <v>0</v>
      </c>
      <c r="BK19">
        <f>(BI19-BA19)/BH19</f>
        <v>0</v>
      </c>
      <c r="BL19">
        <f>(AY19-BE19)/BE19</f>
        <v>0</v>
      </c>
      <c r="BM19">
        <f>AX19/(AZ19+AX19/BE19)</f>
        <v>0</v>
      </c>
      <c r="BN19" t="s">
        <v>436</v>
      </c>
      <c r="BO19">
        <v>0</v>
      </c>
      <c r="BP19">
        <f>IF(BO19&lt;&gt;0, BO19, BM19)</f>
        <v>0</v>
      </c>
      <c r="BQ19">
        <f>1-BP19/BE19</f>
        <v>0</v>
      </c>
      <c r="BR19">
        <f>(BE19-BD19)/(BE19-BP19)</f>
        <v>0</v>
      </c>
      <c r="BS19">
        <f>(AY19-BE19)/(AY19-BP19)</f>
        <v>0</v>
      </c>
      <c r="BT19">
        <f>(BE19-BD19)/(BE19-AX19)</f>
        <v>0</v>
      </c>
      <c r="BU19">
        <f>(AY19-BE19)/(AY19-AX19)</f>
        <v>0</v>
      </c>
      <c r="BV19">
        <f>(BR19*BP19/BD19)</f>
        <v>0</v>
      </c>
      <c r="BW19">
        <f>(1-BV19)</f>
        <v>0</v>
      </c>
      <c r="BX19">
        <v>1619</v>
      </c>
      <c r="BY19">
        <v>290</v>
      </c>
      <c r="BZ19">
        <v>2017.25</v>
      </c>
      <c r="CA19">
        <v>125</v>
      </c>
      <c r="CB19">
        <v>10211.2</v>
      </c>
      <c r="CC19">
        <v>2014.06</v>
      </c>
      <c r="CD19">
        <v>3.19</v>
      </c>
      <c r="CE19">
        <v>300</v>
      </c>
      <c r="CF19">
        <v>24.1</v>
      </c>
      <c r="CG19">
        <v>2089.16531709413</v>
      </c>
      <c r="CH19">
        <v>2.15757595362255</v>
      </c>
      <c r="CI19">
        <v>-76.6956649991287</v>
      </c>
      <c r="CJ19">
        <v>1.95055044960893</v>
      </c>
      <c r="CK19">
        <v>0.982211642493146</v>
      </c>
      <c r="CL19">
        <v>-0.00719310656284762</v>
      </c>
      <c r="CM19">
        <v>290</v>
      </c>
      <c r="CN19">
        <v>2014.87</v>
      </c>
      <c r="CO19">
        <v>675</v>
      </c>
      <c r="CP19">
        <v>10178.2</v>
      </c>
      <c r="CQ19">
        <v>2013.81</v>
      </c>
      <c r="CR19">
        <v>1.06</v>
      </c>
      <c r="DF19">
        <f>$B$11*EE19+$C$11*EF19+$F$11*EQ19*(1-ET19)</f>
        <v>0</v>
      </c>
      <c r="DG19">
        <f>DF19*DH19</f>
        <v>0</v>
      </c>
      <c r="DH19">
        <f>($B$11*$D$9+$C$11*$D$9+$F$11*((FD19+EV19)/MAX(FD19+EV19+FE19, 0.1)*$I$9+FE19/MAX(FD19+EV19+FE19, 0.1)*$J$9))/($B$11+$C$11+$F$11)</f>
        <v>0</v>
      </c>
      <c r="DI19">
        <f>($B$11*$K$9+$C$11*$K$9+$F$11*((FD19+EV19)/MAX(FD19+EV19+FE19, 0.1)*$P$9+FE19/MAX(FD19+EV19+FE19, 0.1)*$Q$9))/($B$11+$C$11+$F$11)</f>
        <v>0</v>
      </c>
      <c r="DJ19">
        <v>6</v>
      </c>
      <c r="DK19">
        <v>0.5</v>
      </c>
      <c r="DL19" t="s">
        <v>437</v>
      </c>
      <c r="DM19">
        <v>2</v>
      </c>
      <c r="DN19" t="b">
        <v>1</v>
      </c>
      <c r="DO19">
        <v>1695420577</v>
      </c>
      <c r="DP19">
        <v>967.858533333333</v>
      </c>
      <c r="DQ19">
        <v>1000.04133333333</v>
      </c>
      <c r="DR19">
        <v>41.5873333333333</v>
      </c>
      <c r="DS19">
        <v>34.3720533333333</v>
      </c>
      <c r="DT19">
        <v>961.624666666667</v>
      </c>
      <c r="DU19">
        <v>40.7904066666667</v>
      </c>
      <c r="DV19">
        <v>600.0036</v>
      </c>
      <c r="DW19">
        <v>88.32892</v>
      </c>
      <c r="DX19">
        <v>0.0999870266666667</v>
      </c>
      <c r="DY19">
        <v>34.9096933333333</v>
      </c>
      <c r="DZ19">
        <v>32.1644333333333</v>
      </c>
      <c r="EA19">
        <v>999.9</v>
      </c>
      <c r="EB19">
        <v>0</v>
      </c>
      <c r="EC19">
        <v>0</v>
      </c>
      <c r="ED19">
        <v>4966.08333333333</v>
      </c>
      <c r="EE19">
        <v>0</v>
      </c>
      <c r="EF19">
        <v>59.59546</v>
      </c>
      <c r="EG19">
        <v>-32.1829133333333</v>
      </c>
      <c r="EH19">
        <v>1009.85533333333</v>
      </c>
      <c r="EI19">
        <v>1035.63866666667</v>
      </c>
      <c r="EJ19">
        <v>7.21525866666667</v>
      </c>
      <c r="EK19">
        <v>1000.04133333333</v>
      </c>
      <c r="EL19">
        <v>34.3720533333333</v>
      </c>
      <c r="EM19">
        <v>3.67336266666667</v>
      </c>
      <c r="EN19">
        <v>3.036048</v>
      </c>
      <c r="EO19">
        <v>27.4430733333333</v>
      </c>
      <c r="EP19">
        <v>24.2269266666667</v>
      </c>
      <c r="EQ19">
        <v>1499.96533333333</v>
      </c>
      <c r="ER19">
        <v>0.973007933333333</v>
      </c>
      <c r="ES19">
        <v>0.0269924066666667</v>
      </c>
      <c r="ET19">
        <v>0</v>
      </c>
      <c r="EU19">
        <v>1660.40666666667</v>
      </c>
      <c r="EV19">
        <v>5.00003</v>
      </c>
      <c r="EW19">
        <v>25304.7466666667</v>
      </c>
      <c r="EX19">
        <v>11374.22</v>
      </c>
      <c r="EY19">
        <v>47.5704</v>
      </c>
      <c r="EZ19">
        <v>48.937</v>
      </c>
      <c r="FA19">
        <v>48.187</v>
      </c>
      <c r="FB19">
        <v>48.687</v>
      </c>
      <c r="FC19">
        <v>50</v>
      </c>
      <c r="FD19">
        <v>1454.61533333333</v>
      </c>
      <c r="FE19">
        <v>40.35</v>
      </c>
      <c r="FF19">
        <v>0</v>
      </c>
      <c r="FG19">
        <v>53.9000000953674</v>
      </c>
      <c r="FH19">
        <v>0</v>
      </c>
      <c r="FI19">
        <v>1658.73769230769</v>
      </c>
      <c r="FJ19">
        <v>-148.888205227919</v>
      </c>
      <c r="FK19">
        <v>-3113.71282259906</v>
      </c>
      <c r="FL19">
        <v>25270.4961538462</v>
      </c>
      <c r="FM19">
        <v>15</v>
      </c>
      <c r="FN19">
        <v>1695420459</v>
      </c>
      <c r="FO19" t="s">
        <v>438</v>
      </c>
      <c r="FP19">
        <v>1695420459</v>
      </c>
      <c r="FQ19">
        <v>1695420459</v>
      </c>
      <c r="FR19">
        <v>19</v>
      </c>
      <c r="FS19">
        <v>0.204</v>
      </c>
      <c r="FT19">
        <v>0.05</v>
      </c>
      <c r="FU19">
        <v>6.308</v>
      </c>
      <c r="FV19">
        <v>0.797</v>
      </c>
      <c r="FW19">
        <v>1000</v>
      </c>
      <c r="FX19">
        <v>34</v>
      </c>
      <c r="FY19">
        <v>0.15</v>
      </c>
      <c r="FZ19">
        <v>0.02</v>
      </c>
      <c r="GA19">
        <v>24.8585686341971</v>
      </c>
      <c r="GB19">
        <v>0.866940561619607</v>
      </c>
      <c r="GC19">
        <v>0.0724743231416002</v>
      </c>
      <c r="GD19">
        <v>0</v>
      </c>
      <c r="GE19">
        <v>1661.72846153846</v>
      </c>
      <c r="GF19">
        <v>-150.304273297766</v>
      </c>
      <c r="GG19">
        <v>11.277145605948</v>
      </c>
      <c r="GH19">
        <v>0</v>
      </c>
      <c r="GI19">
        <v>0.672735753749983</v>
      </c>
      <c r="GJ19">
        <v>-0.00267339835608907</v>
      </c>
      <c r="GK19">
        <v>0.000957983173291716</v>
      </c>
      <c r="GL19">
        <v>1</v>
      </c>
      <c r="GM19">
        <v>1</v>
      </c>
      <c r="GN19">
        <v>3</v>
      </c>
      <c r="GO19" t="s">
        <v>451</v>
      </c>
      <c r="GP19">
        <v>3.19557</v>
      </c>
      <c r="GQ19">
        <v>2.72236</v>
      </c>
      <c r="GR19">
        <v>0.151301</v>
      </c>
      <c r="GS19">
        <v>0.154894</v>
      </c>
      <c r="GT19">
        <v>0.151506</v>
      </c>
      <c r="GU19">
        <v>0.133941</v>
      </c>
      <c r="GV19">
        <v>23189.8</v>
      </c>
      <c r="GW19">
        <v>23409</v>
      </c>
      <c r="GX19">
        <v>25858.9</v>
      </c>
      <c r="GY19">
        <v>26447.4</v>
      </c>
      <c r="GZ19">
        <v>31095.3</v>
      </c>
      <c r="HA19">
        <v>31894.2</v>
      </c>
      <c r="HB19">
        <v>39351.4</v>
      </c>
      <c r="HC19">
        <v>39239.4</v>
      </c>
      <c r="HD19">
        <v>2.2385</v>
      </c>
      <c r="HE19">
        <v>2.14917</v>
      </c>
      <c r="HF19">
        <v>0.0390485</v>
      </c>
      <c r="HG19">
        <v>0</v>
      </c>
      <c r="HH19">
        <v>31.5452</v>
      </c>
      <c r="HI19">
        <v>999.9</v>
      </c>
      <c r="HJ19">
        <v>62.703</v>
      </c>
      <c r="HK19">
        <v>33.063</v>
      </c>
      <c r="HL19">
        <v>35.9913</v>
      </c>
      <c r="HM19">
        <v>29.4918</v>
      </c>
      <c r="HN19">
        <v>34.0064</v>
      </c>
      <c r="HO19">
        <v>2</v>
      </c>
      <c r="HP19">
        <v>0.388199</v>
      </c>
      <c r="HQ19">
        <v>0</v>
      </c>
      <c r="HR19">
        <v>20.2529</v>
      </c>
      <c r="HS19">
        <v>5.25323</v>
      </c>
      <c r="HT19">
        <v>11.9201</v>
      </c>
      <c r="HU19">
        <v>4.9753</v>
      </c>
      <c r="HV19">
        <v>3.286</v>
      </c>
      <c r="HW19">
        <v>972.9</v>
      </c>
      <c r="HX19">
        <v>9999</v>
      </c>
      <c r="HY19">
        <v>9999</v>
      </c>
      <c r="HZ19">
        <v>9999</v>
      </c>
      <c r="IA19">
        <v>1.86661</v>
      </c>
      <c r="IB19">
        <v>1.86676</v>
      </c>
      <c r="IC19">
        <v>1.86459</v>
      </c>
      <c r="ID19">
        <v>1.86497</v>
      </c>
      <c r="IE19">
        <v>1.86295</v>
      </c>
      <c r="IF19">
        <v>1.86572</v>
      </c>
      <c r="IG19">
        <v>1.8652</v>
      </c>
      <c r="IH19">
        <v>1.87042</v>
      </c>
      <c r="II19">
        <v>5</v>
      </c>
      <c r="IJ19">
        <v>0</v>
      </c>
      <c r="IK19">
        <v>0</v>
      </c>
      <c r="IL19">
        <v>0</v>
      </c>
      <c r="IM19" t="s">
        <v>440</v>
      </c>
      <c r="IN19" t="s">
        <v>441</v>
      </c>
      <c r="IO19" t="s">
        <v>442</v>
      </c>
      <c r="IP19" t="s">
        <v>443</v>
      </c>
      <c r="IQ19" t="s">
        <v>443</v>
      </c>
      <c r="IR19" t="s">
        <v>442</v>
      </c>
      <c r="IS19">
        <v>0</v>
      </c>
      <c r="IT19">
        <v>100</v>
      </c>
      <c r="IU19">
        <v>100</v>
      </c>
      <c r="IV19">
        <v>6.234</v>
      </c>
      <c r="IW19">
        <v>0.7969</v>
      </c>
      <c r="IX19">
        <v>3.23776181456559</v>
      </c>
      <c r="IY19">
        <v>0.00418538200283587</v>
      </c>
      <c r="IZ19">
        <v>-1.41063378290963e-06</v>
      </c>
      <c r="JA19">
        <v>3.10169211340598e-10</v>
      </c>
      <c r="JB19">
        <v>0.79692</v>
      </c>
      <c r="JC19">
        <v>0</v>
      </c>
      <c r="JD19">
        <v>0</v>
      </c>
      <c r="JE19">
        <v>0</v>
      </c>
      <c r="JF19">
        <v>10</v>
      </c>
      <c r="JG19">
        <v>2135</v>
      </c>
      <c r="JH19">
        <v>1</v>
      </c>
      <c r="JI19">
        <v>29</v>
      </c>
      <c r="JJ19">
        <v>2.1</v>
      </c>
      <c r="JK19">
        <v>2.1</v>
      </c>
      <c r="JL19">
        <v>2.677</v>
      </c>
      <c r="JM19">
        <v>2.66602</v>
      </c>
      <c r="JN19">
        <v>2.09595</v>
      </c>
      <c r="JO19">
        <v>2.76978</v>
      </c>
      <c r="JP19">
        <v>2.09717</v>
      </c>
      <c r="JQ19">
        <v>2.34741</v>
      </c>
      <c r="JR19">
        <v>37.3618</v>
      </c>
      <c r="JS19">
        <v>14.6661</v>
      </c>
      <c r="JT19">
        <v>18</v>
      </c>
      <c r="JU19">
        <v>641.302</v>
      </c>
      <c r="JV19">
        <v>700.98</v>
      </c>
      <c r="JW19">
        <v>32.583</v>
      </c>
      <c r="JX19">
        <v>32.1139</v>
      </c>
      <c r="JY19">
        <v>30.0015</v>
      </c>
      <c r="JZ19">
        <v>31.6635</v>
      </c>
      <c r="KA19">
        <v>32.0136</v>
      </c>
      <c r="KB19">
        <v>53.6565</v>
      </c>
      <c r="KC19">
        <v>-30</v>
      </c>
      <c r="KD19">
        <v>-30</v>
      </c>
      <c r="KE19">
        <v>-999.9</v>
      </c>
      <c r="KF19">
        <v>1000</v>
      </c>
      <c r="KG19">
        <v>0</v>
      </c>
      <c r="KH19">
        <v>101.746</v>
      </c>
      <c r="KI19">
        <v>101.792</v>
      </c>
    </row>
    <row r="20" spans="1:295">
      <c r="A20">
        <v>4</v>
      </c>
      <c r="B20">
        <v>1695420640</v>
      </c>
      <c r="C20">
        <v>152</v>
      </c>
      <c r="D20" t="s">
        <v>452</v>
      </c>
      <c r="E20" t="s">
        <v>453</v>
      </c>
      <c r="F20">
        <v>15</v>
      </c>
      <c r="G20">
        <v>1695420632</v>
      </c>
      <c r="H20">
        <f>(I20)/1000</f>
        <v>0</v>
      </c>
      <c r="I20">
        <f>IF(DN20, AL20, AF20)</f>
        <v>0</v>
      </c>
      <c r="J20">
        <f>IF(DN20, AG20, AE20)</f>
        <v>0</v>
      </c>
      <c r="K20">
        <f>DP20 - IF(AS20&gt;1, J20*DJ20*100.0/(AU20*ED20), 0)</f>
        <v>0</v>
      </c>
      <c r="L20">
        <f>((R20-H20/2)*K20-J20)/(R20+H20/2)</f>
        <v>0</v>
      </c>
      <c r="M20">
        <f>L20*(DW20+DX20)/1000.0</f>
        <v>0</v>
      </c>
      <c r="N20">
        <f>(DP20 - IF(AS20&gt;1, J20*DJ20*100.0/(AU20*ED20), 0))*(DW20+DX20)/1000.0</f>
        <v>0</v>
      </c>
      <c r="O20">
        <f>2.0/((1/Q20-1/P20)+SIGN(Q20)*SQRT((1/Q20-1/P20)*(1/Q20-1/P20) + 4*DK20/((DK20+1)*(DK20+1))*(2*1/Q20*1/P20-1/P20*1/P20)))</f>
        <v>0</v>
      </c>
      <c r="P20">
        <f>IF(LEFT(DL20,1)&lt;&gt;"0",IF(LEFT(DL20,1)="1",3.0,DM20),$D$5+$E$5*(ED20*DW20/($K$5*1000))+$F$5*(ED20*DW20/($K$5*1000))*MAX(MIN(DJ20,$J$5),$I$5)*MAX(MIN(DJ20,$J$5),$I$5)+$G$5*MAX(MIN(DJ20,$J$5),$I$5)*(ED20*DW20/($K$5*1000))+$H$5*(ED20*DW20/($K$5*1000))*(ED20*DW20/($K$5*1000)))</f>
        <v>0</v>
      </c>
      <c r="Q20">
        <f>H20*(1000-(1000*0.61365*exp(17.502*U20/(240.97+U20))/(DW20+DX20)+DR20)/2)/(1000*0.61365*exp(17.502*U20/(240.97+U20))/(DW20+DX20)-DR20)</f>
        <v>0</v>
      </c>
      <c r="R20">
        <f>1/((DK20+1)/(O20/1.6)+1/(P20/1.37)) + DK20/((DK20+1)/(O20/1.6) + DK20/(P20/1.37))</f>
        <v>0</v>
      </c>
      <c r="S20">
        <f>(DF20*DI20)</f>
        <v>0</v>
      </c>
      <c r="T20">
        <f>(DY20+(S20+2*0.95*5.67E-8*(((DY20+$B$7)+273)^4-(DY20+273)^4)-44100*H20)/(1.84*29.3*P20+8*0.95*5.67E-8*(DY20+273)^3))</f>
        <v>0</v>
      </c>
      <c r="U20">
        <f>($C$7*DZ20+$D$7*EA20+$E$7*T20)</f>
        <v>0</v>
      </c>
      <c r="V20">
        <f>0.61365*exp(17.502*U20/(240.97+U20))</f>
        <v>0</v>
      </c>
      <c r="W20">
        <f>(X20/Y20*100)</f>
        <v>0</v>
      </c>
      <c r="X20">
        <f>DR20*(DW20+DX20)/1000</f>
        <v>0</v>
      </c>
      <c r="Y20">
        <f>0.61365*exp(17.502*DY20/(240.97+DY20))</f>
        <v>0</v>
      </c>
      <c r="Z20">
        <f>(V20-DR20*(DW20+DX20)/1000)</f>
        <v>0</v>
      </c>
      <c r="AA20">
        <f>(-H20*44100)</f>
        <v>0</v>
      </c>
      <c r="AB20">
        <f>2*29.3*P20*0.92*(DY20-U20)</f>
        <v>0</v>
      </c>
      <c r="AC20">
        <f>2*0.95*5.67E-8*(((DY20+$B$7)+273)^4-(U20+273)^4)</f>
        <v>0</v>
      </c>
      <c r="AD20">
        <f>S20+AC20+AA20+AB20</f>
        <v>0</v>
      </c>
      <c r="AE20">
        <f>DV20*AS20*(DQ20-DP20*(1000-AS20*DS20)/(1000-AS20*DR20))/(100*DJ20)</f>
        <v>0</v>
      </c>
      <c r="AF20">
        <f>1000*DV20*AS20*(DR20-DS20)/(100*DJ20*(1000-AS20*DR20))</f>
        <v>0</v>
      </c>
      <c r="AG20">
        <f>(AH20 - AI20 - DW20*1E3/(8.314*(DY20+273.15)) * AK20/DV20 * AJ20) * DV20/(100*DJ20) * (1000 - DS20)/1000</f>
        <v>0</v>
      </c>
      <c r="AH20">
        <v>1035.85848602347</v>
      </c>
      <c r="AI20">
        <v>1009.18066666667</v>
      </c>
      <c r="AJ20">
        <v>0.00316207611871166</v>
      </c>
      <c r="AK20">
        <v>65.8360659964508</v>
      </c>
      <c r="AL20">
        <f>(AN20 - AM20 + DW20*1E3/(8.314*(DY20+273.15)) * AP20/DV20 * AO20) * DV20/(100*DJ20) * 1000/(1000 - AN20)</f>
        <v>0</v>
      </c>
      <c r="AM20">
        <v>34.6100134886808</v>
      </c>
      <c r="AN20">
        <v>41.8454624242424</v>
      </c>
      <c r="AO20">
        <v>0.000307496821248014</v>
      </c>
      <c r="AP20">
        <v>77.713849340266</v>
      </c>
      <c r="AQ20">
        <v>0</v>
      </c>
      <c r="AR20">
        <v>0</v>
      </c>
      <c r="AS20">
        <f>IF(AQ20*$H$13&gt;=AU20,1.0,(AU20/(AU20-AQ20*$H$13)))</f>
        <v>0</v>
      </c>
      <c r="AT20">
        <f>(AS20-1)*100</f>
        <v>0</v>
      </c>
      <c r="AU20">
        <f>MAX(0,($B$13+$C$13*ED20)/(1+$D$13*ED20)*DW20/(DY20+273)*$E$13)</f>
        <v>0</v>
      </c>
      <c r="AV20" t="s">
        <v>434</v>
      </c>
      <c r="AW20">
        <v>10208.1</v>
      </c>
      <c r="AX20">
        <v>953.244230769231</v>
      </c>
      <c r="AY20">
        <v>4562.68</v>
      </c>
      <c r="AZ20">
        <f>1-AX20/AY20</f>
        <v>0</v>
      </c>
      <c r="BA20">
        <v>-0.454685974055107</v>
      </c>
      <c r="BB20" t="s">
        <v>454</v>
      </c>
      <c r="BC20">
        <v>10212.7</v>
      </c>
      <c r="BD20">
        <v>1549.16</v>
      </c>
      <c r="BE20">
        <v>1981.42687841371</v>
      </c>
      <c r="BF20">
        <f>1-BD20/BE20</f>
        <v>0</v>
      </c>
      <c r="BG20">
        <v>0.5</v>
      </c>
      <c r="BH20">
        <f>DG20</f>
        <v>0</v>
      </c>
      <c r="BI20">
        <f>J20</f>
        <v>0</v>
      </c>
      <c r="BJ20">
        <f>BF20*BG20*BH20</f>
        <v>0</v>
      </c>
      <c r="BK20">
        <f>(BI20-BA20)/BH20</f>
        <v>0</v>
      </c>
      <c r="BL20">
        <f>(AY20-BE20)/BE20</f>
        <v>0</v>
      </c>
      <c r="BM20">
        <f>AX20/(AZ20+AX20/BE20)</f>
        <v>0</v>
      </c>
      <c r="BN20" t="s">
        <v>436</v>
      </c>
      <c r="BO20">
        <v>0</v>
      </c>
      <c r="BP20">
        <f>IF(BO20&lt;&gt;0, BO20, BM20)</f>
        <v>0</v>
      </c>
      <c r="BQ20">
        <f>1-BP20/BE20</f>
        <v>0</v>
      </c>
      <c r="BR20">
        <f>(BE20-BD20)/(BE20-BP20)</f>
        <v>0</v>
      </c>
      <c r="BS20">
        <f>(AY20-BE20)/(AY20-BP20)</f>
        <v>0</v>
      </c>
      <c r="BT20">
        <f>(BE20-BD20)/(BE20-AX20)</f>
        <v>0</v>
      </c>
      <c r="BU20">
        <f>(AY20-BE20)/(AY20-AX20)</f>
        <v>0</v>
      </c>
      <c r="BV20">
        <f>(BR20*BP20/BD20)</f>
        <v>0</v>
      </c>
      <c r="BW20">
        <f>(1-BV20)</f>
        <v>0</v>
      </c>
      <c r="BX20">
        <v>1620</v>
      </c>
      <c r="BY20">
        <v>290</v>
      </c>
      <c r="BZ20">
        <v>1910.67</v>
      </c>
      <c r="CA20">
        <v>105</v>
      </c>
      <c r="CB20">
        <v>10212.7</v>
      </c>
      <c r="CC20">
        <v>1907.71</v>
      </c>
      <c r="CD20">
        <v>2.96</v>
      </c>
      <c r="CE20">
        <v>300</v>
      </c>
      <c r="CF20">
        <v>24.1</v>
      </c>
      <c r="CG20">
        <v>1981.42687841371</v>
      </c>
      <c r="CH20">
        <v>2.09285797662908</v>
      </c>
      <c r="CI20">
        <v>-75.2862225155165</v>
      </c>
      <c r="CJ20">
        <v>1.89171712654245</v>
      </c>
      <c r="CK20">
        <v>0.982628836271089</v>
      </c>
      <c r="CL20">
        <v>-0.00719213770856508</v>
      </c>
      <c r="CM20">
        <v>290</v>
      </c>
      <c r="CN20">
        <v>1909.63</v>
      </c>
      <c r="CO20">
        <v>675</v>
      </c>
      <c r="CP20">
        <v>10176.4</v>
      </c>
      <c r="CQ20">
        <v>1907.45</v>
      </c>
      <c r="CR20">
        <v>2.18</v>
      </c>
      <c r="DF20">
        <f>$B$11*EE20+$C$11*EF20+$F$11*EQ20*(1-ET20)</f>
        <v>0</v>
      </c>
      <c r="DG20">
        <f>DF20*DH20</f>
        <v>0</v>
      </c>
      <c r="DH20">
        <f>($B$11*$D$9+$C$11*$D$9+$F$11*((FD20+EV20)/MAX(FD20+EV20+FE20, 0.1)*$I$9+FE20/MAX(FD20+EV20+FE20, 0.1)*$J$9))/($B$11+$C$11+$F$11)</f>
        <v>0</v>
      </c>
      <c r="DI20">
        <f>($B$11*$K$9+$C$11*$K$9+$F$11*((FD20+EV20)/MAX(FD20+EV20+FE20, 0.1)*$P$9+FE20/MAX(FD20+EV20+FE20, 0.1)*$Q$9))/($B$11+$C$11+$F$11)</f>
        <v>0</v>
      </c>
      <c r="DJ20">
        <v>6</v>
      </c>
      <c r="DK20">
        <v>0.5</v>
      </c>
      <c r="DL20" t="s">
        <v>437</v>
      </c>
      <c r="DM20">
        <v>2</v>
      </c>
      <c r="DN20" t="b">
        <v>1</v>
      </c>
      <c r="DO20">
        <v>1695420632</v>
      </c>
      <c r="DP20">
        <v>966.9484</v>
      </c>
      <c r="DQ20">
        <v>999.9812</v>
      </c>
      <c r="DR20">
        <v>41.83042</v>
      </c>
      <c r="DS20">
        <v>34.59494</v>
      </c>
      <c r="DT20">
        <v>960.7166</v>
      </c>
      <c r="DU20">
        <v>41.0335</v>
      </c>
      <c r="DV20">
        <v>600.0028</v>
      </c>
      <c r="DW20">
        <v>88.3298733333334</v>
      </c>
      <c r="DX20">
        <v>0.0999758133333333</v>
      </c>
      <c r="DY20">
        <v>35.0239</v>
      </c>
      <c r="DZ20">
        <v>32.26588</v>
      </c>
      <c r="EA20">
        <v>999.9</v>
      </c>
      <c r="EB20">
        <v>0</v>
      </c>
      <c r="EC20">
        <v>0</v>
      </c>
      <c r="ED20">
        <v>4966.66666666667</v>
      </c>
      <c r="EE20">
        <v>0</v>
      </c>
      <c r="EF20">
        <v>26.91452</v>
      </c>
      <c r="EG20">
        <v>-33.03258</v>
      </c>
      <c r="EH20">
        <v>1009.16266666667</v>
      </c>
      <c r="EI20">
        <v>1035.81533333333</v>
      </c>
      <c r="EJ20">
        <v>7.23547333333333</v>
      </c>
      <c r="EK20">
        <v>999.9812</v>
      </c>
      <c r="EL20">
        <v>34.59494</v>
      </c>
      <c r="EM20">
        <v>3.69487533333333</v>
      </c>
      <c r="EN20">
        <v>3.055766</v>
      </c>
      <c r="EO20">
        <v>27.5428533333333</v>
      </c>
      <c r="EP20">
        <v>24.33494</v>
      </c>
      <c r="EQ20">
        <v>1499.99533333333</v>
      </c>
      <c r="ER20">
        <v>0.972996933333333</v>
      </c>
      <c r="ES20">
        <v>0.0270034466666667</v>
      </c>
      <c r="ET20">
        <v>0</v>
      </c>
      <c r="EU20">
        <v>1550.47333333333</v>
      </c>
      <c r="EV20">
        <v>5.00003</v>
      </c>
      <c r="EW20">
        <v>23474.78</v>
      </c>
      <c r="EX20">
        <v>11374.3933333333</v>
      </c>
      <c r="EY20">
        <v>47.7164</v>
      </c>
      <c r="EZ20">
        <v>49.0537333333333</v>
      </c>
      <c r="FA20">
        <v>48.312</v>
      </c>
      <c r="FB20">
        <v>48.812</v>
      </c>
      <c r="FC20">
        <v>50.125</v>
      </c>
      <c r="FD20">
        <v>1454.62466666667</v>
      </c>
      <c r="FE20">
        <v>40.372</v>
      </c>
      <c r="FF20">
        <v>0</v>
      </c>
      <c r="FG20">
        <v>53.9000000953674</v>
      </c>
      <c r="FH20">
        <v>0</v>
      </c>
      <c r="FI20">
        <v>1549.16</v>
      </c>
      <c r="FJ20">
        <v>-79.6776923005374</v>
      </c>
      <c r="FK20">
        <v>-1219.03846151701</v>
      </c>
      <c r="FL20">
        <v>23454.476</v>
      </c>
      <c r="FM20">
        <v>15</v>
      </c>
      <c r="FN20">
        <v>1695420459</v>
      </c>
      <c r="FO20" t="s">
        <v>438</v>
      </c>
      <c r="FP20">
        <v>1695420459</v>
      </c>
      <c r="FQ20">
        <v>1695420459</v>
      </c>
      <c r="FR20">
        <v>19</v>
      </c>
      <c r="FS20">
        <v>0.204</v>
      </c>
      <c r="FT20">
        <v>0.05</v>
      </c>
      <c r="FU20">
        <v>6.308</v>
      </c>
      <c r="FV20">
        <v>0.797</v>
      </c>
      <c r="FW20">
        <v>1000</v>
      </c>
      <c r="FX20">
        <v>34</v>
      </c>
      <c r="FY20">
        <v>0.15</v>
      </c>
      <c r="FZ20">
        <v>0.02</v>
      </c>
      <c r="GA20">
        <v>25.7135103566992</v>
      </c>
      <c r="GB20">
        <v>0.17310932970722</v>
      </c>
      <c r="GC20">
        <v>0.0744161788029851</v>
      </c>
      <c r="GD20">
        <v>1</v>
      </c>
      <c r="GE20">
        <v>1550.7552</v>
      </c>
      <c r="GF20">
        <v>-79.4984614203052</v>
      </c>
      <c r="GG20">
        <v>5.73524201407404</v>
      </c>
      <c r="GH20">
        <v>0</v>
      </c>
      <c r="GI20">
        <v>0.670926762568275</v>
      </c>
      <c r="GJ20">
        <v>-0.0137360831685382</v>
      </c>
      <c r="GK20">
        <v>0.00119797042146404</v>
      </c>
      <c r="GL20">
        <v>1</v>
      </c>
      <c r="GM20">
        <v>2</v>
      </c>
      <c r="GN20">
        <v>3</v>
      </c>
      <c r="GO20" t="s">
        <v>447</v>
      </c>
      <c r="GP20">
        <v>3.19547</v>
      </c>
      <c r="GQ20">
        <v>2.72246</v>
      </c>
      <c r="GR20">
        <v>0.151175</v>
      </c>
      <c r="GS20">
        <v>0.154844</v>
      </c>
      <c r="GT20">
        <v>0.15205</v>
      </c>
      <c r="GU20">
        <v>0.134473</v>
      </c>
      <c r="GV20">
        <v>23186.3</v>
      </c>
      <c r="GW20">
        <v>23401.1</v>
      </c>
      <c r="GX20">
        <v>25851.8</v>
      </c>
      <c r="GY20">
        <v>26437.7</v>
      </c>
      <c r="GZ20">
        <v>31068.5</v>
      </c>
      <c r="HA20">
        <v>31864.4</v>
      </c>
      <c r="HB20">
        <v>39341.2</v>
      </c>
      <c r="HC20">
        <v>39226.3</v>
      </c>
      <c r="HD20">
        <v>2.23657</v>
      </c>
      <c r="HE20">
        <v>2.14577</v>
      </c>
      <c r="HF20">
        <v>0.0392422</v>
      </c>
      <c r="HG20">
        <v>0</v>
      </c>
      <c r="HH20">
        <v>31.6368</v>
      </c>
      <c r="HI20">
        <v>999.9</v>
      </c>
      <c r="HJ20">
        <v>62.849</v>
      </c>
      <c r="HK20">
        <v>33.133</v>
      </c>
      <c r="HL20">
        <v>36.2161</v>
      </c>
      <c r="HM20">
        <v>29.7918</v>
      </c>
      <c r="HN20">
        <v>33.9784</v>
      </c>
      <c r="HO20">
        <v>2</v>
      </c>
      <c r="HP20">
        <v>0.402873</v>
      </c>
      <c r="HQ20">
        <v>0</v>
      </c>
      <c r="HR20">
        <v>20.2527</v>
      </c>
      <c r="HS20">
        <v>5.24799</v>
      </c>
      <c r="HT20">
        <v>11.9201</v>
      </c>
      <c r="HU20">
        <v>4.97525</v>
      </c>
      <c r="HV20">
        <v>3.286</v>
      </c>
      <c r="HW20">
        <v>972.9</v>
      </c>
      <c r="HX20">
        <v>9999</v>
      </c>
      <c r="HY20">
        <v>9999</v>
      </c>
      <c r="HZ20">
        <v>9999</v>
      </c>
      <c r="IA20">
        <v>1.86661</v>
      </c>
      <c r="IB20">
        <v>1.86675</v>
      </c>
      <c r="IC20">
        <v>1.8646</v>
      </c>
      <c r="ID20">
        <v>1.86506</v>
      </c>
      <c r="IE20">
        <v>1.86295</v>
      </c>
      <c r="IF20">
        <v>1.86576</v>
      </c>
      <c r="IG20">
        <v>1.8652</v>
      </c>
      <c r="IH20">
        <v>1.87042</v>
      </c>
      <c r="II20">
        <v>5</v>
      </c>
      <c r="IJ20">
        <v>0</v>
      </c>
      <c r="IK20">
        <v>0</v>
      </c>
      <c r="IL20">
        <v>0</v>
      </c>
      <c r="IM20" t="s">
        <v>440</v>
      </c>
      <c r="IN20" t="s">
        <v>441</v>
      </c>
      <c r="IO20" t="s">
        <v>442</v>
      </c>
      <c r="IP20" t="s">
        <v>443</v>
      </c>
      <c r="IQ20" t="s">
        <v>443</v>
      </c>
      <c r="IR20" t="s">
        <v>442</v>
      </c>
      <c r="IS20">
        <v>0</v>
      </c>
      <c r="IT20">
        <v>100</v>
      </c>
      <c r="IU20">
        <v>100</v>
      </c>
      <c r="IV20">
        <v>6.232</v>
      </c>
      <c r="IW20">
        <v>0.797</v>
      </c>
      <c r="IX20">
        <v>3.23776181456559</v>
      </c>
      <c r="IY20">
        <v>0.00418538200283587</v>
      </c>
      <c r="IZ20">
        <v>-1.41063378290963e-06</v>
      </c>
      <c r="JA20">
        <v>3.10169211340598e-10</v>
      </c>
      <c r="JB20">
        <v>0.79692</v>
      </c>
      <c r="JC20">
        <v>0</v>
      </c>
      <c r="JD20">
        <v>0</v>
      </c>
      <c r="JE20">
        <v>0</v>
      </c>
      <c r="JF20">
        <v>10</v>
      </c>
      <c r="JG20">
        <v>2135</v>
      </c>
      <c r="JH20">
        <v>1</v>
      </c>
      <c r="JI20">
        <v>29</v>
      </c>
      <c r="JJ20">
        <v>3</v>
      </c>
      <c r="JK20">
        <v>3</v>
      </c>
      <c r="JL20">
        <v>2.67822</v>
      </c>
      <c r="JM20">
        <v>2.67578</v>
      </c>
      <c r="JN20">
        <v>2.09595</v>
      </c>
      <c r="JO20">
        <v>2.76978</v>
      </c>
      <c r="JP20">
        <v>2.09717</v>
      </c>
      <c r="JQ20">
        <v>2.35596</v>
      </c>
      <c r="JR20">
        <v>37.4819</v>
      </c>
      <c r="JS20">
        <v>14.6486</v>
      </c>
      <c r="JT20">
        <v>18</v>
      </c>
      <c r="JU20">
        <v>641.598</v>
      </c>
      <c r="JV20">
        <v>699.794</v>
      </c>
      <c r="JW20">
        <v>32.6878</v>
      </c>
      <c r="JX20">
        <v>32.2929</v>
      </c>
      <c r="JY20">
        <v>30.0012</v>
      </c>
      <c r="JZ20">
        <v>31.8272</v>
      </c>
      <c r="KA20">
        <v>32.1753</v>
      </c>
      <c r="KB20">
        <v>53.6644</v>
      </c>
      <c r="KC20">
        <v>-30</v>
      </c>
      <c r="KD20">
        <v>-30</v>
      </c>
      <c r="KE20">
        <v>-999.9</v>
      </c>
      <c r="KF20">
        <v>1000</v>
      </c>
      <c r="KG20">
        <v>0</v>
      </c>
      <c r="KH20">
        <v>101.719</v>
      </c>
      <c r="KI20">
        <v>101.756</v>
      </c>
    </row>
    <row r="21" spans="1:295">
      <c r="A21">
        <v>5</v>
      </c>
      <c r="B21">
        <v>1695420697</v>
      </c>
      <c r="C21">
        <v>209</v>
      </c>
      <c r="D21" t="s">
        <v>455</v>
      </c>
      <c r="E21" t="s">
        <v>456</v>
      </c>
      <c r="F21">
        <v>15</v>
      </c>
      <c r="G21">
        <v>1695420689</v>
      </c>
      <c r="H21">
        <f>(I21)/1000</f>
        <v>0</v>
      </c>
      <c r="I21">
        <f>IF(DN21, AL21, AF21)</f>
        <v>0</v>
      </c>
      <c r="J21">
        <f>IF(DN21, AG21, AE21)</f>
        <v>0</v>
      </c>
      <c r="K21">
        <f>DP21 - IF(AS21&gt;1, J21*DJ21*100.0/(AU21*ED21), 0)</f>
        <v>0</v>
      </c>
      <c r="L21">
        <f>((R21-H21/2)*K21-J21)/(R21+H21/2)</f>
        <v>0</v>
      </c>
      <c r="M21">
        <f>L21*(DW21+DX21)/1000.0</f>
        <v>0</v>
      </c>
      <c r="N21">
        <f>(DP21 - IF(AS21&gt;1, J21*DJ21*100.0/(AU21*ED21), 0))*(DW21+DX21)/1000.0</f>
        <v>0</v>
      </c>
      <c r="O21">
        <f>2.0/((1/Q21-1/P21)+SIGN(Q21)*SQRT((1/Q21-1/P21)*(1/Q21-1/P21) + 4*DK21/((DK21+1)*(DK21+1))*(2*1/Q21*1/P21-1/P21*1/P21)))</f>
        <v>0</v>
      </c>
      <c r="P21">
        <f>IF(LEFT(DL21,1)&lt;&gt;"0",IF(LEFT(DL21,1)="1",3.0,DM21),$D$5+$E$5*(ED21*DW21/($K$5*1000))+$F$5*(ED21*DW21/($K$5*1000))*MAX(MIN(DJ21,$J$5),$I$5)*MAX(MIN(DJ21,$J$5),$I$5)+$G$5*MAX(MIN(DJ21,$J$5),$I$5)*(ED21*DW21/($K$5*1000))+$H$5*(ED21*DW21/($K$5*1000))*(ED21*DW21/($K$5*1000)))</f>
        <v>0</v>
      </c>
      <c r="Q21">
        <f>H21*(1000-(1000*0.61365*exp(17.502*U21/(240.97+U21))/(DW21+DX21)+DR21)/2)/(1000*0.61365*exp(17.502*U21/(240.97+U21))/(DW21+DX21)-DR21)</f>
        <v>0</v>
      </c>
      <c r="R21">
        <f>1/((DK21+1)/(O21/1.6)+1/(P21/1.37)) + DK21/((DK21+1)/(O21/1.6) + DK21/(P21/1.37))</f>
        <v>0</v>
      </c>
      <c r="S21">
        <f>(DF21*DI21)</f>
        <v>0</v>
      </c>
      <c r="T21">
        <f>(DY21+(S21+2*0.95*5.67E-8*(((DY21+$B$7)+273)^4-(DY21+273)^4)-44100*H21)/(1.84*29.3*P21+8*0.95*5.67E-8*(DY21+273)^3))</f>
        <v>0</v>
      </c>
      <c r="U21">
        <f>($C$7*DZ21+$D$7*EA21+$E$7*T21)</f>
        <v>0</v>
      </c>
      <c r="V21">
        <f>0.61365*exp(17.502*U21/(240.97+U21))</f>
        <v>0</v>
      </c>
      <c r="W21">
        <f>(X21/Y21*100)</f>
        <v>0</v>
      </c>
      <c r="X21">
        <f>DR21*(DW21+DX21)/1000</f>
        <v>0</v>
      </c>
      <c r="Y21">
        <f>0.61365*exp(17.502*DY21/(240.97+DY21))</f>
        <v>0</v>
      </c>
      <c r="Z21">
        <f>(V21-DR21*(DW21+DX21)/1000)</f>
        <v>0</v>
      </c>
      <c r="AA21">
        <f>(-H21*44100)</f>
        <v>0</v>
      </c>
      <c r="AB21">
        <f>2*29.3*P21*0.92*(DY21-U21)</f>
        <v>0</v>
      </c>
      <c r="AC21">
        <f>2*0.95*5.67E-8*(((DY21+$B$7)+273)^4-(U21+273)^4)</f>
        <v>0</v>
      </c>
      <c r="AD21">
        <f>S21+AC21+AA21+AB21</f>
        <v>0</v>
      </c>
      <c r="AE21">
        <f>DV21*AS21*(DQ21-DP21*(1000-AS21*DS21)/(1000-AS21*DR21))/(100*DJ21)</f>
        <v>0</v>
      </c>
      <c r="AF21">
        <f>1000*DV21*AS21*(DR21-DS21)/(100*DJ21*(1000-AS21*DR21))</f>
        <v>0</v>
      </c>
      <c r="AG21">
        <f>(AH21 - AI21 - DW21*1E3/(8.314*(DY21+273.15)) * AK21/DV21 * AJ21) * DV21/(100*DJ21) * (1000 - DS21)/1000</f>
        <v>0</v>
      </c>
      <c r="AH21">
        <v>1036.06348778791</v>
      </c>
      <c r="AI21">
        <v>1008.72927272727</v>
      </c>
      <c r="AJ21">
        <v>-0.00249993637531059</v>
      </c>
      <c r="AK21">
        <v>65.8360659964508</v>
      </c>
      <c r="AL21">
        <f>(AN21 - AM21 + DW21*1E3/(8.314*(DY21+273.15)) * AP21/DV21 * AO21) * DV21/(100*DJ21) * 1000/(1000 - AN21)</f>
        <v>0</v>
      </c>
      <c r="AM21">
        <v>34.8270189500483</v>
      </c>
      <c r="AN21">
        <v>42.0557848484848</v>
      </c>
      <c r="AO21">
        <v>0.000253160143829241</v>
      </c>
      <c r="AP21">
        <v>77.713849340266</v>
      </c>
      <c r="AQ21">
        <v>0</v>
      </c>
      <c r="AR21">
        <v>0</v>
      </c>
      <c r="AS21">
        <f>IF(AQ21*$H$13&gt;=AU21,1.0,(AU21/(AU21-AQ21*$H$13)))</f>
        <v>0</v>
      </c>
      <c r="AT21">
        <f>(AS21-1)*100</f>
        <v>0</v>
      </c>
      <c r="AU21">
        <f>MAX(0,($B$13+$C$13*ED21)/(1+$D$13*ED21)*DW21/(DY21+273)*$E$13)</f>
        <v>0</v>
      </c>
      <c r="AV21" t="s">
        <v>434</v>
      </c>
      <c r="AW21">
        <v>10208.1</v>
      </c>
      <c r="AX21">
        <v>953.244230769231</v>
      </c>
      <c r="AY21">
        <v>4562.68</v>
      </c>
      <c r="AZ21">
        <f>1-AX21/AY21</f>
        <v>0</v>
      </c>
      <c r="BA21">
        <v>-0.454685974055107</v>
      </c>
      <c r="BB21" t="s">
        <v>457</v>
      </c>
      <c r="BC21">
        <v>10206.8</v>
      </c>
      <c r="BD21">
        <v>1480.11115384615</v>
      </c>
      <c r="BE21">
        <v>1909.50755003705</v>
      </c>
      <c r="BF21">
        <f>1-BD21/BE21</f>
        <v>0</v>
      </c>
      <c r="BG21">
        <v>0.5</v>
      </c>
      <c r="BH21">
        <f>DG21</f>
        <v>0</v>
      </c>
      <c r="BI21">
        <f>J21</f>
        <v>0</v>
      </c>
      <c r="BJ21">
        <f>BF21*BG21*BH21</f>
        <v>0</v>
      </c>
      <c r="BK21">
        <f>(BI21-BA21)/BH21</f>
        <v>0</v>
      </c>
      <c r="BL21">
        <f>(AY21-BE21)/BE21</f>
        <v>0</v>
      </c>
      <c r="BM21">
        <f>AX21/(AZ21+AX21/BE21)</f>
        <v>0</v>
      </c>
      <c r="BN21" t="s">
        <v>436</v>
      </c>
      <c r="BO21">
        <v>0</v>
      </c>
      <c r="BP21">
        <f>IF(BO21&lt;&gt;0, BO21, BM21)</f>
        <v>0</v>
      </c>
      <c r="BQ21">
        <f>1-BP21/BE21</f>
        <v>0</v>
      </c>
      <c r="BR21">
        <f>(BE21-BD21)/(BE21-BP21)</f>
        <v>0</v>
      </c>
      <c r="BS21">
        <f>(AY21-BE21)/(AY21-BP21)</f>
        <v>0</v>
      </c>
      <c r="BT21">
        <f>(BE21-BD21)/(BE21-AX21)</f>
        <v>0</v>
      </c>
      <c r="BU21">
        <f>(AY21-BE21)/(AY21-AX21)</f>
        <v>0</v>
      </c>
      <c r="BV21">
        <f>(BR21*BP21/BD21)</f>
        <v>0</v>
      </c>
      <c r="BW21">
        <f>(1-BV21)</f>
        <v>0</v>
      </c>
      <c r="BX21">
        <v>1621</v>
      </c>
      <c r="BY21">
        <v>290</v>
      </c>
      <c r="BZ21">
        <v>1838.91</v>
      </c>
      <c r="CA21">
        <v>135</v>
      </c>
      <c r="CB21">
        <v>10206.8</v>
      </c>
      <c r="CC21">
        <v>1836.75</v>
      </c>
      <c r="CD21">
        <v>2.16</v>
      </c>
      <c r="CE21">
        <v>300</v>
      </c>
      <c r="CF21">
        <v>24.1</v>
      </c>
      <c r="CG21">
        <v>1909.50755003705</v>
      </c>
      <c r="CH21">
        <v>2.28611512156549</v>
      </c>
      <c r="CI21">
        <v>-74.2646981606842</v>
      </c>
      <c r="CJ21">
        <v>2.06611941939365</v>
      </c>
      <c r="CK21">
        <v>0.978787471832683</v>
      </c>
      <c r="CL21">
        <v>-0.00719117575083427</v>
      </c>
      <c r="CM21">
        <v>290</v>
      </c>
      <c r="CN21">
        <v>1838.29</v>
      </c>
      <c r="CO21">
        <v>895</v>
      </c>
      <c r="CP21">
        <v>10166.7</v>
      </c>
      <c r="CQ21">
        <v>1836.46</v>
      </c>
      <c r="CR21">
        <v>1.83</v>
      </c>
      <c r="DF21">
        <f>$B$11*EE21+$C$11*EF21+$F$11*EQ21*(1-ET21)</f>
        <v>0</v>
      </c>
      <c r="DG21">
        <f>DF21*DH21</f>
        <v>0</v>
      </c>
      <c r="DH21">
        <f>($B$11*$D$9+$C$11*$D$9+$F$11*((FD21+EV21)/MAX(FD21+EV21+FE21, 0.1)*$I$9+FE21/MAX(FD21+EV21+FE21, 0.1)*$J$9))/($B$11+$C$11+$F$11)</f>
        <v>0</v>
      </c>
      <c r="DI21">
        <f>($B$11*$K$9+$C$11*$K$9+$F$11*((FD21+EV21)/MAX(FD21+EV21+FE21, 0.1)*$P$9+FE21/MAX(FD21+EV21+FE21, 0.1)*$Q$9))/($B$11+$C$11+$F$11)</f>
        <v>0</v>
      </c>
      <c r="DJ21">
        <v>6</v>
      </c>
      <c r="DK21">
        <v>0.5</v>
      </c>
      <c r="DL21" t="s">
        <v>437</v>
      </c>
      <c r="DM21">
        <v>2</v>
      </c>
      <c r="DN21" t="b">
        <v>1</v>
      </c>
      <c r="DO21">
        <v>1695420689</v>
      </c>
      <c r="DP21">
        <v>966.354866666667</v>
      </c>
      <c r="DQ21">
        <v>999.990933333333</v>
      </c>
      <c r="DR21">
        <v>42.04224</v>
      </c>
      <c r="DS21">
        <v>34.8141866666667</v>
      </c>
      <c r="DT21">
        <v>960.124466666667</v>
      </c>
      <c r="DU21">
        <v>41.2453066666667</v>
      </c>
      <c r="DV21">
        <v>600.001533333333</v>
      </c>
      <c r="DW21">
        <v>88.33094</v>
      </c>
      <c r="DX21">
        <v>0.0999881266666667</v>
      </c>
      <c r="DY21">
        <v>35.12444</v>
      </c>
      <c r="DZ21">
        <v>32.3589333333333</v>
      </c>
      <c r="EA21">
        <v>999.9</v>
      </c>
      <c r="EB21">
        <v>0</v>
      </c>
      <c r="EC21">
        <v>0</v>
      </c>
      <c r="ED21">
        <v>4966.25</v>
      </c>
      <c r="EE21">
        <v>0</v>
      </c>
      <c r="EF21">
        <v>27.49556</v>
      </c>
      <c r="EG21">
        <v>-33.6360933333333</v>
      </c>
      <c r="EH21">
        <v>1008.766</v>
      </c>
      <c r="EI21">
        <v>1036.06</v>
      </c>
      <c r="EJ21">
        <v>7.22804666666667</v>
      </c>
      <c r="EK21">
        <v>999.990933333333</v>
      </c>
      <c r="EL21">
        <v>34.8141866666667</v>
      </c>
      <c r="EM21">
        <v>3.71362866666667</v>
      </c>
      <c r="EN21">
        <v>3.07517</v>
      </c>
      <c r="EO21">
        <v>27.6294266666667</v>
      </c>
      <c r="EP21">
        <v>24.44062</v>
      </c>
      <c r="EQ21">
        <v>1499.996</v>
      </c>
      <c r="ER21">
        <v>0.972994333333333</v>
      </c>
      <c r="ES21">
        <v>0.0270059066666667</v>
      </c>
      <c r="ET21">
        <v>0</v>
      </c>
      <c r="EU21">
        <v>1480.52333333333</v>
      </c>
      <c r="EV21">
        <v>5.00003</v>
      </c>
      <c r="EW21">
        <v>22441.1466666667</v>
      </c>
      <c r="EX21">
        <v>11374.3933333333</v>
      </c>
      <c r="EY21">
        <v>47.854</v>
      </c>
      <c r="EZ21">
        <v>49.1787333333333</v>
      </c>
      <c r="FA21">
        <v>48.437</v>
      </c>
      <c r="FB21">
        <v>48.937</v>
      </c>
      <c r="FC21">
        <v>50.25</v>
      </c>
      <c r="FD21">
        <v>1454.626</v>
      </c>
      <c r="FE21">
        <v>40.37</v>
      </c>
      <c r="FF21">
        <v>0</v>
      </c>
      <c r="FG21">
        <v>55.7000000476837</v>
      </c>
      <c r="FH21">
        <v>0</v>
      </c>
      <c r="FI21">
        <v>1480.11115384615</v>
      </c>
      <c r="FJ21">
        <v>-51.2071794129303</v>
      </c>
      <c r="FK21">
        <v>-806.499144335377</v>
      </c>
      <c r="FL21">
        <v>22434.5653846154</v>
      </c>
      <c r="FM21">
        <v>15</v>
      </c>
      <c r="FN21">
        <v>1695420459</v>
      </c>
      <c r="FO21" t="s">
        <v>438</v>
      </c>
      <c r="FP21">
        <v>1695420459</v>
      </c>
      <c r="FQ21">
        <v>1695420459</v>
      </c>
      <c r="FR21">
        <v>19</v>
      </c>
      <c r="FS21">
        <v>0.204</v>
      </c>
      <c r="FT21">
        <v>0.05</v>
      </c>
      <c r="FU21">
        <v>6.308</v>
      </c>
      <c r="FV21">
        <v>0.797</v>
      </c>
      <c r="FW21">
        <v>1000</v>
      </c>
      <c r="FX21">
        <v>34</v>
      </c>
      <c r="FY21">
        <v>0.15</v>
      </c>
      <c r="FZ21">
        <v>0.02</v>
      </c>
      <c r="GA21">
        <v>26.3685181538022</v>
      </c>
      <c r="GB21">
        <v>-0.692285972908134</v>
      </c>
      <c r="GC21">
        <v>0.110337886414326</v>
      </c>
      <c r="GD21">
        <v>0</v>
      </c>
      <c r="GE21">
        <v>1481.12846153846</v>
      </c>
      <c r="GF21">
        <v>-51.1569231044272</v>
      </c>
      <c r="GG21">
        <v>3.84329755479256</v>
      </c>
      <c r="GH21">
        <v>0</v>
      </c>
      <c r="GI21">
        <v>0.665139719042829</v>
      </c>
      <c r="GJ21">
        <v>-0.015713262232822</v>
      </c>
      <c r="GK21">
        <v>0.00225029139518137</v>
      </c>
      <c r="GL21">
        <v>1</v>
      </c>
      <c r="GM21">
        <v>1</v>
      </c>
      <c r="GN21">
        <v>3</v>
      </c>
      <c r="GO21" t="s">
        <v>451</v>
      </c>
      <c r="GP21">
        <v>3.19526</v>
      </c>
      <c r="GQ21">
        <v>2.72235</v>
      </c>
      <c r="GR21">
        <v>0.151067</v>
      </c>
      <c r="GS21">
        <v>0.154795</v>
      </c>
      <c r="GT21">
        <v>0.152526</v>
      </c>
      <c r="GU21">
        <v>0.134995</v>
      </c>
      <c r="GV21">
        <v>23181.1</v>
      </c>
      <c r="GW21">
        <v>23391</v>
      </c>
      <c r="GX21">
        <v>25843.4</v>
      </c>
      <c r="GY21">
        <v>26425.5</v>
      </c>
      <c r="GZ21">
        <v>31042.2</v>
      </c>
      <c r="HA21">
        <v>31832.3</v>
      </c>
      <c r="HB21">
        <v>39328.5</v>
      </c>
      <c r="HC21">
        <v>39209.7</v>
      </c>
      <c r="HD21">
        <v>2.23443</v>
      </c>
      <c r="HE21">
        <v>2.1425</v>
      </c>
      <c r="HF21">
        <v>0.0410154</v>
      </c>
      <c r="HG21">
        <v>0</v>
      </c>
      <c r="HH21">
        <v>31.7002</v>
      </c>
      <c r="HI21">
        <v>999.9</v>
      </c>
      <c r="HJ21">
        <v>62.99</v>
      </c>
      <c r="HK21">
        <v>33.193</v>
      </c>
      <c r="HL21">
        <v>36.4203</v>
      </c>
      <c r="HM21">
        <v>29.6718</v>
      </c>
      <c r="HN21">
        <v>33.9383</v>
      </c>
      <c r="HO21">
        <v>2</v>
      </c>
      <c r="HP21">
        <v>0.416946</v>
      </c>
      <c r="HQ21">
        <v>0</v>
      </c>
      <c r="HR21">
        <v>20.2521</v>
      </c>
      <c r="HS21">
        <v>5.25218</v>
      </c>
      <c r="HT21">
        <v>11.9201</v>
      </c>
      <c r="HU21">
        <v>4.9733</v>
      </c>
      <c r="HV21">
        <v>3.286</v>
      </c>
      <c r="HW21">
        <v>973</v>
      </c>
      <c r="HX21">
        <v>9999</v>
      </c>
      <c r="HY21">
        <v>9999</v>
      </c>
      <c r="HZ21">
        <v>9999</v>
      </c>
      <c r="IA21">
        <v>1.86662</v>
      </c>
      <c r="IB21">
        <v>1.86676</v>
      </c>
      <c r="IC21">
        <v>1.86462</v>
      </c>
      <c r="ID21">
        <v>1.865</v>
      </c>
      <c r="IE21">
        <v>1.86295</v>
      </c>
      <c r="IF21">
        <v>1.86574</v>
      </c>
      <c r="IG21">
        <v>1.86522</v>
      </c>
      <c r="IH21">
        <v>1.87045</v>
      </c>
      <c r="II21">
        <v>5</v>
      </c>
      <c r="IJ21">
        <v>0</v>
      </c>
      <c r="IK21">
        <v>0</v>
      </c>
      <c r="IL21">
        <v>0</v>
      </c>
      <c r="IM21" t="s">
        <v>440</v>
      </c>
      <c r="IN21" t="s">
        <v>441</v>
      </c>
      <c r="IO21" t="s">
        <v>442</v>
      </c>
      <c r="IP21" t="s">
        <v>443</v>
      </c>
      <c r="IQ21" t="s">
        <v>443</v>
      </c>
      <c r="IR21" t="s">
        <v>442</v>
      </c>
      <c r="IS21">
        <v>0</v>
      </c>
      <c r="IT21">
        <v>100</v>
      </c>
      <c r="IU21">
        <v>100</v>
      </c>
      <c r="IV21">
        <v>6.231</v>
      </c>
      <c r="IW21">
        <v>0.7969</v>
      </c>
      <c r="IX21">
        <v>3.23776181456559</v>
      </c>
      <c r="IY21">
        <v>0.00418538200283587</v>
      </c>
      <c r="IZ21">
        <v>-1.41063378290963e-06</v>
      </c>
      <c r="JA21">
        <v>3.10169211340598e-10</v>
      </c>
      <c r="JB21">
        <v>0.79692</v>
      </c>
      <c r="JC21">
        <v>0</v>
      </c>
      <c r="JD21">
        <v>0</v>
      </c>
      <c r="JE21">
        <v>0</v>
      </c>
      <c r="JF21">
        <v>10</v>
      </c>
      <c r="JG21">
        <v>2135</v>
      </c>
      <c r="JH21">
        <v>1</v>
      </c>
      <c r="JI21">
        <v>29</v>
      </c>
      <c r="JJ21">
        <v>4</v>
      </c>
      <c r="JK21">
        <v>4</v>
      </c>
      <c r="JL21">
        <v>2.67822</v>
      </c>
      <c r="JM21">
        <v>2.66968</v>
      </c>
      <c r="JN21">
        <v>2.09595</v>
      </c>
      <c r="JO21">
        <v>2.76978</v>
      </c>
      <c r="JP21">
        <v>2.09717</v>
      </c>
      <c r="JQ21">
        <v>2.29736</v>
      </c>
      <c r="JR21">
        <v>37.6263</v>
      </c>
      <c r="JS21">
        <v>14.6661</v>
      </c>
      <c r="JT21">
        <v>18</v>
      </c>
      <c r="JU21">
        <v>641.76</v>
      </c>
      <c r="JV21">
        <v>698.729</v>
      </c>
      <c r="JW21">
        <v>32.7984</v>
      </c>
      <c r="JX21">
        <v>32.4676</v>
      </c>
      <c r="JY21">
        <v>30.0013</v>
      </c>
      <c r="JZ21">
        <v>31.9943</v>
      </c>
      <c r="KA21">
        <v>32.3381</v>
      </c>
      <c r="KB21">
        <v>53.6628</v>
      </c>
      <c r="KC21">
        <v>-30</v>
      </c>
      <c r="KD21">
        <v>-30</v>
      </c>
      <c r="KE21">
        <v>-999.9</v>
      </c>
      <c r="KF21">
        <v>1000</v>
      </c>
      <c r="KG21">
        <v>0</v>
      </c>
      <c r="KH21">
        <v>101.686</v>
      </c>
      <c r="KI21">
        <v>101.712</v>
      </c>
    </row>
    <row r="22" spans="1:295">
      <c r="A22">
        <v>6</v>
      </c>
      <c r="B22">
        <v>1695420751</v>
      </c>
      <c r="C22">
        <v>263</v>
      </c>
      <c r="D22" t="s">
        <v>458</v>
      </c>
      <c r="E22" t="s">
        <v>459</v>
      </c>
      <c r="F22">
        <v>15</v>
      </c>
      <c r="G22">
        <v>1695420742.5</v>
      </c>
      <c r="H22">
        <f>(I22)/1000</f>
        <v>0</v>
      </c>
      <c r="I22">
        <f>IF(DN22, AL22, AF22)</f>
        <v>0</v>
      </c>
      <c r="J22">
        <f>IF(DN22, AG22, AE22)</f>
        <v>0</v>
      </c>
      <c r="K22">
        <f>DP22 - IF(AS22&gt;1, J22*DJ22*100.0/(AU22*ED22), 0)</f>
        <v>0</v>
      </c>
      <c r="L22">
        <f>((R22-H22/2)*K22-J22)/(R22+H22/2)</f>
        <v>0</v>
      </c>
      <c r="M22">
        <f>L22*(DW22+DX22)/1000.0</f>
        <v>0</v>
      </c>
      <c r="N22">
        <f>(DP22 - IF(AS22&gt;1, J22*DJ22*100.0/(AU22*ED22), 0))*(DW22+DX22)/1000.0</f>
        <v>0</v>
      </c>
      <c r="O22">
        <f>2.0/((1/Q22-1/P22)+SIGN(Q22)*SQRT((1/Q22-1/P22)*(1/Q22-1/P22) + 4*DK22/((DK22+1)*(DK22+1))*(2*1/Q22*1/P22-1/P22*1/P22)))</f>
        <v>0</v>
      </c>
      <c r="P22">
        <f>IF(LEFT(DL22,1)&lt;&gt;"0",IF(LEFT(DL22,1)="1",3.0,DM22),$D$5+$E$5*(ED22*DW22/($K$5*1000))+$F$5*(ED22*DW22/($K$5*1000))*MAX(MIN(DJ22,$J$5),$I$5)*MAX(MIN(DJ22,$J$5),$I$5)+$G$5*MAX(MIN(DJ22,$J$5),$I$5)*(ED22*DW22/($K$5*1000))+$H$5*(ED22*DW22/($K$5*1000))*(ED22*DW22/($K$5*1000)))</f>
        <v>0</v>
      </c>
      <c r="Q22">
        <f>H22*(1000-(1000*0.61365*exp(17.502*U22/(240.97+U22))/(DW22+DX22)+DR22)/2)/(1000*0.61365*exp(17.502*U22/(240.97+U22))/(DW22+DX22)-DR22)</f>
        <v>0</v>
      </c>
      <c r="R22">
        <f>1/((DK22+1)/(O22/1.6)+1/(P22/1.37)) + DK22/((DK22+1)/(O22/1.6) + DK22/(P22/1.37))</f>
        <v>0</v>
      </c>
      <c r="S22">
        <f>(DF22*DI22)</f>
        <v>0</v>
      </c>
      <c r="T22">
        <f>(DY22+(S22+2*0.95*5.67E-8*(((DY22+$B$7)+273)^4-(DY22+273)^4)-44100*H22)/(1.84*29.3*P22+8*0.95*5.67E-8*(DY22+273)^3))</f>
        <v>0</v>
      </c>
      <c r="U22">
        <f>($C$7*DZ22+$D$7*EA22+$E$7*T22)</f>
        <v>0</v>
      </c>
      <c r="V22">
        <f>0.61365*exp(17.502*U22/(240.97+U22))</f>
        <v>0</v>
      </c>
      <c r="W22">
        <f>(X22/Y22*100)</f>
        <v>0</v>
      </c>
      <c r="X22">
        <f>DR22*(DW22+DX22)/1000</f>
        <v>0</v>
      </c>
      <c r="Y22">
        <f>0.61365*exp(17.502*DY22/(240.97+DY22))</f>
        <v>0</v>
      </c>
      <c r="Z22">
        <f>(V22-DR22*(DW22+DX22)/1000)</f>
        <v>0</v>
      </c>
      <c r="AA22">
        <f>(-H22*44100)</f>
        <v>0</v>
      </c>
      <c r="AB22">
        <f>2*29.3*P22*0.92*(DY22-U22)</f>
        <v>0</v>
      </c>
      <c r="AC22">
        <f>2*0.95*5.67E-8*(((DY22+$B$7)+273)^4-(U22+273)^4)</f>
        <v>0</v>
      </c>
      <c r="AD22">
        <f>S22+AC22+AA22+AB22</f>
        <v>0</v>
      </c>
      <c r="AE22">
        <f>DV22*AS22*(DQ22-DP22*(1000-AS22*DS22)/(1000-AS22*DR22))/(100*DJ22)</f>
        <v>0</v>
      </c>
      <c r="AF22">
        <f>1000*DV22*AS22*(DR22-DS22)/(100*DJ22*(1000-AS22*DR22))</f>
        <v>0</v>
      </c>
      <c r="AG22">
        <f>(AH22 - AI22 - DW22*1E3/(8.314*(DY22+273.15)) * AK22/DV22 * AJ22) * DV22/(100*DJ22) * (1000 - DS22)/1000</f>
        <v>0</v>
      </c>
      <c r="AH22">
        <v>1036.25978680769</v>
      </c>
      <c r="AI22">
        <v>1008.58278787879</v>
      </c>
      <c r="AJ22">
        <v>2.34904420891228e-05</v>
      </c>
      <c r="AK22">
        <v>65.8360659964508</v>
      </c>
      <c r="AL22">
        <f>(AN22 - AM22 + DW22*1E3/(8.314*(DY22+273.15)) * AP22/DV22 * AO22) * DV22/(100*DJ22) * 1000/(1000 - AN22)</f>
        <v>0</v>
      </c>
      <c r="AM22">
        <v>35.0244969119996</v>
      </c>
      <c r="AN22">
        <v>42.2434575757576</v>
      </c>
      <c r="AO22">
        <v>0.000429377637777014</v>
      </c>
      <c r="AP22">
        <v>77.713849340266</v>
      </c>
      <c r="AQ22">
        <v>0</v>
      </c>
      <c r="AR22">
        <v>0</v>
      </c>
      <c r="AS22">
        <f>IF(AQ22*$H$13&gt;=AU22,1.0,(AU22/(AU22-AQ22*$H$13)))</f>
        <v>0</v>
      </c>
      <c r="AT22">
        <f>(AS22-1)*100</f>
        <v>0</v>
      </c>
      <c r="AU22">
        <f>MAX(0,($B$13+$C$13*ED22)/(1+$D$13*ED22)*DW22/(DY22+273)*$E$13)</f>
        <v>0</v>
      </c>
      <c r="AV22" t="s">
        <v>434</v>
      </c>
      <c r="AW22">
        <v>10208.1</v>
      </c>
      <c r="AX22">
        <v>953.244230769231</v>
      </c>
      <c r="AY22">
        <v>4562.68</v>
      </c>
      <c r="AZ22">
        <f>1-AX22/AY22</f>
        <v>0</v>
      </c>
      <c r="BA22">
        <v>-0.454685974055107</v>
      </c>
      <c r="BB22" t="s">
        <v>460</v>
      </c>
      <c r="BC22">
        <v>10212.1</v>
      </c>
      <c r="BD22">
        <v>1433.73</v>
      </c>
      <c r="BE22">
        <v>1865.11644402709</v>
      </c>
      <c r="BF22">
        <f>1-BD22/BE22</f>
        <v>0</v>
      </c>
      <c r="BG22">
        <v>0.5</v>
      </c>
      <c r="BH22">
        <f>DG22</f>
        <v>0</v>
      </c>
      <c r="BI22">
        <f>J22</f>
        <v>0</v>
      </c>
      <c r="BJ22">
        <f>BF22*BG22*BH22</f>
        <v>0</v>
      </c>
      <c r="BK22">
        <f>(BI22-BA22)/BH22</f>
        <v>0</v>
      </c>
      <c r="BL22">
        <f>(AY22-BE22)/BE22</f>
        <v>0</v>
      </c>
      <c r="BM22">
        <f>AX22/(AZ22+AX22/BE22)</f>
        <v>0</v>
      </c>
      <c r="BN22" t="s">
        <v>436</v>
      </c>
      <c r="BO22">
        <v>0</v>
      </c>
      <c r="BP22">
        <f>IF(BO22&lt;&gt;0, BO22, BM22)</f>
        <v>0</v>
      </c>
      <c r="BQ22">
        <f>1-BP22/BE22</f>
        <v>0</v>
      </c>
      <c r="BR22">
        <f>(BE22-BD22)/(BE22-BP22)</f>
        <v>0</v>
      </c>
      <c r="BS22">
        <f>(AY22-BE22)/(AY22-BP22)</f>
        <v>0</v>
      </c>
      <c r="BT22">
        <f>(BE22-BD22)/(BE22-AX22)</f>
        <v>0</v>
      </c>
      <c r="BU22">
        <f>(AY22-BE22)/(AY22-AX22)</f>
        <v>0</v>
      </c>
      <c r="BV22">
        <f>(BR22*BP22/BD22)</f>
        <v>0</v>
      </c>
      <c r="BW22">
        <f>(1-BV22)</f>
        <v>0</v>
      </c>
      <c r="BX22">
        <v>1622</v>
      </c>
      <c r="BY22">
        <v>290</v>
      </c>
      <c r="BZ22">
        <v>1791.66</v>
      </c>
      <c r="CA22">
        <v>95</v>
      </c>
      <c r="CB22">
        <v>10212.1</v>
      </c>
      <c r="CC22">
        <v>1790.21</v>
      </c>
      <c r="CD22">
        <v>1.45</v>
      </c>
      <c r="CE22">
        <v>300</v>
      </c>
      <c r="CF22">
        <v>24.1</v>
      </c>
      <c r="CG22">
        <v>1865.11644402709</v>
      </c>
      <c r="CH22">
        <v>2.78324610802522</v>
      </c>
      <c r="CI22">
        <v>-76.497493403013</v>
      </c>
      <c r="CJ22">
        <v>2.51515776192805</v>
      </c>
      <c r="CK22">
        <v>0.970620556263925</v>
      </c>
      <c r="CL22">
        <v>-0.00719055817575083</v>
      </c>
      <c r="CM22">
        <v>290</v>
      </c>
      <c r="CN22">
        <v>1791.01</v>
      </c>
      <c r="CO22">
        <v>835</v>
      </c>
      <c r="CP22">
        <v>10167.2</v>
      </c>
      <c r="CQ22">
        <v>1789.88</v>
      </c>
      <c r="CR22">
        <v>1.13</v>
      </c>
      <c r="DF22">
        <f>$B$11*EE22+$C$11*EF22+$F$11*EQ22*(1-ET22)</f>
        <v>0</v>
      </c>
      <c r="DG22">
        <f>DF22*DH22</f>
        <v>0</v>
      </c>
      <c r="DH22">
        <f>($B$11*$D$9+$C$11*$D$9+$F$11*((FD22+EV22)/MAX(FD22+EV22+FE22, 0.1)*$I$9+FE22/MAX(FD22+EV22+FE22, 0.1)*$J$9))/($B$11+$C$11+$F$11)</f>
        <v>0</v>
      </c>
      <c r="DI22">
        <f>($B$11*$K$9+$C$11*$K$9+$F$11*((FD22+EV22)/MAX(FD22+EV22+FE22, 0.1)*$P$9+FE22/MAX(FD22+EV22+FE22, 0.1)*$Q$9))/($B$11+$C$11+$F$11)</f>
        <v>0</v>
      </c>
      <c r="DJ22">
        <v>6</v>
      </c>
      <c r="DK22">
        <v>0.5</v>
      </c>
      <c r="DL22" t="s">
        <v>437</v>
      </c>
      <c r="DM22">
        <v>2</v>
      </c>
      <c r="DN22" t="b">
        <v>1</v>
      </c>
      <c r="DO22">
        <v>1695420742.5</v>
      </c>
      <c r="DP22">
        <v>965.956</v>
      </c>
      <c r="DQ22">
        <v>999.976625</v>
      </c>
      <c r="DR22">
        <v>42.227075</v>
      </c>
      <c r="DS22">
        <v>35.00954375</v>
      </c>
      <c r="DT22">
        <v>959.7266875</v>
      </c>
      <c r="DU22">
        <v>41.4301625</v>
      </c>
      <c r="DV22">
        <v>600.0040625</v>
      </c>
      <c r="DW22">
        <v>88.3348125</v>
      </c>
      <c r="DX22">
        <v>0.0999884875</v>
      </c>
      <c r="DY22">
        <v>35.21815</v>
      </c>
      <c r="DZ22">
        <v>32.4511</v>
      </c>
      <c r="EA22">
        <v>999.9</v>
      </c>
      <c r="EB22">
        <v>0</v>
      </c>
      <c r="EC22">
        <v>0</v>
      </c>
      <c r="ED22">
        <v>4964.0625</v>
      </c>
      <c r="EE22">
        <v>0</v>
      </c>
      <c r="EF22">
        <v>26.45825</v>
      </c>
      <c r="EG22">
        <v>-34.0205125</v>
      </c>
      <c r="EH22">
        <v>1008.545</v>
      </c>
      <c r="EI22">
        <v>1036.255625</v>
      </c>
      <c r="EJ22">
        <v>7.2175475</v>
      </c>
      <c r="EK22">
        <v>999.976625</v>
      </c>
      <c r="EL22">
        <v>35.00954375</v>
      </c>
      <c r="EM22">
        <v>3.730121875</v>
      </c>
      <c r="EN22">
        <v>3.09256125</v>
      </c>
      <c r="EO22">
        <v>27.70525</v>
      </c>
      <c r="EP22">
        <v>24.53484375</v>
      </c>
      <c r="EQ22">
        <v>1499.985</v>
      </c>
      <c r="ER22">
        <v>0.9729960625</v>
      </c>
      <c r="ES22">
        <v>0.02700395625</v>
      </c>
      <c r="ET22">
        <v>0</v>
      </c>
      <c r="EU22">
        <v>1434.383125</v>
      </c>
      <c r="EV22">
        <v>5.00003</v>
      </c>
      <c r="EW22">
        <v>21749.85625</v>
      </c>
      <c r="EX22">
        <v>11374.31875</v>
      </c>
      <c r="EY22">
        <v>47.937</v>
      </c>
      <c r="EZ22">
        <v>49.25</v>
      </c>
      <c r="FA22">
        <v>48.542625</v>
      </c>
      <c r="FB22">
        <v>49.003875</v>
      </c>
      <c r="FC22">
        <v>50.32775</v>
      </c>
      <c r="FD22">
        <v>1454.615</v>
      </c>
      <c r="FE22">
        <v>40.37</v>
      </c>
      <c r="FF22">
        <v>0</v>
      </c>
      <c r="FG22">
        <v>52.2999999523163</v>
      </c>
      <c r="FH22">
        <v>0</v>
      </c>
      <c r="FI22">
        <v>1433.73</v>
      </c>
      <c r="FJ22">
        <v>-35.0938461419849</v>
      </c>
      <c r="FK22">
        <v>-522.015384395908</v>
      </c>
      <c r="FL22">
        <v>21740.648</v>
      </c>
      <c r="FM22">
        <v>15</v>
      </c>
      <c r="FN22">
        <v>1695420459</v>
      </c>
      <c r="FO22" t="s">
        <v>438</v>
      </c>
      <c r="FP22">
        <v>1695420459</v>
      </c>
      <c r="FQ22">
        <v>1695420459</v>
      </c>
      <c r="FR22">
        <v>19</v>
      </c>
      <c r="FS22">
        <v>0.204</v>
      </c>
      <c r="FT22">
        <v>0.05</v>
      </c>
      <c r="FU22">
        <v>6.308</v>
      </c>
      <c r="FV22">
        <v>0.797</v>
      </c>
      <c r="FW22">
        <v>1000</v>
      </c>
      <c r="FX22">
        <v>34</v>
      </c>
      <c r="FY22">
        <v>0.15</v>
      </c>
      <c r="FZ22">
        <v>0.02</v>
      </c>
      <c r="GA22">
        <v>26.7535334112597</v>
      </c>
      <c r="GB22">
        <v>-0.713028501026811</v>
      </c>
      <c r="GC22">
        <v>0.0986019387752841</v>
      </c>
      <c r="GD22">
        <v>0</v>
      </c>
      <c r="GE22">
        <v>1434.95153846154</v>
      </c>
      <c r="GF22">
        <v>-35.4229059709651</v>
      </c>
      <c r="GG22">
        <v>2.66168930208399</v>
      </c>
      <c r="GH22">
        <v>0</v>
      </c>
      <c r="GI22">
        <v>0.657915375292239</v>
      </c>
      <c r="GJ22">
        <v>-0.0113473782348763</v>
      </c>
      <c r="GK22">
        <v>0.00151296657548724</v>
      </c>
      <c r="GL22">
        <v>1</v>
      </c>
      <c r="GM22">
        <v>1</v>
      </c>
      <c r="GN22">
        <v>3</v>
      </c>
      <c r="GO22" t="s">
        <v>451</v>
      </c>
      <c r="GP22">
        <v>3.19506</v>
      </c>
      <c r="GQ22">
        <v>2.72226</v>
      </c>
      <c r="GR22">
        <v>0.150998</v>
      </c>
      <c r="GS22">
        <v>0.154765</v>
      </c>
      <c r="GT22">
        <v>0.15294</v>
      </c>
      <c r="GU22">
        <v>0.135462</v>
      </c>
      <c r="GV22">
        <v>23177.3</v>
      </c>
      <c r="GW22">
        <v>23384</v>
      </c>
      <c r="GX22">
        <v>25837.6</v>
      </c>
      <c r="GY22">
        <v>26417.2</v>
      </c>
      <c r="GZ22">
        <v>31021.3</v>
      </c>
      <c r="HA22">
        <v>31806.6</v>
      </c>
      <c r="HB22">
        <v>39319.8</v>
      </c>
      <c r="HC22">
        <v>39198.7</v>
      </c>
      <c r="HD22">
        <v>2.2326</v>
      </c>
      <c r="HE22">
        <v>2.13968</v>
      </c>
      <c r="HF22">
        <v>0.0450388</v>
      </c>
      <c r="HG22">
        <v>0</v>
      </c>
      <c r="HH22">
        <v>31.7295</v>
      </c>
      <c r="HI22">
        <v>999.9</v>
      </c>
      <c r="HJ22">
        <v>63.088</v>
      </c>
      <c r="HK22">
        <v>33.274</v>
      </c>
      <c r="HL22">
        <v>36.6401</v>
      </c>
      <c r="HM22">
        <v>29.4918</v>
      </c>
      <c r="HN22">
        <v>33.9583</v>
      </c>
      <c r="HO22">
        <v>2</v>
      </c>
      <c r="HP22">
        <v>0.428755</v>
      </c>
      <c r="HQ22">
        <v>0</v>
      </c>
      <c r="HR22">
        <v>20.2522</v>
      </c>
      <c r="HS22">
        <v>5.25203</v>
      </c>
      <c r="HT22">
        <v>11.9201</v>
      </c>
      <c r="HU22">
        <v>4.97355</v>
      </c>
      <c r="HV22">
        <v>3.286</v>
      </c>
      <c r="HW22">
        <v>973</v>
      </c>
      <c r="HX22">
        <v>9999</v>
      </c>
      <c r="HY22">
        <v>9999</v>
      </c>
      <c r="HZ22">
        <v>9999</v>
      </c>
      <c r="IA22">
        <v>1.86661</v>
      </c>
      <c r="IB22">
        <v>1.86676</v>
      </c>
      <c r="IC22">
        <v>1.86462</v>
      </c>
      <c r="ID22">
        <v>1.86508</v>
      </c>
      <c r="IE22">
        <v>1.86295</v>
      </c>
      <c r="IF22">
        <v>1.86578</v>
      </c>
      <c r="IG22">
        <v>1.86523</v>
      </c>
      <c r="IH22">
        <v>1.87047</v>
      </c>
      <c r="II22">
        <v>5</v>
      </c>
      <c r="IJ22">
        <v>0</v>
      </c>
      <c r="IK22">
        <v>0</v>
      </c>
      <c r="IL22">
        <v>0</v>
      </c>
      <c r="IM22" t="s">
        <v>440</v>
      </c>
      <c r="IN22" t="s">
        <v>441</v>
      </c>
      <c r="IO22" t="s">
        <v>442</v>
      </c>
      <c r="IP22" t="s">
        <v>443</v>
      </c>
      <c r="IQ22" t="s">
        <v>443</v>
      </c>
      <c r="IR22" t="s">
        <v>442</v>
      </c>
      <c r="IS22">
        <v>0</v>
      </c>
      <c r="IT22">
        <v>100</v>
      </c>
      <c r="IU22">
        <v>100</v>
      </c>
      <c r="IV22">
        <v>6.23</v>
      </c>
      <c r="IW22">
        <v>0.7969</v>
      </c>
      <c r="IX22">
        <v>3.23776181456559</v>
      </c>
      <c r="IY22">
        <v>0.00418538200283587</v>
      </c>
      <c r="IZ22">
        <v>-1.41063378290963e-06</v>
      </c>
      <c r="JA22">
        <v>3.10169211340598e-10</v>
      </c>
      <c r="JB22">
        <v>0.79692</v>
      </c>
      <c r="JC22">
        <v>0</v>
      </c>
      <c r="JD22">
        <v>0</v>
      </c>
      <c r="JE22">
        <v>0</v>
      </c>
      <c r="JF22">
        <v>10</v>
      </c>
      <c r="JG22">
        <v>2135</v>
      </c>
      <c r="JH22">
        <v>1</v>
      </c>
      <c r="JI22">
        <v>29</v>
      </c>
      <c r="JJ22">
        <v>4.9</v>
      </c>
      <c r="JK22">
        <v>4.9</v>
      </c>
      <c r="JL22">
        <v>2.677</v>
      </c>
      <c r="JM22">
        <v>2.66602</v>
      </c>
      <c r="JN22">
        <v>2.09595</v>
      </c>
      <c r="JO22">
        <v>2.76978</v>
      </c>
      <c r="JP22">
        <v>2.09717</v>
      </c>
      <c r="JQ22">
        <v>2.35718</v>
      </c>
      <c r="JR22">
        <v>37.7228</v>
      </c>
      <c r="JS22">
        <v>14.6661</v>
      </c>
      <c r="JT22">
        <v>18</v>
      </c>
      <c r="JU22">
        <v>641.962</v>
      </c>
      <c r="JV22">
        <v>697.883</v>
      </c>
      <c r="JW22">
        <v>32.8999</v>
      </c>
      <c r="JX22">
        <v>32.6205</v>
      </c>
      <c r="JY22">
        <v>30.001</v>
      </c>
      <c r="JZ22">
        <v>32.1429</v>
      </c>
      <c r="KA22">
        <v>32.485</v>
      </c>
      <c r="KB22">
        <v>53.6658</v>
      </c>
      <c r="KC22">
        <v>-30</v>
      </c>
      <c r="KD22">
        <v>-30</v>
      </c>
      <c r="KE22">
        <v>-999.9</v>
      </c>
      <c r="KF22">
        <v>1000</v>
      </c>
      <c r="KG22">
        <v>0</v>
      </c>
      <c r="KH22">
        <v>101.664</v>
      </c>
      <c r="KI22">
        <v>101.682</v>
      </c>
    </row>
    <row r="23" spans="1:295">
      <c r="A23">
        <v>7</v>
      </c>
      <c r="B23">
        <v>1695420794</v>
      </c>
      <c r="C23">
        <v>306</v>
      </c>
      <c r="D23" t="s">
        <v>461</v>
      </c>
      <c r="E23" t="s">
        <v>462</v>
      </c>
      <c r="F23">
        <v>15</v>
      </c>
      <c r="G23">
        <v>1695420786</v>
      </c>
      <c r="H23">
        <f>(I23)/1000</f>
        <v>0</v>
      </c>
      <c r="I23">
        <f>IF(DN23, AL23, AF23)</f>
        <v>0</v>
      </c>
      <c r="J23">
        <f>IF(DN23, AG23, AE23)</f>
        <v>0</v>
      </c>
      <c r="K23">
        <f>DP23 - IF(AS23&gt;1, J23*DJ23*100.0/(AU23*ED23), 0)</f>
        <v>0</v>
      </c>
      <c r="L23">
        <f>((R23-H23/2)*K23-J23)/(R23+H23/2)</f>
        <v>0</v>
      </c>
      <c r="M23">
        <f>L23*(DW23+DX23)/1000.0</f>
        <v>0</v>
      </c>
      <c r="N23">
        <f>(DP23 - IF(AS23&gt;1, J23*DJ23*100.0/(AU23*ED23), 0))*(DW23+DX23)/1000.0</f>
        <v>0</v>
      </c>
      <c r="O23">
        <f>2.0/((1/Q23-1/P23)+SIGN(Q23)*SQRT((1/Q23-1/P23)*(1/Q23-1/P23) + 4*DK23/((DK23+1)*(DK23+1))*(2*1/Q23*1/P23-1/P23*1/P23)))</f>
        <v>0</v>
      </c>
      <c r="P23">
        <f>IF(LEFT(DL23,1)&lt;&gt;"0",IF(LEFT(DL23,1)="1",3.0,DM23),$D$5+$E$5*(ED23*DW23/($K$5*1000))+$F$5*(ED23*DW23/($K$5*1000))*MAX(MIN(DJ23,$J$5),$I$5)*MAX(MIN(DJ23,$J$5),$I$5)+$G$5*MAX(MIN(DJ23,$J$5),$I$5)*(ED23*DW23/($K$5*1000))+$H$5*(ED23*DW23/($K$5*1000))*(ED23*DW23/($K$5*1000)))</f>
        <v>0</v>
      </c>
      <c r="Q23">
        <f>H23*(1000-(1000*0.61365*exp(17.502*U23/(240.97+U23))/(DW23+DX23)+DR23)/2)/(1000*0.61365*exp(17.502*U23/(240.97+U23))/(DW23+DX23)-DR23)</f>
        <v>0</v>
      </c>
      <c r="R23">
        <f>1/((DK23+1)/(O23/1.6)+1/(P23/1.37)) + DK23/((DK23+1)/(O23/1.6) + DK23/(P23/1.37))</f>
        <v>0</v>
      </c>
      <c r="S23">
        <f>(DF23*DI23)</f>
        <v>0</v>
      </c>
      <c r="T23">
        <f>(DY23+(S23+2*0.95*5.67E-8*(((DY23+$B$7)+273)^4-(DY23+273)^4)-44100*H23)/(1.84*29.3*P23+8*0.95*5.67E-8*(DY23+273)^3))</f>
        <v>0</v>
      </c>
      <c r="U23">
        <f>($C$7*DZ23+$D$7*EA23+$E$7*T23)</f>
        <v>0</v>
      </c>
      <c r="V23">
        <f>0.61365*exp(17.502*U23/(240.97+U23))</f>
        <v>0</v>
      </c>
      <c r="W23">
        <f>(X23/Y23*100)</f>
        <v>0</v>
      </c>
      <c r="X23">
        <f>DR23*(DW23+DX23)/1000</f>
        <v>0</v>
      </c>
      <c r="Y23">
        <f>0.61365*exp(17.502*DY23/(240.97+DY23))</f>
        <v>0</v>
      </c>
      <c r="Z23">
        <f>(V23-DR23*(DW23+DX23)/1000)</f>
        <v>0</v>
      </c>
      <c r="AA23">
        <f>(-H23*44100)</f>
        <v>0</v>
      </c>
      <c r="AB23">
        <f>2*29.3*P23*0.92*(DY23-U23)</f>
        <v>0</v>
      </c>
      <c r="AC23">
        <f>2*0.95*5.67E-8*(((DY23+$B$7)+273)^4-(U23+273)^4)</f>
        <v>0</v>
      </c>
      <c r="AD23">
        <f>S23+AC23+AA23+AB23</f>
        <v>0</v>
      </c>
      <c r="AE23">
        <f>DV23*AS23*(DQ23-DP23*(1000-AS23*DS23)/(1000-AS23*DR23))/(100*DJ23)</f>
        <v>0</v>
      </c>
      <c r="AF23">
        <f>1000*DV23*AS23*(DR23-DS23)/(100*DJ23*(1000-AS23*DR23))</f>
        <v>0</v>
      </c>
      <c r="AG23">
        <f>(AH23 - AI23 - DW23*1E3/(8.314*(DY23+273.15)) * AK23/DV23 * AJ23) * DV23/(100*DJ23) * (1000 - DS23)/1000</f>
        <v>0</v>
      </c>
      <c r="AH23">
        <v>1036.49717113733</v>
      </c>
      <c r="AI23">
        <v>1008.58254545455</v>
      </c>
      <c r="AJ23">
        <v>7.166702226833e-05</v>
      </c>
      <c r="AK23">
        <v>65.8360659964508</v>
      </c>
      <c r="AL23">
        <f>(AN23 - AM23 + DW23*1E3/(8.314*(DY23+273.15)) * AP23/DV23 * AO23) * DV23/(100*DJ23) * 1000/(1000 - AN23)</f>
        <v>0</v>
      </c>
      <c r="AM23">
        <v>35.1819504007947</v>
      </c>
      <c r="AN23">
        <v>42.3841884848485</v>
      </c>
      <c r="AO23">
        <v>-0.000210280424556511</v>
      </c>
      <c r="AP23">
        <v>77.713849340266</v>
      </c>
      <c r="AQ23">
        <v>0</v>
      </c>
      <c r="AR23">
        <v>0</v>
      </c>
      <c r="AS23">
        <f>IF(AQ23*$H$13&gt;=AU23,1.0,(AU23/(AU23-AQ23*$H$13)))</f>
        <v>0</v>
      </c>
      <c r="AT23">
        <f>(AS23-1)*100</f>
        <v>0</v>
      </c>
      <c r="AU23">
        <f>MAX(0,($B$13+$C$13*ED23)/(1+$D$13*ED23)*DW23/(DY23+273)*$E$13)</f>
        <v>0</v>
      </c>
      <c r="AV23" t="s">
        <v>434</v>
      </c>
      <c r="AW23">
        <v>10208.1</v>
      </c>
      <c r="AX23">
        <v>953.244230769231</v>
      </c>
      <c r="AY23">
        <v>4562.68</v>
      </c>
      <c r="AZ23">
        <f>1-AX23/AY23</f>
        <v>0</v>
      </c>
      <c r="BA23">
        <v>-0.454685974055107</v>
      </c>
      <c r="BB23" t="s">
        <v>463</v>
      </c>
      <c r="BC23">
        <v>10208.2</v>
      </c>
      <c r="BD23">
        <v>1404.48807692308</v>
      </c>
      <c r="BE23">
        <v>1835.84232234341</v>
      </c>
      <c r="BF23">
        <f>1-BD23/BE23</f>
        <v>0</v>
      </c>
      <c r="BG23">
        <v>0.5</v>
      </c>
      <c r="BH23">
        <f>DG23</f>
        <v>0</v>
      </c>
      <c r="BI23">
        <f>J23</f>
        <v>0</v>
      </c>
      <c r="BJ23">
        <f>BF23*BG23*BH23</f>
        <v>0</v>
      </c>
      <c r="BK23">
        <f>(BI23-BA23)/BH23</f>
        <v>0</v>
      </c>
      <c r="BL23">
        <f>(AY23-BE23)/BE23</f>
        <v>0</v>
      </c>
      <c r="BM23">
        <f>AX23/(AZ23+AX23/BE23)</f>
        <v>0</v>
      </c>
      <c r="BN23" t="s">
        <v>436</v>
      </c>
      <c r="BO23">
        <v>0</v>
      </c>
      <c r="BP23">
        <f>IF(BO23&lt;&gt;0, BO23, BM23)</f>
        <v>0</v>
      </c>
      <c r="BQ23">
        <f>1-BP23/BE23</f>
        <v>0</v>
      </c>
      <c r="BR23">
        <f>(BE23-BD23)/(BE23-BP23)</f>
        <v>0</v>
      </c>
      <c r="BS23">
        <f>(AY23-BE23)/(AY23-BP23)</f>
        <v>0</v>
      </c>
      <c r="BT23">
        <f>(BE23-BD23)/(BE23-AX23)</f>
        <v>0</v>
      </c>
      <c r="BU23">
        <f>(AY23-BE23)/(AY23-AX23)</f>
        <v>0</v>
      </c>
      <c r="BV23">
        <f>(BR23*BP23/BD23)</f>
        <v>0</v>
      </c>
      <c r="BW23">
        <f>(1-BV23)</f>
        <v>0</v>
      </c>
      <c r="BX23">
        <v>1623</v>
      </c>
      <c r="BY23">
        <v>290</v>
      </c>
      <c r="BZ23">
        <v>1760.39</v>
      </c>
      <c r="CA23">
        <v>115</v>
      </c>
      <c r="CB23">
        <v>10208.2</v>
      </c>
      <c r="CC23">
        <v>1759.46</v>
      </c>
      <c r="CD23">
        <v>0.93</v>
      </c>
      <c r="CE23">
        <v>300</v>
      </c>
      <c r="CF23">
        <v>24.1</v>
      </c>
      <c r="CG23">
        <v>1835.84232234341</v>
      </c>
      <c r="CH23">
        <v>1.88797631655858</v>
      </c>
      <c r="CI23">
        <v>-77.9758516979493</v>
      </c>
      <c r="CJ23">
        <v>1.70600112601237</v>
      </c>
      <c r="CK23">
        <v>0.986774433218868</v>
      </c>
      <c r="CL23">
        <v>-0.00718998932146831</v>
      </c>
      <c r="CM23">
        <v>290</v>
      </c>
      <c r="CN23">
        <v>1760.1</v>
      </c>
      <c r="CO23">
        <v>755</v>
      </c>
      <c r="CP23">
        <v>10169.4</v>
      </c>
      <c r="CQ23">
        <v>1759.17</v>
      </c>
      <c r="CR23">
        <v>0.93</v>
      </c>
      <c r="DF23">
        <f>$B$11*EE23+$C$11*EF23+$F$11*EQ23*(1-ET23)</f>
        <v>0</v>
      </c>
      <c r="DG23">
        <f>DF23*DH23</f>
        <v>0</v>
      </c>
      <c r="DH23">
        <f>($B$11*$D$9+$C$11*$D$9+$F$11*((FD23+EV23)/MAX(FD23+EV23+FE23, 0.1)*$I$9+FE23/MAX(FD23+EV23+FE23, 0.1)*$J$9))/($B$11+$C$11+$F$11)</f>
        <v>0</v>
      </c>
      <c r="DI23">
        <f>($B$11*$K$9+$C$11*$K$9+$F$11*((FD23+EV23)/MAX(FD23+EV23+FE23, 0.1)*$P$9+FE23/MAX(FD23+EV23+FE23, 0.1)*$Q$9))/($B$11+$C$11+$F$11)</f>
        <v>0</v>
      </c>
      <c r="DJ23">
        <v>6</v>
      </c>
      <c r="DK23">
        <v>0.5</v>
      </c>
      <c r="DL23" t="s">
        <v>437</v>
      </c>
      <c r="DM23">
        <v>2</v>
      </c>
      <c r="DN23" t="b">
        <v>1</v>
      </c>
      <c r="DO23">
        <v>1695420786</v>
      </c>
      <c r="DP23">
        <v>965.769133333333</v>
      </c>
      <c r="DQ23">
        <v>1000.016</v>
      </c>
      <c r="DR23">
        <v>42.39048</v>
      </c>
      <c r="DS23">
        <v>35.1679866666667</v>
      </c>
      <c r="DT23">
        <v>959.540133333333</v>
      </c>
      <c r="DU23">
        <v>41.5935466666667</v>
      </c>
      <c r="DV23">
        <v>599.997333333333</v>
      </c>
      <c r="DW23">
        <v>88.3348733333333</v>
      </c>
      <c r="DX23">
        <v>0.09999268</v>
      </c>
      <c r="DY23">
        <v>35.30392</v>
      </c>
      <c r="DZ23">
        <v>32.54616</v>
      </c>
      <c r="EA23">
        <v>999.9</v>
      </c>
      <c r="EB23">
        <v>0</v>
      </c>
      <c r="EC23">
        <v>0</v>
      </c>
      <c r="ED23">
        <v>4959.41666666667</v>
      </c>
      <c r="EE23">
        <v>0</v>
      </c>
      <c r="EF23">
        <v>25.1460066666667</v>
      </c>
      <c r="EG23">
        <v>-34.2468733333333</v>
      </c>
      <c r="EH23">
        <v>1008.52066666667</v>
      </c>
      <c r="EI23">
        <v>1036.466</v>
      </c>
      <c r="EJ23">
        <v>7.22249066666667</v>
      </c>
      <c r="EK23">
        <v>1000.016</v>
      </c>
      <c r="EL23">
        <v>35.1679866666667</v>
      </c>
      <c r="EM23">
        <v>3.74455666666667</v>
      </c>
      <c r="EN23">
        <v>3.10655933333333</v>
      </c>
      <c r="EO23">
        <v>27.77138</v>
      </c>
      <c r="EP23">
        <v>24.61036</v>
      </c>
      <c r="EQ23">
        <v>1500.02266666667</v>
      </c>
      <c r="ER23">
        <v>0.9729986</v>
      </c>
      <c r="ES23">
        <v>0.02700142</v>
      </c>
      <c r="ET23">
        <v>0</v>
      </c>
      <c r="EU23">
        <v>1404.59466666667</v>
      </c>
      <c r="EV23">
        <v>5.00003</v>
      </c>
      <c r="EW23">
        <v>21302.8</v>
      </c>
      <c r="EX23">
        <v>11374.6</v>
      </c>
      <c r="EY23">
        <v>48.0330666666667</v>
      </c>
      <c r="EZ23">
        <v>49.312</v>
      </c>
      <c r="FA23">
        <v>48.6082</v>
      </c>
      <c r="FB23">
        <v>49.062</v>
      </c>
      <c r="FC23">
        <v>50.437</v>
      </c>
      <c r="FD23">
        <v>1454.65266666667</v>
      </c>
      <c r="FE23">
        <v>40.37</v>
      </c>
      <c r="FF23">
        <v>0</v>
      </c>
      <c r="FG23">
        <v>41.5</v>
      </c>
      <c r="FH23">
        <v>0</v>
      </c>
      <c r="FI23">
        <v>1404.48807692308</v>
      </c>
      <c r="FJ23">
        <v>-22.4379487489319</v>
      </c>
      <c r="FK23">
        <v>-361.897436186992</v>
      </c>
      <c r="FL23">
        <v>21300.6115384615</v>
      </c>
      <c r="FM23">
        <v>15</v>
      </c>
      <c r="FN23">
        <v>1695420459</v>
      </c>
      <c r="FO23" t="s">
        <v>438</v>
      </c>
      <c r="FP23">
        <v>1695420459</v>
      </c>
      <c r="FQ23">
        <v>1695420459</v>
      </c>
      <c r="FR23">
        <v>19</v>
      </c>
      <c r="FS23">
        <v>0.204</v>
      </c>
      <c r="FT23">
        <v>0.05</v>
      </c>
      <c r="FU23">
        <v>6.308</v>
      </c>
      <c r="FV23">
        <v>0.797</v>
      </c>
      <c r="FW23">
        <v>1000</v>
      </c>
      <c r="FX23">
        <v>34</v>
      </c>
      <c r="FY23">
        <v>0.15</v>
      </c>
      <c r="FZ23">
        <v>0.02</v>
      </c>
      <c r="GA23">
        <v>26.9339433674576</v>
      </c>
      <c r="GB23">
        <v>-0.48597399489706</v>
      </c>
      <c r="GC23">
        <v>0.072973850696434</v>
      </c>
      <c r="GD23">
        <v>0</v>
      </c>
      <c r="GE23">
        <v>1404.5992</v>
      </c>
      <c r="GF23">
        <v>-22.4646154021593</v>
      </c>
      <c r="GG23">
        <v>1.64929541319923</v>
      </c>
      <c r="GH23">
        <v>0</v>
      </c>
      <c r="GI23">
        <v>0.648153753125938</v>
      </c>
      <c r="GJ23">
        <v>-0.000980754133013006</v>
      </c>
      <c r="GK23">
        <v>0.000695560985653413</v>
      </c>
      <c r="GL23">
        <v>1</v>
      </c>
      <c r="GM23">
        <v>1</v>
      </c>
      <c r="GN23">
        <v>3</v>
      </c>
      <c r="GO23" t="s">
        <v>451</v>
      </c>
      <c r="GP23">
        <v>3.19511</v>
      </c>
      <c r="GQ23">
        <v>2.72236</v>
      </c>
      <c r="GR23">
        <v>0.150949</v>
      </c>
      <c r="GS23">
        <v>0.15473</v>
      </c>
      <c r="GT23">
        <v>0.15325</v>
      </c>
      <c r="GU23">
        <v>0.135836</v>
      </c>
      <c r="GV23">
        <v>23175.4</v>
      </c>
      <c r="GW23">
        <v>23378.2</v>
      </c>
      <c r="GX23">
        <v>25834.5</v>
      </c>
      <c r="GY23">
        <v>26410.1</v>
      </c>
      <c r="GZ23">
        <v>31007.1</v>
      </c>
      <c r="HA23">
        <v>31785.1</v>
      </c>
      <c r="HB23">
        <v>39315.3</v>
      </c>
      <c r="HC23">
        <v>39188.8</v>
      </c>
      <c r="HD23">
        <v>2.23155</v>
      </c>
      <c r="HE23">
        <v>2.13753</v>
      </c>
      <c r="HF23">
        <v>0.0473037</v>
      </c>
      <c r="HG23">
        <v>0</v>
      </c>
      <c r="HH23">
        <v>31.7588</v>
      </c>
      <c r="HI23">
        <v>999.9</v>
      </c>
      <c r="HJ23">
        <v>63.185</v>
      </c>
      <c r="HK23">
        <v>33.314</v>
      </c>
      <c r="HL23">
        <v>36.7786</v>
      </c>
      <c r="HM23">
        <v>29.4018</v>
      </c>
      <c r="HN23">
        <v>33.9062</v>
      </c>
      <c r="HO23">
        <v>2</v>
      </c>
      <c r="HP23">
        <v>0.437083</v>
      </c>
      <c r="HQ23">
        <v>0</v>
      </c>
      <c r="HR23">
        <v>20.252</v>
      </c>
      <c r="HS23">
        <v>5.25248</v>
      </c>
      <c r="HT23">
        <v>11.9201</v>
      </c>
      <c r="HU23">
        <v>4.97425</v>
      </c>
      <c r="HV23">
        <v>3.286</v>
      </c>
      <c r="HW23">
        <v>973</v>
      </c>
      <c r="HX23">
        <v>9999</v>
      </c>
      <c r="HY23">
        <v>9999</v>
      </c>
      <c r="HZ23">
        <v>9999</v>
      </c>
      <c r="IA23">
        <v>1.86666</v>
      </c>
      <c r="IB23">
        <v>1.86676</v>
      </c>
      <c r="IC23">
        <v>1.86462</v>
      </c>
      <c r="ID23">
        <v>1.86508</v>
      </c>
      <c r="IE23">
        <v>1.86295</v>
      </c>
      <c r="IF23">
        <v>1.8658</v>
      </c>
      <c r="IG23">
        <v>1.86523</v>
      </c>
      <c r="IH23">
        <v>1.87044</v>
      </c>
      <c r="II23">
        <v>5</v>
      </c>
      <c r="IJ23">
        <v>0</v>
      </c>
      <c r="IK23">
        <v>0</v>
      </c>
      <c r="IL23">
        <v>0</v>
      </c>
      <c r="IM23" t="s">
        <v>440</v>
      </c>
      <c r="IN23" t="s">
        <v>441</v>
      </c>
      <c r="IO23" t="s">
        <v>442</v>
      </c>
      <c r="IP23" t="s">
        <v>443</v>
      </c>
      <c r="IQ23" t="s">
        <v>443</v>
      </c>
      <c r="IR23" t="s">
        <v>442</v>
      </c>
      <c r="IS23">
        <v>0</v>
      </c>
      <c r="IT23">
        <v>100</v>
      </c>
      <c r="IU23">
        <v>100</v>
      </c>
      <c r="IV23">
        <v>6.229</v>
      </c>
      <c r="IW23">
        <v>0.7969</v>
      </c>
      <c r="IX23">
        <v>3.23776181456559</v>
      </c>
      <c r="IY23">
        <v>0.00418538200283587</v>
      </c>
      <c r="IZ23">
        <v>-1.41063378290963e-06</v>
      </c>
      <c r="JA23">
        <v>3.10169211340598e-10</v>
      </c>
      <c r="JB23">
        <v>0.79692</v>
      </c>
      <c r="JC23">
        <v>0</v>
      </c>
      <c r="JD23">
        <v>0</v>
      </c>
      <c r="JE23">
        <v>0</v>
      </c>
      <c r="JF23">
        <v>10</v>
      </c>
      <c r="JG23">
        <v>2135</v>
      </c>
      <c r="JH23">
        <v>1</v>
      </c>
      <c r="JI23">
        <v>29</v>
      </c>
      <c r="JJ23">
        <v>5.6</v>
      </c>
      <c r="JK23">
        <v>5.6</v>
      </c>
      <c r="JL23">
        <v>2.677</v>
      </c>
      <c r="JM23">
        <v>2.67212</v>
      </c>
      <c r="JN23">
        <v>2.09595</v>
      </c>
      <c r="JO23">
        <v>2.76855</v>
      </c>
      <c r="JP23">
        <v>2.09717</v>
      </c>
      <c r="JQ23">
        <v>2.323</v>
      </c>
      <c r="JR23">
        <v>37.8195</v>
      </c>
      <c r="JS23">
        <v>14.6486</v>
      </c>
      <c r="JT23">
        <v>18</v>
      </c>
      <c r="JU23">
        <v>642.345</v>
      </c>
      <c r="JV23">
        <v>697.232</v>
      </c>
      <c r="JW23">
        <v>32.979</v>
      </c>
      <c r="JX23">
        <v>32.7313</v>
      </c>
      <c r="JY23">
        <v>30.0009</v>
      </c>
      <c r="JZ23">
        <v>32.2548</v>
      </c>
      <c r="KA23">
        <v>32.5965</v>
      </c>
      <c r="KB23">
        <v>53.6632</v>
      </c>
      <c r="KC23">
        <v>-30</v>
      </c>
      <c r="KD23">
        <v>-30</v>
      </c>
      <c r="KE23">
        <v>-999.9</v>
      </c>
      <c r="KF23">
        <v>1000</v>
      </c>
      <c r="KG23">
        <v>0</v>
      </c>
      <c r="KH23">
        <v>101.652</v>
      </c>
      <c r="KI23">
        <v>101.656</v>
      </c>
    </row>
    <row r="24" spans="1:295">
      <c r="A24">
        <v>8</v>
      </c>
      <c r="B24">
        <v>1695420843</v>
      </c>
      <c r="C24">
        <v>355</v>
      </c>
      <c r="D24" t="s">
        <v>464</v>
      </c>
      <c r="E24" t="s">
        <v>465</v>
      </c>
      <c r="F24">
        <v>15</v>
      </c>
      <c r="G24">
        <v>1695420835</v>
      </c>
      <c r="H24">
        <f>(I24)/1000</f>
        <v>0</v>
      </c>
      <c r="I24">
        <f>IF(DN24, AL24, AF24)</f>
        <v>0</v>
      </c>
      <c r="J24">
        <f>IF(DN24, AG24, AE24)</f>
        <v>0</v>
      </c>
      <c r="K24">
        <f>DP24 - IF(AS24&gt;1, J24*DJ24*100.0/(AU24*ED24), 0)</f>
        <v>0</v>
      </c>
      <c r="L24">
        <f>((R24-H24/2)*K24-J24)/(R24+H24/2)</f>
        <v>0</v>
      </c>
      <c r="M24">
        <f>L24*(DW24+DX24)/1000.0</f>
        <v>0</v>
      </c>
      <c r="N24">
        <f>(DP24 - IF(AS24&gt;1, J24*DJ24*100.0/(AU24*ED24), 0))*(DW24+DX24)/1000.0</f>
        <v>0</v>
      </c>
      <c r="O24">
        <f>2.0/((1/Q24-1/P24)+SIGN(Q24)*SQRT((1/Q24-1/P24)*(1/Q24-1/P24) + 4*DK24/((DK24+1)*(DK24+1))*(2*1/Q24*1/P24-1/P24*1/P24)))</f>
        <v>0</v>
      </c>
      <c r="P24">
        <f>IF(LEFT(DL24,1)&lt;&gt;"0",IF(LEFT(DL24,1)="1",3.0,DM24),$D$5+$E$5*(ED24*DW24/($K$5*1000))+$F$5*(ED24*DW24/($K$5*1000))*MAX(MIN(DJ24,$J$5),$I$5)*MAX(MIN(DJ24,$J$5),$I$5)+$G$5*MAX(MIN(DJ24,$J$5),$I$5)*(ED24*DW24/($K$5*1000))+$H$5*(ED24*DW24/($K$5*1000))*(ED24*DW24/($K$5*1000)))</f>
        <v>0</v>
      </c>
      <c r="Q24">
        <f>H24*(1000-(1000*0.61365*exp(17.502*U24/(240.97+U24))/(DW24+DX24)+DR24)/2)/(1000*0.61365*exp(17.502*U24/(240.97+U24))/(DW24+DX24)-DR24)</f>
        <v>0</v>
      </c>
      <c r="R24">
        <f>1/((DK24+1)/(O24/1.6)+1/(P24/1.37)) + DK24/((DK24+1)/(O24/1.6) + DK24/(P24/1.37))</f>
        <v>0</v>
      </c>
      <c r="S24">
        <f>(DF24*DI24)</f>
        <v>0</v>
      </c>
      <c r="T24">
        <f>(DY24+(S24+2*0.95*5.67E-8*(((DY24+$B$7)+273)^4-(DY24+273)^4)-44100*H24)/(1.84*29.3*P24+8*0.95*5.67E-8*(DY24+273)^3))</f>
        <v>0</v>
      </c>
      <c r="U24">
        <f>($C$7*DZ24+$D$7*EA24+$E$7*T24)</f>
        <v>0</v>
      </c>
      <c r="V24">
        <f>0.61365*exp(17.502*U24/(240.97+U24))</f>
        <v>0</v>
      </c>
      <c r="W24">
        <f>(X24/Y24*100)</f>
        <v>0</v>
      </c>
      <c r="X24">
        <f>DR24*(DW24+DX24)/1000</f>
        <v>0</v>
      </c>
      <c r="Y24">
        <f>0.61365*exp(17.502*DY24/(240.97+DY24))</f>
        <v>0</v>
      </c>
      <c r="Z24">
        <f>(V24-DR24*(DW24+DX24)/1000)</f>
        <v>0</v>
      </c>
      <c r="AA24">
        <f>(-H24*44100)</f>
        <v>0</v>
      </c>
      <c r="AB24">
        <f>2*29.3*P24*0.92*(DY24-U24)</f>
        <v>0</v>
      </c>
      <c r="AC24">
        <f>2*0.95*5.67E-8*(((DY24+$B$7)+273)^4-(U24+273)^4)</f>
        <v>0</v>
      </c>
      <c r="AD24">
        <f>S24+AC24+AA24+AB24</f>
        <v>0</v>
      </c>
      <c r="AE24">
        <f>DV24*AS24*(DQ24-DP24*(1000-AS24*DS24)/(1000-AS24*DR24))/(100*DJ24)</f>
        <v>0</v>
      </c>
      <c r="AF24">
        <f>1000*DV24*AS24*(DR24-DS24)/(100*DJ24*(1000-AS24*DR24))</f>
        <v>0</v>
      </c>
      <c r="AG24">
        <f>(AH24 - AI24 - DW24*1E3/(8.314*(DY24+273.15)) * AK24/DV24 * AJ24) * DV24/(100*DJ24) * (1000 - DS24)/1000</f>
        <v>0</v>
      </c>
      <c r="AH24">
        <v>1036.71253757908</v>
      </c>
      <c r="AI24">
        <v>1008.72333333333</v>
      </c>
      <c r="AJ24">
        <v>0.0107166087337513</v>
      </c>
      <c r="AK24">
        <v>65.8360659964508</v>
      </c>
      <c r="AL24">
        <f>(AN24 - AM24 + DW24*1E3/(8.314*(DY24+273.15)) * AP24/DV24 * AO24) * DV24/(100*DJ24) * 1000/(1000 - AN24)</f>
        <v>0</v>
      </c>
      <c r="AM24">
        <v>35.3588849548504</v>
      </c>
      <c r="AN24">
        <v>42.5253369696969</v>
      </c>
      <c r="AO24">
        <v>-3.37475357637879e-05</v>
      </c>
      <c r="AP24">
        <v>77.713849340266</v>
      </c>
      <c r="AQ24">
        <v>0</v>
      </c>
      <c r="AR24">
        <v>0</v>
      </c>
      <c r="AS24">
        <f>IF(AQ24*$H$13&gt;=AU24,1.0,(AU24/(AU24-AQ24*$H$13)))</f>
        <v>0</v>
      </c>
      <c r="AT24">
        <f>(AS24-1)*100</f>
        <v>0</v>
      </c>
      <c r="AU24">
        <f>MAX(0,($B$13+$C$13*ED24)/(1+$D$13*ED24)*DW24/(DY24+273)*$E$13)</f>
        <v>0</v>
      </c>
      <c r="AV24" t="s">
        <v>434</v>
      </c>
      <c r="AW24">
        <v>10208.1</v>
      </c>
      <c r="AX24">
        <v>953.244230769231</v>
      </c>
      <c r="AY24">
        <v>4562.68</v>
      </c>
      <c r="AZ24">
        <f>1-AX24/AY24</f>
        <v>0</v>
      </c>
      <c r="BA24">
        <v>-0.454685974055107</v>
      </c>
      <c r="BB24" t="s">
        <v>466</v>
      </c>
      <c r="BC24">
        <v>10215.9</v>
      </c>
      <c r="BD24">
        <v>1379.42076923077</v>
      </c>
      <c r="BE24">
        <v>1803.13829799311</v>
      </c>
      <c r="BF24">
        <f>1-BD24/BE24</f>
        <v>0</v>
      </c>
      <c r="BG24">
        <v>0.5</v>
      </c>
      <c r="BH24">
        <f>DG24</f>
        <v>0</v>
      </c>
      <c r="BI24">
        <f>J24</f>
        <v>0</v>
      </c>
      <c r="BJ24">
        <f>BF24*BG24*BH24</f>
        <v>0</v>
      </c>
      <c r="BK24">
        <f>(BI24-BA24)/BH24</f>
        <v>0</v>
      </c>
      <c r="BL24">
        <f>(AY24-BE24)/BE24</f>
        <v>0</v>
      </c>
      <c r="BM24">
        <f>AX24/(AZ24+AX24/BE24)</f>
        <v>0</v>
      </c>
      <c r="BN24" t="s">
        <v>436</v>
      </c>
      <c r="BO24">
        <v>0</v>
      </c>
      <c r="BP24">
        <f>IF(BO24&lt;&gt;0, BO24, BM24)</f>
        <v>0</v>
      </c>
      <c r="BQ24">
        <f>1-BP24/BE24</f>
        <v>0</v>
      </c>
      <c r="BR24">
        <f>(BE24-BD24)/(BE24-BP24)</f>
        <v>0</v>
      </c>
      <c r="BS24">
        <f>(AY24-BE24)/(AY24-BP24)</f>
        <v>0</v>
      </c>
      <c r="BT24">
        <f>(BE24-BD24)/(BE24-AX24)</f>
        <v>0</v>
      </c>
      <c r="BU24">
        <f>(AY24-BE24)/(AY24-AX24)</f>
        <v>0</v>
      </c>
      <c r="BV24">
        <f>(BR24*BP24/BD24)</f>
        <v>0</v>
      </c>
      <c r="BW24">
        <f>(1-BV24)</f>
        <v>0</v>
      </c>
      <c r="BX24">
        <v>1624</v>
      </c>
      <c r="BY24">
        <v>290</v>
      </c>
      <c r="BZ24">
        <v>1732.78</v>
      </c>
      <c r="CA24">
        <v>65</v>
      </c>
      <c r="CB24">
        <v>10215.9</v>
      </c>
      <c r="CC24">
        <v>1731.61</v>
      </c>
      <c r="CD24">
        <v>1.17</v>
      </c>
      <c r="CE24">
        <v>300</v>
      </c>
      <c r="CF24">
        <v>24.1</v>
      </c>
      <c r="CG24">
        <v>1803.13829799311</v>
      </c>
      <c r="CH24">
        <v>2.70498323517921</v>
      </c>
      <c r="CI24">
        <v>-73.0691893902658</v>
      </c>
      <c r="CJ24">
        <v>2.44409985081245</v>
      </c>
      <c r="CK24">
        <v>0.969623992272293</v>
      </c>
      <c r="CL24">
        <v>-0.00718973926585095</v>
      </c>
      <c r="CM24">
        <v>290</v>
      </c>
      <c r="CN24">
        <v>1731.8</v>
      </c>
      <c r="CO24">
        <v>675</v>
      </c>
      <c r="CP24">
        <v>10172.5</v>
      </c>
      <c r="CQ24">
        <v>1731.31</v>
      </c>
      <c r="CR24">
        <v>0.49</v>
      </c>
      <c r="DF24">
        <f>$B$11*EE24+$C$11*EF24+$F$11*EQ24*(1-ET24)</f>
        <v>0</v>
      </c>
      <c r="DG24">
        <f>DF24*DH24</f>
        <v>0</v>
      </c>
      <c r="DH24">
        <f>($B$11*$D$9+$C$11*$D$9+$F$11*((FD24+EV24)/MAX(FD24+EV24+FE24, 0.1)*$I$9+FE24/MAX(FD24+EV24+FE24, 0.1)*$J$9))/($B$11+$C$11+$F$11)</f>
        <v>0</v>
      </c>
      <c r="DI24">
        <f>($B$11*$K$9+$C$11*$K$9+$F$11*((FD24+EV24)/MAX(FD24+EV24+FE24, 0.1)*$P$9+FE24/MAX(FD24+EV24+FE24, 0.1)*$Q$9))/($B$11+$C$11+$F$11)</f>
        <v>0</v>
      </c>
      <c r="DJ24">
        <v>6</v>
      </c>
      <c r="DK24">
        <v>0.5</v>
      </c>
      <c r="DL24" t="s">
        <v>437</v>
      </c>
      <c r="DM24">
        <v>2</v>
      </c>
      <c r="DN24" t="b">
        <v>1</v>
      </c>
      <c r="DO24">
        <v>1695420835</v>
      </c>
      <c r="DP24">
        <v>965.751266666667</v>
      </c>
      <c r="DQ24">
        <v>1000.01066666667</v>
      </c>
      <c r="DR24">
        <v>42.52354</v>
      </c>
      <c r="DS24">
        <v>35.3474066666667</v>
      </c>
      <c r="DT24">
        <v>959.522333333333</v>
      </c>
      <c r="DU24">
        <v>41.7266133333333</v>
      </c>
      <c r="DV24">
        <v>600.011333333333</v>
      </c>
      <c r="DW24">
        <v>88.3298466666667</v>
      </c>
      <c r="DX24">
        <v>0.0999848133333333</v>
      </c>
      <c r="DY24">
        <v>35.3801733333333</v>
      </c>
      <c r="DZ24">
        <v>32.59586</v>
      </c>
      <c r="EA24">
        <v>999.9</v>
      </c>
      <c r="EB24">
        <v>0</v>
      </c>
      <c r="EC24">
        <v>0</v>
      </c>
      <c r="ED24">
        <v>4974.75</v>
      </c>
      <c r="EE24">
        <v>0</v>
      </c>
      <c r="EF24">
        <v>24.5555466666667</v>
      </c>
      <c r="EG24">
        <v>-34.2599466666667</v>
      </c>
      <c r="EH24">
        <v>1008.642</v>
      </c>
      <c r="EI24">
        <v>1036.65466666667</v>
      </c>
      <c r="EJ24">
        <v>7.17612733333333</v>
      </c>
      <c r="EK24">
        <v>1000.01066666667</v>
      </c>
      <c r="EL24">
        <v>35.3474066666667</v>
      </c>
      <c r="EM24">
        <v>3.75609666666667</v>
      </c>
      <c r="EN24">
        <v>3.12223</v>
      </c>
      <c r="EO24">
        <v>27.8240866666667</v>
      </c>
      <c r="EP24">
        <v>24.6945466666667</v>
      </c>
      <c r="EQ24">
        <v>1499.95</v>
      </c>
      <c r="ER24">
        <v>0.9729986</v>
      </c>
      <c r="ES24">
        <v>0.0270014066666667</v>
      </c>
      <c r="ET24">
        <v>0</v>
      </c>
      <c r="EU24">
        <v>1379.52266666667</v>
      </c>
      <c r="EV24">
        <v>5.00003</v>
      </c>
      <c r="EW24">
        <v>20923.5466666667</v>
      </c>
      <c r="EX24">
        <v>11374.06</v>
      </c>
      <c r="EY24">
        <v>48.1208</v>
      </c>
      <c r="EZ24">
        <v>49.375</v>
      </c>
      <c r="FA24">
        <v>48.687</v>
      </c>
      <c r="FB24">
        <v>49.125</v>
      </c>
      <c r="FC24">
        <v>50.5</v>
      </c>
      <c r="FD24">
        <v>1454.58</v>
      </c>
      <c r="FE24">
        <v>40.37</v>
      </c>
      <c r="FF24">
        <v>0</v>
      </c>
      <c r="FG24">
        <v>47.5</v>
      </c>
      <c r="FH24">
        <v>0</v>
      </c>
      <c r="FI24">
        <v>1379.42076923077</v>
      </c>
      <c r="FJ24">
        <v>-20.6331623948374</v>
      </c>
      <c r="FK24">
        <v>-324.00000012083</v>
      </c>
      <c r="FL24">
        <v>20922.6692307692</v>
      </c>
      <c r="FM24">
        <v>15</v>
      </c>
      <c r="FN24">
        <v>1695420459</v>
      </c>
      <c r="FO24" t="s">
        <v>438</v>
      </c>
      <c r="FP24">
        <v>1695420459</v>
      </c>
      <c r="FQ24">
        <v>1695420459</v>
      </c>
      <c r="FR24">
        <v>19</v>
      </c>
      <c r="FS24">
        <v>0.204</v>
      </c>
      <c r="FT24">
        <v>0.05</v>
      </c>
      <c r="FU24">
        <v>6.308</v>
      </c>
      <c r="FV24">
        <v>0.797</v>
      </c>
      <c r="FW24">
        <v>1000</v>
      </c>
      <c r="FX24">
        <v>34</v>
      </c>
      <c r="FY24">
        <v>0.15</v>
      </c>
      <c r="FZ24">
        <v>0.02</v>
      </c>
      <c r="GA24">
        <v>26.998429978145</v>
      </c>
      <c r="GB24">
        <v>-0.862804172378222</v>
      </c>
      <c r="GC24">
        <v>0.0865208524157503</v>
      </c>
      <c r="GD24">
        <v>0</v>
      </c>
      <c r="GE24">
        <v>1379.5236</v>
      </c>
      <c r="GF24">
        <v>-20.6415384475989</v>
      </c>
      <c r="GG24">
        <v>1.51190708709232</v>
      </c>
      <c r="GH24">
        <v>0</v>
      </c>
      <c r="GI24">
        <v>0.64248210646129</v>
      </c>
      <c r="GJ24">
        <v>0.013352260172997</v>
      </c>
      <c r="GK24">
        <v>0.00185428172843721</v>
      </c>
      <c r="GL24">
        <v>1</v>
      </c>
      <c r="GM24">
        <v>1</v>
      </c>
      <c r="GN24">
        <v>3</v>
      </c>
      <c r="GO24" t="s">
        <v>451</v>
      </c>
      <c r="GP24">
        <v>3.19498</v>
      </c>
      <c r="GQ24">
        <v>2.7224</v>
      </c>
      <c r="GR24">
        <v>0.150902</v>
      </c>
      <c r="GS24">
        <v>0.15469</v>
      </c>
      <c r="GT24">
        <v>0.153556</v>
      </c>
      <c r="GU24">
        <v>0.136259</v>
      </c>
      <c r="GV24">
        <v>23171.1</v>
      </c>
      <c r="GW24">
        <v>23373.7</v>
      </c>
      <c r="GX24">
        <v>25828.6</v>
      </c>
      <c r="GY24">
        <v>26404.2</v>
      </c>
      <c r="GZ24">
        <v>30990</v>
      </c>
      <c r="HA24">
        <v>31763.6</v>
      </c>
      <c r="HB24">
        <v>39306.7</v>
      </c>
      <c r="HC24">
        <v>39181.1</v>
      </c>
      <c r="HD24">
        <v>2.23008</v>
      </c>
      <c r="HE24">
        <v>2.13545</v>
      </c>
      <c r="HF24">
        <v>0.0493228</v>
      </c>
      <c r="HG24">
        <v>0</v>
      </c>
      <c r="HH24">
        <v>31.7854</v>
      </c>
      <c r="HI24">
        <v>999.9</v>
      </c>
      <c r="HJ24">
        <v>63.258</v>
      </c>
      <c r="HK24">
        <v>33.385</v>
      </c>
      <c r="HL24">
        <v>36.9697</v>
      </c>
      <c r="HM24">
        <v>29.9118</v>
      </c>
      <c r="HN24">
        <v>33.8542</v>
      </c>
      <c r="HO24">
        <v>2</v>
      </c>
      <c r="HP24">
        <v>0.446138</v>
      </c>
      <c r="HQ24">
        <v>0</v>
      </c>
      <c r="HR24">
        <v>20.2516</v>
      </c>
      <c r="HS24">
        <v>5.24769</v>
      </c>
      <c r="HT24">
        <v>11.9201</v>
      </c>
      <c r="HU24">
        <v>4.97395</v>
      </c>
      <c r="HV24">
        <v>3.286</v>
      </c>
      <c r="HW24">
        <v>973</v>
      </c>
      <c r="HX24">
        <v>9999</v>
      </c>
      <c r="HY24">
        <v>9999</v>
      </c>
      <c r="HZ24">
        <v>9999</v>
      </c>
      <c r="IA24">
        <v>1.86667</v>
      </c>
      <c r="IB24">
        <v>1.86676</v>
      </c>
      <c r="IC24">
        <v>1.86462</v>
      </c>
      <c r="ID24">
        <v>1.86508</v>
      </c>
      <c r="IE24">
        <v>1.86296</v>
      </c>
      <c r="IF24">
        <v>1.86583</v>
      </c>
      <c r="IG24">
        <v>1.86523</v>
      </c>
      <c r="IH24">
        <v>1.8705</v>
      </c>
      <c r="II24">
        <v>5</v>
      </c>
      <c r="IJ24">
        <v>0</v>
      </c>
      <c r="IK24">
        <v>0</v>
      </c>
      <c r="IL24">
        <v>0</v>
      </c>
      <c r="IM24" t="s">
        <v>440</v>
      </c>
      <c r="IN24" t="s">
        <v>441</v>
      </c>
      <c r="IO24" t="s">
        <v>442</v>
      </c>
      <c r="IP24" t="s">
        <v>443</v>
      </c>
      <c r="IQ24" t="s">
        <v>443</v>
      </c>
      <c r="IR24" t="s">
        <v>442</v>
      </c>
      <c r="IS24">
        <v>0</v>
      </c>
      <c r="IT24">
        <v>100</v>
      </c>
      <c r="IU24">
        <v>100</v>
      </c>
      <c r="IV24">
        <v>6.229</v>
      </c>
      <c r="IW24">
        <v>0.7969</v>
      </c>
      <c r="IX24">
        <v>3.23776181456559</v>
      </c>
      <c r="IY24">
        <v>0.00418538200283587</v>
      </c>
      <c r="IZ24">
        <v>-1.41063378290963e-06</v>
      </c>
      <c r="JA24">
        <v>3.10169211340598e-10</v>
      </c>
      <c r="JB24">
        <v>0.79692</v>
      </c>
      <c r="JC24">
        <v>0</v>
      </c>
      <c r="JD24">
        <v>0</v>
      </c>
      <c r="JE24">
        <v>0</v>
      </c>
      <c r="JF24">
        <v>10</v>
      </c>
      <c r="JG24">
        <v>2135</v>
      </c>
      <c r="JH24">
        <v>1</v>
      </c>
      <c r="JI24">
        <v>29</v>
      </c>
      <c r="JJ24">
        <v>6.4</v>
      </c>
      <c r="JK24">
        <v>6.4</v>
      </c>
      <c r="JL24">
        <v>2.677</v>
      </c>
      <c r="JM24">
        <v>2.67822</v>
      </c>
      <c r="JN24">
        <v>2.09595</v>
      </c>
      <c r="JO24">
        <v>2.76855</v>
      </c>
      <c r="JP24">
        <v>2.09717</v>
      </c>
      <c r="JQ24">
        <v>2.34253</v>
      </c>
      <c r="JR24">
        <v>37.9164</v>
      </c>
      <c r="JS24">
        <v>14.6399</v>
      </c>
      <c r="JT24">
        <v>18</v>
      </c>
      <c r="JU24">
        <v>642.476</v>
      </c>
      <c r="JV24">
        <v>696.735</v>
      </c>
      <c r="JW24">
        <v>33.068</v>
      </c>
      <c r="JX24">
        <v>32.8473</v>
      </c>
      <c r="JY24">
        <v>30.001</v>
      </c>
      <c r="JZ24">
        <v>32.3723</v>
      </c>
      <c r="KA24">
        <v>32.7156</v>
      </c>
      <c r="KB24">
        <v>53.657</v>
      </c>
      <c r="KC24">
        <v>-30</v>
      </c>
      <c r="KD24">
        <v>-30</v>
      </c>
      <c r="KE24">
        <v>-999.9</v>
      </c>
      <c r="KF24">
        <v>1000</v>
      </c>
      <c r="KG24">
        <v>0</v>
      </c>
      <c r="KH24">
        <v>101.629</v>
      </c>
      <c r="KI24">
        <v>101.635</v>
      </c>
    </row>
    <row r="25" spans="1:295">
      <c r="A25">
        <v>9</v>
      </c>
      <c r="B25">
        <v>1695420908</v>
      </c>
      <c r="C25">
        <v>420</v>
      </c>
      <c r="D25" t="s">
        <v>467</v>
      </c>
      <c r="E25" t="s">
        <v>468</v>
      </c>
      <c r="F25">
        <v>15</v>
      </c>
      <c r="G25">
        <v>1695420900</v>
      </c>
      <c r="H25">
        <f>(I25)/1000</f>
        <v>0</v>
      </c>
      <c r="I25">
        <f>IF(DN25, AL25, AF25)</f>
        <v>0</v>
      </c>
      <c r="J25">
        <f>IF(DN25, AG25, AE25)</f>
        <v>0</v>
      </c>
      <c r="K25">
        <f>DP25 - IF(AS25&gt;1, J25*DJ25*100.0/(AU25*ED25), 0)</f>
        <v>0</v>
      </c>
      <c r="L25">
        <f>((R25-H25/2)*K25-J25)/(R25+H25/2)</f>
        <v>0</v>
      </c>
      <c r="M25">
        <f>L25*(DW25+DX25)/1000.0</f>
        <v>0</v>
      </c>
      <c r="N25">
        <f>(DP25 - IF(AS25&gt;1, J25*DJ25*100.0/(AU25*ED25), 0))*(DW25+DX25)/1000.0</f>
        <v>0</v>
      </c>
      <c r="O25">
        <f>2.0/((1/Q25-1/P25)+SIGN(Q25)*SQRT((1/Q25-1/P25)*(1/Q25-1/P25) + 4*DK25/((DK25+1)*(DK25+1))*(2*1/Q25*1/P25-1/P25*1/P25)))</f>
        <v>0</v>
      </c>
      <c r="P25">
        <f>IF(LEFT(DL25,1)&lt;&gt;"0",IF(LEFT(DL25,1)="1",3.0,DM25),$D$5+$E$5*(ED25*DW25/($K$5*1000))+$F$5*(ED25*DW25/($K$5*1000))*MAX(MIN(DJ25,$J$5),$I$5)*MAX(MIN(DJ25,$J$5),$I$5)+$G$5*MAX(MIN(DJ25,$J$5),$I$5)*(ED25*DW25/($K$5*1000))+$H$5*(ED25*DW25/($K$5*1000))*(ED25*DW25/($K$5*1000)))</f>
        <v>0</v>
      </c>
      <c r="Q25">
        <f>H25*(1000-(1000*0.61365*exp(17.502*U25/(240.97+U25))/(DW25+DX25)+DR25)/2)/(1000*0.61365*exp(17.502*U25/(240.97+U25))/(DW25+DX25)-DR25)</f>
        <v>0</v>
      </c>
      <c r="R25">
        <f>1/((DK25+1)/(O25/1.6)+1/(P25/1.37)) + DK25/((DK25+1)/(O25/1.6) + DK25/(P25/1.37))</f>
        <v>0</v>
      </c>
      <c r="S25">
        <f>(DF25*DI25)</f>
        <v>0</v>
      </c>
      <c r="T25">
        <f>(DY25+(S25+2*0.95*5.67E-8*(((DY25+$B$7)+273)^4-(DY25+273)^4)-44100*H25)/(1.84*29.3*P25+8*0.95*5.67E-8*(DY25+273)^3))</f>
        <v>0</v>
      </c>
      <c r="U25">
        <f>($C$7*DZ25+$D$7*EA25+$E$7*T25)</f>
        <v>0</v>
      </c>
      <c r="V25">
        <f>0.61365*exp(17.502*U25/(240.97+U25))</f>
        <v>0</v>
      </c>
      <c r="W25">
        <f>(X25/Y25*100)</f>
        <v>0</v>
      </c>
      <c r="X25">
        <f>DR25*(DW25+DX25)/1000</f>
        <v>0</v>
      </c>
      <c r="Y25">
        <f>0.61365*exp(17.502*DY25/(240.97+DY25))</f>
        <v>0</v>
      </c>
      <c r="Z25">
        <f>(V25-DR25*(DW25+DX25)/1000)</f>
        <v>0</v>
      </c>
      <c r="AA25">
        <f>(-H25*44100)</f>
        <v>0</v>
      </c>
      <c r="AB25">
        <f>2*29.3*P25*0.92*(DY25-U25)</f>
        <v>0</v>
      </c>
      <c r="AC25">
        <f>2*0.95*5.67E-8*(((DY25+$B$7)+273)^4-(U25+273)^4)</f>
        <v>0</v>
      </c>
      <c r="AD25">
        <f>S25+AC25+AA25+AB25</f>
        <v>0</v>
      </c>
      <c r="AE25">
        <f>DV25*AS25*(DQ25-DP25*(1000-AS25*DS25)/(1000-AS25*DR25))/(100*DJ25)</f>
        <v>0</v>
      </c>
      <c r="AF25">
        <f>1000*DV25*AS25*(DR25-DS25)/(100*DJ25*(1000-AS25*DR25))</f>
        <v>0</v>
      </c>
      <c r="AG25">
        <f>(AH25 - AI25 - DW25*1E3/(8.314*(DY25+273.15)) * AK25/DV25 * AJ25) * DV25/(100*DJ25) * (1000 - DS25)/1000</f>
        <v>0</v>
      </c>
      <c r="AH25">
        <v>1036.94377036854</v>
      </c>
      <c r="AI25">
        <v>1009.01139393939</v>
      </c>
      <c r="AJ25">
        <v>0.00958945414569202</v>
      </c>
      <c r="AK25">
        <v>65.8360659964508</v>
      </c>
      <c r="AL25">
        <f>(AN25 - AM25 + DW25*1E3/(8.314*(DY25+273.15)) * AP25/DV25 * AO25) * DV25/(100*DJ25) * 1000/(1000 - AN25)</f>
        <v>0</v>
      </c>
      <c r="AM25">
        <v>35.6123633556397</v>
      </c>
      <c r="AN25">
        <v>42.7366854545454</v>
      </c>
      <c r="AO25">
        <v>0.000196954116672913</v>
      </c>
      <c r="AP25">
        <v>77.713849340266</v>
      </c>
      <c r="AQ25">
        <v>0</v>
      </c>
      <c r="AR25">
        <v>0</v>
      </c>
      <c r="AS25">
        <f>IF(AQ25*$H$13&gt;=AU25,1.0,(AU25/(AU25-AQ25*$H$13)))</f>
        <v>0</v>
      </c>
      <c r="AT25">
        <f>(AS25-1)*100</f>
        <v>0</v>
      </c>
      <c r="AU25">
        <f>MAX(0,($B$13+$C$13*ED25)/(1+$D$13*ED25)*DW25/(DY25+273)*$E$13)</f>
        <v>0</v>
      </c>
      <c r="AV25" t="s">
        <v>434</v>
      </c>
      <c r="AW25">
        <v>10208.1</v>
      </c>
      <c r="AX25">
        <v>953.244230769231</v>
      </c>
      <c r="AY25">
        <v>4562.68</v>
      </c>
      <c r="AZ25">
        <f>1-AX25/AY25</f>
        <v>0</v>
      </c>
      <c r="BA25">
        <v>-0.454685974055107</v>
      </c>
      <c r="BB25" t="s">
        <v>469</v>
      </c>
      <c r="BC25">
        <v>10211.9</v>
      </c>
      <c r="BD25">
        <v>1353.08730769231</v>
      </c>
      <c r="BE25">
        <v>1774.28503689586</v>
      </c>
      <c r="BF25">
        <f>1-BD25/BE25</f>
        <v>0</v>
      </c>
      <c r="BG25">
        <v>0.5</v>
      </c>
      <c r="BH25">
        <f>DG25</f>
        <v>0</v>
      </c>
      <c r="BI25">
        <f>J25</f>
        <v>0</v>
      </c>
      <c r="BJ25">
        <f>BF25*BG25*BH25</f>
        <v>0</v>
      </c>
      <c r="BK25">
        <f>(BI25-BA25)/BH25</f>
        <v>0</v>
      </c>
      <c r="BL25">
        <f>(AY25-BE25)/BE25</f>
        <v>0</v>
      </c>
      <c r="BM25">
        <f>AX25/(AZ25+AX25/BE25)</f>
        <v>0</v>
      </c>
      <c r="BN25" t="s">
        <v>436</v>
      </c>
      <c r="BO25">
        <v>0</v>
      </c>
      <c r="BP25">
        <f>IF(BO25&lt;&gt;0, BO25, BM25)</f>
        <v>0</v>
      </c>
      <c r="BQ25">
        <f>1-BP25/BE25</f>
        <v>0</v>
      </c>
      <c r="BR25">
        <f>(BE25-BD25)/(BE25-BP25)</f>
        <v>0</v>
      </c>
      <c r="BS25">
        <f>(AY25-BE25)/(AY25-BP25)</f>
        <v>0</v>
      </c>
      <c r="BT25">
        <f>(BE25-BD25)/(BE25-AX25)</f>
        <v>0</v>
      </c>
      <c r="BU25">
        <f>(AY25-BE25)/(AY25-AX25)</f>
        <v>0</v>
      </c>
      <c r="BV25">
        <f>(BR25*BP25/BD25)</f>
        <v>0</v>
      </c>
      <c r="BW25">
        <f>(1-BV25)</f>
        <v>0</v>
      </c>
      <c r="BX25">
        <v>1625</v>
      </c>
      <c r="BY25">
        <v>290</v>
      </c>
      <c r="BZ25">
        <v>1702.38</v>
      </c>
      <c r="CA25">
        <v>85</v>
      </c>
      <c r="CB25">
        <v>10211.9</v>
      </c>
      <c r="CC25">
        <v>1701.09</v>
      </c>
      <c r="CD25">
        <v>1.29</v>
      </c>
      <c r="CE25">
        <v>300</v>
      </c>
      <c r="CF25">
        <v>24.1</v>
      </c>
      <c r="CG25">
        <v>1774.28503689586</v>
      </c>
      <c r="CH25">
        <v>1.7972330682657</v>
      </c>
      <c r="CI25">
        <v>-74.7414015843168</v>
      </c>
      <c r="CJ25">
        <v>1.62380523563531</v>
      </c>
      <c r="CK25">
        <v>0.9869562836177</v>
      </c>
      <c r="CL25">
        <v>-0.00718937308120134</v>
      </c>
      <c r="CM25">
        <v>290</v>
      </c>
      <c r="CN25">
        <v>1701.8</v>
      </c>
      <c r="CO25">
        <v>825</v>
      </c>
      <c r="CP25">
        <v>10165.5</v>
      </c>
      <c r="CQ25">
        <v>1700.76</v>
      </c>
      <c r="CR25">
        <v>1.04</v>
      </c>
      <c r="DF25">
        <f>$B$11*EE25+$C$11*EF25+$F$11*EQ25*(1-ET25)</f>
        <v>0</v>
      </c>
      <c r="DG25">
        <f>DF25*DH25</f>
        <v>0</v>
      </c>
      <c r="DH25">
        <f>($B$11*$D$9+$C$11*$D$9+$F$11*((FD25+EV25)/MAX(FD25+EV25+FE25, 0.1)*$I$9+FE25/MAX(FD25+EV25+FE25, 0.1)*$J$9))/($B$11+$C$11+$F$11)</f>
        <v>0</v>
      </c>
      <c r="DI25">
        <f>($B$11*$K$9+$C$11*$K$9+$F$11*((FD25+EV25)/MAX(FD25+EV25+FE25, 0.1)*$P$9+FE25/MAX(FD25+EV25+FE25, 0.1)*$Q$9))/($B$11+$C$11+$F$11)</f>
        <v>0</v>
      </c>
      <c r="DJ25">
        <v>6</v>
      </c>
      <c r="DK25">
        <v>0.5</v>
      </c>
      <c r="DL25" t="s">
        <v>437</v>
      </c>
      <c r="DM25">
        <v>2</v>
      </c>
      <c r="DN25" t="b">
        <v>1</v>
      </c>
      <c r="DO25">
        <v>1695420900</v>
      </c>
      <c r="DP25">
        <v>965.82</v>
      </c>
      <c r="DQ25">
        <v>1000.008</v>
      </c>
      <c r="DR25">
        <v>42.7231333333333</v>
      </c>
      <c r="DS25">
        <v>35.5981266666667</v>
      </c>
      <c r="DT25">
        <v>959.5908</v>
      </c>
      <c r="DU25">
        <v>41.9262266666667</v>
      </c>
      <c r="DV25">
        <v>600.0034</v>
      </c>
      <c r="DW25">
        <v>88.3231866666667</v>
      </c>
      <c r="DX25">
        <v>0.0999916666666667</v>
      </c>
      <c r="DY25">
        <v>35.4666866666667</v>
      </c>
      <c r="DZ25">
        <v>32.68346</v>
      </c>
      <c r="EA25">
        <v>999.9</v>
      </c>
      <c r="EB25">
        <v>0</v>
      </c>
      <c r="EC25">
        <v>0</v>
      </c>
      <c r="ED25">
        <v>4962.75</v>
      </c>
      <c r="EE25">
        <v>0</v>
      </c>
      <c r="EF25">
        <v>27.7377466666667</v>
      </c>
      <c r="EG25">
        <v>-34.1881733333333</v>
      </c>
      <c r="EH25">
        <v>1008.92466666667</v>
      </c>
      <c r="EI25">
        <v>1036.922</v>
      </c>
      <c r="EJ25">
        <v>7.12500933333333</v>
      </c>
      <c r="EK25">
        <v>1000.008</v>
      </c>
      <c r="EL25">
        <v>35.5981266666667</v>
      </c>
      <c r="EM25">
        <v>3.77344466666667</v>
      </c>
      <c r="EN25">
        <v>3.14414</v>
      </c>
      <c r="EO25">
        <v>27.9030333333333</v>
      </c>
      <c r="EP25">
        <v>24.8116133333333</v>
      </c>
      <c r="EQ25">
        <v>1499.998</v>
      </c>
      <c r="ER25">
        <v>0.9730006</v>
      </c>
      <c r="ES25">
        <v>0.0269995466666667</v>
      </c>
      <c r="ET25">
        <v>0</v>
      </c>
      <c r="EU25">
        <v>1353.22066666667</v>
      </c>
      <c r="EV25">
        <v>5.00003</v>
      </c>
      <c r="EW25">
        <v>20547.7133333333</v>
      </c>
      <c r="EX25">
        <v>11374.4333333333</v>
      </c>
      <c r="EY25">
        <v>48.1539333333333</v>
      </c>
      <c r="EZ25">
        <v>49.437</v>
      </c>
      <c r="FA25">
        <v>48.75</v>
      </c>
      <c r="FB25">
        <v>49.1746</v>
      </c>
      <c r="FC25">
        <v>50.562</v>
      </c>
      <c r="FD25">
        <v>1454.638</v>
      </c>
      <c r="FE25">
        <v>40.36</v>
      </c>
      <c r="FF25">
        <v>0</v>
      </c>
      <c r="FG25">
        <v>63.7000000476837</v>
      </c>
      <c r="FH25">
        <v>0</v>
      </c>
      <c r="FI25">
        <v>1353.08730769231</v>
      </c>
      <c r="FJ25">
        <v>-19.7302564152807</v>
      </c>
      <c r="FK25">
        <v>-283.572649574804</v>
      </c>
      <c r="FL25">
        <v>20545.4423076923</v>
      </c>
      <c r="FM25">
        <v>15</v>
      </c>
      <c r="FN25">
        <v>1695420459</v>
      </c>
      <c r="FO25" t="s">
        <v>438</v>
      </c>
      <c r="FP25">
        <v>1695420459</v>
      </c>
      <c r="FQ25">
        <v>1695420459</v>
      </c>
      <c r="FR25">
        <v>19</v>
      </c>
      <c r="FS25">
        <v>0.204</v>
      </c>
      <c r="FT25">
        <v>0.05</v>
      </c>
      <c r="FU25">
        <v>6.308</v>
      </c>
      <c r="FV25">
        <v>0.797</v>
      </c>
      <c r="FW25">
        <v>1000</v>
      </c>
      <c r="FX25">
        <v>34</v>
      </c>
      <c r="FY25">
        <v>0.15</v>
      </c>
      <c r="FZ25">
        <v>0.02</v>
      </c>
      <c r="GA25">
        <v>26.9448326484018</v>
      </c>
      <c r="GB25">
        <v>-0.526032674691657</v>
      </c>
      <c r="GC25">
        <v>0.107746467443134</v>
      </c>
      <c r="GD25">
        <v>0</v>
      </c>
      <c r="GE25">
        <v>1353.47730769231</v>
      </c>
      <c r="GF25">
        <v>-19.5080342069691</v>
      </c>
      <c r="GG25">
        <v>1.47396784667023</v>
      </c>
      <c r="GH25">
        <v>0</v>
      </c>
      <c r="GI25">
        <v>0.634006719415706</v>
      </c>
      <c r="GJ25">
        <v>-0.0285506944912375</v>
      </c>
      <c r="GK25">
        <v>0.00238428109954429</v>
      </c>
      <c r="GL25">
        <v>1</v>
      </c>
      <c r="GM25">
        <v>1</v>
      </c>
      <c r="GN25">
        <v>3</v>
      </c>
      <c r="GO25" t="s">
        <v>451</v>
      </c>
      <c r="GP25">
        <v>3.19494</v>
      </c>
      <c r="GQ25">
        <v>2.72238</v>
      </c>
      <c r="GR25">
        <v>0.150864</v>
      </c>
      <c r="GS25">
        <v>0.154644</v>
      </c>
      <c r="GT25">
        <v>0.154016</v>
      </c>
      <c r="GU25">
        <v>0.136851</v>
      </c>
      <c r="GV25">
        <v>23167.9</v>
      </c>
      <c r="GW25">
        <v>23366.3</v>
      </c>
      <c r="GX25">
        <v>25824.5</v>
      </c>
      <c r="GY25">
        <v>26395</v>
      </c>
      <c r="GZ25">
        <v>30969.3</v>
      </c>
      <c r="HA25">
        <v>31731.4</v>
      </c>
      <c r="HB25">
        <v>39300.7</v>
      </c>
      <c r="HC25">
        <v>39167.8</v>
      </c>
      <c r="HD25">
        <v>2.2284</v>
      </c>
      <c r="HE25">
        <v>2.13305</v>
      </c>
      <c r="HF25">
        <v>0.0537857</v>
      </c>
      <c r="HG25">
        <v>0</v>
      </c>
      <c r="HH25">
        <v>31.8218</v>
      </c>
      <c r="HI25">
        <v>999.9</v>
      </c>
      <c r="HJ25">
        <v>63.374</v>
      </c>
      <c r="HK25">
        <v>33.475</v>
      </c>
      <c r="HL25">
        <v>37.2315</v>
      </c>
      <c r="HM25">
        <v>29.7018</v>
      </c>
      <c r="HN25">
        <v>33.8061</v>
      </c>
      <c r="HO25">
        <v>2</v>
      </c>
      <c r="HP25">
        <v>0.456522</v>
      </c>
      <c r="HQ25">
        <v>0</v>
      </c>
      <c r="HR25">
        <v>20.2515</v>
      </c>
      <c r="HS25">
        <v>5.25248</v>
      </c>
      <c r="HT25">
        <v>11.9201</v>
      </c>
      <c r="HU25">
        <v>4.97385</v>
      </c>
      <c r="HV25">
        <v>3.286</v>
      </c>
      <c r="HW25">
        <v>973</v>
      </c>
      <c r="HX25">
        <v>9999</v>
      </c>
      <c r="HY25">
        <v>9999</v>
      </c>
      <c r="HZ25">
        <v>9999</v>
      </c>
      <c r="IA25">
        <v>1.86662</v>
      </c>
      <c r="IB25">
        <v>1.86676</v>
      </c>
      <c r="IC25">
        <v>1.86462</v>
      </c>
      <c r="ID25">
        <v>1.86508</v>
      </c>
      <c r="IE25">
        <v>1.86296</v>
      </c>
      <c r="IF25">
        <v>1.86581</v>
      </c>
      <c r="IG25">
        <v>1.86523</v>
      </c>
      <c r="IH25">
        <v>1.87045</v>
      </c>
      <c r="II25">
        <v>5</v>
      </c>
      <c r="IJ25">
        <v>0</v>
      </c>
      <c r="IK25">
        <v>0</v>
      </c>
      <c r="IL25">
        <v>0</v>
      </c>
      <c r="IM25" t="s">
        <v>440</v>
      </c>
      <c r="IN25" t="s">
        <v>441</v>
      </c>
      <c r="IO25" t="s">
        <v>442</v>
      </c>
      <c r="IP25" t="s">
        <v>443</v>
      </c>
      <c r="IQ25" t="s">
        <v>443</v>
      </c>
      <c r="IR25" t="s">
        <v>442</v>
      </c>
      <c r="IS25">
        <v>0</v>
      </c>
      <c r="IT25">
        <v>100</v>
      </c>
      <c r="IU25">
        <v>100</v>
      </c>
      <c r="IV25">
        <v>6.23</v>
      </c>
      <c r="IW25">
        <v>0.7969</v>
      </c>
      <c r="IX25">
        <v>3.23776181456559</v>
      </c>
      <c r="IY25">
        <v>0.00418538200283587</v>
      </c>
      <c r="IZ25">
        <v>-1.41063378290963e-06</v>
      </c>
      <c r="JA25">
        <v>3.10169211340598e-10</v>
      </c>
      <c r="JB25">
        <v>0.79692</v>
      </c>
      <c r="JC25">
        <v>0</v>
      </c>
      <c r="JD25">
        <v>0</v>
      </c>
      <c r="JE25">
        <v>0</v>
      </c>
      <c r="JF25">
        <v>10</v>
      </c>
      <c r="JG25">
        <v>2135</v>
      </c>
      <c r="JH25">
        <v>1</v>
      </c>
      <c r="JI25">
        <v>29</v>
      </c>
      <c r="JJ25">
        <v>7.5</v>
      </c>
      <c r="JK25">
        <v>7.5</v>
      </c>
      <c r="JL25">
        <v>2.677</v>
      </c>
      <c r="JM25">
        <v>2.67334</v>
      </c>
      <c r="JN25">
        <v>2.09595</v>
      </c>
      <c r="JO25">
        <v>2.76855</v>
      </c>
      <c r="JP25">
        <v>2.09717</v>
      </c>
      <c r="JQ25">
        <v>2.34131</v>
      </c>
      <c r="JR25">
        <v>38.062</v>
      </c>
      <c r="JS25">
        <v>14.6311</v>
      </c>
      <c r="JT25">
        <v>18</v>
      </c>
      <c r="JU25">
        <v>642.719</v>
      </c>
      <c r="JV25">
        <v>696.232</v>
      </c>
      <c r="JW25">
        <v>33.1865</v>
      </c>
      <c r="JX25">
        <v>32.9834</v>
      </c>
      <c r="JY25">
        <v>30.0008</v>
      </c>
      <c r="JZ25">
        <v>32.5154</v>
      </c>
      <c r="KA25">
        <v>32.8599</v>
      </c>
      <c r="KB25">
        <v>53.6521</v>
      </c>
      <c r="KC25">
        <v>-30</v>
      </c>
      <c r="KD25">
        <v>-30</v>
      </c>
      <c r="KE25">
        <v>-999.9</v>
      </c>
      <c r="KF25">
        <v>1000</v>
      </c>
      <c r="KG25">
        <v>0</v>
      </c>
      <c r="KH25">
        <v>101.614</v>
      </c>
      <c r="KI25">
        <v>101.6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2023-09-22T15:10:37Z</dcterms:created>
  <dcterms:modified xsi:type="dcterms:W3CDTF">2023-09-22T15:10:37Z</dcterms:modified>
</cp:coreProperties>
</file>