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<sst xmlns="http://schemas.openxmlformats.org/spreadsheetml/2006/main" count="1157" uniqueCount="485">
  <si>
    <t>File opened</t>
  </si>
  <si>
    <t>2023-11-08 12:25:18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</si>
  <si>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</si>
  <si>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</si>
  <si>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</si>
  <si>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</si>
  <si>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</si>
  <si>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</si>
  <si>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</si>
  <si>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</si>
  <si>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</si>
  <si>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</si>
  <si>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</si>
  <si>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{"h2oaspan1": "1.01076", "co2aspan2a": "0.288205", "co2bspan2": "-0.031693", "oxygen": "21", "h2obzero": "1.07388", "co2bspan2a": "0.28732", "h2obspanconc1": "12.29", "h2oazero": "1.07566", "co2aspan2": "-0.0330502", "co2bspan2b": "0.284619", "co2aspanconc2": "296.4", "chamberpressurezero": "2.56408", "co2bspanconc1": "2500", "co2aspanconc1": "2500", "flowbzero": "0.27371", "co2azero": "0.942071", "co2aspan1": "1.00021", "h2oaspanconc2": "0", "h2oaspan2": "0", "h2oaspan2b": "0.0722207", "h2oaspanconc1": "12.29", "co2bspanconc2": "296.4", "ssa_ref": "34658.2", "flowmeterzero": "2.49761", "co2bspan1": "0.999707", "co2bzero": "0.94469", "h2oaspan2a": "0.0714516", "h2obspan2b": "0.0726998", "h2obspanconc2": "0", "h2obspan2": "0", "h2obspan2a": "0.0710331", "h2obspan1": "1.02346", "tbzero": "0.853567", "tazero": "0.855284", "co2aspan2b": "0.285521", "ssb_ref": "33011.8", "flowazero": "0.34111"}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</si>
  <si>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</si>
  <si>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</si>
  <si>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</si>
  <si>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</si>
  <si>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</si>
  <si>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</si>
  <si>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</si>
  <si>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</si>
  <si>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</si>
  <si>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</si>
  <si>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</si>
  <si>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</si>
  <si>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</si>
  <si>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12:25:18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</si>
  <si>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</si>
  <si>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</si>
  <si>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</si>
  <si>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</si>
  <si>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</si>
  <si>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</si>
  <si>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</si>
  <si>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</si>
  <si>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</si>
  <si>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</si>
  <si>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</si>
  <si>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</si>
  <si>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</si>
  <si>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</si>
  <si>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</si>
  <si>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</si>
  <si>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</si>
  <si>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</si>
  <si>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</si>
  <si>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</si>
  <si>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</si>
  <si>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</si>
  <si>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</si>
  <si>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</si>
  <si>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</si>
  <si>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</si>
  <si>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</si>
  <si>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</si>
  <si>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</si>
  <si>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</si>
  <si>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</si>
  <si>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</si>
  <si>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</si>
  <si>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</si>
  <si>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</si>
  <si>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</si>
  <si>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</si>
  <si>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</si>
  <si>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</si>
  <si>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</si>
  <si>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</si>
  <si>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</si>
  <si>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</si>
  <si>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</si>
  <si>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</si>
  <si>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</si>
  <si>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</si>
  <si>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</si>
  <si>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</si>
  <si>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</si>
  <si>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</si>
  <si>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</si>
  <si>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1.62612 199.944 365.364 646.725 857.211 1040.63 1213.66 1323.88</t>
  </si>
  <si>
    <t>Fs_true</t>
  </si>
  <si>
    <t>-0.213908 216.491 382.532 619.393 801.149 1008.06 1200.9 1401.52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</si>
  <si>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</si>
  <si>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</si>
  <si>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</si>
  <si>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</si>
  <si>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</si>
  <si>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</si>
  <si>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</si>
  <si>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</si>
  <si>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</si>
  <si>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</si>
  <si>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</si>
  <si>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</si>
  <si>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</si>
  <si>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</si>
  <si>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</si>
  <si>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</si>
  <si>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</si>
  <si>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</si>
  <si>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</si>
  <si>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</si>
  <si>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</si>
  <si>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</si>
  <si>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</si>
  <si>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</si>
  <si>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</si>
  <si>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</si>
  <si>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</si>
  <si>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</si>
  <si>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</si>
  <si>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</si>
  <si>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</si>
  <si>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</si>
  <si>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</si>
  <si>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</si>
  <si>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</si>
  <si>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</si>
  <si>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</si>
  <si>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</si>
  <si>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</si>
  <si>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</si>
  <si>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</si>
  <si>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</si>
  <si>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</si>
  <si>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</si>
  <si>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</si>
  <si>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</si>
  <si>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</si>
  <si>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</si>
  <si>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</si>
  <si>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</si>
  <si>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</si>
  <si>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</si>
  <si>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</si>
  <si>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</si>
  <si>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</si>
  <si>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</si>
  <si>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</si>
  <si>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</si>
  <si>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</si>
  <si>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</si>
  <si>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</si>
  <si>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</si>
  <si>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</si>
  <si>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</si>
  <si>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</si>
  <si>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</si>
  <si>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</si>
  <si>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</si>
  <si>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</si>
  <si>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</si>
  <si>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</si>
  <si>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</si>
  <si>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</si>
  <si>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</si>
  <si>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</si>
  <si>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</si>
  <si>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</si>
  <si>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</si>
  <si>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</si>
  <si>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</si>
  <si>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</si>
  <si>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</si>
  <si>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</si>
  <si>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</si>
  <si>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</si>
  <si>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</si>
  <si>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</si>
  <si>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</si>
  <si>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</si>
  <si>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</si>
  <si>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</si>
  <si>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</si>
  <si>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</si>
  <si>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</si>
  <si>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</si>
  <si>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</si>
  <si>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</si>
  <si>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</si>
  <si>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</si>
  <si>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</si>
  <si>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</si>
  <si>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</si>
  <si>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</si>
  <si>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</si>
  <si>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</si>
  <si>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</si>
  <si>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</si>
  <si>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</si>
  <si>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</si>
  <si>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</si>
  <si>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</si>
  <si>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</si>
  <si>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</si>
  <si>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</si>
  <si>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</si>
  <si>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</si>
  <si>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</si>
  <si>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</si>
  <si>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</si>
  <si>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</si>
  <si>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</si>
  <si>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</si>
  <si>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</si>
  <si>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</si>
  <si>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</si>
  <si>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</si>
  <si>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</si>
  <si>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</si>
  <si>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</si>
  <si>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</si>
  <si>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</si>
  <si>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</si>
  <si>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</si>
  <si>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</si>
  <si>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</si>
  <si>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</si>
  <si>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</si>
  <si>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</si>
  <si>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</si>
  <si>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</si>
  <si>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</si>
  <si>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</si>
  <si>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</si>
  <si>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</si>
  <si>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</si>
  <si>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</si>
  <si>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</si>
  <si>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</si>
  <si>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</si>
  <si>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</si>
  <si>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</si>
  <si>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</si>
  <si>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</si>
  <si>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</si>
  <si>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</si>
  <si>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</si>
  <si>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</si>
  <si>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</si>
  <si>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</si>
  <si>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</si>
  <si>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</si>
  <si>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</si>
  <si>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</si>
  <si>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</si>
  <si>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</si>
  <si>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</si>
  <si>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</si>
  <si>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</si>
  <si>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</si>
  <si>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</si>
  <si>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</si>
  <si>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</si>
  <si>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</si>
  <si>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</si>
  <si>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</si>
  <si>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</si>
  <si>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</si>
  <si>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</si>
  <si>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</si>
  <si>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</si>
  <si>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</si>
  <si>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</si>
  <si>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</si>
  <si>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</si>
  <si>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</si>
  <si>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</si>
  <si>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</si>
  <si>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</si>
  <si>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</si>
  <si>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</si>
  <si>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</si>
  <si>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</si>
  <si>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</si>
  <si>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</si>
  <si>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</si>
  <si>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</si>
  <si>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</si>
  <si>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</si>
  <si>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</si>
  <si>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</si>
  <si>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</si>
  <si>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</si>
  <si>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</si>
  <si>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</si>
  <si>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</si>
  <si>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</si>
  <si>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</si>
  <si>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</si>
  <si>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</si>
  <si>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</si>
  <si>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</si>
  <si>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</si>
  <si>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</si>
  <si>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</si>
  <si>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</si>
  <si>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</si>
  <si>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</si>
  <si>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</si>
  <si>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</si>
  <si>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</si>
  <si>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</si>
  <si>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</si>
  <si>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</si>
  <si>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</si>
  <si>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</si>
  <si>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</si>
  <si>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</si>
  <si>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</si>
  <si>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</si>
  <si>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</si>
  <si>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</si>
  <si>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</si>
  <si>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</si>
  <si>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</si>
  <si>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</si>
  <si>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</si>
  <si>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</si>
  <si>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</si>
  <si>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</si>
  <si>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</si>
  <si>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</si>
  <si>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</si>
  <si>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</si>
  <si>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</si>
  <si>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</si>
  <si>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</si>
  <si>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</si>
  <si>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</si>
  <si>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</si>
  <si>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</si>
  <si>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</si>
  <si>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</si>
  <si>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</si>
  <si>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</si>
  <si>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</si>
  <si>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</si>
  <si>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</si>
  <si>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</si>
  <si>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</si>
  <si>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</si>
  <si>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</si>
  <si>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</si>
  <si>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</si>
  <si>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</si>
  <si>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</si>
  <si>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</si>
  <si>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</si>
  <si>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</si>
  <si>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</si>
  <si>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</si>
  <si>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</si>
  <si>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</si>
  <si>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</si>
  <si>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</si>
  <si>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</si>
  <si>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</si>
  <si>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</si>
  <si>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</si>
  <si>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</si>
  <si>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</si>
  <si>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</si>
  <si>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</si>
  <si>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</si>
  <si>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</si>
  <si>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</si>
  <si>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</si>
  <si>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</si>
  <si>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</si>
  <si>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</si>
  <si>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</si>
  <si>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</si>
  <si>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</si>
  <si>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</si>
  <si>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</si>
  <si>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</si>
  <si>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</si>
  <si>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</si>
  <si>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</si>
  <si>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</si>
  <si>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</si>
  <si>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</si>
  <si>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</si>
  <si>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</si>
  <si>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</si>
  <si>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</si>
  <si>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</si>
  <si>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</si>
  <si>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</si>
  <si>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</si>
  <si>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</si>
  <si>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</si>
  <si>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</si>
  <si>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</si>
  <si>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</si>
  <si>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</si>
  <si>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</si>
  <si>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</si>
  <si>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</si>
  <si>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</si>
  <si>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</si>
  <si>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</si>
  <si>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</si>
  <si>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</si>
  <si>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</si>
  <si>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</si>
  <si>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</si>
  <si>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</si>
  <si>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</si>
  <si>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</si>
  <si>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</si>
  <si>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</si>
  <si>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</si>
  <si>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</si>
  <si>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</si>
  <si>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</si>
  <si>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</si>
  <si>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</si>
  <si>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12:59:14</t>
  </si>
  <si>
    <t>12:59:14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</si>
  <si>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</si>
  <si>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</si>
  <si>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</si>
  <si>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</si>
  <si>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</si>
  <si>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</si>
  <si>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</si>
  <si>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MPF-601-20231108-12_25_50</t>
  </si>
  <si>
    <t>-</t>
  </si>
  <si>
    <t>0: Broadleaf</t>
  </si>
  <si>
    <t>12:59:32</t>
  </si>
  <si>
    <t>0/0</t>
  </si>
  <si>
    <t>11111111</t>
  </si>
  <si>
    <t>oooooooo</t>
  </si>
  <si>
    <t>on</t>
  </si>
  <si>
    <t>12:27:33</t>
  </si>
  <si>
    <t>zero</t>
  </si>
  <si>
    <t>12:27:34</t>
  </si>
  <si>
    <t>20221115 13:00:44</t>
  </si>
  <si>
    <t>13:00:44</t>
  </si>
  <si>
    <t>MPF-602-20231108-12_27_20</t>
  </si>
  <si>
    <t>13:01:01</t>
  </si>
  <si>
    <t>20221115 13:01:31</t>
  </si>
  <si>
    <t>13:01:31</t>
  </si>
  <si>
    <t>MPF-603-20231108-12_28_07</t>
  </si>
  <si>
    <t>13:01:53</t>
  </si>
  <si>
    <t>12:36:43</t>
  </si>
  <si>
    <t>tc-#1</t>
  </si>
  <si>
    <t>20221115 13:11:04</t>
  </si>
  <si>
    <t>13:11:04</t>
  </si>
  <si>
    <t>MPF-604-20231108-12_37_40</t>
  </si>
  <si>
    <t>13:11:24</t>
  </si>
  <si>
    <t>20221115 13:12:32</t>
  </si>
  <si>
    <t>13:12:32</t>
  </si>
  <si>
    <t>MPF-605-20231108-12_39_08</t>
  </si>
  <si>
    <t>13:12:50</t>
  </si>
  <si>
    <t>20221115 13:13:51</t>
  </si>
  <si>
    <t>13:13:51</t>
  </si>
  <si>
    <t>MPF-606-20231108-12_40_27</t>
  </si>
  <si>
    <t>13:14:08</t>
  </si>
  <si>
    <t>20221115 13:15:00</t>
  </si>
  <si>
    <t>13:15:00</t>
  </si>
  <si>
    <t>MPF-607-20231108-12_41_36</t>
  </si>
  <si>
    <t>13:15:14</t>
  </si>
  <si>
    <t>20221115 13:15:42</t>
  </si>
  <si>
    <t>13:15:42</t>
  </si>
  <si>
    <t>MPF-608-20231108-12_42_18</t>
  </si>
  <si>
    <t>13:16:08</t>
  </si>
  <si>
    <t>20221115 13:17:48</t>
  </si>
  <si>
    <t>13:17:48</t>
  </si>
  <si>
    <t>MPF-609-20231108-12_44_24</t>
  </si>
  <si>
    <t>13:18:19</t>
  </si>
  <si>
    <t>20221115 13:20:25</t>
  </si>
  <si>
    <t>13:20:25</t>
  </si>
  <si>
    <t>MPF-610-20231108-12_47_01</t>
  </si>
  <si>
    <t>13:20:45</t>
  </si>
  <si>
    <t>20221115 13:23:22</t>
  </si>
  <si>
    <t>13:23:22</t>
  </si>
  <si>
    <t>MPF-611-20231108-12_49_58</t>
  </si>
  <si>
    <t>13:23:36</t>
  </si>
  <si>
    <t>12:52:32</t>
  </si>
  <si>
    <t>tc-#2</t>
  </si>
  <si>
    <t>12:52:35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</si>
</sst>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7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417</v>
      </c>
      <c r="HT16" t="s">
        <v>417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1668542354.1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1668542346.1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318.4107357822</v>
      </c>
      <c r="AO17">
        <v>319.979157575758</v>
      </c>
      <c r="AP17">
        <v>-0.607215577111514</v>
      </c>
      <c r="AQ17">
        <v>66.941479854423</v>
      </c>
      <c r="AR17">
        <f>(AT17 - AS17 + EC17*1E3/(8.314*(EE17+273.15)) * AV17/EB17 * AU17) * EB17/(100*DP17) * 1000/(1000 - AT17)</f>
        <v>0</v>
      </c>
      <c r="AS17">
        <v>28.8273222999026</v>
      </c>
      <c r="AT17">
        <v>28.7823084848485</v>
      </c>
      <c r="AU17">
        <v>3.67222347657659e-06</v>
      </c>
      <c r="AV17">
        <v>78.2667425100554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429</v>
      </c>
      <c r="BI17">
        <v>10070.1</v>
      </c>
      <c r="BJ17">
        <v>2.66215384615385</v>
      </c>
      <c r="BK17">
        <v>1.55500093468724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601</v>
      </c>
      <c r="CE17">
        <v>290</v>
      </c>
      <c r="CF17">
        <v>0.62</v>
      </c>
      <c r="CG17">
        <v>85</v>
      </c>
      <c r="CH17">
        <v>10070.1</v>
      </c>
      <c r="CI17">
        <v>0.62</v>
      </c>
      <c r="CJ17">
        <v>0</v>
      </c>
      <c r="CK17">
        <v>300</v>
      </c>
      <c r="CL17">
        <v>24.1</v>
      </c>
      <c r="CM17">
        <v>1.55500093468724</v>
      </c>
      <c r="CN17">
        <v>0.948796149843944</v>
      </c>
      <c r="CO17">
        <v>-0.941779875103693</v>
      </c>
      <c r="CP17">
        <v>0.835336605773329</v>
      </c>
      <c r="CQ17">
        <v>0.04342470855459</v>
      </c>
      <c r="CR17">
        <v>-0.00776614393770858</v>
      </c>
      <c r="CS17">
        <v>290</v>
      </c>
      <c r="CT17">
        <v>0.57</v>
      </c>
      <c r="CU17">
        <v>805</v>
      </c>
      <c r="CV17">
        <v>10041.2</v>
      </c>
      <c r="CW17">
        <v>0.62</v>
      </c>
      <c r="CX17">
        <v>-0.05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1668542346.1</v>
      </c>
      <c r="DV17">
        <v>312.7328</v>
      </c>
      <c r="DW17">
        <v>312.114466666667</v>
      </c>
      <c r="DX17">
        <v>28.78016</v>
      </c>
      <c r="DY17">
        <v>28.8295</v>
      </c>
      <c r="DZ17">
        <v>314.4818</v>
      </c>
      <c r="EA17">
        <v>28.3651533333333</v>
      </c>
      <c r="EB17">
        <v>600.021466666667</v>
      </c>
      <c r="EC17">
        <v>88.3801266666667</v>
      </c>
      <c r="ED17">
        <v>0.100022066666667</v>
      </c>
      <c r="EE17">
        <v>26.4876333333333</v>
      </c>
      <c r="EF17">
        <v>27.0359066666667</v>
      </c>
      <c r="EG17">
        <v>999.9</v>
      </c>
      <c r="EH17">
        <v>0</v>
      </c>
      <c r="EI17">
        <v>0</v>
      </c>
      <c r="EJ17">
        <v>4999</v>
      </c>
      <c r="EK17">
        <v>0</v>
      </c>
      <c r="EL17">
        <v>-1.52894</v>
      </c>
      <c r="EM17">
        <v>0.279214586666667</v>
      </c>
      <c r="EN17">
        <v>321.650866666667</v>
      </c>
      <c r="EO17">
        <v>321.379733333333</v>
      </c>
      <c r="EP17">
        <v>-0.0493206133333333</v>
      </c>
      <c r="EQ17">
        <v>312.114466666667</v>
      </c>
      <c r="ER17">
        <v>28.8295</v>
      </c>
      <c r="ES17">
        <v>2.54359333333333</v>
      </c>
      <c r="ET17">
        <v>2.547954</v>
      </c>
      <c r="EU17">
        <v>21.30818</v>
      </c>
      <c r="EV17">
        <v>21.3361066666667</v>
      </c>
      <c r="EW17">
        <v>700.002066666667</v>
      </c>
      <c r="EX17">
        <v>0.943004133333333</v>
      </c>
      <c r="EY17">
        <v>0.0569960666666667</v>
      </c>
      <c r="EZ17">
        <v>0</v>
      </c>
      <c r="FA17">
        <v>2.64654</v>
      </c>
      <c r="FB17">
        <v>5.00072</v>
      </c>
      <c r="FC17">
        <v>67.02728</v>
      </c>
      <c r="FD17">
        <v>6033.99333333333</v>
      </c>
      <c r="FE17">
        <v>38.062</v>
      </c>
      <c r="FF17">
        <v>40.187</v>
      </c>
      <c r="FG17">
        <v>39.562</v>
      </c>
      <c r="FH17">
        <v>40.5</v>
      </c>
      <c r="FI17">
        <v>40.6787333333333</v>
      </c>
      <c r="FJ17">
        <v>655.387333333333</v>
      </c>
      <c r="FK17">
        <v>39.61</v>
      </c>
      <c r="FL17">
        <v>0</v>
      </c>
      <c r="FM17">
        <v>1668537296.2</v>
      </c>
      <c r="FN17">
        <v>0</v>
      </c>
      <c r="FO17">
        <v>2.66215384615385</v>
      </c>
      <c r="FP17">
        <v>-0.61216408617718</v>
      </c>
      <c r="FQ17">
        <v>0.411138445615201</v>
      </c>
      <c r="FR17">
        <v>66.9955307692308</v>
      </c>
      <c r="FS17">
        <v>15</v>
      </c>
      <c r="FT17">
        <v>1668542372.1</v>
      </c>
      <c r="FU17" t="s">
        <v>432</v>
      </c>
      <c r="FV17">
        <v>1668542372.1</v>
      </c>
      <c r="FW17">
        <v>1668545007</v>
      </c>
      <c r="FX17">
        <v>1</v>
      </c>
      <c r="FY17">
        <v>0.339</v>
      </c>
      <c r="FZ17">
        <v>0.154</v>
      </c>
      <c r="GA17">
        <v>-1.749</v>
      </c>
      <c r="GB17">
        <v>0.415</v>
      </c>
      <c r="GC17">
        <v>316</v>
      </c>
      <c r="GD17">
        <v>31</v>
      </c>
      <c r="GE17">
        <v>0.75</v>
      </c>
      <c r="GF17">
        <v>0.29</v>
      </c>
      <c r="GG17">
        <v>0</v>
      </c>
      <c r="GH17">
        <v>0</v>
      </c>
      <c r="GI17" t="s">
        <v>433</v>
      </c>
      <c r="GJ17">
        <v>3.23847</v>
      </c>
      <c r="GK17">
        <v>2.68084</v>
      </c>
      <c r="GL17">
        <v>0.0681457</v>
      </c>
      <c r="GM17">
        <v>0.067287</v>
      </c>
      <c r="GN17">
        <v>0.119852</v>
      </c>
      <c r="GO17">
        <v>0.11911</v>
      </c>
      <c r="GP17">
        <v>28389.3</v>
      </c>
      <c r="GQ17">
        <v>26171.5</v>
      </c>
      <c r="GR17">
        <v>28826.3</v>
      </c>
      <c r="GS17">
        <v>26624.8</v>
      </c>
      <c r="GT17">
        <v>35367.2</v>
      </c>
      <c r="GU17">
        <v>32993</v>
      </c>
      <c r="GV17">
        <v>43327.6</v>
      </c>
      <c r="GW17">
        <v>40312.6</v>
      </c>
      <c r="GX17">
        <v>2.103</v>
      </c>
      <c r="GY17">
        <v>2.5469</v>
      </c>
      <c r="GZ17">
        <v>0.101358</v>
      </c>
      <c r="HA17">
        <v>0</v>
      </c>
      <c r="HB17">
        <v>25.3481</v>
      </c>
      <c r="HC17">
        <v>999.9</v>
      </c>
      <c r="HD17">
        <v>78.08</v>
      </c>
      <c r="HE17">
        <v>25.569</v>
      </c>
      <c r="HF17">
        <v>29.0561</v>
      </c>
      <c r="HG17">
        <v>30.2827</v>
      </c>
      <c r="HH17">
        <v>8.38541</v>
      </c>
      <c r="HI17">
        <v>3</v>
      </c>
      <c r="HJ17">
        <v>-0.00764228</v>
      </c>
      <c r="HK17">
        <v>0</v>
      </c>
      <c r="HL17">
        <v>20.3128</v>
      </c>
      <c r="HM17">
        <v>5.24844</v>
      </c>
      <c r="HN17">
        <v>11.9674</v>
      </c>
      <c r="HO17">
        <v>4.985</v>
      </c>
      <c r="HP17">
        <v>3.2922</v>
      </c>
      <c r="HQ17">
        <v>9999</v>
      </c>
      <c r="HR17">
        <v>999.9</v>
      </c>
      <c r="HS17">
        <v>9999</v>
      </c>
      <c r="HT17">
        <v>9999</v>
      </c>
      <c r="HU17">
        <v>4.97106</v>
      </c>
      <c r="HV17">
        <v>1.88293</v>
      </c>
      <c r="HW17">
        <v>1.87759</v>
      </c>
      <c r="HX17">
        <v>1.87912</v>
      </c>
      <c r="HY17">
        <v>1.87483</v>
      </c>
      <c r="HZ17">
        <v>1.875</v>
      </c>
      <c r="IA17">
        <v>1.87834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-1.749</v>
      </c>
      <c r="IQ17">
        <v>0.415</v>
      </c>
      <c r="IR17">
        <v>-2.088</v>
      </c>
      <c r="IS17">
        <v>0</v>
      </c>
      <c r="IT17">
        <v>0</v>
      </c>
      <c r="IU17">
        <v>0</v>
      </c>
      <c r="IV17">
        <v>0.415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-123</v>
      </c>
      <c r="JE17">
        <v>-44.2</v>
      </c>
      <c r="JF17">
        <v>4.99756</v>
      </c>
      <c r="JG17">
        <v>4.99756</v>
      </c>
      <c r="JH17">
        <v>3.34595</v>
      </c>
      <c r="JI17">
        <v>3.06763</v>
      </c>
      <c r="JJ17">
        <v>3.05054</v>
      </c>
      <c r="JK17">
        <v>2.39868</v>
      </c>
      <c r="JL17">
        <v>30.029</v>
      </c>
      <c r="JM17">
        <v>15.927</v>
      </c>
      <c r="JN17">
        <v>2</v>
      </c>
      <c r="JO17">
        <v>622.173</v>
      </c>
      <c r="JP17">
        <v>1093.83</v>
      </c>
      <c r="JQ17">
        <v>25.5087</v>
      </c>
      <c r="JR17">
        <v>26.7432</v>
      </c>
      <c r="JS17">
        <v>30.0002</v>
      </c>
      <c r="JT17">
        <v>26.9033</v>
      </c>
      <c r="JU17">
        <v>26.9016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104.094</v>
      </c>
      <c r="KC17">
        <v>101.384</v>
      </c>
    </row>
    <row r="18" spans="1:289">
      <c r="A18">
        <v>2</v>
      </c>
      <c r="B18">
        <v>1668542444.1</v>
      </c>
      <c r="C18">
        <v>90</v>
      </c>
      <c r="D18" t="s">
        <v>440</v>
      </c>
      <c r="E18" t="s">
        <v>441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1668542436.1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320.535358536729</v>
      </c>
      <c r="AO18">
        <v>320.774139393939</v>
      </c>
      <c r="AP18">
        <v>-0.0806669196507631</v>
      </c>
      <c r="AQ18">
        <v>66.9599866166223</v>
      </c>
      <c r="AR18">
        <f>(AT18 - AS18 + EC18*1E3/(8.314*(EE18+273.15)) * AV18/EB18 * AU18) * EB18/(100*DP18) * 1000/(1000 - AT18)</f>
        <v>0</v>
      </c>
      <c r="AS18">
        <v>28.8183229978905</v>
      </c>
      <c r="AT18">
        <v>28.7307636363636</v>
      </c>
      <c r="AU18">
        <v>0.000303562920124255</v>
      </c>
      <c r="AV18">
        <v>78.3413428385996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442</v>
      </c>
      <c r="BI18">
        <v>10058.3</v>
      </c>
      <c r="BJ18">
        <v>2.62136</v>
      </c>
      <c r="BK18">
        <v>0.71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602</v>
      </c>
      <c r="CE18">
        <v>290</v>
      </c>
      <c r="CF18">
        <v>0.71</v>
      </c>
      <c r="CG18">
        <v>225</v>
      </c>
      <c r="CH18">
        <v>10058.3</v>
      </c>
      <c r="CI18">
        <v>0.38</v>
      </c>
      <c r="CJ18">
        <v>0.33</v>
      </c>
      <c r="CK18">
        <v>300</v>
      </c>
      <c r="CL18">
        <v>24.1</v>
      </c>
      <c r="CM18">
        <v>0.371478786209556</v>
      </c>
      <c r="CN18">
        <v>0.712475807662995</v>
      </c>
      <c r="CO18">
        <v>0.0123749617838237</v>
      </c>
      <c r="CP18">
        <v>0.627308895869735</v>
      </c>
      <c r="CQ18">
        <v>1.38982709132485e-05</v>
      </c>
      <c r="CR18">
        <v>-0.00776675150166852</v>
      </c>
      <c r="CS18">
        <v>290</v>
      </c>
      <c r="CT18">
        <v>0.6</v>
      </c>
      <c r="CU18">
        <v>855</v>
      </c>
      <c r="CV18">
        <v>10040.6</v>
      </c>
      <c r="CW18">
        <v>0.38</v>
      </c>
      <c r="CX18">
        <v>0.22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1668542436.1</v>
      </c>
      <c r="DV18">
        <v>312.895733333333</v>
      </c>
      <c r="DW18">
        <v>312.287066666667</v>
      </c>
      <c r="DX18">
        <v>28.7206</v>
      </c>
      <c r="DY18">
        <v>28.80524</v>
      </c>
      <c r="DZ18">
        <v>314.697733333333</v>
      </c>
      <c r="EA18">
        <v>28.3415</v>
      </c>
      <c r="EB18">
        <v>599.540733333333</v>
      </c>
      <c r="EC18">
        <v>88.3802333333333</v>
      </c>
      <c r="ED18">
        <v>0.0994520133333334</v>
      </c>
      <c r="EE18">
        <v>26.5274466666667</v>
      </c>
      <c r="EF18">
        <v>27.0755</v>
      </c>
      <c r="EG18">
        <v>999.9</v>
      </c>
      <c r="EH18">
        <v>0</v>
      </c>
      <c r="EI18">
        <v>0</v>
      </c>
      <c r="EJ18">
        <v>5003.33333333333</v>
      </c>
      <c r="EK18">
        <v>0</v>
      </c>
      <c r="EL18">
        <v>-1.52894</v>
      </c>
      <c r="EM18">
        <v>0.631747</v>
      </c>
      <c r="EN18">
        <v>322.171733333333</v>
      </c>
      <c r="EO18">
        <v>321.549266666667</v>
      </c>
      <c r="EP18">
        <v>-0.0846233266666667</v>
      </c>
      <c r="EQ18">
        <v>312.287066666667</v>
      </c>
      <c r="ER18">
        <v>28.80524</v>
      </c>
      <c r="ES18">
        <v>2.53833333333333</v>
      </c>
      <c r="ET18">
        <v>2.54581333333333</v>
      </c>
      <c r="EU18">
        <v>21.2744266666667</v>
      </c>
      <c r="EV18">
        <v>21.3224</v>
      </c>
      <c r="EW18">
        <v>700.015666666667</v>
      </c>
      <c r="EX18">
        <v>0.943001066666666</v>
      </c>
      <c r="EY18">
        <v>0.0569991866666667</v>
      </c>
      <c r="EZ18">
        <v>0</v>
      </c>
      <c r="FA18">
        <v>2.61509333333333</v>
      </c>
      <c r="FB18">
        <v>5.00072</v>
      </c>
      <c r="FC18">
        <v>67.2426533333333</v>
      </c>
      <c r="FD18">
        <v>6034.106</v>
      </c>
      <c r="FE18">
        <v>38.1787333333333</v>
      </c>
      <c r="FF18">
        <v>40.1746</v>
      </c>
      <c r="FG18">
        <v>39.625</v>
      </c>
      <c r="FH18">
        <v>40.5</v>
      </c>
      <c r="FI18">
        <v>40.75</v>
      </c>
      <c r="FJ18">
        <v>655.4</v>
      </c>
      <c r="FK18">
        <v>39.6193333333333</v>
      </c>
      <c r="FL18">
        <v>0</v>
      </c>
      <c r="FM18">
        <v>88.7000000476837</v>
      </c>
      <c r="FN18">
        <v>0</v>
      </c>
      <c r="FO18">
        <v>2.62136</v>
      </c>
      <c r="FP18">
        <v>-0.160630771503614</v>
      </c>
      <c r="FQ18">
        <v>0.252584611755395</v>
      </c>
      <c r="FR18">
        <v>67.260684</v>
      </c>
      <c r="FS18">
        <v>15</v>
      </c>
      <c r="FT18">
        <v>1668542461.1</v>
      </c>
      <c r="FU18" t="s">
        <v>443</v>
      </c>
      <c r="FV18">
        <v>1668542461.1</v>
      </c>
      <c r="FW18">
        <v>1668542408.1</v>
      </c>
      <c r="FX18">
        <v>3</v>
      </c>
      <c r="FY18">
        <v>-0.023</v>
      </c>
      <c r="FZ18">
        <v>-0.036</v>
      </c>
      <c r="GA18">
        <v>-1.802</v>
      </c>
      <c r="GB18">
        <v>0.379</v>
      </c>
      <c r="GC18">
        <v>312</v>
      </c>
      <c r="GD18">
        <v>29</v>
      </c>
      <c r="GE18">
        <v>0.95</v>
      </c>
      <c r="GF18">
        <v>0.48</v>
      </c>
      <c r="GG18">
        <v>0</v>
      </c>
      <c r="GH18">
        <v>0</v>
      </c>
      <c r="GI18" t="s">
        <v>433</v>
      </c>
      <c r="GJ18">
        <v>3.23867</v>
      </c>
      <c r="GK18">
        <v>2.68114</v>
      </c>
      <c r="GL18">
        <v>0.0682919</v>
      </c>
      <c r="GM18">
        <v>0.0677201</v>
      </c>
      <c r="GN18">
        <v>0.119799</v>
      </c>
      <c r="GO18">
        <v>0.119026</v>
      </c>
      <c r="GP18">
        <v>28384.2</v>
      </c>
      <c r="GQ18">
        <v>26160</v>
      </c>
      <c r="GR18">
        <v>28825.7</v>
      </c>
      <c r="GS18">
        <v>26625.5</v>
      </c>
      <c r="GT18">
        <v>35369</v>
      </c>
      <c r="GU18">
        <v>32997.7</v>
      </c>
      <c r="GV18">
        <v>43327</v>
      </c>
      <c r="GW18">
        <v>40314.2</v>
      </c>
      <c r="GX18">
        <v>2.1026</v>
      </c>
      <c r="GY18">
        <v>2.546</v>
      </c>
      <c r="GZ18">
        <v>0.103682</v>
      </c>
      <c r="HA18">
        <v>0</v>
      </c>
      <c r="HB18">
        <v>25.3845</v>
      </c>
      <c r="HC18">
        <v>999.9</v>
      </c>
      <c r="HD18">
        <v>77.634</v>
      </c>
      <c r="HE18">
        <v>25.69</v>
      </c>
      <c r="HF18">
        <v>29.101</v>
      </c>
      <c r="HG18">
        <v>29.8327</v>
      </c>
      <c r="HH18">
        <v>8.34936</v>
      </c>
      <c r="HI18">
        <v>3</v>
      </c>
      <c r="HJ18">
        <v>-0.00666667</v>
      </c>
      <c r="HK18">
        <v>0</v>
      </c>
      <c r="HL18">
        <v>20.3127</v>
      </c>
      <c r="HM18">
        <v>5.24904</v>
      </c>
      <c r="HN18">
        <v>11.9668</v>
      </c>
      <c r="HO18">
        <v>4.9856</v>
      </c>
      <c r="HP18">
        <v>3.2922</v>
      </c>
      <c r="HQ18">
        <v>9999</v>
      </c>
      <c r="HR18">
        <v>999.9</v>
      </c>
      <c r="HS18">
        <v>9999</v>
      </c>
      <c r="HT18">
        <v>9999</v>
      </c>
      <c r="HU18">
        <v>4.97134</v>
      </c>
      <c r="HV18">
        <v>1.88293</v>
      </c>
      <c r="HW18">
        <v>1.87759</v>
      </c>
      <c r="HX18">
        <v>1.87912</v>
      </c>
      <c r="HY18">
        <v>1.8748</v>
      </c>
      <c r="HZ18">
        <v>1.875</v>
      </c>
      <c r="IA18">
        <v>1.87831</v>
      </c>
      <c r="IB18">
        <v>1.87875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-1.802</v>
      </c>
      <c r="IQ18">
        <v>0.3791</v>
      </c>
      <c r="IR18">
        <v>-1.77909090909088</v>
      </c>
      <c r="IS18">
        <v>0</v>
      </c>
      <c r="IT18">
        <v>0</v>
      </c>
      <c r="IU18">
        <v>0</v>
      </c>
      <c r="IV18">
        <v>0.379109999999997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0.3</v>
      </c>
      <c r="JE18">
        <v>0.6</v>
      </c>
      <c r="JF18">
        <v>4.99756</v>
      </c>
      <c r="JG18">
        <v>4.99756</v>
      </c>
      <c r="JH18">
        <v>3.34595</v>
      </c>
      <c r="JI18">
        <v>3.06763</v>
      </c>
      <c r="JJ18">
        <v>3.05054</v>
      </c>
      <c r="JK18">
        <v>2.32056</v>
      </c>
      <c r="JL18">
        <v>30.0932</v>
      </c>
      <c r="JM18">
        <v>15.9007</v>
      </c>
      <c r="JN18">
        <v>2</v>
      </c>
      <c r="JO18">
        <v>622.083</v>
      </c>
      <c r="JP18">
        <v>1093.08</v>
      </c>
      <c r="JQ18">
        <v>25.5544</v>
      </c>
      <c r="JR18">
        <v>26.764</v>
      </c>
      <c r="JS18">
        <v>30</v>
      </c>
      <c r="JT18">
        <v>26.9231</v>
      </c>
      <c r="JU18">
        <v>26.9214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104.092</v>
      </c>
      <c r="KC18">
        <v>101.388</v>
      </c>
    </row>
    <row r="19" spans="1:289">
      <c r="A19">
        <v>3</v>
      </c>
      <c r="B19">
        <v>1668542491.1</v>
      </c>
      <c r="C19">
        <v>137</v>
      </c>
      <c r="D19" t="s">
        <v>444</v>
      </c>
      <c r="E19" t="s">
        <v>445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1668542483.1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320.262215757208</v>
      </c>
      <c r="AO19">
        <v>320.445703030303</v>
      </c>
      <c r="AP19">
        <v>-0.00535549007687702</v>
      </c>
      <c r="AQ19">
        <v>66.9422048141206</v>
      </c>
      <c r="AR19">
        <f>(AT19 - AS19 + EC19*1E3/(8.314*(EE19+273.15)) * AV19/EB19 * AU19) * EB19/(100*DP19) * 1000/(1000 - AT19)</f>
        <v>0</v>
      </c>
      <c r="AS19">
        <v>28.942849863247</v>
      </c>
      <c r="AT19">
        <v>28.8201642424242</v>
      </c>
      <c r="AU19">
        <v>0.000649778161905695</v>
      </c>
      <c r="AV19">
        <v>78.3412077751544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446</v>
      </c>
      <c r="BI19">
        <v>10068.2</v>
      </c>
      <c r="BJ19">
        <v>2.782608</v>
      </c>
      <c r="BK19">
        <v>0.77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603</v>
      </c>
      <c r="CE19">
        <v>290</v>
      </c>
      <c r="CF19">
        <v>0.77</v>
      </c>
      <c r="CG19">
        <v>105</v>
      </c>
      <c r="CH19">
        <v>10068.2</v>
      </c>
      <c r="CI19">
        <v>0.18</v>
      </c>
      <c r="CJ19">
        <v>0.59</v>
      </c>
      <c r="CK19">
        <v>300</v>
      </c>
      <c r="CL19">
        <v>24.1</v>
      </c>
      <c r="CM19">
        <v>-1.21895956499298</v>
      </c>
      <c r="CN19">
        <v>0.78250814285333</v>
      </c>
      <c r="CO19">
        <v>1.41333996615059</v>
      </c>
      <c r="CP19">
        <v>0.688934023491236</v>
      </c>
      <c r="CQ19">
        <v>0.130667059606893</v>
      </c>
      <c r="CR19">
        <v>-0.00776635105672971</v>
      </c>
      <c r="CS19">
        <v>290</v>
      </c>
      <c r="CT19">
        <v>0.71</v>
      </c>
      <c r="CU19">
        <v>745</v>
      </c>
      <c r="CV19">
        <v>10042.7</v>
      </c>
      <c r="CW19">
        <v>0.19</v>
      </c>
      <c r="CX19">
        <v>0.52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1668542483.1</v>
      </c>
      <c r="DV19">
        <v>311.110866666667</v>
      </c>
      <c r="DW19">
        <v>311.2934</v>
      </c>
      <c r="DX19">
        <v>28.79302</v>
      </c>
      <c r="DY19">
        <v>28.90768</v>
      </c>
      <c r="DZ19">
        <v>312.886866666667</v>
      </c>
      <c r="EA19">
        <v>28.4139133333333</v>
      </c>
      <c r="EB19">
        <v>599.978066666667</v>
      </c>
      <c r="EC19">
        <v>88.37964</v>
      </c>
      <c r="ED19">
        <v>0.100083526666667</v>
      </c>
      <c r="EE19">
        <v>26.5874733333333</v>
      </c>
      <c r="EF19">
        <v>27.1044133333333</v>
      </c>
      <c r="EG19">
        <v>999.9</v>
      </c>
      <c r="EH19">
        <v>0</v>
      </c>
      <c r="EI19">
        <v>0</v>
      </c>
      <c r="EJ19">
        <v>4988.5</v>
      </c>
      <c r="EK19">
        <v>0</v>
      </c>
      <c r="EL19">
        <v>-1.52894</v>
      </c>
      <c r="EM19">
        <v>-0.2088869</v>
      </c>
      <c r="EN19">
        <v>320.307066666667</v>
      </c>
      <c r="EO19">
        <v>320.56</v>
      </c>
      <c r="EP19">
        <v>-0.114651593333333</v>
      </c>
      <c r="EQ19">
        <v>311.2934</v>
      </c>
      <c r="ER19">
        <v>28.90768</v>
      </c>
      <c r="ES19">
        <v>2.54471533333333</v>
      </c>
      <c r="ET19">
        <v>2.55485066666667</v>
      </c>
      <c r="EU19">
        <v>21.31536</v>
      </c>
      <c r="EV19">
        <v>21.3802133333333</v>
      </c>
      <c r="EW19">
        <v>700.001066666667</v>
      </c>
      <c r="EX19">
        <v>0.943004133333333</v>
      </c>
      <c r="EY19">
        <v>0.0569960133333334</v>
      </c>
      <c r="EZ19">
        <v>0</v>
      </c>
      <c r="FA19">
        <v>2.75671333333333</v>
      </c>
      <c r="FB19">
        <v>5.00072</v>
      </c>
      <c r="FC19">
        <v>67.5605066666667</v>
      </c>
      <c r="FD19">
        <v>6033.98333333333</v>
      </c>
      <c r="FE19">
        <v>38.2665333333333</v>
      </c>
      <c r="FF19">
        <v>40.187</v>
      </c>
      <c r="FG19">
        <v>39.6498</v>
      </c>
      <c r="FH19">
        <v>40.5124</v>
      </c>
      <c r="FI19">
        <v>40.8246</v>
      </c>
      <c r="FJ19">
        <v>655.39</v>
      </c>
      <c r="FK19">
        <v>39.61</v>
      </c>
      <c r="FL19">
        <v>0</v>
      </c>
      <c r="FM19">
        <v>45.9000000953674</v>
      </c>
      <c r="FN19">
        <v>0</v>
      </c>
      <c r="FO19">
        <v>2.782608</v>
      </c>
      <c r="FP19">
        <v>-0.900492304456543</v>
      </c>
      <c r="FQ19">
        <v>0.795223075292055</v>
      </c>
      <c r="FR19">
        <v>67.5656</v>
      </c>
      <c r="FS19">
        <v>15</v>
      </c>
      <c r="FT19">
        <v>1668542513.1</v>
      </c>
      <c r="FU19" t="s">
        <v>447</v>
      </c>
      <c r="FV19">
        <v>1668542513.1</v>
      </c>
      <c r="FW19">
        <v>1668542408.1</v>
      </c>
      <c r="FX19">
        <v>4</v>
      </c>
      <c r="FY19">
        <v>0.026</v>
      </c>
      <c r="FZ19">
        <v>-0.036</v>
      </c>
      <c r="GA19">
        <v>-1.776</v>
      </c>
      <c r="GB19">
        <v>0.379</v>
      </c>
      <c r="GC19">
        <v>311</v>
      </c>
      <c r="GD19">
        <v>29</v>
      </c>
      <c r="GE19">
        <v>0.65</v>
      </c>
      <c r="GF19">
        <v>0.48</v>
      </c>
      <c r="GG19">
        <v>0</v>
      </c>
      <c r="GH19">
        <v>0</v>
      </c>
      <c r="GI19" t="s">
        <v>433</v>
      </c>
      <c r="GJ19">
        <v>3.23887</v>
      </c>
      <c r="GK19">
        <v>2.68111</v>
      </c>
      <c r="GL19">
        <v>0.0681741</v>
      </c>
      <c r="GM19">
        <v>0.0674442</v>
      </c>
      <c r="GN19">
        <v>0.120055</v>
      </c>
      <c r="GO19">
        <v>0.119419</v>
      </c>
      <c r="GP19">
        <v>28387.3</v>
      </c>
      <c r="GQ19">
        <v>26168.1</v>
      </c>
      <c r="GR19">
        <v>28825.2</v>
      </c>
      <c r="GS19">
        <v>26626</v>
      </c>
      <c r="GT19">
        <v>35357.8</v>
      </c>
      <c r="GU19">
        <v>32984</v>
      </c>
      <c r="GV19">
        <v>43326.1</v>
      </c>
      <c r="GW19">
        <v>40315.9</v>
      </c>
      <c r="GX19">
        <v>2.103</v>
      </c>
      <c r="GY19">
        <v>2.5435</v>
      </c>
      <c r="GZ19">
        <v>0.104338</v>
      </c>
      <c r="HA19">
        <v>0</v>
      </c>
      <c r="HB19">
        <v>25.4315</v>
      </c>
      <c r="HC19">
        <v>999.9</v>
      </c>
      <c r="HD19">
        <v>77.536</v>
      </c>
      <c r="HE19">
        <v>25.76</v>
      </c>
      <c r="HF19">
        <v>29.1837</v>
      </c>
      <c r="HG19">
        <v>30.0927</v>
      </c>
      <c r="HH19">
        <v>8.41346</v>
      </c>
      <c r="HI19">
        <v>3</v>
      </c>
      <c r="HJ19">
        <v>-0.0064939</v>
      </c>
      <c r="HK19">
        <v>0</v>
      </c>
      <c r="HL19">
        <v>20.3127</v>
      </c>
      <c r="HM19">
        <v>5.24844</v>
      </c>
      <c r="HN19">
        <v>11.968</v>
      </c>
      <c r="HO19">
        <v>4.986</v>
      </c>
      <c r="HP19">
        <v>3.2922</v>
      </c>
      <c r="HQ19">
        <v>9999</v>
      </c>
      <c r="HR19">
        <v>999.9</v>
      </c>
      <c r="HS19">
        <v>9999</v>
      </c>
      <c r="HT19">
        <v>9999</v>
      </c>
      <c r="HU19">
        <v>4.97109</v>
      </c>
      <c r="HV19">
        <v>1.88293</v>
      </c>
      <c r="HW19">
        <v>1.87757</v>
      </c>
      <c r="HX19">
        <v>1.87912</v>
      </c>
      <c r="HY19">
        <v>1.87483</v>
      </c>
      <c r="HZ19">
        <v>1.875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-1.776</v>
      </c>
      <c r="IQ19">
        <v>0.3792</v>
      </c>
      <c r="IR19">
        <v>-1.80227272727268</v>
      </c>
      <c r="IS19">
        <v>0</v>
      </c>
      <c r="IT19">
        <v>0</v>
      </c>
      <c r="IU19">
        <v>0</v>
      </c>
      <c r="IV19">
        <v>0.379109999999997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1.4</v>
      </c>
      <c r="JF19">
        <v>4.99756</v>
      </c>
      <c r="JG19">
        <v>4.99756</v>
      </c>
      <c r="JH19">
        <v>3.34595</v>
      </c>
      <c r="JI19">
        <v>3.06763</v>
      </c>
      <c r="JJ19">
        <v>3.05054</v>
      </c>
      <c r="JK19">
        <v>2.35962</v>
      </c>
      <c r="JL19">
        <v>30.1361</v>
      </c>
      <c r="JM19">
        <v>15.9095</v>
      </c>
      <c r="JN19">
        <v>2</v>
      </c>
      <c r="JO19">
        <v>622.524</v>
      </c>
      <c r="JP19">
        <v>1090.14</v>
      </c>
      <c r="JQ19">
        <v>25.5785</v>
      </c>
      <c r="JR19">
        <v>26.7749</v>
      </c>
      <c r="JS19">
        <v>30.0001</v>
      </c>
      <c r="JT19">
        <v>26.9341</v>
      </c>
      <c r="JU19">
        <v>26.9324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104.09</v>
      </c>
      <c r="KC19">
        <v>101.391</v>
      </c>
    </row>
    <row r="20" spans="1:289">
      <c r="A20">
        <v>4</v>
      </c>
      <c r="B20">
        <v>1668543064</v>
      </c>
      <c r="C20">
        <v>709.900000095367</v>
      </c>
      <c r="D20" t="s">
        <v>450</v>
      </c>
      <c r="E20" t="s">
        <v>451</v>
      </c>
      <c r="F20">
        <v>15</v>
      </c>
      <c r="G20" t="s">
        <v>422</v>
      </c>
      <c r="H20" t="s">
        <v>423</v>
      </c>
      <c r="I20" t="s">
        <v>424</v>
      </c>
      <c r="J20" t="s">
        <v>425</v>
      </c>
      <c r="K20" t="s">
        <v>426</v>
      </c>
      <c r="L20" t="s">
        <v>427</v>
      </c>
      <c r="M20">
        <v>1668543055.55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320.072321097466</v>
      </c>
      <c r="AO20">
        <v>315.783291598254</v>
      </c>
      <c r="AP20">
        <v>0.0224651447733806</v>
      </c>
      <c r="AQ20">
        <v>66.9424383497503</v>
      </c>
      <c r="AR20">
        <f>(AT20 - AS20 + EC20*1E3/(8.314*(EE20+273.15)) * AV20/EB20 * AU20) * EB20/(100*DP20) * 1000/(1000 - AT20)</f>
        <v>0</v>
      </c>
      <c r="AS20">
        <v>29.4595422044375</v>
      </c>
      <c r="AT20">
        <v>30.8695448696619</v>
      </c>
      <c r="AU20">
        <v>9.65349741731986e-05</v>
      </c>
      <c r="AV20">
        <v>78.3411167404263</v>
      </c>
      <c r="AW20">
        <v>172</v>
      </c>
      <c r="AX20">
        <v>29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428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452</v>
      </c>
      <c r="BI20">
        <v>10126</v>
      </c>
      <c r="BJ20">
        <v>2198.33230769231</v>
      </c>
      <c r="BK20">
        <v>2469.15278722646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430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604</v>
      </c>
      <c r="CE20">
        <v>290</v>
      </c>
      <c r="CF20">
        <v>2446.25</v>
      </c>
      <c r="CG20">
        <v>65</v>
      </c>
      <c r="CH20">
        <v>10126</v>
      </c>
      <c r="CI20">
        <v>2434.35</v>
      </c>
      <c r="CJ20">
        <v>11.9</v>
      </c>
      <c r="CK20">
        <v>300</v>
      </c>
      <c r="CL20">
        <v>24.1</v>
      </c>
      <c r="CM20">
        <v>2469.15278722646</v>
      </c>
      <c r="CN20">
        <v>2.33585267958993</v>
      </c>
      <c r="CO20">
        <v>-35.2366778987956</v>
      </c>
      <c r="CP20">
        <v>2.0672405795085</v>
      </c>
      <c r="CQ20">
        <v>0.912099309188556</v>
      </c>
      <c r="CR20">
        <v>-0.00780822892102336</v>
      </c>
      <c r="CS20">
        <v>290</v>
      </c>
      <c r="CT20">
        <v>2432.43</v>
      </c>
      <c r="CU20">
        <v>895</v>
      </c>
      <c r="CV20">
        <v>10091.6</v>
      </c>
      <c r="CW20">
        <v>2434.24</v>
      </c>
      <c r="CX20">
        <v>-1.81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431</v>
      </c>
      <c r="DS20">
        <v>2</v>
      </c>
      <c r="DT20" t="b">
        <v>1</v>
      </c>
      <c r="DU20">
        <v>1668543055.55</v>
      </c>
      <c r="DV20">
        <v>306.0796875</v>
      </c>
      <c r="DW20">
        <v>310.5694375</v>
      </c>
      <c r="DX20">
        <v>30.86249375</v>
      </c>
      <c r="DY20">
        <v>29.462675</v>
      </c>
      <c r="DZ20">
        <v>307.7526875</v>
      </c>
      <c r="EA20">
        <v>30.4687375</v>
      </c>
      <c r="EB20">
        <v>599.89775</v>
      </c>
      <c r="EC20">
        <v>88.31594375</v>
      </c>
      <c r="ED20">
        <v>0.100052075</v>
      </c>
      <c r="EE20">
        <v>27.68000625</v>
      </c>
      <c r="EF20">
        <v>26.91609375</v>
      </c>
      <c r="EG20">
        <v>999.9</v>
      </c>
      <c r="EH20">
        <v>0</v>
      </c>
      <c r="EI20">
        <v>0</v>
      </c>
      <c r="EJ20">
        <v>5002.03125</v>
      </c>
      <c r="EK20">
        <v>0</v>
      </c>
      <c r="EL20">
        <v>-49.6187625</v>
      </c>
      <c r="EM20">
        <v>-4.488551875</v>
      </c>
      <c r="EN20">
        <v>315.8283125</v>
      </c>
      <c r="EO20">
        <v>319.9975</v>
      </c>
      <c r="EP20">
        <v>1.3998225</v>
      </c>
      <c r="EQ20">
        <v>310.5694375</v>
      </c>
      <c r="ER20">
        <v>29.462675</v>
      </c>
      <c r="ES20">
        <v>2.72564875</v>
      </c>
      <c r="ET20">
        <v>2.6020225</v>
      </c>
      <c r="EU20">
        <v>22.44056875</v>
      </c>
      <c r="EV20">
        <v>21.679125</v>
      </c>
      <c r="EW20">
        <v>700.0030625</v>
      </c>
      <c r="EX20">
        <v>0.9430129375</v>
      </c>
      <c r="EY20">
        <v>0.05698674375</v>
      </c>
      <c r="EZ20">
        <v>0</v>
      </c>
      <c r="FA20">
        <v>2205.48625</v>
      </c>
      <c r="FB20">
        <v>5.00072</v>
      </c>
      <c r="FC20">
        <v>15081.45625</v>
      </c>
      <c r="FD20">
        <v>6034.01875</v>
      </c>
      <c r="FE20">
        <v>39.03875</v>
      </c>
      <c r="FF20">
        <v>41.335625</v>
      </c>
      <c r="FG20">
        <v>40.4960625</v>
      </c>
      <c r="FH20">
        <v>41.7224375</v>
      </c>
      <c r="FI20">
        <v>41.67925</v>
      </c>
      <c r="FJ20">
        <v>655.396875</v>
      </c>
      <c r="FK20">
        <v>39.6075</v>
      </c>
      <c r="FL20">
        <v>0</v>
      </c>
      <c r="FM20">
        <v>571.700000047684</v>
      </c>
      <c r="FN20">
        <v>0</v>
      </c>
      <c r="FO20">
        <v>2198.33230769231</v>
      </c>
      <c r="FP20">
        <v>-417.444101995898</v>
      </c>
      <c r="FQ20">
        <v>-2715.96580823811</v>
      </c>
      <c r="FR20">
        <v>15034.4076923077</v>
      </c>
      <c r="FS20">
        <v>15</v>
      </c>
      <c r="FT20">
        <v>1668543084</v>
      </c>
      <c r="FU20" t="s">
        <v>453</v>
      </c>
      <c r="FV20">
        <v>1668543084</v>
      </c>
      <c r="FW20">
        <v>1668543039.1</v>
      </c>
      <c r="FX20">
        <v>6</v>
      </c>
      <c r="FY20">
        <v>-0.002</v>
      </c>
      <c r="FZ20">
        <v>0.015</v>
      </c>
      <c r="GA20">
        <v>-1.673</v>
      </c>
      <c r="GB20">
        <v>0.394</v>
      </c>
      <c r="GC20">
        <v>310</v>
      </c>
      <c r="GD20">
        <v>29</v>
      </c>
      <c r="GE20">
        <v>0.99</v>
      </c>
      <c r="GF20">
        <v>0.2</v>
      </c>
      <c r="GG20">
        <v>0</v>
      </c>
      <c r="GH20">
        <v>0</v>
      </c>
      <c r="GI20" t="s">
        <v>433</v>
      </c>
      <c r="GJ20">
        <v>3.23851</v>
      </c>
      <c r="GK20">
        <v>2.68091</v>
      </c>
      <c r="GL20">
        <v>0.0671635</v>
      </c>
      <c r="GM20">
        <v>0.0673833</v>
      </c>
      <c r="GN20">
        <v>0.125677</v>
      </c>
      <c r="GO20">
        <v>0.120647</v>
      </c>
      <c r="GP20">
        <v>28395.1</v>
      </c>
      <c r="GQ20">
        <v>26153.1</v>
      </c>
      <c r="GR20">
        <v>28803.7</v>
      </c>
      <c r="GS20">
        <v>26610.7</v>
      </c>
      <c r="GT20">
        <v>35104.2</v>
      </c>
      <c r="GU20">
        <v>32922.7</v>
      </c>
      <c r="GV20">
        <v>43295.8</v>
      </c>
      <c r="GW20">
        <v>40296.5</v>
      </c>
      <c r="GX20">
        <v>1.7989</v>
      </c>
      <c r="GY20">
        <v>2.5308</v>
      </c>
      <c r="GZ20">
        <v>0.0634789</v>
      </c>
      <c r="HA20">
        <v>0</v>
      </c>
      <c r="HB20">
        <v>25.8839</v>
      </c>
      <c r="HC20">
        <v>999.9</v>
      </c>
      <c r="HD20">
        <v>76.071</v>
      </c>
      <c r="HE20">
        <v>26.506</v>
      </c>
      <c r="HF20">
        <v>29.9463</v>
      </c>
      <c r="HG20">
        <v>29.8528</v>
      </c>
      <c r="HH20">
        <v>8.75401</v>
      </c>
      <c r="HI20">
        <v>3</v>
      </c>
      <c r="HJ20">
        <v>0.0276016</v>
      </c>
      <c r="HK20">
        <v>0</v>
      </c>
      <c r="HL20">
        <v>20.3121</v>
      </c>
      <c r="HM20">
        <v>5.24724</v>
      </c>
      <c r="HN20">
        <v>11.9668</v>
      </c>
      <c r="HO20">
        <v>4.9852</v>
      </c>
      <c r="HP20">
        <v>3.2923</v>
      </c>
      <c r="HQ20">
        <v>9999</v>
      </c>
      <c r="HR20">
        <v>999.9</v>
      </c>
      <c r="HS20">
        <v>9999</v>
      </c>
      <c r="HT20">
        <v>9999</v>
      </c>
      <c r="HU20">
        <v>4.97109</v>
      </c>
      <c r="HV20">
        <v>1.88292</v>
      </c>
      <c r="HW20">
        <v>1.87757</v>
      </c>
      <c r="HX20">
        <v>1.87912</v>
      </c>
      <c r="HY20">
        <v>1.87485</v>
      </c>
      <c r="HZ20">
        <v>1.875</v>
      </c>
      <c r="IA20">
        <v>1.87834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434</v>
      </c>
      <c r="IH20" t="s">
        <v>435</v>
      </c>
      <c r="II20" t="s">
        <v>436</v>
      </c>
      <c r="IJ20" t="s">
        <v>436</v>
      </c>
      <c r="IK20" t="s">
        <v>436</v>
      </c>
      <c r="IL20" t="s">
        <v>436</v>
      </c>
      <c r="IM20">
        <v>0</v>
      </c>
      <c r="IN20">
        <v>100</v>
      </c>
      <c r="IO20">
        <v>100</v>
      </c>
      <c r="IP20">
        <v>-1.673</v>
      </c>
      <c r="IQ20">
        <v>0.3937</v>
      </c>
      <c r="IR20">
        <v>-1.67172727272731</v>
      </c>
      <c r="IS20">
        <v>0</v>
      </c>
      <c r="IT20">
        <v>0</v>
      </c>
      <c r="IU20">
        <v>0</v>
      </c>
      <c r="IV20">
        <v>0.393754545454545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0.4</v>
      </c>
      <c r="JF20">
        <v>4.99756</v>
      </c>
      <c r="JG20">
        <v>4.99756</v>
      </c>
      <c r="JH20">
        <v>3.34595</v>
      </c>
      <c r="JI20">
        <v>3.06763</v>
      </c>
      <c r="JJ20">
        <v>3.05054</v>
      </c>
      <c r="JK20">
        <v>2.34253</v>
      </c>
      <c r="JL20">
        <v>30.7388</v>
      </c>
      <c r="JM20">
        <v>15.8219</v>
      </c>
      <c r="JN20">
        <v>2</v>
      </c>
      <c r="JO20">
        <v>419.256</v>
      </c>
      <c r="JP20">
        <v>1081.7</v>
      </c>
      <c r="JQ20">
        <v>26.1452</v>
      </c>
      <c r="JR20">
        <v>27.2025</v>
      </c>
      <c r="JS20">
        <v>30.0006</v>
      </c>
      <c r="JT20">
        <v>27.3292</v>
      </c>
      <c r="JU20">
        <v>27.3091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104.015</v>
      </c>
      <c r="KC20">
        <v>101.338</v>
      </c>
    </row>
    <row r="21" spans="1:289">
      <c r="A21">
        <v>5</v>
      </c>
      <c r="B21">
        <v>1668543152</v>
      </c>
      <c r="C21">
        <v>797.900000095367</v>
      </c>
      <c r="D21" t="s">
        <v>454</v>
      </c>
      <c r="E21" t="s">
        <v>455</v>
      </c>
      <c r="F21">
        <v>15</v>
      </c>
      <c r="G21" t="s">
        <v>422</v>
      </c>
      <c r="H21" t="s">
        <v>423</v>
      </c>
      <c r="I21" t="s">
        <v>424</v>
      </c>
      <c r="J21" t="s">
        <v>425</v>
      </c>
      <c r="K21" t="s">
        <v>426</v>
      </c>
      <c r="L21" t="s">
        <v>427</v>
      </c>
      <c r="M21">
        <v>1668543144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319.602993439345</v>
      </c>
      <c r="AO21">
        <v>314.852351515151</v>
      </c>
      <c r="AP21">
        <v>0.00466243399838454</v>
      </c>
      <c r="AQ21">
        <v>66.942101726675</v>
      </c>
      <c r="AR21">
        <f>(AT21 - AS21 + EC21*1E3/(8.314*(EE21+273.15)) * AV21/EB21 * AU21) * EB21/(100*DP21) * 1000/(1000 - AT21)</f>
        <v>0</v>
      </c>
      <c r="AS21">
        <v>29.5948098405436</v>
      </c>
      <c r="AT21">
        <v>31.0328393939394</v>
      </c>
      <c r="AU21">
        <v>3.01564776327473e-05</v>
      </c>
      <c r="AV21">
        <v>78.3411856684701</v>
      </c>
      <c r="AW21">
        <v>164</v>
      </c>
      <c r="AX21">
        <v>27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428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456</v>
      </c>
      <c r="BI21">
        <v>10122.3</v>
      </c>
      <c r="BJ21">
        <v>1812.56115384615</v>
      </c>
      <c r="BK21">
        <v>2121.00492266122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430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605</v>
      </c>
      <c r="CE21">
        <v>290</v>
      </c>
      <c r="CF21">
        <v>2095.59</v>
      </c>
      <c r="CG21">
        <v>65</v>
      </c>
      <c r="CH21">
        <v>10122.3</v>
      </c>
      <c r="CI21">
        <v>2086.49</v>
      </c>
      <c r="CJ21">
        <v>9.1</v>
      </c>
      <c r="CK21">
        <v>300</v>
      </c>
      <c r="CL21">
        <v>24.1</v>
      </c>
      <c r="CM21">
        <v>2121.00492266122</v>
      </c>
      <c r="CN21">
        <v>2.32420136041062</v>
      </c>
      <c r="CO21">
        <v>-34.9383160902335</v>
      </c>
      <c r="CP21">
        <v>2.05614745717332</v>
      </c>
      <c r="CQ21">
        <v>0.911597280176803</v>
      </c>
      <c r="CR21">
        <v>-0.00780543426028921</v>
      </c>
      <c r="CS21">
        <v>290</v>
      </c>
      <c r="CT21">
        <v>2086.3</v>
      </c>
      <c r="CU21">
        <v>895</v>
      </c>
      <c r="CV21">
        <v>10087.6</v>
      </c>
      <c r="CW21">
        <v>2086.37</v>
      </c>
      <c r="CX21">
        <v>-0.07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431</v>
      </c>
      <c r="DS21">
        <v>2</v>
      </c>
      <c r="DT21" t="b">
        <v>1</v>
      </c>
      <c r="DU21">
        <v>1668543144</v>
      </c>
      <c r="DV21">
        <v>304.892266666667</v>
      </c>
      <c r="DW21">
        <v>310.116933333333</v>
      </c>
      <c r="DX21">
        <v>31.02516</v>
      </c>
      <c r="DY21">
        <v>29.6139466666667</v>
      </c>
      <c r="DZ21">
        <v>306.546266666667</v>
      </c>
      <c r="EA21">
        <v>30.6314</v>
      </c>
      <c r="EB21">
        <v>599.961</v>
      </c>
      <c r="EC21">
        <v>88.3129733333333</v>
      </c>
      <c r="ED21">
        <v>0.10006214</v>
      </c>
      <c r="EE21">
        <v>27.8913666666667</v>
      </c>
      <c r="EF21">
        <v>27.1313266666667</v>
      </c>
      <c r="EG21">
        <v>999.9</v>
      </c>
      <c r="EH21">
        <v>0</v>
      </c>
      <c r="EI21">
        <v>0</v>
      </c>
      <c r="EJ21">
        <v>5004.66666666667</v>
      </c>
      <c r="EK21">
        <v>0</v>
      </c>
      <c r="EL21">
        <v>-563.0054</v>
      </c>
      <c r="EM21">
        <v>-5.24427266666667</v>
      </c>
      <c r="EN21">
        <v>314.634466666667</v>
      </c>
      <c r="EO21">
        <v>319.580933333333</v>
      </c>
      <c r="EP21">
        <v>1.41122133333333</v>
      </c>
      <c r="EQ21">
        <v>310.116933333333</v>
      </c>
      <c r="ER21">
        <v>29.6139466666667</v>
      </c>
      <c r="ES21">
        <v>2.73992333333333</v>
      </c>
      <c r="ET21">
        <v>2.615294</v>
      </c>
      <c r="EU21">
        <v>22.5265333333333</v>
      </c>
      <c r="EV21">
        <v>21.7623533333333</v>
      </c>
      <c r="EW21">
        <v>699.9836</v>
      </c>
      <c r="EX21">
        <v>0.9429858</v>
      </c>
      <c r="EY21">
        <v>0.0570140933333333</v>
      </c>
      <c r="EZ21">
        <v>0</v>
      </c>
      <c r="FA21">
        <v>1813.796</v>
      </c>
      <c r="FB21">
        <v>5.00072</v>
      </c>
      <c r="FC21">
        <v>12583.6133333333</v>
      </c>
      <c r="FD21">
        <v>6033.80333333333</v>
      </c>
      <c r="FE21">
        <v>39.3708</v>
      </c>
      <c r="FF21">
        <v>41.6912</v>
      </c>
      <c r="FG21">
        <v>40.812</v>
      </c>
      <c r="FH21">
        <v>42.0496</v>
      </c>
      <c r="FI21">
        <v>42</v>
      </c>
      <c r="FJ21">
        <v>655.357333333333</v>
      </c>
      <c r="FK21">
        <v>39.62</v>
      </c>
      <c r="FL21">
        <v>0</v>
      </c>
      <c r="FM21">
        <v>86.9000000953674</v>
      </c>
      <c r="FN21">
        <v>0</v>
      </c>
      <c r="FO21">
        <v>1812.56115384615</v>
      </c>
      <c r="FP21">
        <v>-146.451624027395</v>
      </c>
      <c r="FQ21">
        <v>-1470.46837748349</v>
      </c>
      <c r="FR21">
        <v>12570.3</v>
      </c>
      <c r="FS21">
        <v>15</v>
      </c>
      <c r="FT21">
        <v>1668543170</v>
      </c>
      <c r="FU21" t="s">
        <v>457</v>
      </c>
      <c r="FV21">
        <v>1668543170</v>
      </c>
      <c r="FW21">
        <v>1668543039.1</v>
      </c>
      <c r="FX21">
        <v>7</v>
      </c>
      <c r="FY21">
        <v>0.019</v>
      </c>
      <c r="FZ21">
        <v>0.015</v>
      </c>
      <c r="GA21">
        <v>-1.654</v>
      </c>
      <c r="GB21">
        <v>0.394</v>
      </c>
      <c r="GC21">
        <v>310</v>
      </c>
      <c r="GD21">
        <v>29</v>
      </c>
      <c r="GE21">
        <v>0.89</v>
      </c>
      <c r="GF21">
        <v>0.2</v>
      </c>
      <c r="GG21">
        <v>0</v>
      </c>
      <c r="GH21">
        <v>0</v>
      </c>
      <c r="GI21" t="s">
        <v>433</v>
      </c>
      <c r="GJ21">
        <v>3.23873</v>
      </c>
      <c r="GK21">
        <v>2.68124</v>
      </c>
      <c r="GL21">
        <v>0.0669824</v>
      </c>
      <c r="GM21">
        <v>0.0672627</v>
      </c>
      <c r="GN21">
        <v>0.126097</v>
      </c>
      <c r="GO21">
        <v>0.120937</v>
      </c>
      <c r="GP21">
        <v>28394.9</v>
      </c>
      <c r="GQ21">
        <v>26149.6</v>
      </c>
      <c r="GR21">
        <v>28798.4</v>
      </c>
      <c r="GS21">
        <v>26604.2</v>
      </c>
      <c r="GT21">
        <v>35081.8</v>
      </c>
      <c r="GU21">
        <v>32905</v>
      </c>
      <c r="GV21">
        <v>43288.3</v>
      </c>
      <c r="GW21">
        <v>40288</v>
      </c>
      <c r="GX21">
        <v>1.8137</v>
      </c>
      <c r="GY21">
        <v>2.5251</v>
      </c>
      <c r="GZ21">
        <v>0.0723302</v>
      </c>
      <c r="HA21">
        <v>0</v>
      </c>
      <c r="HB21">
        <v>25.9429</v>
      </c>
      <c r="HC21">
        <v>999.9</v>
      </c>
      <c r="HD21">
        <v>75.858</v>
      </c>
      <c r="HE21">
        <v>26.637</v>
      </c>
      <c r="HF21">
        <v>30.0976</v>
      </c>
      <c r="HG21">
        <v>29.6228</v>
      </c>
      <c r="HH21">
        <v>8.79407</v>
      </c>
      <c r="HI21">
        <v>3</v>
      </c>
      <c r="HJ21">
        <v>0.0370122</v>
      </c>
      <c r="HK21">
        <v>0</v>
      </c>
      <c r="HL21">
        <v>20.3121</v>
      </c>
      <c r="HM21">
        <v>5.24844</v>
      </c>
      <c r="HN21">
        <v>11.9662</v>
      </c>
      <c r="HO21">
        <v>4.9854</v>
      </c>
      <c r="HP21">
        <v>3.292</v>
      </c>
      <c r="HQ21">
        <v>9999</v>
      </c>
      <c r="HR21">
        <v>999.9</v>
      </c>
      <c r="HS21">
        <v>9999</v>
      </c>
      <c r="HT21">
        <v>9999</v>
      </c>
      <c r="HU21">
        <v>4.97133</v>
      </c>
      <c r="HV21">
        <v>1.88293</v>
      </c>
      <c r="HW21">
        <v>1.87759</v>
      </c>
      <c r="HX21">
        <v>1.87913</v>
      </c>
      <c r="HY21">
        <v>1.87485</v>
      </c>
      <c r="HZ21">
        <v>1.875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434</v>
      </c>
      <c r="IH21" t="s">
        <v>435</v>
      </c>
      <c r="II21" t="s">
        <v>436</v>
      </c>
      <c r="IJ21" t="s">
        <v>436</v>
      </c>
      <c r="IK21" t="s">
        <v>436</v>
      </c>
      <c r="IL21" t="s">
        <v>436</v>
      </c>
      <c r="IM21">
        <v>0</v>
      </c>
      <c r="IN21">
        <v>100</v>
      </c>
      <c r="IO21">
        <v>100</v>
      </c>
      <c r="IP21">
        <v>-1.654</v>
      </c>
      <c r="IQ21">
        <v>0.3938</v>
      </c>
      <c r="IR21">
        <v>-1.67339999999996</v>
      </c>
      <c r="IS21">
        <v>0</v>
      </c>
      <c r="IT21">
        <v>0</v>
      </c>
      <c r="IU21">
        <v>0</v>
      </c>
      <c r="IV21">
        <v>0.393754545454545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1.1</v>
      </c>
      <c r="JE21">
        <v>1.9</v>
      </c>
      <c r="JF21">
        <v>4.99756</v>
      </c>
      <c r="JG21">
        <v>4.99756</v>
      </c>
      <c r="JH21">
        <v>3.34595</v>
      </c>
      <c r="JI21">
        <v>3.06763</v>
      </c>
      <c r="JJ21">
        <v>3.05054</v>
      </c>
      <c r="JK21">
        <v>2.33276</v>
      </c>
      <c r="JL21">
        <v>30.8902</v>
      </c>
      <c r="JM21">
        <v>15.8044</v>
      </c>
      <c r="JN21">
        <v>2</v>
      </c>
      <c r="JO21">
        <v>428.826</v>
      </c>
      <c r="JP21">
        <v>1076.97</v>
      </c>
      <c r="JQ21">
        <v>26.3141</v>
      </c>
      <c r="JR21">
        <v>27.3389</v>
      </c>
      <c r="JS21">
        <v>30.0004</v>
      </c>
      <c r="JT21">
        <v>27.4524</v>
      </c>
      <c r="JU21">
        <v>27.4323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103.997</v>
      </c>
      <c r="KC21">
        <v>101.316</v>
      </c>
    </row>
    <row r="22" spans="1:289">
      <c r="A22">
        <v>6</v>
      </c>
      <c r="B22">
        <v>1668543231</v>
      </c>
      <c r="C22">
        <v>876.900000095367</v>
      </c>
      <c r="D22" t="s">
        <v>458</v>
      </c>
      <c r="E22" t="s">
        <v>459</v>
      </c>
      <c r="F22">
        <v>15</v>
      </c>
      <c r="G22" t="s">
        <v>422</v>
      </c>
      <c r="H22" t="s">
        <v>423</v>
      </c>
      <c r="I22" t="s">
        <v>424</v>
      </c>
      <c r="J22" t="s">
        <v>425</v>
      </c>
      <c r="K22" t="s">
        <v>426</v>
      </c>
      <c r="L22" t="s">
        <v>427</v>
      </c>
      <c r="M22">
        <v>1668543222.5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319.638192101927</v>
      </c>
      <c r="AO22">
        <v>314.886624242424</v>
      </c>
      <c r="AP22">
        <v>-0.00852546363694745</v>
      </c>
      <c r="AQ22">
        <v>66.9420570835207</v>
      </c>
      <c r="AR22">
        <f>(AT22 - AS22 + EC22*1E3/(8.314*(EE22+273.15)) * AV22/EB22 * AU22) * EB22/(100*DP22) * 1000/(1000 - AT22)</f>
        <v>0</v>
      </c>
      <c r="AS22">
        <v>29.5638156585306</v>
      </c>
      <c r="AT22">
        <v>31.0314812121212</v>
      </c>
      <c r="AU22">
        <v>-9.05046077262555e-05</v>
      </c>
      <c r="AV22">
        <v>78.3412855862573</v>
      </c>
      <c r="AW22">
        <v>160</v>
      </c>
      <c r="AX22">
        <v>27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428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460</v>
      </c>
      <c r="BI22">
        <v>10119.7</v>
      </c>
      <c r="BJ22">
        <v>1663.4872</v>
      </c>
      <c r="BK22">
        <v>1978.21405822625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430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606</v>
      </c>
      <c r="CE22">
        <v>290</v>
      </c>
      <c r="CF22">
        <v>1953.24</v>
      </c>
      <c r="CG22">
        <v>65</v>
      </c>
      <c r="CH22">
        <v>10119.7</v>
      </c>
      <c r="CI22">
        <v>1944.08</v>
      </c>
      <c r="CJ22">
        <v>9.16</v>
      </c>
      <c r="CK22">
        <v>300</v>
      </c>
      <c r="CL22">
        <v>24.1</v>
      </c>
      <c r="CM22">
        <v>1978.21405822625</v>
      </c>
      <c r="CN22">
        <v>1.87499849442669</v>
      </c>
      <c r="CO22">
        <v>-34.5393822907914</v>
      </c>
      <c r="CP22">
        <v>1.65829259614978</v>
      </c>
      <c r="CQ22">
        <v>0.939369955388678</v>
      </c>
      <c r="CR22">
        <v>-0.00780345205784205</v>
      </c>
      <c r="CS22">
        <v>290</v>
      </c>
      <c r="CT22">
        <v>1942.9</v>
      </c>
      <c r="CU22">
        <v>625</v>
      </c>
      <c r="CV22">
        <v>10092.5</v>
      </c>
      <c r="CW22">
        <v>1943.99</v>
      </c>
      <c r="CX22">
        <v>-1.09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431</v>
      </c>
      <c r="DS22">
        <v>2</v>
      </c>
      <c r="DT22" t="b">
        <v>1</v>
      </c>
      <c r="DU22">
        <v>1668543222.5</v>
      </c>
      <c r="DV22">
        <v>305.0560625</v>
      </c>
      <c r="DW22">
        <v>310.2101875</v>
      </c>
      <c r="DX22">
        <v>31.042975</v>
      </c>
      <c r="DY22">
        <v>29.5623625</v>
      </c>
      <c r="DZ22">
        <v>306.7080625</v>
      </c>
      <c r="EA22">
        <v>30.64920625</v>
      </c>
      <c r="EB22">
        <v>600.0769375</v>
      </c>
      <c r="EC22">
        <v>88.3067875</v>
      </c>
      <c r="ED22">
        <v>0.1000370375</v>
      </c>
      <c r="EE22">
        <v>28.0813375</v>
      </c>
      <c r="EF22">
        <v>27.309375</v>
      </c>
      <c r="EG22">
        <v>999.9</v>
      </c>
      <c r="EH22">
        <v>0</v>
      </c>
      <c r="EI22">
        <v>0</v>
      </c>
      <c r="EJ22">
        <v>5000.9375</v>
      </c>
      <c r="EK22">
        <v>0</v>
      </c>
      <c r="EL22">
        <v>-827.537125</v>
      </c>
      <c r="EM22">
        <v>-5.15656875</v>
      </c>
      <c r="EN22">
        <v>314.8266875</v>
      </c>
      <c r="EO22">
        <v>319.66</v>
      </c>
      <c r="EP22">
        <v>1.480605625</v>
      </c>
      <c r="EQ22">
        <v>310.2101875</v>
      </c>
      <c r="ER22">
        <v>29.5623625</v>
      </c>
      <c r="ES22">
        <v>2.741304375</v>
      </c>
      <c r="ET22">
        <v>2.61055625</v>
      </c>
      <c r="EU22">
        <v>22.53484375</v>
      </c>
      <c r="EV22">
        <v>21.7327</v>
      </c>
      <c r="EW22">
        <v>699.9926875</v>
      </c>
      <c r="EX22">
        <v>0.942997</v>
      </c>
      <c r="EY22">
        <v>0.0570032</v>
      </c>
      <c r="EZ22">
        <v>0</v>
      </c>
      <c r="FA22">
        <v>1665.201875</v>
      </c>
      <c r="FB22">
        <v>5.00072</v>
      </c>
      <c r="FC22">
        <v>12196.68125</v>
      </c>
      <c r="FD22">
        <v>6033.899375</v>
      </c>
      <c r="FE22">
        <v>39.628875</v>
      </c>
      <c r="FF22">
        <v>42.011625</v>
      </c>
      <c r="FG22">
        <v>41.117125</v>
      </c>
      <c r="FH22">
        <v>42.312</v>
      </c>
      <c r="FI22">
        <v>42.25775</v>
      </c>
      <c r="FJ22">
        <v>655.37625</v>
      </c>
      <c r="FK22">
        <v>39.62</v>
      </c>
      <c r="FL22">
        <v>0</v>
      </c>
      <c r="FM22">
        <v>77.9000000953674</v>
      </c>
      <c r="FN22">
        <v>0</v>
      </c>
      <c r="FO22">
        <v>1663.4872</v>
      </c>
      <c r="FP22">
        <v>-77.3938461753027</v>
      </c>
      <c r="FQ22">
        <v>780.823076037284</v>
      </c>
      <c r="FR22">
        <v>12230.96</v>
      </c>
      <c r="FS22">
        <v>15</v>
      </c>
      <c r="FT22">
        <v>1668543248</v>
      </c>
      <c r="FU22" t="s">
        <v>461</v>
      </c>
      <c r="FV22">
        <v>1668543248</v>
      </c>
      <c r="FW22">
        <v>1668543039.1</v>
      </c>
      <c r="FX22">
        <v>8</v>
      </c>
      <c r="FY22">
        <v>0.002</v>
      </c>
      <c r="FZ22">
        <v>0.015</v>
      </c>
      <c r="GA22">
        <v>-1.652</v>
      </c>
      <c r="GB22">
        <v>0.394</v>
      </c>
      <c r="GC22">
        <v>310</v>
      </c>
      <c r="GD22">
        <v>29</v>
      </c>
      <c r="GE22">
        <v>0.94</v>
      </c>
      <c r="GF22">
        <v>0.2</v>
      </c>
      <c r="GG22">
        <v>0</v>
      </c>
      <c r="GH22">
        <v>0</v>
      </c>
      <c r="GI22" t="s">
        <v>433</v>
      </c>
      <c r="GJ22">
        <v>3.23871</v>
      </c>
      <c r="GK22">
        <v>2.68108</v>
      </c>
      <c r="GL22">
        <v>0.0669475</v>
      </c>
      <c r="GM22">
        <v>0.0672081</v>
      </c>
      <c r="GN22">
        <v>0.126052</v>
      </c>
      <c r="GO22">
        <v>0.120834</v>
      </c>
      <c r="GP22">
        <v>28390.3</v>
      </c>
      <c r="GQ22">
        <v>26145.7</v>
      </c>
      <c r="GR22">
        <v>28793.2</v>
      </c>
      <c r="GS22">
        <v>26599.1</v>
      </c>
      <c r="GT22">
        <v>35078.7</v>
      </c>
      <c r="GU22">
        <v>32903.7</v>
      </c>
      <c r="GV22">
        <v>43281.2</v>
      </c>
      <c r="GW22">
        <v>40281</v>
      </c>
      <c r="GX22">
        <v>1.8201</v>
      </c>
      <c r="GY22">
        <v>2.5244</v>
      </c>
      <c r="GZ22">
        <v>0.0787675</v>
      </c>
      <c r="HA22">
        <v>0</v>
      </c>
      <c r="HB22">
        <v>26.0439</v>
      </c>
      <c r="HC22">
        <v>999.9</v>
      </c>
      <c r="HD22">
        <v>75.436</v>
      </c>
      <c r="HE22">
        <v>26.747</v>
      </c>
      <c r="HF22">
        <v>30.1224</v>
      </c>
      <c r="HG22">
        <v>29.7528</v>
      </c>
      <c r="HH22">
        <v>8.67789</v>
      </c>
      <c r="HI22">
        <v>3</v>
      </c>
      <c r="HJ22">
        <v>0.0445528</v>
      </c>
      <c r="HK22">
        <v>0</v>
      </c>
      <c r="HL22">
        <v>20.312</v>
      </c>
      <c r="HM22">
        <v>5.24724</v>
      </c>
      <c r="HN22">
        <v>11.9662</v>
      </c>
      <c r="HO22">
        <v>4.9854</v>
      </c>
      <c r="HP22">
        <v>3.292</v>
      </c>
      <c r="HQ22">
        <v>9999</v>
      </c>
      <c r="HR22">
        <v>999.9</v>
      </c>
      <c r="HS22">
        <v>9999</v>
      </c>
      <c r="HT22">
        <v>9999</v>
      </c>
      <c r="HU22">
        <v>4.97106</v>
      </c>
      <c r="HV22">
        <v>1.88293</v>
      </c>
      <c r="HW22">
        <v>1.87759</v>
      </c>
      <c r="HX22">
        <v>1.87912</v>
      </c>
      <c r="HY22">
        <v>1.87485</v>
      </c>
      <c r="HZ22">
        <v>1.875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434</v>
      </c>
      <c r="IH22" t="s">
        <v>435</v>
      </c>
      <c r="II22" t="s">
        <v>436</v>
      </c>
      <c r="IJ22" t="s">
        <v>436</v>
      </c>
      <c r="IK22" t="s">
        <v>436</v>
      </c>
      <c r="IL22" t="s">
        <v>436</v>
      </c>
      <c r="IM22">
        <v>0</v>
      </c>
      <c r="IN22">
        <v>100</v>
      </c>
      <c r="IO22">
        <v>100</v>
      </c>
      <c r="IP22">
        <v>-1.652</v>
      </c>
      <c r="IQ22">
        <v>0.3938</v>
      </c>
      <c r="IR22">
        <v>-1.6545</v>
      </c>
      <c r="IS22">
        <v>0</v>
      </c>
      <c r="IT22">
        <v>0</v>
      </c>
      <c r="IU22">
        <v>0</v>
      </c>
      <c r="IV22">
        <v>0.393754545454545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</v>
      </c>
      <c r="JE22">
        <v>3.2</v>
      </c>
      <c r="JF22">
        <v>4.99756</v>
      </c>
      <c r="JG22">
        <v>4.99756</v>
      </c>
      <c r="JH22">
        <v>3.34595</v>
      </c>
      <c r="JI22">
        <v>3.06641</v>
      </c>
      <c r="JJ22">
        <v>3.05054</v>
      </c>
      <c r="JK22">
        <v>2.35107</v>
      </c>
      <c r="JL22">
        <v>31.0202</v>
      </c>
      <c r="JM22">
        <v>15.8044</v>
      </c>
      <c r="JN22">
        <v>2</v>
      </c>
      <c r="JO22">
        <v>433.382</v>
      </c>
      <c r="JP22">
        <v>1078.08</v>
      </c>
      <c r="JQ22">
        <v>26.4655</v>
      </c>
      <c r="JR22">
        <v>27.4457</v>
      </c>
      <c r="JS22">
        <v>30.0004</v>
      </c>
      <c r="JT22">
        <v>27.5533</v>
      </c>
      <c r="JU22">
        <v>27.5313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103.979</v>
      </c>
      <c r="KC22">
        <v>101.297</v>
      </c>
    </row>
    <row r="23" spans="1:289">
      <c r="A23">
        <v>7</v>
      </c>
      <c r="B23">
        <v>1668543300</v>
      </c>
      <c r="C23">
        <v>945.900000095367</v>
      </c>
      <c r="D23" t="s">
        <v>462</v>
      </c>
      <c r="E23" t="s">
        <v>463</v>
      </c>
      <c r="F23">
        <v>15</v>
      </c>
      <c r="G23" t="s">
        <v>422</v>
      </c>
      <c r="H23" t="s">
        <v>423</v>
      </c>
      <c r="I23" t="s">
        <v>424</v>
      </c>
      <c r="J23" t="s">
        <v>425</v>
      </c>
      <c r="K23" t="s">
        <v>426</v>
      </c>
      <c r="L23" t="s">
        <v>427</v>
      </c>
      <c r="M23">
        <v>1668543292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319.563502774971</v>
      </c>
      <c r="AO23">
        <v>314.813272727273</v>
      </c>
      <c r="AP23">
        <v>0.0514385066848943</v>
      </c>
      <c r="AQ23">
        <v>66.9427577718842</v>
      </c>
      <c r="AR23">
        <f>(AT23 - AS23 + EC23*1E3/(8.314*(EE23+273.15)) * AV23/EB23 * AU23) * EB23/(100*DP23) * 1000/(1000 - AT23)</f>
        <v>0</v>
      </c>
      <c r="AS23">
        <v>29.5748519922868</v>
      </c>
      <c r="AT23">
        <v>31.015976969697</v>
      </c>
      <c r="AU23">
        <v>-5.652086409771e-05</v>
      </c>
      <c r="AV23">
        <v>78.341126880876</v>
      </c>
      <c r="AW23">
        <v>159</v>
      </c>
      <c r="AX23">
        <v>27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428</v>
      </c>
      <c r="BC23">
        <v>10090.5</v>
      </c>
      <c r="BD23">
        <v>918.917307692308</v>
      </c>
      <c r="BE23">
        <v>4653.53</v>
      </c>
      <c r="BF23">
        <f>1-BD23/BE23</f>
        <v>0</v>
      </c>
      <c r="BG23">
        <v>-0.204273046024211</v>
      </c>
      <c r="BH23" t="s">
        <v>464</v>
      </c>
      <c r="BI23">
        <v>10117.1</v>
      </c>
      <c r="BJ23">
        <v>1594.19615384615</v>
      </c>
      <c r="BK23">
        <v>1911.18377970842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430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607</v>
      </c>
      <c r="CE23">
        <v>290</v>
      </c>
      <c r="CF23">
        <v>1884.76</v>
      </c>
      <c r="CG23">
        <v>75</v>
      </c>
      <c r="CH23">
        <v>10117.1</v>
      </c>
      <c r="CI23">
        <v>1877.94</v>
      </c>
      <c r="CJ23">
        <v>6.82</v>
      </c>
      <c r="CK23">
        <v>300</v>
      </c>
      <c r="CL23">
        <v>24.1</v>
      </c>
      <c r="CM23">
        <v>1911.18377970842</v>
      </c>
      <c r="CN23">
        <v>2.27337748813272</v>
      </c>
      <c r="CO23">
        <v>-33.6341434189712</v>
      </c>
      <c r="CP23">
        <v>2.01029357416546</v>
      </c>
      <c r="CQ23">
        <v>0.909068783424676</v>
      </c>
      <c r="CR23">
        <v>-0.00780246696329255</v>
      </c>
      <c r="CS23">
        <v>290</v>
      </c>
      <c r="CT23">
        <v>1877.13</v>
      </c>
      <c r="CU23">
        <v>885</v>
      </c>
      <c r="CV23">
        <v>10082.9</v>
      </c>
      <c r="CW23">
        <v>1877.83</v>
      </c>
      <c r="CX23">
        <v>-0.7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431</v>
      </c>
      <c r="DS23">
        <v>2</v>
      </c>
      <c r="DT23" t="b">
        <v>1</v>
      </c>
      <c r="DU23">
        <v>1668543292</v>
      </c>
      <c r="DV23">
        <v>304.990866666667</v>
      </c>
      <c r="DW23">
        <v>310.024</v>
      </c>
      <c r="DX23">
        <v>31.0207533333333</v>
      </c>
      <c r="DY23">
        <v>29.5683666666667</v>
      </c>
      <c r="DZ23">
        <v>306.660866666667</v>
      </c>
      <c r="EA23">
        <v>30.6270066666667</v>
      </c>
      <c r="EB23">
        <v>599.981266666667</v>
      </c>
      <c r="EC23">
        <v>88.3047266666667</v>
      </c>
      <c r="ED23">
        <v>0.0999769866666667</v>
      </c>
      <c r="EE23">
        <v>28.2439933333333</v>
      </c>
      <c r="EF23">
        <v>27.4927466666667</v>
      </c>
      <c r="EG23">
        <v>999.9</v>
      </c>
      <c r="EH23">
        <v>0</v>
      </c>
      <c r="EI23">
        <v>0</v>
      </c>
      <c r="EJ23">
        <v>4997.33333333333</v>
      </c>
      <c r="EK23">
        <v>0</v>
      </c>
      <c r="EL23">
        <v>-1395.91866666667</v>
      </c>
      <c r="EM23">
        <v>-5.015504</v>
      </c>
      <c r="EN23">
        <v>314.772933333333</v>
      </c>
      <c r="EO23">
        <v>319.470333333333</v>
      </c>
      <c r="EP23">
        <v>1.45238333333333</v>
      </c>
      <c r="EQ23">
        <v>310.024</v>
      </c>
      <c r="ER23">
        <v>29.5683666666667</v>
      </c>
      <c r="ES23">
        <v>2.73927933333333</v>
      </c>
      <c r="ET23">
        <v>2.61102666666667</v>
      </c>
      <c r="EU23">
        <v>22.5226733333333</v>
      </c>
      <c r="EV23">
        <v>21.7356466666667</v>
      </c>
      <c r="EW23">
        <v>699.981266666667</v>
      </c>
      <c r="EX23">
        <v>0.9430046</v>
      </c>
      <c r="EY23">
        <v>0.0569954</v>
      </c>
      <c r="EZ23">
        <v>0</v>
      </c>
      <c r="FA23">
        <v>1594.49333333333</v>
      </c>
      <c r="FB23">
        <v>5.00072</v>
      </c>
      <c r="FC23">
        <v>11670.34</v>
      </c>
      <c r="FD23">
        <v>6033.81466666667</v>
      </c>
      <c r="FE23">
        <v>39.8956666666667</v>
      </c>
      <c r="FF23">
        <v>42.3120666666667</v>
      </c>
      <c r="FG23">
        <v>41.3791333333333</v>
      </c>
      <c r="FH23">
        <v>42.5662666666667</v>
      </c>
      <c r="FI23">
        <v>42.5082666666667</v>
      </c>
      <c r="FJ23">
        <v>655.37</v>
      </c>
      <c r="FK23">
        <v>39.61</v>
      </c>
      <c r="FL23">
        <v>0</v>
      </c>
      <c r="FM23">
        <v>67.7000000476837</v>
      </c>
      <c r="FN23">
        <v>0</v>
      </c>
      <c r="FO23">
        <v>1594.19615384615</v>
      </c>
      <c r="FP23">
        <v>-42.9176067775641</v>
      </c>
      <c r="FQ23">
        <v>-934.300853592572</v>
      </c>
      <c r="FR23">
        <v>11663.4807692308</v>
      </c>
      <c r="FS23">
        <v>15</v>
      </c>
      <c r="FT23">
        <v>1668543314</v>
      </c>
      <c r="FU23" t="s">
        <v>465</v>
      </c>
      <c r="FV23">
        <v>1668543314</v>
      </c>
      <c r="FW23">
        <v>1668543039.1</v>
      </c>
      <c r="FX23">
        <v>9</v>
      </c>
      <c r="FY23">
        <v>-0.018</v>
      </c>
      <c r="FZ23">
        <v>0.015</v>
      </c>
      <c r="GA23">
        <v>-1.67</v>
      </c>
      <c r="GB23">
        <v>0.394</v>
      </c>
      <c r="GC23">
        <v>310</v>
      </c>
      <c r="GD23">
        <v>29</v>
      </c>
      <c r="GE23">
        <v>1.08</v>
      </c>
      <c r="GF23">
        <v>0.2</v>
      </c>
      <c r="GG23">
        <v>0</v>
      </c>
      <c r="GH23">
        <v>0</v>
      </c>
      <c r="GI23" t="s">
        <v>433</v>
      </c>
      <c r="GJ23">
        <v>3.23854</v>
      </c>
      <c r="GK23">
        <v>2.68095</v>
      </c>
      <c r="GL23">
        <v>0.0669181</v>
      </c>
      <c r="GM23">
        <v>0.0672562</v>
      </c>
      <c r="GN23">
        <v>0.125976</v>
      </c>
      <c r="GO23">
        <v>0.120845</v>
      </c>
      <c r="GP23">
        <v>28387.5</v>
      </c>
      <c r="GQ23">
        <v>26141.6</v>
      </c>
      <c r="GR23">
        <v>28789.8</v>
      </c>
      <c r="GS23">
        <v>26596.7</v>
      </c>
      <c r="GT23">
        <v>35078</v>
      </c>
      <c r="GU23">
        <v>32900.8</v>
      </c>
      <c r="GV23">
        <v>43275.7</v>
      </c>
      <c r="GW23">
        <v>40277.6</v>
      </c>
      <c r="GX23">
        <v>1.8218</v>
      </c>
      <c r="GY23">
        <v>2.5258</v>
      </c>
      <c r="GZ23">
        <v>0.0838041</v>
      </c>
      <c r="HA23">
        <v>0</v>
      </c>
      <c r="HB23">
        <v>26.1519</v>
      </c>
      <c r="HC23">
        <v>999.9</v>
      </c>
      <c r="HD23">
        <v>75.082</v>
      </c>
      <c r="HE23">
        <v>26.848</v>
      </c>
      <c r="HF23">
        <v>30.162</v>
      </c>
      <c r="HG23">
        <v>30.1428</v>
      </c>
      <c r="HH23">
        <v>8.70994</v>
      </c>
      <c r="HI23">
        <v>3</v>
      </c>
      <c r="HJ23">
        <v>0.0506301</v>
      </c>
      <c r="HK23">
        <v>0</v>
      </c>
      <c r="HL23">
        <v>20.3114</v>
      </c>
      <c r="HM23">
        <v>5.24724</v>
      </c>
      <c r="HN23">
        <v>11.9656</v>
      </c>
      <c r="HO23">
        <v>4.985</v>
      </c>
      <c r="HP23">
        <v>3.2921</v>
      </c>
      <c r="HQ23">
        <v>9999</v>
      </c>
      <c r="HR23">
        <v>999.9</v>
      </c>
      <c r="HS23">
        <v>9999</v>
      </c>
      <c r="HT23">
        <v>9999</v>
      </c>
      <c r="HU23">
        <v>4.97127</v>
      </c>
      <c r="HV23">
        <v>1.88296</v>
      </c>
      <c r="HW23">
        <v>1.87759</v>
      </c>
      <c r="HX23">
        <v>1.87923</v>
      </c>
      <c r="HY23">
        <v>1.87485</v>
      </c>
      <c r="HZ23">
        <v>1.87502</v>
      </c>
      <c r="IA23">
        <v>1.87836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434</v>
      </c>
      <c r="IH23" t="s">
        <v>435</v>
      </c>
      <c r="II23" t="s">
        <v>436</v>
      </c>
      <c r="IJ23" t="s">
        <v>436</v>
      </c>
      <c r="IK23" t="s">
        <v>436</v>
      </c>
      <c r="IL23" t="s">
        <v>436</v>
      </c>
      <c r="IM23">
        <v>0</v>
      </c>
      <c r="IN23">
        <v>100</v>
      </c>
      <c r="IO23">
        <v>100</v>
      </c>
      <c r="IP23">
        <v>-1.67</v>
      </c>
      <c r="IQ23">
        <v>0.3937</v>
      </c>
      <c r="IR23">
        <v>-1.65227272727276</v>
      </c>
      <c r="IS23">
        <v>0</v>
      </c>
      <c r="IT23">
        <v>0</v>
      </c>
      <c r="IU23">
        <v>0</v>
      </c>
      <c r="IV23">
        <v>0.393754545454545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0.9</v>
      </c>
      <c r="JE23">
        <v>4.3</v>
      </c>
      <c r="JF23">
        <v>4.99756</v>
      </c>
      <c r="JG23">
        <v>4.99756</v>
      </c>
      <c r="JH23">
        <v>3.34595</v>
      </c>
      <c r="JI23">
        <v>3.06641</v>
      </c>
      <c r="JJ23">
        <v>3.05054</v>
      </c>
      <c r="JK23">
        <v>2.33398</v>
      </c>
      <c r="JL23">
        <v>31.1504</v>
      </c>
      <c r="JM23">
        <v>15.7869</v>
      </c>
      <c r="JN23">
        <v>2</v>
      </c>
      <c r="JO23">
        <v>435.03</v>
      </c>
      <c r="JP23">
        <v>1081.58</v>
      </c>
      <c r="JQ23">
        <v>26.5959</v>
      </c>
      <c r="JR23">
        <v>27.532</v>
      </c>
      <c r="JS23">
        <v>30.0004</v>
      </c>
      <c r="JT23">
        <v>27.6374</v>
      </c>
      <c r="JU23">
        <v>27.6171</v>
      </c>
      <c r="JV23">
        <v>-1</v>
      </c>
      <c r="JW23">
        <v>-30</v>
      </c>
      <c r="JX23">
        <v>-30</v>
      </c>
      <c r="JY23">
        <v>-999.9</v>
      </c>
      <c r="JZ23">
        <v>1000</v>
      </c>
      <c r="KA23">
        <v>0</v>
      </c>
      <c r="KB23">
        <v>103.966</v>
      </c>
      <c r="KC23">
        <v>101.288</v>
      </c>
    </row>
    <row r="24" spans="1:289">
      <c r="A24">
        <v>8</v>
      </c>
      <c r="B24">
        <v>1668543342</v>
      </c>
      <c r="C24">
        <v>987.900000095367</v>
      </c>
      <c r="D24" t="s">
        <v>466</v>
      </c>
      <c r="E24" t="s">
        <v>467</v>
      </c>
      <c r="F24">
        <v>15</v>
      </c>
      <c r="G24" t="s">
        <v>422</v>
      </c>
      <c r="H24" t="s">
        <v>423</v>
      </c>
      <c r="I24" t="s">
        <v>424</v>
      </c>
      <c r="J24" t="s">
        <v>425</v>
      </c>
      <c r="K24" t="s">
        <v>426</v>
      </c>
      <c r="L24" t="s">
        <v>427</v>
      </c>
      <c r="M24">
        <v>1668543334</v>
      </c>
      <c r="N24">
        <f>(O24)/1000</f>
        <v>0</v>
      </c>
      <c r="O24">
        <f>IF(DT24, AR24, AL24)</f>
        <v>0</v>
      </c>
      <c r="P24">
        <f>IF(DT24, AM24, AK24)</f>
        <v>0</v>
      </c>
      <c r="Q24">
        <f>DV24 - IF(AY24&gt;1, P24*DP24*100.0/(BA24*EJ24), 0)</f>
        <v>0</v>
      </c>
      <c r="R24">
        <f>((X24-N24/2)*Q24-P24)/(X24+N24/2)</f>
        <v>0</v>
      </c>
      <c r="S24">
        <f>R24*(EC24+ED24)/1000.0</f>
        <v>0</v>
      </c>
      <c r="T24">
        <f>(DV24 - IF(AY24&gt;1, P24*DP24*100.0/(BA24*EJ24), 0))*(EC24+ED24)/1000.0</f>
        <v>0</v>
      </c>
      <c r="U24">
        <f>2.0/((1/W24-1/V24)+SIGN(W24)*SQRT((1/W24-1/V24)*(1/W24-1/V24) + 4*DQ24/((DQ24+1)*(DQ24+1))*(2*1/W24*1/V24-1/V24*1/V24)))</f>
        <v>0</v>
      </c>
      <c r="V24">
        <f>IF(LEFT(DR24,1)&lt;&gt;"0",IF(LEFT(DR24,1)="1",3.0,DS24),$D$5+$E$5*(EJ24*EC24/($K$5*1000))+$F$5*(EJ24*EC24/($K$5*1000))*MAX(MIN(DP24,$J$5),$I$5)*MAX(MIN(DP24,$J$5),$I$5)+$G$5*MAX(MIN(DP24,$J$5),$I$5)*(EJ24*EC24/($K$5*1000))+$H$5*(EJ24*EC24/($K$5*1000))*(EJ24*EC24/($K$5*1000)))</f>
        <v>0</v>
      </c>
      <c r="W24">
        <f>N24*(1000-(1000*0.61365*exp(17.502*AA24/(240.97+AA24))/(EC24+ED24)+DX24)/2)/(1000*0.61365*exp(17.502*AA24/(240.97+AA24))/(EC24+ED24)-DX24)</f>
        <v>0</v>
      </c>
      <c r="X24">
        <f>1/((DQ24+1)/(U24/1.6)+1/(V24/1.37)) + DQ24/((DQ24+1)/(U24/1.6) + DQ24/(V24/1.37))</f>
        <v>0</v>
      </c>
      <c r="Y24">
        <f>(DL24*DO24)</f>
        <v>0</v>
      </c>
      <c r="Z24">
        <f>(EE24+(Y24+2*0.95*5.67E-8*(((EE24+$B$7)+273)^4-(EE24+273)^4)-44100*N24)/(1.84*29.3*V24+8*0.95*5.67E-8*(EE24+273)^3))</f>
        <v>0</v>
      </c>
      <c r="AA24">
        <f>($C$7*EF24+$D$7*EG24+$E$7*Z24)</f>
        <v>0</v>
      </c>
      <c r="AB24">
        <f>0.61365*exp(17.502*AA24/(240.97+AA24))</f>
        <v>0</v>
      </c>
      <c r="AC24">
        <f>(AD24/AE24*100)</f>
        <v>0</v>
      </c>
      <c r="AD24">
        <f>DX24*(EC24+ED24)/1000</f>
        <v>0</v>
      </c>
      <c r="AE24">
        <f>0.61365*exp(17.502*EE24/(240.97+EE24))</f>
        <v>0</v>
      </c>
      <c r="AF24">
        <f>(AB24-DX24*(EC24+ED24)/1000)</f>
        <v>0</v>
      </c>
      <c r="AG24">
        <f>(-N24*44100)</f>
        <v>0</v>
      </c>
      <c r="AH24">
        <f>2*29.3*V24*0.92*(EE24-AA24)</f>
        <v>0</v>
      </c>
      <c r="AI24">
        <f>2*0.95*5.67E-8*(((EE24+$B$7)+273)^4-(AA24+273)^4)</f>
        <v>0</v>
      </c>
      <c r="AJ24">
        <f>Y24+AI24+AG24+AH24</f>
        <v>0</v>
      </c>
      <c r="AK24">
        <f>EB24*AY24*(DW24-DV24*(1000-AY24*DY24)/(1000-AY24*DX24))/(100*DP24)</f>
        <v>0</v>
      </c>
      <c r="AL24">
        <f>1000*EB24*AY24*(DX24-DY24)/(100*DP24*(1000-AY24*DX24))</f>
        <v>0</v>
      </c>
      <c r="AM24">
        <f>(AN24 - AO24 - EC24*1E3/(8.314*(EE24+273.15)) * AQ24/EB24 * AP24) * EB24/(100*DP24) * (1000 - DY24)/1000</f>
        <v>0</v>
      </c>
      <c r="AN24">
        <v>319.467246034862</v>
      </c>
      <c r="AO24">
        <v>314.743339393939</v>
      </c>
      <c r="AP24">
        <v>-0.0281257698783179</v>
      </c>
      <c r="AQ24">
        <v>66.9423223721858</v>
      </c>
      <c r="AR24">
        <f>(AT24 - AS24 + EC24*1E3/(8.314*(EE24+273.15)) * AV24/EB24 * AU24) * EB24/(100*DP24) * 1000/(1000 - AT24)</f>
        <v>0</v>
      </c>
      <c r="AS24">
        <v>29.6076604479668</v>
      </c>
      <c r="AT24">
        <v>31.0627296969697</v>
      </c>
      <c r="AU24">
        <v>-0.000151578611135399</v>
      </c>
      <c r="AV24">
        <v>78.3412153717509</v>
      </c>
      <c r="AW24">
        <v>158</v>
      </c>
      <c r="AX24">
        <v>26</v>
      </c>
      <c r="AY24">
        <f>IF(AW24*$H$13&gt;=BA24,1.0,(BA24/(BA24-AW24*$H$13)))</f>
        <v>0</v>
      </c>
      <c r="AZ24">
        <f>(AY24-1)*100</f>
        <v>0</v>
      </c>
      <c r="BA24">
        <f>MAX(0,($B$13+$C$13*EJ24)/(1+$D$13*EJ24)*EC24/(EE24+273)*$E$13)</f>
        <v>0</v>
      </c>
      <c r="BB24" t="s">
        <v>428</v>
      </c>
      <c r="BC24">
        <v>10090.5</v>
      </c>
      <c r="BD24">
        <v>918.917307692308</v>
      </c>
      <c r="BE24">
        <v>4653.53</v>
      </c>
      <c r="BF24">
        <f>1-BD24/BE24</f>
        <v>0</v>
      </c>
      <c r="BG24">
        <v>-0.204273046024211</v>
      </c>
      <c r="BH24" t="s">
        <v>468</v>
      </c>
      <c r="BI24">
        <v>10110.6</v>
      </c>
      <c r="BJ24">
        <v>1565.1908</v>
      </c>
      <c r="BK24">
        <v>1881.25962366912</v>
      </c>
      <c r="BL24">
        <f>1-BJ24/BK24</f>
        <v>0</v>
      </c>
      <c r="BM24">
        <v>0.5</v>
      </c>
      <c r="BN24">
        <f>DM24</f>
        <v>0</v>
      </c>
      <c r="BO24">
        <f>P24</f>
        <v>0</v>
      </c>
      <c r="BP24">
        <f>BL24*BM24*BN24</f>
        <v>0</v>
      </c>
      <c r="BQ24">
        <f>(BO24-BG24)/BN24</f>
        <v>0</v>
      </c>
      <c r="BR24">
        <f>(BE24-BK24)/BK24</f>
        <v>0</v>
      </c>
      <c r="BS24">
        <f>BD24/(BF24+BD24/BK24)</f>
        <v>0</v>
      </c>
      <c r="BT24" t="s">
        <v>430</v>
      </c>
      <c r="BU24">
        <v>0</v>
      </c>
      <c r="BV24">
        <f>IF(BU24&lt;&gt;0, BU24, BS24)</f>
        <v>0</v>
      </c>
      <c r="BW24">
        <f>1-BV24/BK24</f>
        <v>0</v>
      </c>
      <c r="BX24">
        <f>(BK24-BJ24)/(BK24-BV24)</f>
        <v>0</v>
      </c>
      <c r="BY24">
        <f>(BE24-BK24)/(BE24-BV24)</f>
        <v>0</v>
      </c>
      <c r="BZ24">
        <f>(BK24-BJ24)/(BK24-BD24)</f>
        <v>0</v>
      </c>
      <c r="CA24">
        <f>(BE24-BK24)/(BE24-BD24)</f>
        <v>0</v>
      </c>
      <c r="CB24">
        <f>(BX24*BV24/BJ24)</f>
        <v>0</v>
      </c>
      <c r="CC24">
        <f>(1-CB24)</f>
        <v>0</v>
      </c>
      <c r="CD24">
        <v>608</v>
      </c>
      <c r="CE24">
        <v>290</v>
      </c>
      <c r="CF24">
        <v>1856.28</v>
      </c>
      <c r="CG24">
        <v>125</v>
      </c>
      <c r="CH24">
        <v>10110.6</v>
      </c>
      <c r="CI24">
        <v>1849.32</v>
      </c>
      <c r="CJ24">
        <v>6.96</v>
      </c>
      <c r="CK24">
        <v>300</v>
      </c>
      <c r="CL24">
        <v>24.1</v>
      </c>
      <c r="CM24">
        <v>1881.25962366912</v>
      </c>
      <c r="CN24">
        <v>2.2931189371602</v>
      </c>
      <c r="CO24">
        <v>-32.2884177651342</v>
      </c>
      <c r="CP24">
        <v>2.02752970908388</v>
      </c>
      <c r="CQ24">
        <v>0.900570207586778</v>
      </c>
      <c r="CR24">
        <v>-0.00780174571746386</v>
      </c>
      <c r="CS24">
        <v>290</v>
      </c>
      <c r="CT24">
        <v>1849.11</v>
      </c>
      <c r="CU24">
        <v>645</v>
      </c>
      <c r="CV24">
        <v>10088.8</v>
      </c>
      <c r="CW24">
        <v>1849.26</v>
      </c>
      <c r="CX24">
        <v>-0.15</v>
      </c>
      <c r="DL24">
        <f>$B$11*EK24+$C$11*EL24+$F$11*EW24*(1-EZ24)</f>
        <v>0</v>
      </c>
      <c r="DM24">
        <f>DL24*DN24</f>
        <v>0</v>
      </c>
      <c r="DN24">
        <f>($B$11*$D$9+$C$11*$D$9+$F$11*((FJ24+FB24)/MAX(FJ24+FB24+FK24, 0.1)*$I$9+FK24/MAX(FJ24+FB24+FK24, 0.1)*$J$9))/($B$11+$C$11+$F$11)</f>
        <v>0</v>
      </c>
      <c r="DO24">
        <f>($B$11*$K$9+$C$11*$K$9+$F$11*((FJ24+FB24)/MAX(FJ24+FB24+FK24, 0.1)*$P$9+FK24/MAX(FJ24+FB24+FK24, 0.1)*$Q$9))/($B$11+$C$11+$F$11)</f>
        <v>0</v>
      </c>
      <c r="DP24">
        <v>6</v>
      </c>
      <c r="DQ24">
        <v>0.5</v>
      </c>
      <c r="DR24" t="s">
        <v>431</v>
      </c>
      <c r="DS24">
        <v>2</v>
      </c>
      <c r="DT24" t="b">
        <v>1</v>
      </c>
      <c r="DU24">
        <v>1668543334</v>
      </c>
      <c r="DV24">
        <v>305.1076</v>
      </c>
      <c r="DW24">
        <v>310.117133333333</v>
      </c>
      <c r="DX24">
        <v>31.0674333333333</v>
      </c>
      <c r="DY24">
        <v>29.6218133333333</v>
      </c>
      <c r="DZ24">
        <v>306.8036</v>
      </c>
      <c r="EA24">
        <v>30.6737066666667</v>
      </c>
      <c r="EB24">
        <v>599.991466666667</v>
      </c>
      <c r="EC24">
        <v>88.3037066666667</v>
      </c>
      <c r="ED24">
        <v>0.09997974</v>
      </c>
      <c r="EE24">
        <v>28.33768</v>
      </c>
      <c r="EF24">
        <v>27.5937333333333</v>
      </c>
      <c r="EG24">
        <v>999.9</v>
      </c>
      <c r="EH24">
        <v>0</v>
      </c>
      <c r="EI24">
        <v>0</v>
      </c>
      <c r="EJ24">
        <v>5003.33333333333</v>
      </c>
      <c r="EK24">
        <v>0</v>
      </c>
      <c r="EL24">
        <v>-1345.33733333333</v>
      </c>
      <c r="EM24">
        <v>-4.98419733333333</v>
      </c>
      <c r="EN24">
        <v>314.916733333333</v>
      </c>
      <c r="EO24">
        <v>319.583933333333</v>
      </c>
      <c r="EP24">
        <v>1.445628</v>
      </c>
      <c r="EQ24">
        <v>310.117133333333</v>
      </c>
      <c r="ER24">
        <v>29.6218133333333</v>
      </c>
      <c r="ES24">
        <v>2.743372</v>
      </c>
      <c r="ET24">
        <v>2.61571733333333</v>
      </c>
      <c r="EU24">
        <v>22.5472333333333</v>
      </c>
      <c r="EV24">
        <v>21.7650066666667</v>
      </c>
      <c r="EW24">
        <v>700.008733333333</v>
      </c>
      <c r="EX24">
        <v>0.943016933333334</v>
      </c>
      <c r="EY24">
        <v>0.05698306</v>
      </c>
      <c r="EZ24">
        <v>0</v>
      </c>
      <c r="FA24">
        <v>1565.552</v>
      </c>
      <c r="FB24">
        <v>5.00072</v>
      </c>
      <c r="FC24">
        <v>11057.0066666667</v>
      </c>
      <c r="FD24">
        <v>6034.07466666667</v>
      </c>
      <c r="FE24">
        <v>40.1166</v>
      </c>
      <c r="FF24">
        <v>42.4916</v>
      </c>
      <c r="FG24">
        <v>41.5413333333333</v>
      </c>
      <c r="FH24">
        <v>42.7164</v>
      </c>
      <c r="FI24">
        <v>42.6996</v>
      </c>
      <c r="FJ24">
        <v>655.403333333333</v>
      </c>
      <c r="FK24">
        <v>39.6</v>
      </c>
      <c r="FL24">
        <v>0</v>
      </c>
      <c r="FM24">
        <v>40.7000000476837</v>
      </c>
      <c r="FN24">
        <v>0</v>
      </c>
      <c r="FO24">
        <v>1565.1908</v>
      </c>
      <c r="FP24">
        <v>-31.6938460968915</v>
      </c>
      <c r="FQ24">
        <v>-702.830768140709</v>
      </c>
      <c r="FR24">
        <v>11049.868</v>
      </c>
      <c r="FS24">
        <v>15</v>
      </c>
      <c r="FT24">
        <v>1668543368</v>
      </c>
      <c r="FU24" t="s">
        <v>469</v>
      </c>
      <c r="FV24">
        <v>1668543368</v>
      </c>
      <c r="FW24">
        <v>1668543039.1</v>
      </c>
      <c r="FX24">
        <v>10</v>
      </c>
      <c r="FY24">
        <v>-0.026</v>
      </c>
      <c r="FZ24">
        <v>0.015</v>
      </c>
      <c r="GA24">
        <v>-1.696</v>
      </c>
      <c r="GB24">
        <v>0.394</v>
      </c>
      <c r="GC24">
        <v>310</v>
      </c>
      <c r="GD24">
        <v>29</v>
      </c>
      <c r="GE24">
        <v>0.4</v>
      </c>
      <c r="GF24">
        <v>0.2</v>
      </c>
      <c r="GG24">
        <v>0</v>
      </c>
      <c r="GH24">
        <v>0</v>
      </c>
      <c r="GI24" t="s">
        <v>433</v>
      </c>
      <c r="GJ24">
        <v>3.23863</v>
      </c>
      <c r="GK24">
        <v>2.681</v>
      </c>
      <c r="GL24">
        <v>0.0669172</v>
      </c>
      <c r="GM24">
        <v>0.0671884</v>
      </c>
      <c r="GN24">
        <v>0.126084</v>
      </c>
      <c r="GO24">
        <v>0.120867</v>
      </c>
      <c r="GP24">
        <v>28385.7</v>
      </c>
      <c r="GQ24">
        <v>26140.5</v>
      </c>
      <c r="GR24">
        <v>28788.1</v>
      </c>
      <c r="GS24">
        <v>26593.7</v>
      </c>
      <c r="GT24">
        <v>35072.2</v>
      </c>
      <c r="GU24">
        <v>32897</v>
      </c>
      <c r="GV24">
        <v>43273.6</v>
      </c>
      <c r="GW24">
        <v>40273.8</v>
      </c>
      <c r="GX24">
        <v>1.8228</v>
      </c>
      <c r="GY24">
        <v>2.5219</v>
      </c>
      <c r="GZ24">
        <v>0.0856221</v>
      </c>
      <c r="HA24">
        <v>0</v>
      </c>
      <c r="HB24">
        <v>26.1828</v>
      </c>
      <c r="HC24">
        <v>999.9</v>
      </c>
      <c r="HD24">
        <v>74.893</v>
      </c>
      <c r="HE24">
        <v>26.898</v>
      </c>
      <c r="HF24">
        <v>30.173</v>
      </c>
      <c r="HG24">
        <v>29.8128</v>
      </c>
      <c r="HH24">
        <v>8.69391</v>
      </c>
      <c r="HI24">
        <v>3</v>
      </c>
      <c r="HJ24">
        <v>0.054065</v>
      </c>
      <c r="HK24">
        <v>0</v>
      </c>
      <c r="HL24">
        <v>20.3117</v>
      </c>
      <c r="HM24">
        <v>5.24724</v>
      </c>
      <c r="HN24">
        <v>11.9644</v>
      </c>
      <c r="HO24">
        <v>4.9858</v>
      </c>
      <c r="HP24">
        <v>3.2922</v>
      </c>
      <c r="HQ24">
        <v>9999</v>
      </c>
      <c r="HR24">
        <v>999.9</v>
      </c>
      <c r="HS24">
        <v>9999</v>
      </c>
      <c r="HT24">
        <v>9999</v>
      </c>
      <c r="HU24">
        <v>4.97122</v>
      </c>
      <c r="HV24">
        <v>1.88293</v>
      </c>
      <c r="HW24">
        <v>1.87759</v>
      </c>
      <c r="HX24">
        <v>1.87913</v>
      </c>
      <c r="HY24">
        <v>1.87485</v>
      </c>
      <c r="HZ24">
        <v>1.875</v>
      </c>
      <c r="IA24">
        <v>1.87834</v>
      </c>
      <c r="IB24">
        <v>1.87881</v>
      </c>
      <c r="IC24">
        <v>0</v>
      </c>
      <c r="ID24">
        <v>0</v>
      </c>
      <c r="IE24">
        <v>0</v>
      </c>
      <c r="IF24">
        <v>0</v>
      </c>
      <c r="IG24" t="s">
        <v>434</v>
      </c>
      <c r="IH24" t="s">
        <v>435</v>
      </c>
      <c r="II24" t="s">
        <v>436</v>
      </c>
      <c r="IJ24" t="s">
        <v>436</v>
      </c>
      <c r="IK24" t="s">
        <v>436</v>
      </c>
      <c r="IL24" t="s">
        <v>436</v>
      </c>
      <c r="IM24">
        <v>0</v>
      </c>
      <c r="IN24">
        <v>100</v>
      </c>
      <c r="IO24">
        <v>100</v>
      </c>
      <c r="IP24">
        <v>-1.696</v>
      </c>
      <c r="IQ24">
        <v>0.3937</v>
      </c>
      <c r="IR24">
        <v>-1.67040000000003</v>
      </c>
      <c r="IS24">
        <v>0</v>
      </c>
      <c r="IT24">
        <v>0</v>
      </c>
      <c r="IU24">
        <v>0</v>
      </c>
      <c r="IV24">
        <v>0.393754545454545</v>
      </c>
      <c r="IW24">
        <v>0</v>
      </c>
      <c r="IX24">
        <v>0</v>
      </c>
      <c r="IY24">
        <v>0</v>
      </c>
      <c r="IZ24">
        <v>-1</v>
      </c>
      <c r="JA24">
        <v>-1</v>
      </c>
      <c r="JB24">
        <v>1</v>
      </c>
      <c r="JC24">
        <v>23</v>
      </c>
      <c r="JD24">
        <v>0.5</v>
      </c>
      <c r="JE24">
        <v>5</v>
      </c>
      <c r="JF24">
        <v>4.99756</v>
      </c>
      <c r="JG24">
        <v>4.99756</v>
      </c>
      <c r="JH24">
        <v>3.34595</v>
      </c>
      <c r="JI24">
        <v>3.06641</v>
      </c>
      <c r="JJ24">
        <v>3.05054</v>
      </c>
      <c r="JK24">
        <v>2.30957</v>
      </c>
      <c r="JL24">
        <v>31.2156</v>
      </c>
      <c r="JM24">
        <v>15.7869</v>
      </c>
      <c r="JN24">
        <v>2</v>
      </c>
      <c r="JO24">
        <v>436.005</v>
      </c>
      <c r="JP24">
        <v>1077.64</v>
      </c>
      <c r="JQ24">
        <v>26.6717</v>
      </c>
      <c r="JR24">
        <v>27.5835</v>
      </c>
      <c r="JS24">
        <v>30.0004</v>
      </c>
      <c r="JT24">
        <v>27.6873</v>
      </c>
      <c r="JU24">
        <v>27.667</v>
      </c>
      <c r="JV24">
        <v>-1</v>
      </c>
      <c r="JW24">
        <v>-30</v>
      </c>
      <c r="JX24">
        <v>-30</v>
      </c>
      <c r="JY24">
        <v>-999.9</v>
      </c>
      <c r="JZ24">
        <v>1000</v>
      </c>
      <c r="KA24">
        <v>0</v>
      </c>
      <c r="KB24">
        <v>103.96</v>
      </c>
      <c r="KC24">
        <v>101.278</v>
      </c>
    </row>
    <row r="25" spans="1:289">
      <c r="A25">
        <v>9</v>
      </c>
      <c r="B25">
        <v>1668543468</v>
      </c>
      <c r="C25">
        <v>1113.90000009537</v>
      </c>
      <c r="D25" t="s">
        <v>470</v>
      </c>
      <c r="E25" t="s">
        <v>471</v>
      </c>
      <c r="F25">
        <v>15</v>
      </c>
      <c r="G25" t="s">
        <v>422</v>
      </c>
      <c r="H25" t="s">
        <v>423</v>
      </c>
      <c r="I25" t="s">
        <v>424</v>
      </c>
      <c r="J25" t="s">
        <v>425</v>
      </c>
      <c r="K25" t="s">
        <v>426</v>
      </c>
      <c r="L25" t="s">
        <v>427</v>
      </c>
      <c r="M25">
        <v>1668543460</v>
      </c>
      <c r="N25">
        <f>(O25)/1000</f>
        <v>0</v>
      </c>
      <c r="O25">
        <f>IF(DT25, AR25, AL25)</f>
        <v>0</v>
      </c>
      <c r="P25">
        <f>IF(DT25, AM25, AK25)</f>
        <v>0</v>
      </c>
      <c r="Q25">
        <f>DV25 - IF(AY25&gt;1, P25*DP25*100.0/(BA25*EJ25), 0)</f>
        <v>0</v>
      </c>
      <c r="R25">
        <f>((X25-N25/2)*Q25-P25)/(X25+N25/2)</f>
        <v>0</v>
      </c>
      <c r="S25">
        <f>R25*(EC25+ED25)/1000.0</f>
        <v>0</v>
      </c>
      <c r="T25">
        <f>(DV25 - IF(AY25&gt;1, P25*DP25*100.0/(BA25*EJ25), 0))*(EC25+ED25)/1000.0</f>
        <v>0</v>
      </c>
      <c r="U25">
        <f>2.0/((1/W25-1/V25)+SIGN(W25)*SQRT((1/W25-1/V25)*(1/W25-1/V25) + 4*DQ25/((DQ25+1)*(DQ25+1))*(2*1/W25*1/V25-1/V25*1/V25)))</f>
        <v>0</v>
      </c>
      <c r="V25">
        <f>IF(LEFT(DR25,1)&lt;&gt;"0",IF(LEFT(DR25,1)="1",3.0,DS25),$D$5+$E$5*(EJ25*EC25/($K$5*1000))+$F$5*(EJ25*EC25/($K$5*1000))*MAX(MIN(DP25,$J$5),$I$5)*MAX(MIN(DP25,$J$5),$I$5)+$G$5*MAX(MIN(DP25,$J$5),$I$5)*(EJ25*EC25/($K$5*1000))+$H$5*(EJ25*EC25/($K$5*1000))*(EJ25*EC25/($K$5*1000)))</f>
        <v>0</v>
      </c>
      <c r="W25">
        <f>N25*(1000-(1000*0.61365*exp(17.502*AA25/(240.97+AA25))/(EC25+ED25)+DX25)/2)/(1000*0.61365*exp(17.502*AA25/(240.97+AA25))/(EC25+ED25)-DX25)</f>
        <v>0</v>
      </c>
      <c r="X25">
        <f>1/((DQ25+1)/(U25/1.6)+1/(V25/1.37)) + DQ25/((DQ25+1)/(U25/1.6) + DQ25/(V25/1.37))</f>
        <v>0</v>
      </c>
      <c r="Y25">
        <f>(DL25*DO25)</f>
        <v>0</v>
      </c>
      <c r="Z25">
        <f>(EE25+(Y25+2*0.95*5.67E-8*(((EE25+$B$7)+273)^4-(EE25+273)^4)-44100*N25)/(1.84*29.3*V25+8*0.95*5.67E-8*(EE25+273)^3))</f>
        <v>0</v>
      </c>
      <c r="AA25">
        <f>($C$7*EF25+$D$7*EG25+$E$7*Z25)</f>
        <v>0</v>
      </c>
      <c r="AB25">
        <f>0.61365*exp(17.502*AA25/(240.97+AA25))</f>
        <v>0</v>
      </c>
      <c r="AC25">
        <f>(AD25/AE25*100)</f>
        <v>0</v>
      </c>
      <c r="AD25">
        <f>DX25*(EC25+ED25)/1000</f>
        <v>0</v>
      </c>
      <c r="AE25">
        <f>0.61365*exp(17.502*EE25/(240.97+EE25))</f>
        <v>0</v>
      </c>
      <c r="AF25">
        <f>(AB25-DX25*(EC25+ED25)/1000)</f>
        <v>0</v>
      </c>
      <c r="AG25">
        <f>(-N25*44100)</f>
        <v>0</v>
      </c>
      <c r="AH25">
        <f>2*29.3*V25*0.92*(EE25-AA25)</f>
        <v>0</v>
      </c>
      <c r="AI25">
        <f>2*0.95*5.67E-8*(((EE25+$B$7)+273)^4-(AA25+273)^4)</f>
        <v>0</v>
      </c>
      <c r="AJ25">
        <f>Y25+AI25+AG25+AH25</f>
        <v>0</v>
      </c>
      <c r="AK25">
        <f>EB25*AY25*(DW25-DV25*(1000-AY25*DY25)/(1000-AY25*DX25))/(100*DP25)</f>
        <v>0</v>
      </c>
      <c r="AL25">
        <f>1000*EB25*AY25*(DX25-DY25)/(100*DP25*(1000-AY25*DX25))</f>
        <v>0</v>
      </c>
      <c r="AM25">
        <f>(AN25 - AO25 - EC25*1E3/(8.314*(EE25+273.15)) * AQ25/EB25 * AP25) * EB25/(100*DP25) * (1000 - DY25)/1000</f>
        <v>0</v>
      </c>
      <c r="AN25">
        <v>319.860233914954</v>
      </c>
      <c r="AO25">
        <v>315.023103030303</v>
      </c>
      <c r="AP25">
        <v>-0.0144708057989068</v>
      </c>
      <c r="AQ25">
        <v>66.9426362482058</v>
      </c>
      <c r="AR25">
        <f>(AT25 - AS25 + EC25*1E3/(8.314*(EE25+273.15)) * AV25/EB25 * AU25) * EB25/(100*DP25) * 1000/(1000 - AT25)</f>
        <v>0</v>
      </c>
      <c r="AS25">
        <v>29.6944673254353</v>
      </c>
      <c r="AT25">
        <v>31.0607787878788</v>
      </c>
      <c r="AU25">
        <v>-0.00010545847216296</v>
      </c>
      <c r="AV25">
        <v>78.3411420722937</v>
      </c>
      <c r="AW25">
        <v>156</v>
      </c>
      <c r="AX25">
        <v>26</v>
      </c>
      <c r="AY25">
        <f>IF(AW25*$H$13&gt;=BA25,1.0,(BA25/(BA25-AW25*$H$13)))</f>
        <v>0</v>
      </c>
      <c r="AZ25">
        <f>(AY25-1)*100</f>
        <v>0</v>
      </c>
      <c r="BA25">
        <f>MAX(0,($B$13+$C$13*EJ25)/(1+$D$13*EJ25)*EC25/(EE25+273)*$E$13)</f>
        <v>0</v>
      </c>
      <c r="BB25" t="s">
        <v>428</v>
      </c>
      <c r="BC25">
        <v>10090.5</v>
      </c>
      <c r="BD25">
        <v>918.917307692308</v>
      </c>
      <c r="BE25">
        <v>4653.53</v>
      </c>
      <c r="BF25">
        <f>1-BD25/BE25</f>
        <v>0</v>
      </c>
      <c r="BG25">
        <v>-0.204273046024211</v>
      </c>
      <c r="BH25" t="s">
        <v>472</v>
      </c>
      <c r="BI25">
        <v>10111</v>
      </c>
      <c r="BJ25">
        <v>1514.8184</v>
      </c>
      <c r="BK25">
        <v>1830.64830119971</v>
      </c>
      <c r="BL25">
        <f>1-BJ25/BK25</f>
        <v>0</v>
      </c>
      <c r="BM25">
        <v>0.5</v>
      </c>
      <c r="BN25">
        <f>DM25</f>
        <v>0</v>
      </c>
      <c r="BO25">
        <f>P25</f>
        <v>0</v>
      </c>
      <c r="BP25">
        <f>BL25*BM25*BN25</f>
        <v>0</v>
      </c>
      <c r="BQ25">
        <f>(BO25-BG25)/BN25</f>
        <v>0</v>
      </c>
      <c r="BR25">
        <f>(BE25-BK25)/BK25</f>
        <v>0</v>
      </c>
      <c r="BS25">
        <f>BD25/(BF25+BD25/BK25)</f>
        <v>0</v>
      </c>
      <c r="BT25" t="s">
        <v>430</v>
      </c>
      <c r="BU25">
        <v>0</v>
      </c>
      <c r="BV25">
        <f>IF(BU25&lt;&gt;0, BU25, BS25)</f>
        <v>0</v>
      </c>
      <c r="BW25">
        <f>1-BV25/BK25</f>
        <v>0</v>
      </c>
      <c r="BX25">
        <f>(BK25-BJ25)/(BK25-BV25)</f>
        <v>0</v>
      </c>
      <c r="BY25">
        <f>(BE25-BK25)/(BE25-BV25)</f>
        <v>0</v>
      </c>
      <c r="BZ25">
        <f>(BK25-BJ25)/(BK25-BD25)</f>
        <v>0</v>
      </c>
      <c r="CA25">
        <f>(BE25-BK25)/(BE25-BD25)</f>
        <v>0</v>
      </c>
      <c r="CB25">
        <f>(BX25*BV25/BJ25)</f>
        <v>0</v>
      </c>
      <c r="CC25">
        <f>(1-CB25)</f>
        <v>0</v>
      </c>
      <c r="CD25">
        <v>609</v>
      </c>
      <c r="CE25">
        <v>290</v>
      </c>
      <c r="CF25">
        <v>1808.02</v>
      </c>
      <c r="CG25">
        <v>105</v>
      </c>
      <c r="CH25">
        <v>10111</v>
      </c>
      <c r="CI25">
        <v>1800.66</v>
      </c>
      <c r="CJ25">
        <v>7.36</v>
      </c>
      <c r="CK25">
        <v>300</v>
      </c>
      <c r="CL25">
        <v>24.1</v>
      </c>
      <c r="CM25">
        <v>1830.64830119971</v>
      </c>
      <c r="CN25">
        <v>2.66359527690319</v>
      </c>
      <c r="CO25">
        <v>-30.3248305794287</v>
      </c>
      <c r="CP25">
        <v>2.3546327003253</v>
      </c>
      <c r="CQ25">
        <v>0.855568365692045</v>
      </c>
      <c r="CR25">
        <v>-0.00780059644048944</v>
      </c>
      <c r="CS25">
        <v>290</v>
      </c>
      <c r="CT25">
        <v>1801.26</v>
      </c>
      <c r="CU25">
        <v>865</v>
      </c>
      <c r="CV25">
        <v>10080.1</v>
      </c>
      <c r="CW25">
        <v>1800.56</v>
      </c>
      <c r="CX25">
        <v>0.7</v>
      </c>
      <c r="DL25">
        <f>$B$11*EK25+$C$11*EL25+$F$11*EW25*(1-EZ25)</f>
        <v>0</v>
      </c>
      <c r="DM25">
        <f>DL25*DN25</f>
        <v>0</v>
      </c>
      <c r="DN25">
        <f>($B$11*$D$9+$C$11*$D$9+$F$11*((FJ25+FB25)/MAX(FJ25+FB25+FK25, 0.1)*$I$9+FK25/MAX(FJ25+FB25+FK25, 0.1)*$J$9))/($B$11+$C$11+$F$11)</f>
        <v>0</v>
      </c>
      <c r="DO25">
        <f>($B$11*$K$9+$C$11*$K$9+$F$11*((FJ25+FB25)/MAX(FJ25+FB25+FK25, 0.1)*$P$9+FK25/MAX(FJ25+FB25+FK25, 0.1)*$Q$9))/($B$11+$C$11+$F$11)</f>
        <v>0</v>
      </c>
      <c r="DP25">
        <v>6</v>
      </c>
      <c r="DQ25">
        <v>0.5</v>
      </c>
      <c r="DR25" t="s">
        <v>431</v>
      </c>
      <c r="DS25">
        <v>2</v>
      </c>
      <c r="DT25" t="b">
        <v>1</v>
      </c>
      <c r="DU25">
        <v>1668543460</v>
      </c>
      <c r="DV25">
        <v>305.0712</v>
      </c>
      <c r="DW25">
        <v>310.293133333333</v>
      </c>
      <c r="DX25">
        <v>31.0634733333333</v>
      </c>
      <c r="DY25">
        <v>29.6956133333333</v>
      </c>
      <c r="DZ25">
        <v>306.7752</v>
      </c>
      <c r="EA25">
        <v>30.6697133333333</v>
      </c>
      <c r="EB25">
        <v>600.013733333333</v>
      </c>
      <c r="EC25">
        <v>88.3019</v>
      </c>
      <c r="ED25">
        <v>0.10000848</v>
      </c>
      <c r="EE25">
        <v>28.5586933333333</v>
      </c>
      <c r="EF25">
        <v>27.80138</v>
      </c>
      <c r="EG25">
        <v>999.9</v>
      </c>
      <c r="EH25">
        <v>0</v>
      </c>
      <c r="EI25">
        <v>0</v>
      </c>
      <c r="EJ25">
        <v>5004</v>
      </c>
      <c r="EK25">
        <v>0</v>
      </c>
      <c r="EL25">
        <v>-211.441666666667</v>
      </c>
      <c r="EM25">
        <v>-5.213908</v>
      </c>
      <c r="EN25">
        <v>314.859866666667</v>
      </c>
      <c r="EO25">
        <v>319.7894</v>
      </c>
      <c r="EP25">
        <v>1.367854</v>
      </c>
      <c r="EQ25">
        <v>310.293133333333</v>
      </c>
      <c r="ER25">
        <v>29.6956133333333</v>
      </c>
      <c r="ES25">
        <v>2.742964</v>
      </c>
      <c r="ET25">
        <v>2.62217866666667</v>
      </c>
      <c r="EU25">
        <v>22.5447933333333</v>
      </c>
      <c r="EV25">
        <v>21.8054066666667</v>
      </c>
      <c r="EW25">
        <v>700.019466666667</v>
      </c>
      <c r="EX25">
        <v>0.942983933333334</v>
      </c>
      <c r="EY25">
        <v>0.05701604</v>
      </c>
      <c r="EZ25">
        <v>0</v>
      </c>
      <c r="FA25">
        <v>1515.11333333333</v>
      </c>
      <c r="FB25">
        <v>5.00072</v>
      </c>
      <c r="FC25">
        <v>10761.7</v>
      </c>
      <c r="FD25">
        <v>6034.11066666667</v>
      </c>
      <c r="FE25">
        <v>40.437</v>
      </c>
      <c r="FF25">
        <v>42.8791333333333</v>
      </c>
      <c r="FG25">
        <v>41.9454</v>
      </c>
      <c r="FH25">
        <v>43.1166</v>
      </c>
      <c r="FI25">
        <v>43.0454666666667</v>
      </c>
      <c r="FJ25">
        <v>655.391333333333</v>
      </c>
      <c r="FK25">
        <v>39.626</v>
      </c>
      <c r="FL25">
        <v>0</v>
      </c>
      <c r="FM25">
        <v>125.100000143051</v>
      </c>
      <c r="FN25">
        <v>0</v>
      </c>
      <c r="FO25">
        <v>1514.8184</v>
      </c>
      <c r="FP25">
        <v>-16.4453845822895</v>
      </c>
      <c r="FQ25">
        <v>-170.26153819234</v>
      </c>
      <c r="FR25">
        <v>10758.584</v>
      </c>
      <c r="FS25">
        <v>15</v>
      </c>
      <c r="FT25">
        <v>1668543499</v>
      </c>
      <c r="FU25" t="s">
        <v>473</v>
      </c>
      <c r="FV25">
        <v>1668543499</v>
      </c>
      <c r="FW25">
        <v>1668543039.1</v>
      </c>
      <c r="FX25">
        <v>11</v>
      </c>
      <c r="FY25">
        <v>-0.008</v>
      </c>
      <c r="FZ25">
        <v>0.015</v>
      </c>
      <c r="GA25">
        <v>-1.704</v>
      </c>
      <c r="GB25">
        <v>0.394</v>
      </c>
      <c r="GC25">
        <v>310</v>
      </c>
      <c r="GD25">
        <v>29</v>
      </c>
      <c r="GE25">
        <v>0.95</v>
      </c>
      <c r="GF25">
        <v>0.2</v>
      </c>
      <c r="GG25">
        <v>0</v>
      </c>
      <c r="GH25">
        <v>0</v>
      </c>
      <c r="GI25" t="s">
        <v>433</v>
      </c>
      <c r="GJ25">
        <v>3.23869</v>
      </c>
      <c r="GK25">
        <v>2.68097</v>
      </c>
      <c r="GL25">
        <v>0.0669503</v>
      </c>
      <c r="GM25">
        <v>0.0672158</v>
      </c>
      <c r="GN25">
        <v>0.126063</v>
      </c>
      <c r="GO25">
        <v>0.12116</v>
      </c>
      <c r="GP25">
        <v>28379</v>
      </c>
      <c r="GQ25">
        <v>26134.4</v>
      </c>
      <c r="GR25">
        <v>28783</v>
      </c>
      <c r="GS25">
        <v>26588.9</v>
      </c>
      <c r="GT25">
        <v>35068.3</v>
      </c>
      <c r="GU25">
        <v>32881.7</v>
      </c>
      <c r="GV25">
        <v>43266.4</v>
      </c>
      <c r="GW25">
        <v>40268.1</v>
      </c>
      <c r="GX25">
        <v>1.8255</v>
      </c>
      <c r="GY25">
        <v>2.5192</v>
      </c>
      <c r="GZ25">
        <v>0.0893921</v>
      </c>
      <c r="HA25">
        <v>0</v>
      </c>
      <c r="HB25">
        <v>26.3513</v>
      </c>
      <c r="HC25">
        <v>999.9</v>
      </c>
      <c r="HD25">
        <v>74.368</v>
      </c>
      <c r="HE25">
        <v>27.09</v>
      </c>
      <c r="HF25">
        <v>30.3011</v>
      </c>
      <c r="HG25">
        <v>29.7528</v>
      </c>
      <c r="HH25">
        <v>8.61378</v>
      </c>
      <c r="HI25">
        <v>3</v>
      </c>
      <c r="HJ25">
        <v>0.063628</v>
      </c>
      <c r="HK25">
        <v>0</v>
      </c>
      <c r="HL25">
        <v>20.3117</v>
      </c>
      <c r="HM25">
        <v>5.24724</v>
      </c>
      <c r="HN25">
        <v>11.9668</v>
      </c>
      <c r="HO25">
        <v>4.9854</v>
      </c>
      <c r="HP25">
        <v>3.2922</v>
      </c>
      <c r="HQ25">
        <v>9999</v>
      </c>
      <c r="HR25">
        <v>999.9</v>
      </c>
      <c r="HS25">
        <v>9999</v>
      </c>
      <c r="HT25">
        <v>9999</v>
      </c>
      <c r="HU25">
        <v>4.97114</v>
      </c>
      <c r="HV25">
        <v>1.88293</v>
      </c>
      <c r="HW25">
        <v>1.87759</v>
      </c>
      <c r="HX25">
        <v>1.87916</v>
      </c>
      <c r="HY25">
        <v>1.87485</v>
      </c>
      <c r="HZ25">
        <v>1.875</v>
      </c>
      <c r="IA25">
        <v>1.87836</v>
      </c>
      <c r="IB25">
        <v>1.87881</v>
      </c>
      <c r="IC25">
        <v>0</v>
      </c>
      <c r="ID25">
        <v>0</v>
      </c>
      <c r="IE25">
        <v>0</v>
      </c>
      <c r="IF25">
        <v>0</v>
      </c>
      <c r="IG25" t="s">
        <v>434</v>
      </c>
      <c r="IH25" t="s">
        <v>435</v>
      </c>
      <c r="II25" t="s">
        <v>436</v>
      </c>
      <c r="IJ25" t="s">
        <v>436</v>
      </c>
      <c r="IK25" t="s">
        <v>436</v>
      </c>
      <c r="IL25" t="s">
        <v>436</v>
      </c>
      <c r="IM25">
        <v>0</v>
      </c>
      <c r="IN25">
        <v>100</v>
      </c>
      <c r="IO25">
        <v>100</v>
      </c>
      <c r="IP25">
        <v>-1.704</v>
      </c>
      <c r="IQ25">
        <v>0.3938</v>
      </c>
      <c r="IR25">
        <v>-1.6961</v>
      </c>
      <c r="IS25">
        <v>0</v>
      </c>
      <c r="IT25">
        <v>0</v>
      </c>
      <c r="IU25">
        <v>0</v>
      </c>
      <c r="IV25">
        <v>0.393754545454545</v>
      </c>
      <c r="IW25">
        <v>0</v>
      </c>
      <c r="IX25">
        <v>0</v>
      </c>
      <c r="IY25">
        <v>0</v>
      </c>
      <c r="IZ25">
        <v>-1</v>
      </c>
      <c r="JA25">
        <v>-1</v>
      </c>
      <c r="JB25">
        <v>1</v>
      </c>
      <c r="JC25">
        <v>23</v>
      </c>
      <c r="JD25">
        <v>1.7</v>
      </c>
      <c r="JE25">
        <v>7.1</v>
      </c>
      <c r="JF25">
        <v>4.99756</v>
      </c>
      <c r="JG25">
        <v>4.99756</v>
      </c>
      <c r="JH25">
        <v>3.34595</v>
      </c>
      <c r="JI25">
        <v>3.06519</v>
      </c>
      <c r="JJ25">
        <v>3.05054</v>
      </c>
      <c r="JK25">
        <v>2.3645</v>
      </c>
      <c r="JL25">
        <v>31.4115</v>
      </c>
      <c r="JM25">
        <v>15.7694</v>
      </c>
      <c r="JN25">
        <v>2</v>
      </c>
      <c r="JO25">
        <v>438.645</v>
      </c>
      <c r="JP25">
        <v>1076.93</v>
      </c>
      <c r="JQ25">
        <v>26.8934</v>
      </c>
      <c r="JR25">
        <v>27.7172</v>
      </c>
      <c r="JS25">
        <v>30.0006</v>
      </c>
      <c r="JT25">
        <v>27.8211</v>
      </c>
      <c r="JU25">
        <v>27.8011</v>
      </c>
      <c r="JV25">
        <v>-1</v>
      </c>
      <c r="JW25">
        <v>-30</v>
      </c>
      <c r="JX25">
        <v>-30</v>
      </c>
      <c r="JY25">
        <v>-999.9</v>
      </c>
      <c r="JZ25">
        <v>1000</v>
      </c>
      <c r="KA25">
        <v>0</v>
      </c>
      <c r="KB25">
        <v>103.943</v>
      </c>
      <c r="KC25">
        <v>101.262</v>
      </c>
    </row>
    <row r="26" spans="1:289">
      <c r="A26">
        <v>10</v>
      </c>
      <c r="B26">
        <v>1668543625</v>
      </c>
      <c r="C26">
        <v>1270.90000009537</v>
      </c>
      <c r="D26" t="s">
        <v>474</v>
      </c>
      <c r="E26" t="s">
        <v>475</v>
      </c>
      <c r="F26">
        <v>15</v>
      </c>
      <c r="G26" t="s">
        <v>422</v>
      </c>
      <c r="H26" t="s">
        <v>423</v>
      </c>
      <c r="I26" t="s">
        <v>424</v>
      </c>
      <c r="J26" t="s">
        <v>425</v>
      </c>
      <c r="K26" t="s">
        <v>426</v>
      </c>
      <c r="L26" t="s">
        <v>427</v>
      </c>
      <c r="M26">
        <v>1668543617</v>
      </c>
      <c r="N26">
        <f>(O26)/1000</f>
        <v>0</v>
      </c>
      <c r="O26">
        <f>IF(DT26, AR26, AL26)</f>
        <v>0</v>
      </c>
      <c r="P26">
        <f>IF(DT26, AM26, AK26)</f>
        <v>0</v>
      </c>
      <c r="Q26">
        <f>DV26 - IF(AY26&gt;1, P26*DP26*100.0/(BA26*EJ26), 0)</f>
        <v>0</v>
      </c>
      <c r="R26">
        <f>((X26-N26/2)*Q26-P26)/(X26+N26/2)</f>
        <v>0</v>
      </c>
      <c r="S26">
        <f>R26*(EC26+ED26)/1000.0</f>
        <v>0</v>
      </c>
      <c r="T26">
        <f>(DV26 - IF(AY26&gt;1, P26*DP26*100.0/(BA26*EJ26), 0))*(EC26+ED26)/1000.0</f>
        <v>0</v>
      </c>
      <c r="U26">
        <f>2.0/((1/W26-1/V26)+SIGN(W26)*SQRT((1/W26-1/V26)*(1/W26-1/V26) + 4*DQ26/((DQ26+1)*(DQ26+1))*(2*1/W26*1/V26-1/V26*1/V26)))</f>
        <v>0</v>
      </c>
      <c r="V26">
        <f>IF(LEFT(DR26,1)&lt;&gt;"0",IF(LEFT(DR26,1)="1",3.0,DS26),$D$5+$E$5*(EJ26*EC26/($K$5*1000))+$F$5*(EJ26*EC26/($K$5*1000))*MAX(MIN(DP26,$J$5),$I$5)*MAX(MIN(DP26,$J$5),$I$5)+$G$5*MAX(MIN(DP26,$J$5),$I$5)*(EJ26*EC26/($K$5*1000))+$H$5*(EJ26*EC26/($K$5*1000))*(EJ26*EC26/($K$5*1000)))</f>
        <v>0</v>
      </c>
      <c r="W26">
        <f>N26*(1000-(1000*0.61365*exp(17.502*AA26/(240.97+AA26))/(EC26+ED26)+DX26)/2)/(1000*0.61365*exp(17.502*AA26/(240.97+AA26))/(EC26+ED26)-DX26)</f>
        <v>0</v>
      </c>
      <c r="X26">
        <f>1/((DQ26+1)/(U26/1.6)+1/(V26/1.37)) + DQ26/((DQ26+1)/(U26/1.6) + DQ26/(V26/1.37))</f>
        <v>0</v>
      </c>
      <c r="Y26">
        <f>(DL26*DO26)</f>
        <v>0</v>
      </c>
      <c r="Z26">
        <f>(EE26+(Y26+2*0.95*5.67E-8*(((EE26+$B$7)+273)^4-(EE26+273)^4)-44100*N26)/(1.84*29.3*V26+8*0.95*5.67E-8*(EE26+273)^3))</f>
        <v>0</v>
      </c>
      <c r="AA26">
        <f>($C$7*EF26+$D$7*EG26+$E$7*Z26)</f>
        <v>0</v>
      </c>
      <c r="AB26">
        <f>0.61365*exp(17.502*AA26/(240.97+AA26))</f>
        <v>0</v>
      </c>
      <c r="AC26">
        <f>(AD26/AE26*100)</f>
        <v>0</v>
      </c>
      <c r="AD26">
        <f>DX26*(EC26+ED26)/1000</f>
        <v>0</v>
      </c>
      <c r="AE26">
        <f>0.61365*exp(17.502*EE26/(240.97+EE26))</f>
        <v>0</v>
      </c>
      <c r="AF26">
        <f>(AB26-DX26*(EC26+ED26)/1000)</f>
        <v>0</v>
      </c>
      <c r="AG26">
        <f>(-N26*44100)</f>
        <v>0</v>
      </c>
      <c r="AH26">
        <f>2*29.3*V26*0.92*(EE26-AA26)</f>
        <v>0</v>
      </c>
      <c r="AI26">
        <f>2*0.95*5.67E-8*(((EE26+$B$7)+273)^4-(AA26+273)^4)</f>
        <v>0</v>
      </c>
      <c r="AJ26">
        <f>Y26+AI26+AG26+AH26</f>
        <v>0</v>
      </c>
      <c r="AK26">
        <f>EB26*AY26*(DW26-DV26*(1000-AY26*DY26)/(1000-AY26*DX26))/(100*DP26)</f>
        <v>0</v>
      </c>
      <c r="AL26">
        <f>1000*EB26*AY26*(DX26-DY26)/(100*DP26*(1000-AY26*DX26))</f>
        <v>0</v>
      </c>
      <c r="AM26">
        <f>(AN26 - AO26 - EC26*1E3/(8.314*(EE26+273.15)) * AQ26/EB26 * AP26) * EB26/(100*DP26) * (1000 - DY26)/1000</f>
        <v>0</v>
      </c>
      <c r="AN26">
        <v>318.834136968901</v>
      </c>
      <c r="AO26">
        <v>314.438636363636</v>
      </c>
      <c r="AP26">
        <v>-0.00921183518356475</v>
      </c>
      <c r="AQ26">
        <v>66.9435429341024</v>
      </c>
      <c r="AR26">
        <f>(AT26 - AS26 + EC26*1E3/(8.314*(EE26+273.15)) * AV26/EB26 * AU26) * EB26/(100*DP26) * 1000/(1000 - AT26)</f>
        <v>0</v>
      </c>
      <c r="AS26">
        <v>29.6182881698628</v>
      </c>
      <c r="AT26">
        <v>31.0002381818182</v>
      </c>
      <c r="AU26">
        <v>-2.73818043574154e-05</v>
      </c>
      <c r="AV26">
        <v>78.3410088219512</v>
      </c>
      <c r="AW26">
        <v>153</v>
      </c>
      <c r="AX26">
        <v>26</v>
      </c>
      <c r="AY26">
        <f>IF(AW26*$H$13&gt;=BA26,1.0,(BA26/(BA26-AW26*$H$13)))</f>
        <v>0</v>
      </c>
      <c r="AZ26">
        <f>(AY26-1)*100</f>
        <v>0</v>
      </c>
      <c r="BA26">
        <f>MAX(0,($B$13+$C$13*EJ26)/(1+$D$13*EJ26)*EC26/(EE26+273)*$E$13)</f>
        <v>0</v>
      </c>
      <c r="BB26" t="s">
        <v>428</v>
      </c>
      <c r="BC26">
        <v>10090.5</v>
      </c>
      <c r="BD26">
        <v>918.917307692308</v>
      </c>
      <c r="BE26">
        <v>4653.53</v>
      </c>
      <c r="BF26">
        <f>1-BD26/BE26</f>
        <v>0</v>
      </c>
      <c r="BG26">
        <v>-0.204273046024211</v>
      </c>
      <c r="BH26" t="s">
        <v>476</v>
      </c>
      <c r="BI26">
        <v>10110.4</v>
      </c>
      <c r="BJ26">
        <v>1479.86153846154</v>
      </c>
      <c r="BK26">
        <v>1793.20597431303</v>
      </c>
      <c r="BL26">
        <f>1-BJ26/BK26</f>
        <v>0</v>
      </c>
      <c r="BM26">
        <v>0.5</v>
      </c>
      <c r="BN26">
        <f>DM26</f>
        <v>0</v>
      </c>
      <c r="BO26">
        <f>P26</f>
        <v>0</v>
      </c>
      <c r="BP26">
        <f>BL26*BM26*BN26</f>
        <v>0</v>
      </c>
      <c r="BQ26">
        <f>(BO26-BG26)/BN26</f>
        <v>0</v>
      </c>
      <c r="BR26">
        <f>(BE26-BK26)/BK26</f>
        <v>0</v>
      </c>
      <c r="BS26">
        <f>BD26/(BF26+BD26/BK26)</f>
        <v>0</v>
      </c>
      <c r="BT26" t="s">
        <v>430</v>
      </c>
      <c r="BU26">
        <v>0</v>
      </c>
      <c r="BV26">
        <f>IF(BU26&lt;&gt;0, BU26, BS26)</f>
        <v>0</v>
      </c>
      <c r="BW26">
        <f>1-BV26/BK26</f>
        <v>0</v>
      </c>
      <c r="BX26">
        <f>(BK26-BJ26)/(BK26-BV26)</f>
        <v>0</v>
      </c>
      <c r="BY26">
        <f>(BE26-BK26)/(BE26-BV26)</f>
        <v>0</v>
      </c>
      <c r="BZ26">
        <f>(BK26-BJ26)/(BK26-BD26)</f>
        <v>0</v>
      </c>
      <c r="CA26">
        <f>(BE26-BK26)/(BE26-BD26)</f>
        <v>0</v>
      </c>
      <c r="CB26">
        <f>(BX26*BV26/BJ26)</f>
        <v>0</v>
      </c>
      <c r="CC26">
        <f>(1-CB26)</f>
        <v>0</v>
      </c>
      <c r="CD26">
        <v>610</v>
      </c>
      <c r="CE26">
        <v>290</v>
      </c>
      <c r="CF26">
        <v>1773.01</v>
      </c>
      <c r="CG26">
        <v>95</v>
      </c>
      <c r="CH26">
        <v>10110.4</v>
      </c>
      <c r="CI26">
        <v>1765.52</v>
      </c>
      <c r="CJ26">
        <v>7.49</v>
      </c>
      <c r="CK26">
        <v>300</v>
      </c>
      <c r="CL26">
        <v>24.1</v>
      </c>
      <c r="CM26">
        <v>1793.20597431303</v>
      </c>
      <c r="CN26">
        <v>1.89806971831491</v>
      </c>
      <c r="CO26">
        <v>-27.988479459744</v>
      </c>
      <c r="CP26">
        <v>1.67756882676584</v>
      </c>
      <c r="CQ26">
        <v>0.908602552241047</v>
      </c>
      <c r="CR26">
        <v>-0.00779934104560624</v>
      </c>
      <c r="CS26">
        <v>290</v>
      </c>
      <c r="CT26">
        <v>1766.76</v>
      </c>
      <c r="CU26">
        <v>875</v>
      </c>
      <c r="CV26">
        <v>10077.8</v>
      </c>
      <c r="CW26">
        <v>1765.43</v>
      </c>
      <c r="CX26">
        <v>1.33</v>
      </c>
      <c r="DL26">
        <f>$B$11*EK26+$C$11*EL26+$F$11*EW26*(1-EZ26)</f>
        <v>0</v>
      </c>
      <c r="DM26">
        <f>DL26*DN26</f>
        <v>0</v>
      </c>
      <c r="DN26">
        <f>($B$11*$D$9+$C$11*$D$9+$F$11*((FJ26+FB26)/MAX(FJ26+FB26+FK26, 0.1)*$I$9+FK26/MAX(FJ26+FB26+FK26, 0.1)*$J$9))/($B$11+$C$11+$F$11)</f>
        <v>0</v>
      </c>
      <c r="DO26">
        <f>($B$11*$K$9+$C$11*$K$9+$F$11*((FJ26+FB26)/MAX(FJ26+FB26+FK26, 0.1)*$P$9+FK26/MAX(FJ26+FB26+FK26, 0.1)*$Q$9))/($B$11+$C$11+$F$11)</f>
        <v>0</v>
      </c>
      <c r="DP26">
        <v>6</v>
      </c>
      <c r="DQ26">
        <v>0.5</v>
      </c>
      <c r="DR26" t="s">
        <v>431</v>
      </c>
      <c r="DS26">
        <v>2</v>
      </c>
      <c r="DT26" t="b">
        <v>1</v>
      </c>
      <c r="DU26">
        <v>1668543617</v>
      </c>
      <c r="DV26">
        <v>304.778733333333</v>
      </c>
      <c r="DW26">
        <v>309.508733333333</v>
      </c>
      <c r="DX26">
        <v>31.0071066666667</v>
      </c>
      <c r="DY26">
        <v>29.61688</v>
      </c>
      <c r="DZ26">
        <v>306.454733333333</v>
      </c>
      <c r="EA26">
        <v>30.61334</v>
      </c>
      <c r="EB26">
        <v>600.0048</v>
      </c>
      <c r="EC26">
        <v>88.29782</v>
      </c>
      <c r="ED26">
        <v>0.0999686666666667</v>
      </c>
      <c r="EE26">
        <v>28.8395933333333</v>
      </c>
      <c r="EF26">
        <v>28.0600133333333</v>
      </c>
      <c r="EG26">
        <v>999.9</v>
      </c>
      <c r="EH26">
        <v>0</v>
      </c>
      <c r="EI26">
        <v>0</v>
      </c>
      <c r="EJ26">
        <v>4998</v>
      </c>
      <c r="EK26">
        <v>0</v>
      </c>
      <c r="EL26">
        <v>-550.328066666667</v>
      </c>
      <c r="EM26">
        <v>-4.75760866666667</v>
      </c>
      <c r="EN26">
        <v>314.502933333333</v>
      </c>
      <c r="EO26">
        <v>318.955133333333</v>
      </c>
      <c r="EP26">
        <v>1.39022866666667</v>
      </c>
      <c r="EQ26">
        <v>309.508733333333</v>
      </c>
      <c r="ER26">
        <v>29.61688</v>
      </c>
      <c r="ES26">
        <v>2.73785866666667</v>
      </c>
      <c r="ET26">
        <v>2.615104</v>
      </c>
      <c r="EU26">
        <v>22.5141266666667</v>
      </c>
      <c r="EV26">
        <v>21.7611933333333</v>
      </c>
      <c r="EW26">
        <v>700.012733333333</v>
      </c>
      <c r="EX26">
        <v>0.942988466666667</v>
      </c>
      <c r="EY26">
        <v>0.0570114333333333</v>
      </c>
      <c r="EZ26">
        <v>0</v>
      </c>
      <c r="FA26">
        <v>1479.98733333333</v>
      </c>
      <c r="FB26">
        <v>5.00072</v>
      </c>
      <c r="FC26">
        <v>10407.6133333333</v>
      </c>
      <c r="FD26">
        <v>6034.06066666667</v>
      </c>
      <c r="FE26">
        <v>40.7996</v>
      </c>
      <c r="FF26">
        <v>43.25</v>
      </c>
      <c r="FG26">
        <v>42.3288</v>
      </c>
      <c r="FH26">
        <v>43.4832</v>
      </c>
      <c r="FI26">
        <v>43.375</v>
      </c>
      <c r="FJ26">
        <v>655.387333333333</v>
      </c>
      <c r="FK26">
        <v>39.62</v>
      </c>
      <c r="FL26">
        <v>0</v>
      </c>
      <c r="FM26">
        <v>155.899999856949</v>
      </c>
      <c r="FN26">
        <v>0</v>
      </c>
      <c r="FO26">
        <v>1479.86153846154</v>
      </c>
      <c r="FP26">
        <v>-10.8683760732983</v>
      </c>
      <c r="FQ26">
        <v>68.447863111519</v>
      </c>
      <c r="FR26">
        <v>10408.8038461538</v>
      </c>
      <c r="FS26">
        <v>15</v>
      </c>
      <c r="FT26">
        <v>1668543645</v>
      </c>
      <c r="FU26" t="s">
        <v>477</v>
      </c>
      <c r="FV26">
        <v>1668543645</v>
      </c>
      <c r="FW26">
        <v>1668543039.1</v>
      </c>
      <c r="FX26">
        <v>12</v>
      </c>
      <c r="FY26">
        <v>0.027</v>
      </c>
      <c r="FZ26">
        <v>0.015</v>
      </c>
      <c r="GA26">
        <v>-1.676</v>
      </c>
      <c r="GB26">
        <v>0.394</v>
      </c>
      <c r="GC26">
        <v>309</v>
      </c>
      <c r="GD26">
        <v>29</v>
      </c>
      <c r="GE26">
        <v>0.9</v>
      </c>
      <c r="GF26">
        <v>0.2</v>
      </c>
      <c r="GG26">
        <v>0</v>
      </c>
      <c r="GH26">
        <v>0</v>
      </c>
      <c r="GI26" t="s">
        <v>433</v>
      </c>
      <c r="GJ26">
        <v>3.23832</v>
      </c>
      <c r="GK26">
        <v>2.68096</v>
      </c>
      <c r="GL26">
        <v>0.0667999</v>
      </c>
      <c r="GM26">
        <v>0.0670592</v>
      </c>
      <c r="GN26">
        <v>0.125848</v>
      </c>
      <c r="GO26">
        <v>0.120893</v>
      </c>
      <c r="GP26">
        <v>28377.6</v>
      </c>
      <c r="GQ26">
        <v>26133.5</v>
      </c>
      <c r="GR26">
        <v>28777.4</v>
      </c>
      <c r="GS26">
        <v>26584.1</v>
      </c>
      <c r="GT26">
        <v>35072</v>
      </c>
      <c r="GU26">
        <v>32887.5</v>
      </c>
      <c r="GV26">
        <v>43258.8</v>
      </c>
      <c r="GW26">
        <v>40262.1</v>
      </c>
      <c r="GX26">
        <v>1.8285</v>
      </c>
      <c r="GY26">
        <v>2.513</v>
      </c>
      <c r="GZ26">
        <v>0.0912696</v>
      </c>
      <c r="HA26">
        <v>0</v>
      </c>
      <c r="HB26">
        <v>26.5774</v>
      </c>
      <c r="HC26">
        <v>999.9</v>
      </c>
      <c r="HD26">
        <v>73.538</v>
      </c>
      <c r="HE26">
        <v>27.321</v>
      </c>
      <c r="HF26">
        <v>30.3747</v>
      </c>
      <c r="HG26">
        <v>29.8228</v>
      </c>
      <c r="HH26">
        <v>8.68189</v>
      </c>
      <c r="HI26">
        <v>3</v>
      </c>
      <c r="HJ26">
        <v>0.0728049</v>
      </c>
      <c r="HK26">
        <v>0</v>
      </c>
      <c r="HL26">
        <v>20.3112</v>
      </c>
      <c r="HM26">
        <v>5.24784</v>
      </c>
      <c r="HN26">
        <v>11.9644</v>
      </c>
      <c r="HO26">
        <v>4.9852</v>
      </c>
      <c r="HP26">
        <v>3.2923</v>
      </c>
      <c r="HQ26">
        <v>9999</v>
      </c>
      <c r="HR26">
        <v>999.9</v>
      </c>
      <c r="HS26">
        <v>9999</v>
      </c>
      <c r="HT26">
        <v>9999</v>
      </c>
      <c r="HU26">
        <v>4.97116</v>
      </c>
      <c r="HV26">
        <v>1.88292</v>
      </c>
      <c r="HW26">
        <v>1.87759</v>
      </c>
      <c r="HX26">
        <v>1.87912</v>
      </c>
      <c r="HY26">
        <v>1.87485</v>
      </c>
      <c r="HZ26">
        <v>1.875</v>
      </c>
      <c r="IA26">
        <v>1.8783</v>
      </c>
      <c r="IB26">
        <v>1.87878</v>
      </c>
      <c r="IC26">
        <v>0</v>
      </c>
      <c r="ID26">
        <v>0</v>
      </c>
      <c r="IE26">
        <v>0</v>
      </c>
      <c r="IF26">
        <v>0</v>
      </c>
      <c r="IG26" t="s">
        <v>434</v>
      </c>
      <c r="IH26" t="s">
        <v>435</v>
      </c>
      <c r="II26" t="s">
        <v>436</v>
      </c>
      <c r="IJ26" t="s">
        <v>436</v>
      </c>
      <c r="IK26" t="s">
        <v>436</v>
      </c>
      <c r="IL26" t="s">
        <v>436</v>
      </c>
      <c r="IM26">
        <v>0</v>
      </c>
      <c r="IN26">
        <v>100</v>
      </c>
      <c r="IO26">
        <v>100</v>
      </c>
      <c r="IP26">
        <v>-1.676</v>
      </c>
      <c r="IQ26">
        <v>0.3937</v>
      </c>
      <c r="IR26">
        <v>-1.70363636363635</v>
      </c>
      <c r="IS26">
        <v>0</v>
      </c>
      <c r="IT26">
        <v>0</v>
      </c>
      <c r="IU26">
        <v>0</v>
      </c>
      <c r="IV26">
        <v>0.393754545454545</v>
      </c>
      <c r="IW26">
        <v>0</v>
      </c>
      <c r="IX26">
        <v>0</v>
      </c>
      <c r="IY26">
        <v>0</v>
      </c>
      <c r="IZ26">
        <v>-1</v>
      </c>
      <c r="JA26">
        <v>-1</v>
      </c>
      <c r="JB26">
        <v>1</v>
      </c>
      <c r="JC26">
        <v>23</v>
      </c>
      <c r="JD26">
        <v>2.1</v>
      </c>
      <c r="JE26">
        <v>9.8</v>
      </c>
      <c r="JF26">
        <v>4.99756</v>
      </c>
      <c r="JG26">
        <v>4.99756</v>
      </c>
      <c r="JH26">
        <v>3.34595</v>
      </c>
      <c r="JI26">
        <v>3.06519</v>
      </c>
      <c r="JJ26">
        <v>3.05054</v>
      </c>
      <c r="JK26">
        <v>2.34131</v>
      </c>
      <c r="JL26">
        <v>31.6298</v>
      </c>
      <c r="JM26">
        <v>15.7431</v>
      </c>
      <c r="JN26">
        <v>2</v>
      </c>
      <c r="JO26">
        <v>441.539</v>
      </c>
      <c r="JP26">
        <v>1071.92</v>
      </c>
      <c r="JQ26">
        <v>27.1499</v>
      </c>
      <c r="JR26">
        <v>27.8589</v>
      </c>
      <c r="JS26">
        <v>30.0002</v>
      </c>
      <c r="JT26">
        <v>27.963</v>
      </c>
      <c r="JU26">
        <v>27.9429</v>
      </c>
      <c r="JV26">
        <v>-1</v>
      </c>
      <c r="JW26">
        <v>-30</v>
      </c>
      <c r="JX26">
        <v>-30</v>
      </c>
      <c r="JY26">
        <v>-999.9</v>
      </c>
      <c r="JZ26">
        <v>1000</v>
      </c>
      <c r="KA26">
        <v>0</v>
      </c>
      <c r="KB26">
        <v>103.924</v>
      </c>
      <c r="KC26">
        <v>101.246</v>
      </c>
    </row>
    <row r="27" spans="1:289">
      <c r="A27">
        <v>11</v>
      </c>
      <c r="B27">
        <v>1668543802</v>
      </c>
      <c r="C27">
        <v>1447.90000009537</v>
      </c>
      <c r="D27" t="s">
        <v>478</v>
      </c>
      <c r="E27" t="s">
        <v>479</v>
      </c>
      <c r="F27">
        <v>15</v>
      </c>
      <c r="G27" t="s">
        <v>422</v>
      </c>
      <c r="H27" t="s">
        <v>423</v>
      </c>
      <c r="I27" t="s">
        <v>424</v>
      </c>
      <c r="J27" t="s">
        <v>425</v>
      </c>
      <c r="K27" t="s">
        <v>426</v>
      </c>
      <c r="L27" t="s">
        <v>427</v>
      </c>
      <c r="M27">
        <v>1668543793.5</v>
      </c>
      <c r="N27">
        <f>(O27)/1000</f>
        <v>0</v>
      </c>
      <c r="O27">
        <f>IF(DT27, AR27, AL27)</f>
        <v>0</v>
      </c>
      <c r="P27">
        <f>IF(DT27, AM27, AK27)</f>
        <v>0</v>
      </c>
      <c r="Q27">
        <f>DV27 - IF(AY27&gt;1, P27*DP27*100.0/(BA27*EJ27), 0)</f>
        <v>0</v>
      </c>
      <c r="R27">
        <f>((X27-N27/2)*Q27-P27)/(X27+N27/2)</f>
        <v>0</v>
      </c>
      <c r="S27">
        <f>R27*(EC27+ED27)/1000.0</f>
        <v>0</v>
      </c>
      <c r="T27">
        <f>(DV27 - IF(AY27&gt;1, P27*DP27*100.0/(BA27*EJ27), 0))*(EC27+ED27)/1000.0</f>
        <v>0</v>
      </c>
      <c r="U27">
        <f>2.0/((1/W27-1/V27)+SIGN(W27)*SQRT((1/W27-1/V27)*(1/W27-1/V27) + 4*DQ27/((DQ27+1)*(DQ27+1))*(2*1/W27*1/V27-1/V27*1/V27)))</f>
        <v>0</v>
      </c>
      <c r="V27">
        <f>IF(LEFT(DR27,1)&lt;&gt;"0",IF(LEFT(DR27,1)="1",3.0,DS27),$D$5+$E$5*(EJ27*EC27/($K$5*1000))+$F$5*(EJ27*EC27/($K$5*1000))*MAX(MIN(DP27,$J$5),$I$5)*MAX(MIN(DP27,$J$5),$I$5)+$G$5*MAX(MIN(DP27,$J$5),$I$5)*(EJ27*EC27/($K$5*1000))+$H$5*(EJ27*EC27/($K$5*1000))*(EJ27*EC27/($K$5*1000)))</f>
        <v>0</v>
      </c>
      <c r="W27">
        <f>N27*(1000-(1000*0.61365*exp(17.502*AA27/(240.97+AA27))/(EC27+ED27)+DX27)/2)/(1000*0.61365*exp(17.502*AA27/(240.97+AA27))/(EC27+ED27)-DX27)</f>
        <v>0</v>
      </c>
      <c r="X27">
        <f>1/((DQ27+1)/(U27/1.6)+1/(V27/1.37)) + DQ27/((DQ27+1)/(U27/1.6) + DQ27/(V27/1.37))</f>
        <v>0</v>
      </c>
      <c r="Y27">
        <f>(DL27*DO27)</f>
        <v>0</v>
      </c>
      <c r="Z27">
        <f>(EE27+(Y27+2*0.95*5.67E-8*(((EE27+$B$7)+273)^4-(EE27+273)^4)-44100*N27)/(1.84*29.3*V27+8*0.95*5.67E-8*(EE27+273)^3))</f>
        <v>0</v>
      </c>
      <c r="AA27">
        <f>($C$7*EF27+$D$7*EG27+$E$7*Z27)</f>
        <v>0</v>
      </c>
      <c r="AB27">
        <f>0.61365*exp(17.502*AA27/(240.97+AA27))</f>
        <v>0</v>
      </c>
      <c r="AC27">
        <f>(AD27/AE27*100)</f>
        <v>0</v>
      </c>
      <c r="AD27">
        <f>DX27*(EC27+ED27)/1000</f>
        <v>0</v>
      </c>
      <c r="AE27">
        <f>0.61365*exp(17.502*EE27/(240.97+EE27))</f>
        <v>0</v>
      </c>
      <c r="AF27">
        <f>(AB27-DX27*(EC27+ED27)/1000)</f>
        <v>0</v>
      </c>
      <c r="AG27">
        <f>(-N27*44100)</f>
        <v>0</v>
      </c>
      <c r="AH27">
        <f>2*29.3*V27*0.92*(EE27-AA27)</f>
        <v>0</v>
      </c>
      <c r="AI27">
        <f>2*0.95*5.67E-8*(((EE27+$B$7)+273)^4-(AA27+273)^4)</f>
        <v>0</v>
      </c>
      <c r="AJ27">
        <f>Y27+AI27+AG27+AH27</f>
        <v>0</v>
      </c>
      <c r="AK27">
        <f>EB27*AY27*(DW27-DV27*(1000-AY27*DY27)/(1000-AY27*DX27))/(100*DP27)</f>
        <v>0</v>
      </c>
      <c r="AL27">
        <f>1000*EB27*AY27*(DX27-DY27)/(100*DP27*(1000-AY27*DX27))</f>
        <v>0</v>
      </c>
      <c r="AM27">
        <f>(AN27 - AO27 - EC27*1E3/(8.314*(EE27+273.15)) * AQ27/EB27 * AP27) * EB27/(100*DP27) * (1000 - DY27)/1000</f>
        <v>0</v>
      </c>
      <c r="AN27">
        <v>319.188617866264</v>
      </c>
      <c r="AO27">
        <v>314.74696969697</v>
      </c>
      <c r="AP27">
        <v>0.000292753848720134</v>
      </c>
      <c r="AQ27">
        <v>66.9439736382469</v>
      </c>
      <c r="AR27">
        <f>(AT27 - AS27 + EC27*1E3/(8.314*(EE27+273.15)) * AV27/EB27 * AU27) * EB27/(100*DP27) * 1000/(1000 - AT27)</f>
        <v>0</v>
      </c>
      <c r="AS27">
        <v>29.7183686670968</v>
      </c>
      <c r="AT27">
        <v>31.0713181818182</v>
      </c>
      <c r="AU27">
        <v>3.74187000345859e-06</v>
      </c>
      <c r="AV27">
        <v>78.341008697911</v>
      </c>
      <c r="AW27">
        <v>151</v>
      </c>
      <c r="AX27">
        <v>25</v>
      </c>
      <c r="AY27">
        <f>IF(AW27*$H$13&gt;=BA27,1.0,(BA27/(BA27-AW27*$H$13)))</f>
        <v>0</v>
      </c>
      <c r="AZ27">
        <f>(AY27-1)*100</f>
        <v>0</v>
      </c>
      <c r="BA27">
        <f>MAX(0,($B$13+$C$13*EJ27)/(1+$D$13*EJ27)*EC27/(EE27+273)*$E$13)</f>
        <v>0</v>
      </c>
      <c r="BB27" t="s">
        <v>428</v>
      </c>
      <c r="BC27">
        <v>10090.5</v>
      </c>
      <c r="BD27">
        <v>918.917307692308</v>
      </c>
      <c r="BE27">
        <v>4653.53</v>
      </c>
      <c r="BF27">
        <f>1-BD27/BE27</f>
        <v>0</v>
      </c>
      <c r="BG27">
        <v>-0.204273046024211</v>
      </c>
      <c r="BH27" t="s">
        <v>480</v>
      </c>
      <c r="BI27">
        <v>10109.8</v>
      </c>
      <c r="BJ27">
        <v>1452.19384615385</v>
      </c>
      <c r="BK27">
        <v>1771.45649090997</v>
      </c>
      <c r="BL27">
        <f>1-BJ27/BK27</f>
        <v>0</v>
      </c>
      <c r="BM27">
        <v>0.5</v>
      </c>
      <c r="BN27">
        <f>DM27</f>
        <v>0</v>
      </c>
      <c r="BO27">
        <f>P27</f>
        <v>0</v>
      </c>
      <c r="BP27">
        <f>BL27*BM27*BN27</f>
        <v>0</v>
      </c>
      <c r="BQ27">
        <f>(BO27-BG27)/BN27</f>
        <v>0</v>
      </c>
      <c r="BR27">
        <f>(BE27-BK27)/BK27</f>
        <v>0</v>
      </c>
      <c r="BS27">
        <f>BD27/(BF27+BD27/BK27)</f>
        <v>0</v>
      </c>
      <c r="BT27" t="s">
        <v>430</v>
      </c>
      <c r="BU27">
        <v>0</v>
      </c>
      <c r="BV27">
        <f>IF(BU27&lt;&gt;0, BU27, BS27)</f>
        <v>0</v>
      </c>
      <c r="BW27">
        <f>1-BV27/BK27</f>
        <v>0</v>
      </c>
      <c r="BX27">
        <f>(BK27-BJ27)/(BK27-BV27)</f>
        <v>0</v>
      </c>
      <c r="BY27">
        <f>(BE27-BK27)/(BE27-BV27)</f>
        <v>0</v>
      </c>
      <c r="BZ27">
        <f>(BK27-BJ27)/(BK27-BD27)</f>
        <v>0</v>
      </c>
      <c r="CA27">
        <f>(BE27-BK27)/(BE27-BD27)</f>
        <v>0</v>
      </c>
      <c r="CB27">
        <f>(BX27*BV27/BJ27)</f>
        <v>0</v>
      </c>
      <c r="CC27">
        <f>(1-CB27)</f>
        <v>0</v>
      </c>
      <c r="CD27">
        <v>611</v>
      </c>
      <c r="CE27">
        <v>290</v>
      </c>
      <c r="CF27">
        <v>1743.49</v>
      </c>
      <c r="CG27">
        <v>85</v>
      </c>
      <c r="CH27">
        <v>10109.8</v>
      </c>
      <c r="CI27">
        <v>1737.91</v>
      </c>
      <c r="CJ27">
        <v>5.58</v>
      </c>
      <c r="CK27">
        <v>300</v>
      </c>
      <c r="CL27">
        <v>24.1</v>
      </c>
      <c r="CM27">
        <v>1771.45649090997</v>
      </c>
      <c r="CN27">
        <v>1.9517182306721</v>
      </c>
      <c r="CO27">
        <v>-33.9146473743914</v>
      </c>
      <c r="CP27">
        <v>1.72465034274283</v>
      </c>
      <c r="CQ27">
        <v>0.932481068452388</v>
      </c>
      <c r="CR27">
        <v>-0.00779817263626251</v>
      </c>
      <c r="CS27">
        <v>290</v>
      </c>
      <c r="CT27">
        <v>1738.01</v>
      </c>
      <c r="CU27">
        <v>845</v>
      </c>
      <c r="CV27">
        <v>10076.4</v>
      </c>
      <c r="CW27">
        <v>1737.8</v>
      </c>
      <c r="CX27">
        <v>0.21</v>
      </c>
      <c r="DL27">
        <f>$B$11*EK27+$C$11*EL27+$F$11*EW27*(1-EZ27)</f>
        <v>0</v>
      </c>
      <c r="DM27">
        <f>DL27*DN27</f>
        <v>0</v>
      </c>
      <c r="DN27">
        <f>($B$11*$D$9+$C$11*$D$9+$F$11*((FJ27+FB27)/MAX(FJ27+FB27+FK27, 0.1)*$I$9+FK27/MAX(FJ27+FB27+FK27, 0.1)*$J$9))/($B$11+$C$11+$F$11)</f>
        <v>0</v>
      </c>
      <c r="DO27">
        <f>($B$11*$K$9+$C$11*$K$9+$F$11*((FJ27+FB27)/MAX(FJ27+FB27+FK27, 0.1)*$P$9+FK27/MAX(FJ27+FB27+FK27, 0.1)*$Q$9))/($B$11+$C$11+$F$11)</f>
        <v>0</v>
      </c>
      <c r="DP27">
        <v>6</v>
      </c>
      <c r="DQ27">
        <v>0.5</v>
      </c>
      <c r="DR27" t="s">
        <v>431</v>
      </c>
      <c r="DS27">
        <v>2</v>
      </c>
      <c r="DT27" t="b">
        <v>1</v>
      </c>
      <c r="DU27">
        <v>1668543793.5</v>
      </c>
      <c r="DV27">
        <v>304.935125</v>
      </c>
      <c r="DW27">
        <v>309.615625</v>
      </c>
      <c r="DX27">
        <v>31.0654375</v>
      </c>
      <c r="DY27">
        <v>29.72296875</v>
      </c>
      <c r="DZ27">
        <v>306.620125</v>
      </c>
      <c r="EA27">
        <v>30.671675</v>
      </c>
      <c r="EB27">
        <v>600.02475</v>
      </c>
      <c r="EC27">
        <v>88.2973125</v>
      </c>
      <c r="ED27">
        <v>0.1000284</v>
      </c>
      <c r="EE27">
        <v>29.1026</v>
      </c>
      <c r="EF27">
        <v>28.285975</v>
      </c>
      <c r="EG27">
        <v>999.9</v>
      </c>
      <c r="EH27">
        <v>0</v>
      </c>
      <c r="EI27">
        <v>0</v>
      </c>
      <c r="EJ27">
        <v>4997.8125</v>
      </c>
      <c r="EK27">
        <v>0</v>
      </c>
      <c r="EL27">
        <v>-784.206</v>
      </c>
      <c r="EM27">
        <v>-4.67192125</v>
      </c>
      <c r="EN27">
        <v>314.7205625</v>
      </c>
      <c r="EO27">
        <v>319.1001875</v>
      </c>
      <c r="EP27">
        <v>1.34245375</v>
      </c>
      <c r="EQ27">
        <v>309.615625</v>
      </c>
      <c r="ER27">
        <v>29.72296875</v>
      </c>
      <c r="ES27">
        <v>2.742994375</v>
      </c>
      <c r="ET27">
        <v>2.624458125</v>
      </c>
      <c r="EU27">
        <v>22.54498125</v>
      </c>
      <c r="EV27">
        <v>21.819625</v>
      </c>
      <c r="EW27">
        <v>699.9946875</v>
      </c>
      <c r="EX27">
        <v>0.9429945625</v>
      </c>
      <c r="EY27">
        <v>0.05700515625</v>
      </c>
      <c r="EZ27">
        <v>0</v>
      </c>
      <c r="FA27">
        <v>1452.374375</v>
      </c>
      <c r="FB27">
        <v>5.00072</v>
      </c>
      <c r="FC27">
        <v>10494.4125</v>
      </c>
      <c r="FD27">
        <v>6033.91625</v>
      </c>
      <c r="FE27">
        <v>41.156</v>
      </c>
      <c r="FF27">
        <v>43.652125</v>
      </c>
      <c r="FG27">
        <v>42.73425</v>
      </c>
      <c r="FH27">
        <v>43.819875</v>
      </c>
      <c r="FI27">
        <v>43.75</v>
      </c>
      <c r="FJ27">
        <v>655.374375</v>
      </c>
      <c r="FK27">
        <v>39.62</v>
      </c>
      <c r="FL27">
        <v>0</v>
      </c>
      <c r="FM27">
        <v>175.799999952316</v>
      </c>
      <c r="FN27">
        <v>0</v>
      </c>
      <c r="FO27">
        <v>1452.19384615385</v>
      </c>
      <c r="FP27">
        <v>-8.23658119317197</v>
      </c>
      <c r="FQ27">
        <v>-258.092307670772</v>
      </c>
      <c r="FR27">
        <v>10490.1846153846</v>
      </c>
      <c r="FS27">
        <v>15</v>
      </c>
      <c r="FT27">
        <v>1668543816</v>
      </c>
      <c r="FU27" t="s">
        <v>481</v>
      </c>
      <c r="FV27">
        <v>1668543816</v>
      </c>
      <c r="FW27">
        <v>1668543039.1</v>
      </c>
      <c r="FX27">
        <v>13</v>
      </c>
      <c r="FY27">
        <v>-0.009</v>
      </c>
      <c r="FZ27">
        <v>0.015</v>
      </c>
      <c r="GA27">
        <v>-1.685</v>
      </c>
      <c r="GB27">
        <v>0.394</v>
      </c>
      <c r="GC27">
        <v>309</v>
      </c>
      <c r="GD27">
        <v>29</v>
      </c>
      <c r="GE27">
        <v>0.74</v>
      </c>
      <c r="GF27">
        <v>0.2</v>
      </c>
      <c r="GG27">
        <v>0</v>
      </c>
      <c r="GH27">
        <v>0</v>
      </c>
      <c r="GI27" t="s">
        <v>433</v>
      </c>
      <c r="GJ27">
        <v>3.2386</v>
      </c>
      <c r="GK27">
        <v>2.68103</v>
      </c>
      <c r="GL27">
        <v>0.0668393</v>
      </c>
      <c r="GM27">
        <v>0.0670033</v>
      </c>
      <c r="GN27">
        <v>0.125999</v>
      </c>
      <c r="GO27">
        <v>0.121094</v>
      </c>
      <c r="GP27">
        <v>28370.6</v>
      </c>
      <c r="GQ27">
        <v>26130.9</v>
      </c>
      <c r="GR27">
        <v>28772.1</v>
      </c>
      <c r="GS27">
        <v>26580.3</v>
      </c>
      <c r="GT27">
        <v>35060.4</v>
      </c>
      <c r="GU27">
        <v>32876.8</v>
      </c>
      <c r="GV27">
        <v>43251.1</v>
      </c>
      <c r="GW27">
        <v>40257.8</v>
      </c>
      <c r="GX27">
        <v>1.8307</v>
      </c>
      <c r="GY27">
        <v>2.516</v>
      </c>
      <c r="GZ27">
        <v>0.0977516</v>
      </c>
      <c r="HA27">
        <v>0</v>
      </c>
      <c r="HB27">
        <v>26.6993</v>
      </c>
      <c r="HC27">
        <v>999.9</v>
      </c>
      <c r="HD27">
        <v>72.806</v>
      </c>
      <c r="HE27">
        <v>27.563</v>
      </c>
      <c r="HF27">
        <v>30.5008</v>
      </c>
      <c r="HG27">
        <v>29.9728</v>
      </c>
      <c r="HH27">
        <v>8.73397</v>
      </c>
      <c r="HI27">
        <v>3</v>
      </c>
      <c r="HJ27">
        <v>0.0814431</v>
      </c>
      <c r="HK27">
        <v>0</v>
      </c>
      <c r="HL27">
        <v>20.311</v>
      </c>
      <c r="HM27">
        <v>5.24724</v>
      </c>
      <c r="HN27">
        <v>11.9674</v>
      </c>
      <c r="HO27">
        <v>4.985</v>
      </c>
      <c r="HP27">
        <v>3.2922</v>
      </c>
      <c r="HQ27">
        <v>9999</v>
      </c>
      <c r="HR27">
        <v>999.9</v>
      </c>
      <c r="HS27">
        <v>9999</v>
      </c>
      <c r="HT27">
        <v>9999</v>
      </c>
      <c r="HU27">
        <v>4.9711</v>
      </c>
      <c r="HV27">
        <v>1.88293</v>
      </c>
      <c r="HW27">
        <v>1.87759</v>
      </c>
      <c r="HX27">
        <v>1.87923</v>
      </c>
      <c r="HY27">
        <v>1.87485</v>
      </c>
      <c r="HZ27">
        <v>1.87503</v>
      </c>
      <c r="IA27">
        <v>1.87836</v>
      </c>
      <c r="IB27">
        <v>1.87881</v>
      </c>
      <c r="IC27">
        <v>0</v>
      </c>
      <c r="ID27">
        <v>0</v>
      </c>
      <c r="IE27">
        <v>0</v>
      </c>
      <c r="IF27">
        <v>0</v>
      </c>
      <c r="IG27" t="s">
        <v>434</v>
      </c>
      <c r="IH27" t="s">
        <v>435</v>
      </c>
      <c r="II27" t="s">
        <v>436</v>
      </c>
      <c r="IJ27" t="s">
        <v>436</v>
      </c>
      <c r="IK27" t="s">
        <v>436</v>
      </c>
      <c r="IL27" t="s">
        <v>436</v>
      </c>
      <c r="IM27">
        <v>0</v>
      </c>
      <c r="IN27">
        <v>100</v>
      </c>
      <c r="IO27">
        <v>100</v>
      </c>
      <c r="IP27">
        <v>-1.685</v>
      </c>
      <c r="IQ27">
        <v>0.3938</v>
      </c>
      <c r="IR27">
        <v>-1.6765</v>
      </c>
      <c r="IS27">
        <v>0</v>
      </c>
      <c r="IT27">
        <v>0</v>
      </c>
      <c r="IU27">
        <v>0</v>
      </c>
      <c r="IV27">
        <v>0.393754545454545</v>
      </c>
      <c r="IW27">
        <v>0</v>
      </c>
      <c r="IX27">
        <v>0</v>
      </c>
      <c r="IY27">
        <v>0</v>
      </c>
      <c r="IZ27">
        <v>-1</v>
      </c>
      <c r="JA27">
        <v>-1</v>
      </c>
      <c r="JB27">
        <v>1</v>
      </c>
      <c r="JC27">
        <v>23</v>
      </c>
      <c r="JD27">
        <v>2.6</v>
      </c>
      <c r="JE27">
        <v>12.7</v>
      </c>
      <c r="JF27">
        <v>4.99756</v>
      </c>
      <c r="JG27">
        <v>4.99756</v>
      </c>
      <c r="JH27">
        <v>3.34595</v>
      </c>
      <c r="JI27">
        <v>3.06396</v>
      </c>
      <c r="JJ27">
        <v>3.05054</v>
      </c>
      <c r="JK27">
        <v>2.39868</v>
      </c>
      <c r="JL27">
        <v>31.8488</v>
      </c>
      <c r="JM27">
        <v>15.7081</v>
      </c>
      <c r="JN27">
        <v>2</v>
      </c>
      <c r="JO27">
        <v>443.863</v>
      </c>
      <c r="JP27">
        <v>1078.31</v>
      </c>
      <c r="JQ27">
        <v>27.4111</v>
      </c>
      <c r="JR27">
        <v>27.9869</v>
      </c>
      <c r="JS27">
        <v>30.0003</v>
      </c>
      <c r="JT27">
        <v>28.0919</v>
      </c>
      <c r="JU27">
        <v>28.0741</v>
      </c>
      <c r="JV27">
        <v>-1</v>
      </c>
      <c r="JW27">
        <v>-30</v>
      </c>
      <c r="JX27">
        <v>-30</v>
      </c>
      <c r="JY27">
        <v>-999.9</v>
      </c>
      <c r="JZ27">
        <v>1000</v>
      </c>
      <c r="KA27">
        <v>0</v>
      </c>
      <c r="KB27">
        <v>103.905</v>
      </c>
      <c r="KC27">
        <v>101.234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437</v>
      </c>
      <c r="B17" t="s">
        <v>438</v>
      </c>
    </row>
    <row r="18" spans="1:2">
      <c r="A18" t="s">
        <v>439</v>
      </c>
      <c r="B18" t="s">
        <v>438</v>
      </c>
    </row>
    <row r="19" spans="1:2">
      <c r="A19" t="s">
        <v>448</v>
      </c>
      <c r="B19" t="s">
        <v>449</v>
      </c>
    </row>
    <row r="20" spans="1:2">
      <c r="A20" t="s">
        <v>482</v>
      </c>
      <c r="B20" t="s">
        <v>483</v>
      </c>
    </row>
    <row r="21" spans="1:2">
      <c r="A21" t="s">
        <v>484</v>
      </c>
      <c r="B21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2023-11-08T12:52:59Z</dcterms:created>
  <dcterms:modified xsi:type="dcterms:W3CDTF">2023-11-08T12:52:59Z</dcterms:modified>
</cp:coreProperties>
</file>