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<sst xmlns="http://schemas.openxmlformats.org/spreadsheetml/2006/main" count="1097" uniqueCount="471">
  <si>
    <t>File opened</t>
  </si>
  <si>
    <t>2023-11-08 12:53:35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</si>
  <si>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</si>
  <si>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</si>
  <si>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</si>
  <si>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</si>
  <si>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</si>
  <si>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</si>
  <si>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</si>
  <si>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</si>
  <si>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</si>
  <si>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</si>
  <si>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</si>
  <si>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"co2aspan2a": "0.288205", "co2bspan2": "-0.031693", "oxygen": "21", "h2obzero": "1.07388", "co2bspan2a": "0.28732", "h2obspanconc1": "12.29", "h2oazero": "1.07566", "co2aspan2": "-0.0330502", "co2bspan2b": "0.284619", "co2aspanconc2": "296.4", "chamberpressurezero": "2.56408", "co2bspanconc1": "2500", "co2aspanconc1": "2500", "flowbzero": "0.27371", "co2azero": "0.942071", "co2aspan1": "1.00021", "h2oaspanconc2": "0", "h2oaspan2": "0", "h2oaspan2b": "0.0722207", "h2oaspanconc1": "12.29", "co2bspanconc2": "296.4", "ssa_ref": "34658.2", "flowmeterzero": "2.49761", "co2bspan1": "0.999707", "co2bzero": "0.94469", "h2oaspan2a": "0.0714516", "h2obspan2b": "0.0726998", "h2obspanconc2": "0", "h2obspan2": "0", "h2obspan2a": "0.0710331", "h2obspan1": "1.02346", "tbzero": "0.853567", "tazero": "0.855284", "co2aspan2b": "0.285521", "ssb_ref": "33011.8",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</si>
  <si>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</si>
  <si>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</si>
  <si>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</si>
  <si>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</si>
  <si>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</si>
  <si>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</si>
  <si>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</si>
  <si>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</si>
  <si>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</si>
  <si>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</si>
  <si>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</si>
  <si>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</si>
  <si>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</si>
  <si>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12:53:35</t>
  </si>
  <si>
    <t>Stability Definition:	none</t>
  </si>
  <si>
    <t>12:53:49</t>
  </si>
  <si>
    <t>tc-#2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</si>
  <si>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</si>
  <si>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</si>
  <si>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</si>
  <si>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</si>
  <si>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</si>
  <si>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</si>
  <si>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</si>
  <si>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</si>
  <si>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</si>
  <si>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</si>
  <si>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</si>
  <si>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</si>
  <si>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</si>
  <si>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</si>
  <si>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</si>
  <si>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</si>
  <si>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</si>
  <si>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</si>
  <si>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</si>
  <si>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</si>
  <si>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</si>
  <si>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</si>
  <si>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</si>
  <si>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</si>
  <si>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</si>
  <si>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</si>
  <si>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</si>
  <si>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</si>
  <si>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</si>
  <si>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</si>
  <si>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</si>
  <si>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</si>
  <si>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</si>
  <si>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</si>
  <si>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</si>
  <si>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</si>
  <si>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</si>
  <si>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</si>
  <si>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</si>
  <si>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</si>
  <si>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</si>
  <si>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</si>
  <si>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</si>
  <si>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</si>
  <si>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</si>
  <si>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</si>
  <si>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</si>
  <si>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</si>
  <si>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</si>
  <si>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</si>
  <si>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</si>
  <si>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1.62612 199.944 365.364 646.725 857.211 1040.63 1213.66 1323.88</t>
  </si>
  <si>
    <t>Fs_true</t>
  </si>
  <si>
    <t>-0.213908 216.491 382.532 619.393 801.149 1008.06 1200.9 1401.52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</si>
  <si>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</si>
  <si>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</si>
  <si>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</si>
  <si>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</si>
  <si>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</si>
  <si>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</si>
  <si>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</si>
  <si>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</si>
  <si>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</si>
  <si>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</si>
  <si>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</si>
  <si>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</si>
  <si>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</si>
  <si>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</si>
  <si>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</si>
  <si>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</si>
  <si>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</si>
  <si>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</si>
  <si>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</si>
  <si>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</si>
  <si>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</si>
  <si>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</si>
  <si>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</si>
  <si>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</si>
  <si>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</si>
  <si>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</si>
  <si>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</si>
  <si>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</si>
  <si>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</si>
  <si>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</si>
  <si>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</si>
  <si>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</si>
  <si>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</si>
  <si>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</si>
  <si>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</si>
  <si>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</si>
  <si>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</si>
  <si>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</si>
  <si>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</si>
  <si>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</si>
  <si>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</si>
  <si>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</si>
  <si>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</si>
  <si>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</si>
  <si>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</si>
  <si>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</si>
  <si>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</si>
  <si>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</si>
  <si>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</si>
  <si>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</si>
  <si>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</si>
  <si>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</si>
  <si>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</si>
  <si>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</si>
  <si>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</si>
  <si>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</si>
  <si>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</si>
  <si>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</si>
  <si>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</si>
  <si>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</si>
  <si>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</si>
  <si>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</si>
  <si>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</si>
  <si>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</si>
  <si>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</si>
  <si>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</si>
  <si>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</si>
  <si>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</si>
  <si>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</si>
  <si>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</si>
  <si>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</si>
  <si>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</si>
  <si>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</si>
  <si>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</si>
  <si>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</si>
  <si>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</si>
  <si>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</si>
  <si>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</si>
  <si>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</si>
  <si>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</si>
  <si>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</si>
  <si>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</si>
  <si>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</si>
  <si>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</si>
  <si>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</si>
  <si>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</si>
  <si>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</si>
  <si>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</si>
  <si>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</si>
  <si>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</si>
  <si>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</si>
  <si>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</si>
  <si>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</si>
  <si>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</si>
  <si>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</si>
  <si>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</si>
  <si>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</si>
  <si>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</si>
  <si>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</si>
  <si>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</si>
  <si>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</si>
  <si>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</si>
  <si>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</si>
  <si>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</si>
  <si>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</si>
  <si>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</si>
  <si>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</si>
  <si>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</si>
  <si>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</si>
  <si>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</si>
  <si>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</si>
  <si>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</si>
  <si>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</si>
  <si>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</si>
  <si>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</si>
  <si>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</si>
  <si>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</si>
  <si>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</si>
  <si>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</si>
  <si>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</si>
  <si>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</si>
  <si>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</si>
  <si>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</si>
  <si>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</si>
  <si>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</si>
  <si>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</si>
  <si>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</si>
  <si>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</si>
  <si>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</si>
  <si>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</si>
  <si>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</si>
  <si>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</si>
  <si>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</si>
  <si>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</si>
  <si>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</si>
  <si>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</si>
  <si>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</si>
  <si>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</si>
  <si>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</si>
  <si>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</si>
  <si>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</si>
  <si>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</si>
  <si>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</si>
  <si>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</si>
  <si>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</si>
  <si>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</si>
  <si>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</si>
  <si>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</si>
  <si>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</si>
  <si>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</si>
  <si>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</si>
  <si>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</si>
  <si>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</si>
  <si>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</si>
  <si>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</si>
  <si>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</si>
  <si>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</si>
  <si>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</si>
  <si>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</si>
  <si>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</si>
  <si>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</si>
  <si>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</si>
  <si>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</si>
  <si>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</si>
  <si>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</si>
  <si>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</si>
  <si>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</si>
  <si>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</si>
  <si>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</si>
  <si>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</si>
  <si>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</si>
  <si>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</si>
  <si>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</si>
  <si>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</si>
  <si>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</si>
  <si>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</si>
  <si>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</si>
  <si>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</si>
  <si>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</si>
  <si>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</si>
  <si>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</si>
  <si>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</si>
  <si>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</si>
  <si>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</si>
  <si>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</si>
  <si>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</si>
  <si>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</si>
  <si>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</si>
  <si>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</si>
  <si>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</si>
  <si>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</si>
  <si>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</si>
  <si>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</si>
  <si>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</si>
  <si>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</si>
  <si>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</si>
  <si>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</si>
  <si>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</si>
  <si>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</si>
  <si>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</si>
  <si>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</si>
  <si>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</si>
  <si>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</si>
  <si>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</si>
  <si>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</si>
  <si>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</si>
  <si>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</si>
  <si>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</si>
  <si>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</si>
  <si>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</si>
  <si>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</si>
  <si>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</si>
  <si>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</si>
  <si>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</si>
  <si>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</si>
  <si>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</si>
  <si>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</si>
  <si>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</si>
  <si>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</si>
  <si>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</si>
  <si>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</si>
  <si>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</si>
  <si>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</si>
  <si>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</si>
  <si>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</si>
  <si>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</si>
  <si>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</si>
  <si>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</si>
  <si>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</si>
  <si>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</si>
  <si>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</si>
  <si>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</si>
  <si>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</si>
  <si>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</si>
  <si>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</si>
  <si>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</si>
  <si>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</si>
  <si>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</si>
  <si>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</si>
  <si>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</si>
  <si>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</si>
  <si>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</si>
  <si>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</si>
  <si>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</si>
  <si>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</si>
  <si>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</si>
  <si>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</si>
  <si>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</si>
  <si>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</si>
  <si>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</si>
  <si>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</si>
  <si>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</si>
  <si>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</si>
  <si>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</si>
  <si>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</si>
  <si>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</si>
  <si>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</si>
  <si>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</si>
  <si>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</si>
  <si>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</si>
  <si>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</si>
  <si>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</si>
  <si>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</si>
  <si>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</si>
  <si>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</si>
  <si>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</si>
  <si>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</si>
  <si>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</si>
  <si>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</si>
  <si>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</si>
  <si>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</si>
  <si>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</si>
  <si>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</si>
  <si>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</si>
  <si>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</si>
  <si>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</si>
  <si>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</si>
  <si>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</si>
  <si>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</si>
  <si>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</si>
  <si>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</si>
  <si>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</si>
  <si>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</si>
  <si>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</si>
  <si>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</si>
  <si>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</si>
  <si>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</si>
  <si>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</si>
  <si>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</si>
  <si>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</si>
  <si>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</si>
  <si>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</si>
  <si>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</si>
  <si>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</si>
  <si>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</si>
  <si>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</si>
  <si>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</si>
  <si>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</si>
  <si>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</si>
  <si>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</si>
  <si>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</si>
  <si>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</si>
  <si>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</si>
  <si>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</si>
  <si>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</si>
  <si>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</si>
  <si>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</si>
  <si>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</si>
  <si>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</si>
  <si>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</si>
  <si>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</si>
  <si>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</si>
  <si>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</si>
  <si>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</si>
  <si>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</si>
  <si>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</si>
  <si>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</si>
  <si>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</si>
  <si>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</si>
  <si>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</si>
  <si>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</si>
  <si>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</si>
  <si>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</si>
  <si>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</si>
  <si>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</si>
  <si>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</si>
  <si>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</si>
  <si>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</si>
  <si>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</si>
  <si>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</si>
  <si>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</si>
  <si>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</si>
  <si>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</si>
  <si>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</si>
  <si>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</si>
  <si>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</si>
  <si>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</si>
  <si>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13:28:41</t>
  </si>
  <si>
    <t>13:28:41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</si>
  <si>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</si>
  <si>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</si>
  <si>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</si>
  <si>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</si>
  <si>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</si>
  <si>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</si>
  <si>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</si>
  <si>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MPF-612-20231108-12_55_17</t>
  </si>
  <si>
    <t>-</t>
  </si>
  <si>
    <t>0: Broadleaf</t>
  </si>
  <si>
    <t>13:28:55</t>
  </si>
  <si>
    <t>0/0</t>
  </si>
  <si>
    <t>11111111</t>
  </si>
  <si>
    <t>oooooooo</t>
  </si>
  <si>
    <t>on</t>
  </si>
  <si>
    <t>20221115 13:29:26</t>
  </si>
  <si>
    <t>13:29:26</t>
  </si>
  <si>
    <t>MPF-613-20231108-12_56_02</t>
  </si>
  <si>
    <t>13:29:43</t>
  </si>
  <si>
    <t>20221115 13:30:19</t>
  </si>
  <si>
    <t>13:30:19</t>
  </si>
  <si>
    <t>MPF-614-20231108-12_56_55</t>
  </si>
  <si>
    <t>13:30:39</t>
  </si>
  <si>
    <t>20221115 13:31:55</t>
  </si>
  <si>
    <t>13:31:55</t>
  </si>
  <si>
    <t>MPF-615-20231108-12_58_31</t>
  </si>
  <si>
    <t>13:32:13</t>
  </si>
  <si>
    <t>20221115 13:32:52</t>
  </si>
  <si>
    <t>13:32:52</t>
  </si>
  <si>
    <t>MPF-616-20231108-12_59_28</t>
  </si>
  <si>
    <t>13:33:06</t>
  </si>
  <si>
    <t>20221115 13:33:42</t>
  </si>
  <si>
    <t>13:33:42</t>
  </si>
  <si>
    <t>MPF-617-20231108-13_00_18</t>
  </si>
  <si>
    <t>13:33:58</t>
  </si>
  <si>
    <t>20221115 13:35:29</t>
  </si>
  <si>
    <t>13:35:29</t>
  </si>
  <si>
    <t>MPF-618-20231108-13_02_05</t>
  </si>
  <si>
    <t>13:35:47</t>
  </si>
  <si>
    <t>20221115 13:37:25</t>
  </si>
  <si>
    <t>13:37:25</t>
  </si>
  <si>
    <t>MPF-619-20231108-13_04_01</t>
  </si>
  <si>
    <t>13:37:43</t>
  </si>
  <si>
    <t>20221115 13:38:18</t>
  </si>
  <si>
    <t>13:38:18</t>
  </si>
  <si>
    <t>MPF-620-20231108-13_04_54</t>
  </si>
  <si>
    <t>13:38:37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</si>
</sst>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5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1668544121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1668544112.5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318.604251569221</v>
      </c>
      <c r="AO17">
        <v>315.508503030303</v>
      </c>
      <c r="AP17">
        <v>-0.00651117478857229</v>
      </c>
      <c r="AQ17">
        <v>66.9570153882647</v>
      </c>
      <c r="AR17">
        <f>(AT17 - AS17 + EC17*1E3/(8.314*(EE17+273.15)) * AV17/EB17 * AU17) * EB17/(100*DP17) * 1000/(1000 - AT17)</f>
        <v>0</v>
      </c>
      <c r="AS17">
        <v>29.7565791404762</v>
      </c>
      <c r="AT17">
        <v>30.8127806060606</v>
      </c>
      <c r="AU17">
        <v>-0.000187596263386164</v>
      </c>
      <c r="AV17">
        <v>78.43</v>
      </c>
      <c r="AW17">
        <v>88</v>
      </c>
      <c r="AX17">
        <v>15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431</v>
      </c>
      <c r="BI17">
        <v>10106.7</v>
      </c>
      <c r="BJ17">
        <v>1743.70846153846</v>
      </c>
      <c r="BK17">
        <v>2026.70289411138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612</v>
      </c>
      <c r="CE17">
        <v>290</v>
      </c>
      <c r="CF17">
        <v>2008.13</v>
      </c>
      <c r="CG17">
        <v>65</v>
      </c>
      <c r="CH17">
        <v>10106.7</v>
      </c>
      <c r="CI17">
        <v>2000.77</v>
      </c>
      <c r="CJ17">
        <v>7.36</v>
      </c>
      <c r="CK17">
        <v>300</v>
      </c>
      <c r="CL17">
        <v>24.1</v>
      </c>
      <c r="CM17">
        <v>2026.70289411138</v>
      </c>
      <c r="CN17">
        <v>2.62965317530093</v>
      </c>
      <c r="CO17">
        <v>-26.2064150954715</v>
      </c>
      <c r="CP17">
        <v>2.32235007137523</v>
      </c>
      <c r="CQ17">
        <v>0.819748528948595</v>
      </c>
      <c r="CR17">
        <v>-0.00779396974416019</v>
      </c>
      <c r="CS17">
        <v>290</v>
      </c>
      <c r="CT17">
        <v>2003.87</v>
      </c>
      <c r="CU17">
        <v>855</v>
      </c>
      <c r="CV17">
        <v>10070.1</v>
      </c>
      <c r="CW17">
        <v>2000.68</v>
      </c>
      <c r="CX17">
        <v>3.19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1668544112.5</v>
      </c>
      <c r="DV17">
        <v>305.9018125</v>
      </c>
      <c r="DW17">
        <v>309.1778125</v>
      </c>
      <c r="DX17">
        <v>30.81245625</v>
      </c>
      <c r="DY17">
        <v>29.75868125</v>
      </c>
      <c r="DZ17">
        <v>307.5638125</v>
      </c>
      <c r="EA17">
        <v>30.42976875</v>
      </c>
      <c r="EB17">
        <v>599.8855</v>
      </c>
      <c r="EC17">
        <v>88.2918875</v>
      </c>
      <c r="ED17">
        <v>0.099999475</v>
      </c>
      <c r="EE17">
        <v>29.53158125</v>
      </c>
      <c r="EF17">
        <v>28.8082625</v>
      </c>
      <c r="EG17">
        <v>999.9</v>
      </c>
      <c r="EH17">
        <v>0</v>
      </c>
      <c r="EI17">
        <v>0</v>
      </c>
      <c r="EJ17">
        <v>5008.75</v>
      </c>
      <c r="EK17">
        <v>0</v>
      </c>
      <c r="EL17">
        <v>-26.6106875</v>
      </c>
      <c r="EM17">
        <v>-3.284589375</v>
      </c>
      <c r="EN17">
        <v>315.6181875</v>
      </c>
      <c r="EO17">
        <v>318.66075</v>
      </c>
      <c r="EP17">
        <v>1.053765625</v>
      </c>
      <c r="EQ17">
        <v>309.1778125</v>
      </c>
      <c r="ER17">
        <v>29.75868125</v>
      </c>
      <c r="ES17">
        <v>2.72048875</v>
      </c>
      <c r="ET17">
        <v>2.62744875</v>
      </c>
      <c r="EU17">
        <v>22.4094</v>
      </c>
      <c r="EV17">
        <v>21.83829375</v>
      </c>
      <c r="EW17">
        <v>700.00325</v>
      </c>
      <c r="EX17">
        <v>0.9429906875</v>
      </c>
      <c r="EY17">
        <v>0.05700963125</v>
      </c>
      <c r="EZ17">
        <v>0</v>
      </c>
      <c r="FA17">
        <v>1745.6275</v>
      </c>
      <c r="FB17">
        <v>5.00072</v>
      </c>
      <c r="FC17">
        <v>12279.8</v>
      </c>
      <c r="FD17">
        <v>6033.981875</v>
      </c>
      <c r="FE17">
        <v>41.617125</v>
      </c>
      <c r="FF17">
        <v>44.0816875</v>
      </c>
      <c r="FG17">
        <v>43.183125</v>
      </c>
      <c r="FH17">
        <v>44.312</v>
      </c>
      <c r="FI17">
        <v>44.2303125</v>
      </c>
      <c r="FJ17">
        <v>655.38</v>
      </c>
      <c r="FK17">
        <v>39.6225</v>
      </c>
      <c r="FL17">
        <v>0</v>
      </c>
      <c r="FM17">
        <v>317.799999952316</v>
      </c>
      <c r="FN17">
        <v>0</v>
      </c>
      <c r="FO17">
        <v>1743.70846153846</v>
      </c>
      <c r="FP17">
        <v>-114.407521380583</v>
      </c>
      <c r="FQ17">
        <v>-766.355555603797</v>
      </c>
      <c r="FR17">
        <v>12266.4653846154</v>
      </c>
      <c r="FS17">
        <v>15</v>
      </c>
      <c r="FT17">
        <v>1668544135</v>
      </c>
      <c r="FU17" t="s">
        <v>434</v>
      </c>
      <c r="FV17">
        <v>1668544135</v>
      </c>
      <c r="FW17">
        <v>1668544095</v>
      </c>
      <c r="FX17">
        <v>15</v>
      </c>
      <c r="FY17">
        <v>0.008</v>
      </c>
      <c r="FZ17">
        <v>-0.011</v>
      </c>
      <c r="GA17">
        <v>-1.662</v>
      </c>
      <c r="GB17">
        <v>0.383</v>
      </c>
      <c r="GC17">
        <v>309</v>
      </c>
      <c r="GD17">
        <v>30</v>
      </c>
      <c r="GE17">
        <v>1.15</v>
      </c>
      <c r="GF17">
        <v>0.26</v>
      </c>
      <c r="GG17">
        <v>0</v>
      </c>
      <c r="GH17">
        <v>0</v>
      </c>
      <c r="GI17" t="s">
        <v>435</v>
      </c>
      <c r="GJ17">
        <v>3.2383</v>
      </c>
      <c r="GK17">
        <v>2.68091</v>
      </c>
      <c r="GL17">
        <v>0.0669157</v>
      </c>
      <c r="GM17">
        <v>0.0668713</v>
      </c>
      <c r="GN17">
        <v>0.125242</v>
      </c>
      <c r="GO17">
        <v>0.121157</v>
      </c>
      <c r="GP17">
        <v>28354.7</v>
      </c>
      <c r="GQ17">
        <v>26121.8</v>
      </c>
      <c r="GR17">
        <v>28759.4</v>
      </c>
      <c r="GS17">
        <v>26568.3</v>
      </c>
      <c r="GT17">
        <v>35078.8</v>
      </c>
      <c r="GU17">
        <v>32862.5</v>
      </c>
      <c r="GV17">
        <v>43233.2</v>
      </c>
      <c r="GW17">
        <v>40242</v>
      </c>
      <c r="GX17">
        <v>1.9433</v>
      </c>
      <c r="GY17">
        <v>2.5071</v>
      </c>
      <c r="GZ17">
        <v>0.105277</v>
      </c>
      <c r="HA17">
        <v>0</v>
      </c>
      <c r="HB17">
        <v>27.1118</v>
      </c>
      <c r="HC17">
        <v>999.9</v>
      </c>
      <c r="HD17">
        <v>71.383</v>
      </c>
      <c r="HE17">
        <v>27.986</v>
      </c>
      <c r="HF17">
        <v>30.6555</v>
      </c>
      <c r="HG17">
        <v>29.7128</v>
      </c>
      <c r="HH17">
        <v>9.06651</v>
      </c>
      <c r="HI17">
        <v>3</v>
      </c>
      <c r="HJ17">
        <v>0.100671</v>
      </c>
      <c r="HK17">
        <v>0</v>
      </c>
      <c r="HL17">
        <v>20.3108</v>
      </c>
      <c r="HM17">
        <v>5.24724</v>
      </c>
      <c r="HN17">
        <v>11.9638</v>
      </c>
      <c r="HO17">
        <v>4.9852</v>
      </c>
      <c r="HP17">
        <v>3.292</v>
      </c>
      <c r="HQ17">
        <v>9999</v>
      </c>
      <c r="HR17">
        <v>999.9</v>
      </c>
      <c r="HS17">
        <v>9999</v>
      </c>
      <c r="HT17">
        <v>9999</v>
      </c>
      <c r="HU17">
        <v>4.97133</v>
      </c>
      <c r="HV17">
        <v>1.88293</v>
      </c>
      <c r="HW17">
        <v>1.87761</v>
      </c>
      <c r="HX17">
        <v>1.87919</v>
      </c>
      <c r="HY17">
        <v>1.87485</v>
      </c>
      <c r="HZ17">
        <v>1.87503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-1.662</v>
      </c>
      <c r="IQ17">
        <v>0.3827</v>
      </c>
      <c r="IR17">
        <v>-1.67050000000006</v>
      </c>
      <c r="IS17">
        <v>0</v>
      </c>
      <c r="IT17">
        <v>0</v>
      </c>
      <c r="IU17">
        <v>0</v>
      </c>
      <c r="IV17">
        <v>0.382679999999997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0.4</v>
      </c>
      <c r="JF17">
        <v>4.99756</v>
      </c>
      <c r="JG17">
        <v>4.99756</v>
      </c>
      <c r="JH17">
        <v>3.34595</v>
      </c>
      <c r="JI17">
        <v>3.06396</v>
      </c>
      <c r="JJ17">
        <v>3.05054</v>
      </c>
      <c r="JK17">
        <v>2.34619</v>
      </c>
      <c r="JL17">
        <v>32.2225</v>
      </c>
      <c r="JM17">
        <v>15.6556</v>
      </c>
      <c r="JN17">
        <v>2</v>
      </c>
      <c r="JO17">
        <v>518.891</v>
      </c>
      <c r="JP17">
        <v>1072.04</v>
      </c>
      <c r="JQ17">
        <v>27.8118</v>
      </c>
      <c r="JR17">
        <v>28.241</v>
      </c>
      <c r="JS17">
        <v>30.0004</v>
      </c>
      <c r="JT17">
        <v>28.3334</v>
      </c>
      <c r="JU17">
        <v>28.3245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103.861</v>
      </c>
      <c r="KC17">
        <v>101.192</v>
      </c>
    </row>
    <row r="18" spans="1:289">
      <c r="A18">
        <v>2</v>
      </c>
      <c r="B18">
        <v>1668544166</v>
      </c>
      <c r="C18">
        <v>45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1668544157.5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318.591626453155</v>
      </c>
      <c r="AO18">
        <v>315.331618181818</v>
      </c>
      <c r="AP18">
        <v>-0.00606542700280426</v>
      </c>
      <c r="AQ18">
        <v>66.9450089756667</v>
      </c>
      <c r="AR18">
        <f>(AT18 - AS18 + EC18*1E3/(8.314*(EE18+273.15)) * AV18/EB18 * AU18) * EB18/(100*DP18) * 1000/(1000 - AT18)</f>
        <v>0</v>
      </c>
      <c r="AS18">
        <v>29.7617738143559</v>
      </c>
      <c r="AT18">
        <v>30.8497224242424</v>
      </c>
      <c r="AU18">
        <v>-0.000162544573277901</v>
      </c>
      <c r="AV18">
        <v>78.3410591087029</v>
      </c>
      <c r="AW18">
        <v>86</v>
      </c>
      <c r="AX18">
        <v>14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441</v>
      </c>
      <c r="BI18">
        <v>10105.7</v>
      </c>
      <c r="BJ18">
        <v>1669.63</v>
      </c>
      <c r="BK18">
        <v>1946.06628752879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613</v>
      </c>
      <c r="CE18">
        <v>290</v>
      </c>
      <c r="CF18">
        <v>1933.89</v>
      </c>
      <c r="CG18">
        <v>65</v>
      </c>
      <c r="CH18">
        <v>10105.7</v>
      </c>
      <c r="CI18">
        <v>1925.84</v>
      </c>
      <c r="CJ18">
        <v>8.05</v>
      </c>
      <c r="CK18">
        <v>300</v>
      </c>
      <c r="CL18">
        <v>24.1</v>
      </c>
      <c r="CM18">
        <v>1946.06628752879</v>
      </c>
      <c r="CN18">
        <v>2.0017196930779</v>
      </c>
      <c r="CO18">
        <v>-20.443432325183</v>
      </c>
      <c r="CP18">
        <v>1.76760814044536</v>
      </c>
      <c r="CQ18">
        <v>0.826907146769382</v>
      </c>
      <c r="CR18">
        <v>-0.00779326941045607</v>
      </c>
      <c r="CS18">
        <v>290</v>
      </c>
      <c r="CT18">
        <v>1930.63</v>
      </c>
      <c r="CU18">
        <v>885</v>
      </c>
      <c r="CV18">
        <v>10068.3</v>
      </c>
      <c r="CW18">
        <v>1925.76</v>
      </c>
      <c r="CX18">
        <v>4.87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1668544157.5</v>
      </c>
      <c r="DV18">
        <v>305.681375</v>
      </c>
      <c r="DW18">
        <v>309.04775</v>
      </c>
      <c r="DX18">
        <v>30.8591625</v>
      </c>
      <c r="DY18">
        <v>29.765325</v>
      </c>
      <c r="DZ18">
        <v>307.312375</v>
      </c>
      <c r="EA18">
        <v>30.4764875</v>
      </c>
      <c r="EB18">
        <v>599.9919375</v>
      </c>
      <c r="EC18">
        <v>88.28760625</v>
      </c>
      <c r="ED18">
        <v>0.10000836875</v>
      </c>
      <c r="EE18">
        <v>29.62466875</v>
      </c>
      <c r="EF18">
        <v>28.9080125</v>
      </c>
      <c r="EG18">
        <v>999.9</v>
      </c>
      <c r="EH18">
        <v>0</v>
      </c>
      <c r="EI18">
        <v>0</v>
      </c>
      <c r="EJ18">
        <v>5000.9375</v>
      </c>
      <c r="EK18">
        <v>0</v>
      </c>
      <c r="EL18">
        <v>-28.686675</v>
      </c>
      <c r="EM18">
        <v>-3.39742</v>
      </c>
      <c r="EN18">
        <v>315.3828125</v>
      </c>
      <c r="EO18">
        <v>318.52875</v>
      </c>
      <c r="EP18">
        <v>1.09385</v>
      </c>
      <c r="EQ18">
        <v>309.04775</v>
      </c>
      <c r="ER18">
        <v>29.765325</v>
      </c>
      <c r="ES18">
        <v>2.724480625</v>
      </c>
      <c r="ET18">
        <v>2.62790875</v>
      </c>
      <c r="EU18">
        <v>22.433525</v>
      </c>
      <c r="EV18">
        <v>21.8411375</v>
      </c>
      <c r="EW18">
        <v>700.0015625</v>
      </c>
      <c r="EX18">
        <v>0.942984375</v>
      </c>
      <c r="EY18">
        <v>0.0570156875</v>
      </c>
      <c r="EZ18">
        <v>0</v>
      </c>
      <c r="FA18">
        <v>1671.015</v>
      </c>
      <c r="FB18">
        <v>5.00072</v>
      </c>
      <c r="FC18">
        <v>11751.9375</v>
      </c>
      <c r="FD18">
        <v>6033.954375</v>
      </c>
      <c r="FE18">
        <v>41.726375</v>
      </c>
      <c r="FF18">
        <v>44.1405</v>
      </c>
      <c r="FG18">
        <v>43.25</v>
      </c>
      <c r="FH18">
        <v>44.375</v>
      </c>
      <c r="FI18">
        <v>44.312</v>
      </c>
      <c r="FJ18">
        <v>655.375</v>
      </c>
      <c r="FK18">
        <v>39.63</v>
      </c>
      <c r="FL18">
        <v>0</v>
      </c>
      <c r="FM18">
        <v>43.6999998092651</v>
      </c>
      <c r="FN18">
        <v>0</v>
      </c>
      <c r="FO18">
        <v>1669.63</v>
      </c>
      <c r="FP18">
        <v>-78.1613675326741</v>
      </c>
      <c r="FQ18">
        <v>-642.10940186884</v>
      </c>
      <c r="FR18">
        <v>11740.8807692308</v>
      </c>
      <c r="FS18">
        <v>15</v>
      </c>
      <c r="FT18">
        <v>1668544183</v>
      </c>
      <c r="FU18" t="s">
        <v>442</v>
      </c>
      <c r="FV18">
        <v>1668544183</v>
      </c>
      <c r="FW18">
        <v>1668544095</v>
      </c>
      <c r="FX18">
        <v>16</v>
      </c>
      <c r="FY18">
        <v>0.031</v>
      </c>
      <c r="FZ18">
        <v>-0.011</v>
      </c>
      <c r="GA18">
        <v>-1.631</v>
      </c>
      <c r="GB18">
        <v>0.383</v>
      </c>
      <c r="GC18">
        <v>309</v>
      </c>
      <c r="GD18">
        <v>30</v>
      </c>
      <c r="GE18">
        <v>1.32</v>
      </c>
      <c r="GF18">
        <v>0.26</v>
      </c>
      <c r="GG18">
        <v>0</v>
      </c>
      <c r="GH18">
        <v>0</v>
      </c>
      <c r="GI18" t="s">
        <v>435</v>
      </c>
      <c r="GJ18">
        <v>3.23825</v>
      </c>
      <c r="GK18">
        <v>2.68099</v>
      </c>
      <c r="GL18">
        <v>0.0668943</v>
      </c>
      <c r="GM18">
        <v>0.0668779</v>
      </c>
      <c r="GN18">
        <v>0.125314</v>
      </c>
      <c r="GO18">
        <v>0.121148</v>
      </c>
      <c r="GP18">
        <v>28353.4</v>
      </c>
      <c r="GQ18">
        <v>26120</v>
      </c>
      <c r="GR18">
        <v>28757.6</v>
      </c>
      <c r="GS18">
        <v>26566.8</v>
      </c>
      <c r="GT18">
        <v>35073.7</v>
      </c>
      <c r="GU18">
        <v>32861.3</v>
      </c>
      <c r="GV18">
        <v>43230.2</v>
      </c>
      <c r="GW18">
        <v>40239.9</v>
      </c>
      <c r="GX18">
        <v>1.9455</v>
      </c>
      <c r="GY18">
        <v>2.5073</v>
      </c>
      <c r="GZ18">
        <v>0.106171</v>
      </c>
      <c r="HA18">
        <v>0</v>
      </c>
      <c r="HB18">
        <v>27.1994</v>
      </c>
      <c r="HC18">
        <v>999.9</v>
      </c>
      <c r="HD18">
        <v>71.188</v>
      </c>
      <c r="HE18">
        <v>28.037</v>
      </c>
      <c r="HF18">
        <v>30.6665</v>
      </c>
      <c r="HG18">
        <v>29.9228</v>
      </c>
      <c r="HH18">
        <v>9.07853</v>
      </c>
      <c r="HI18">
        <v>3</v>
      </c>
      <c r="HJ18">
        <v>0.103638</v>
      </c>
      <c r="HK18">
        <v>0</v>
      </c>
      <c r="HL18">
        <v>20.3107</v>
      </c>
      <c r="HM18">
        <v>5.24664</v>
      </c>
      <c r="HN18">
        <v>11.9638</v>
      </c>
      <c r="HO18">
        <v>4.9848</v>
      </c>
      <c r="HP18">
        <v>3.292</v>
      </c>
      <c r="HQ18">
        <v>9999</v>
      </c>
      <c r="HR18">
        <v>999.9</v>
      </c>
      <c r="HS18">
        <v>9999</v>
      </c>
      <c r="HT18">
        <v>9999</v>
      </c>
      <c r="HU18">
        <v>4.97098</v>
      </c>
      <c r="HV18">
        <v>1.88293</v>
      </c>
      <c r="HW18">
        <v>1.87759</v>
      </c>
      <c r="HX18">
        <v>1.87915</v>
      </c>
      <c r="HY18">
        <v>1.87485</v>
      </c>
      <c r="HZ18">
        <v>1.87502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-1.631</v>
      </c>
      <c r="IQ18">
        <v>0.3827</v>
      </c>
      <c r="IR18">
        <v>-1.66210000000001</v>
      </c>
      <c r="IS18">
        <v>0</v>
      </c>
      <c r="IT18">
        <v>0</v>
      </c>
      <c r="IU18">
        <v>0</v>
      </c>
      <c r="IV18">
        <v>0.382679999999997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1.2</v>
      </c>
      <c r="JF18">
        <v>4.99756</v>
      </c>
      <c r="JG18">
        <v>4.99756</v>
      </c>
      <c r="JH18">
        <v>3.34595</v>
      </c>
      <c r="JI18">
        <v>3.06274</v>
      </c>
      <c r="JJ18">
        <v>3.05054</v>
      </c>
      <c r="JK18">
        <v>2.35596</v>
      </c>
      <c r="JL18">
        <v>32.2666</v>
      </c>
      <c r="JM18">
        <v>15.6556</v>
      </c>
      <c r="JN18">
        <v>2</v>
      </c>
      <c r="JO18">
        <v>520.77</v>
      </c>
      <c r="JP18">
        <v>1073.03</v>
      </c>
      <c r="JQ18">
        <v>27.8726</v>
      </c>
      <c r="JR18">
        <v>28.2819</v>
      </c>
      <c r="JS18">
        <v>30.0005</v>
      </c>
      <c r="JT18">
        <v>28.3728</v>
      </c>
      <c r="JU18">
        <v>28.3618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103.854</v>
      </c>
      <c r="KC18">
        <v>101.186</v>
      </c>
    </row>
    <row r="19" spans="1:289">
      <c r="A19">
        <v>3</v>
      </c>
      <c r="B19">
        <v>1668544219</v>
      </c>
      <c r="C19">
        <v>98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1668544211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318.479295148267</v>
      </c>
      <c r="AO19">
        <v>315.182624242424</v>
      </c>
      <c r="AP19">
        <v>-0.0263874836084052</v>
      </c>
      <c r="AQ19">
        <v>66.9450192281263</v>
      </c>
      <c r="AR19">
        <f>(AT19 - AS19 + EC19*1E3/(8.314*(EE19+273.15)) * AV19/EB19 * AU19) * EB19/(100*DP19) * 1000/(1000 - AT19)</f>
        <v>0</v>
      </c>
      <c r="AS19">
        <v>29.7310655051946</v>
      </c>
      <c r="AT19">
        <v>30.8230327272727</v>
      </c>
      <c r="AU19">
        <v>1.8964010959373e-06</v>
      </c>
      <c r="AV19">
        <v>78.3410051232905</v>
      </c>
      <c r="AW19">
        <v>85</v>
      </c>
      <c r="AX19">
        <v>14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445</v>
      </c>
      <c r="BI19">
        <v>10104.8</v>
      </c>
      <c r="BJ19">
        <v>1611.8264</v>
      </c>
      <c r="BK19">
        <v>1894.39479722231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614</v>
      </c>
      <c r="CE19">
        <v>290</v>
      </c>
      <c r="CF19">
        <v>1876.6</v>
      </c>
      <c r="CG19">
        <v>65</v>
      </c>
      <c r="CH19">
        <v>10104.8</v>
      </c>
      <c r="CI19">
        <v>1869.02</v>
      </c>
      <c r="CJ19">
        <v>7.58</v>
      </c>
      <c r="CK19">
        <v>300</v>
      </c>
      <c r="CL19">
        <v>24.1</v>
      </c>
      <c r="CM19">
        <v>1894.39479722231</v>
      </c>
      <c r="CN19">
        <v>1.75929978883904</v>
      </c>
      <c r="CO19">
        <v>-25.6379515351985</v>
      </c>
      <c r="CP19">
        <v>1.55339900402953</v>
      </c>
      <c r="CQ19">
        <v>0.906789679700008</v>
      </c>
      <c r="CR19">
        <v>-0.00779261468298109</v>
      </c>
      <c r="CS19">
        <v>290</v>
      </c>
      <c r="CT19">
        <v>1873.08</v>
      </c>
      <c r="CU19">
        <v>895</v>
      </c>
      <c r="CV19">
        <v>10067.3</v>
      </c>
      <c r="CW19">
        <v>1868.93</v>
      </c>
      <c r="CX19">
        <v>4.15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1668544211</v>
      </c>
      <c r="DV19">
        <v>305.5442</v>
      </c>
      <c r="DW19">
        <v>309.012066666667</v>
      </c>
      <c r="DX19">
        <v>30.8247333333333</v>
      </c>
      <c r="DY19">
        <v>29.7269933333333</v>
      </c>
      <c r="DZ19">
        <v>307.2012</v>
      </c>
      <c r="EA19">
        <v>30.44206</v>
      </c>
      <c r="EB19">
        <v>599.927466666667</v>
      </c>
      <c r="EC19">
        <v>88.28214</v>
      </c>
      <c r="ED19">
        <v>0.100017366666667</v>
      </c>
      <c r="EE19">
        <v>29.71874</v>
      </c>
      <c r="EF19">
        <v>29.0307</v>
      </c>
      <c r="EG19">
        <v>999.9</v>
      </c>
      <c r="EH19">
        <v>0</v>
      </c>
      <c r="EI19">
        <v>0</v>
      </c>
      <c r="EJ19">
        <v>4992.16666666667</v>
      </c>
      <c r="EK19">
        <v>0</v>
      </c>
      <c r="EL19">
        <v>-31.9216466666667</v>
      </c>
      <c r="EM19">
        <v>-3.44252066666667</v>
      </c>
      <c r="EN19">
        <v>315.288333333333</v>
      </c>
      <c r="EO19">
        <v>318.479533333333</v>
      </c>
      <c r="EP19">
        <v>1.09774866666667</v>
      </c>
      <c r="EQ19">
        <v>309.012066666667</v>
      </c>
      <c r="ER19">
        <v>29.7269933333333</v>
      </c>
      <c r="ES19">
        <v>2.721272</v>
      </c>
      <c r="ET19">
        <v>2.62436133333333</v>
      </c>
      <c r="EU19">
        <v>22.4141466666667</v>
      </c>
      <c r="EV19">
        <v>21.81904</v>
      </c>
      <c r="EW19">
        <v>699.991533333334</v>
      </c>
      <c r="EX19">
        <v>0.942988266666667</v>
      </c>
      <c r="EY19">
        <v>0.0570118666666667</v>
      </c>
      <c r="EZ19">
        <v>0</v>
      </c>
      <c r="FA19">
        <v>1612.34533333333</v>
      </c>
      <c r="FB19">
        <v>5.00072</v>
      </c>
      <c r="FC19">
        <v>11277.3933333333</v>
      </c>
      <c r="FD19">
        <v>6033.876</v>
      </c>
      <c r="FE19">
        <v>41.8204</v>
      </c>
      <c r="FF19">
        <v>44.2206</v>
      </c>
      <c r="FG19">
        <v>43.3288</v>
      </c>
      <c r="FH19">
        <v>44.4412</v>
      </c>
      <c r="FI19">
        <v>44.437</v>
      </c>
      <c r="FJ19">
        <v>655.368</v>
      </c>
      <c r="FK19">
        <v>39.62</v>
      </c>
      <c r="FL19">
        <v>0</v>
      </c>
      <c r="FM19">
        <v>51.5</v>
      </c>
      <c r="FN19">
        <v>0</v>
      </c>
      <c r="FO19">
        <v>1611.8264</v>
      </c>
      <c r="FP19">
        <v>-49.3053846990336</v>
      </c>
      <c r="FQ19">
        <v>-362.192308181945</v>
      </c>
      <c r="FR19">
        <v>11274.2</v>
      </c>
      <c r="FS19">
        <v>15</v>
      </c>
      <c r="FT19">
        <v>1668544239</v>
      </c>
      <c r="FU19" t="s">
        <v>446</v>
      </c>
      <c r="FV19">
        <v>1668544239</v>
      </c>
      <c r="FW19">
        <v>1668544095</v>
      </c>
      <c r="FX19">
        <v>17</v>
      </c>
      <c r="FY19">
        <v>-0.026</v>
      </c>
      <c r="FZ19">
        <v>-0.011</v>
      </c>
      <c r="GA19">
        <v>-1.657</v>
      </c>
      <c r="GB19">
        <v>0.383</v>
      </c>
      <c r="GC19">
        <v>309</v>
      </c>
      <c r="GD19">
        <v>30</v>
      </c>
      <c r="GE19">
        <v>1.24</v>
      </c>
      <c r="GF19">
        <v>0.26</v>
      </c>
      <c r="GG19">
        <v>0</v>
      </c>
      <c r="GH19">
        <v>0</v>
      </c>
      <c r="GI19" t="s">
        <v>435</v>
      </c>
      <c r="GJ19">
        <v>3.23854</v>
      </c>
      <c r="GK19">
        <v>2.68127</v>
      </c>
      <c r="GL19">
        <v>0.0668485</v>
      </c>
      <c r="GM19">
        <v>0.0668431</v>
      </c>
      <c r="GN19">
        <v>0.125222</v>
      </c>
      <c r="GO19">
        <v>0.121037</v>
      </c>
      <c r="GP19">
        <v>28352.5</v>
      </c>
      <c r="GQ19">
        <v>26119.5</v>
      </c>
      <c r="GR19">
        <v>28755.5</v>
      </c>
      <c r="GS19">
        <v>26565.5</v>
      </c>
      <c r="GT19">
        <v>35075.7</v>
      </c>
      <c r="GU19">
        <v>32864.3</v>
      </c>
      <c r="GV19">
        <v>43227.6</v>
      </c>
      <c r="GW19">
        <v>40238.2</v>
      </c>
      <c r="GX19">
        <v>1.9474</v>
      </c>
      <c r="GY19">
        <v>2.502</v>
      </c>
      <c r="GZ19">
        <v>0.106305</v>
      </c>
      <c r="HA19">
        <v>0</v>
      </c>
      <c r="HB19">
        <v>27.2968</v>
      </c>
      <c r="HC19">
        <v>999.9</v>
      </c>
      <c r="HD19">
        <v>70.907</v>
      </c>
      <c r="HE19">
        <v>28.117</v>
      </c>
      <c r="HF19">
        <v>30.6871</v>
      </c>
      <c r="HG19">
        <v>30.0928</v>
      </c>
      <c r="HH19">
        <v>9.17067</v>
      </c>
      <c r="HI19">
        <v>3</v>
      </c>
      <c r="HJ19">
        <v>0.106778</v>
      </c>
      <c r="HK19">
        <v>0</v>
      </c>
      <c r="HL19">
        <v>20.3109</v>
      </c>
      <c r="HM19">
        <v>5.24664</v>
      </c>
      <c r="HN19">
        <v>11.965</v>
      </c>
      <c r="HO19">
        <v>4.9836</v>
      </c>
      <c r="HP19">
        <v>3.2922</v>
      </c>
      <c r="HQ19">
        <v>9999</v>
      </c>
      <c r="HR19">
        <v>999.9</v>
      </c>
      <c r="HS19">
        <v>9999</v>
      </c>
      <c r="HT19">
        <v>9999</v>
      </c>
      <c r="HU19">
        <v>4.97128</v>
      </c>
      <c r="HV19">
        <v>1.88293</v>
      </c>
      <c r="HW19">
        <v>1.87759</v>
      </c>
      <c r="HX19">
        <v>1.87913</v>
      </c>
      <c r="HY19">
        <v>1.87485</v>
      </c>
      <c r="HZ19">
        <v>1.87503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-1.657</v>
      </c>
      <c r="IQ19">
        <v>0.3826</v>
      </c>
      <c r="IR19">
        <v>-1.63145454545457</v>
      </c>
      <c r="IS19">
        <v>0</v>
      </c>
      <c r="IT19">
        <v>0</v>
      </c>
      <c r="IU19">
        <v>0</v>
      </c>
      <c r="IV19">
        <v>0.382679999999997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2.1</v>
      </c>
      <c r="JF19">
        <v>4.99756</v>
      </c>
      <c r="JG19">
        <v>4.99756</v>
      </c>
      <c r="JH19">
        <v>3.34595</v>
      </c>
      <c r="JI19">
        <v>3.06274</v>
      </c>
      <c r="JJ19">
        <v>3.05054</v>
      </c>
      <c r="JK19">
        <v>2.32666</v>
      </c>
      <c r="JL19">
        <v>32.3328</v>
      </c>
      <c r="JM19">
        <v>15.6381</v>
      </c>
      <c r="JN19">
        <v>2</v>
      </c>
      <c r="JO19">
        <v>522.47</v>
      </c>
      <c r="JP19">
        <v>1067.19</v>
      </c>
      <c r="JQ19">
        <v>27.9454</v>
      </c>
      <c r="JR19">
        <v>28.33</v>
      </c>
      <c r="JS19">
        <v>30.0002</v>
      </c>
      <c r="JT19">
        <v>28.4149</v>
      </c>
      <c r="JU19">
        <v>28.4038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103.847</v>
      </c>
      <c r="KC19">
        <v>101.182</v>
      </c>
    </row>
    <row r="20" spans="1:289">
      <c r="A20">
        <v>4</v>
      </c>
      <c r="B20">
        <v>1668544315</v>
      </c>
      <c r="C20">
        <v>194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1668544307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318.460617017617</v>
      </c>
      <c r="AO20">
        <v>315.253139393939</v>
      </c>
      <c r="AP20">
        <v>-0.0611525000165184</v>
      </c>
      <c r="AQ20">
        <v>66.9451699392361</v>
      </c>
      <c r="AR20">
        <f>(AT20 - AS20 + EC20*1E3/(8.314*(EE20+273.15)) * AV20/EB20 * AU20) * EB20/(100*DP20) * 1000/(1000 - AT20)</f>
        <v>0</v>
      </c>
      <c r="AS20">
        <v>29.801614430789</v>
      </c>
      <c r="AT20">
        <v>30.8885587878788</v>
      </c>
      <c r="AU20">
        <v>0.000284773801550236</v>
      </c>
      <c r="AV20">
        <v>78.3410007692677</v>
      </c>
      <c r="AW20">
        <v>81</v>
      </c>
      <c r="AX20">
        <v>14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449</v>
      </c>
      <c r="BI20">
        <v>10104.9</v>
      </c>
      <c r="BJ20">
        <v>1552.6372</v>
      </c>
      <c r="BK20">
        <v>1834.58488793816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615</v>
      </c>
      <c r="CE20">
        <v>290</v>
      </c>
      <c r="CF20">
        <v>1817.09</v>
      </c>
      <c r="CG20">
        <v>65</v>
      </c>
      <c r="CH20">
        <v>10104.9</v>
      </c>
      <c r="CI20">
        <v>1810.06</v>
      </c>
      <c r="CJ20">
        <v>7.03</v>
      </c>
      <c r="CK20">
        <v>300</v>
      </c>
      <c r="CL20">
        <v>24.1</v>
      </c>
      <c r="CM20">
        <v>1834.58488793816</v>
      </c>
      <c r="CN20">
        <v>2.40666912713474</v>
      </c>
      <c r="CO20">
        <v>-24.7831233578344</v>
      </c>
      <c r="CP20">
        <v>2.12499532087012</v>
      </c>
      <c r="CQ20">
        <v>0.82928694351669</v>
      </c>
      <c r="CR20">
        <v>-0.00779273058954394</v>
      </c>
      <c r="CS20">
        <v>290</v>
      </c>
      <c r="CT20">
        <v>1812.14</v>
      </c>
      <c r="CU20">
        <v>865</v>
      </c>
      <c r="CV20">
        <v>10067.7</v>
      </c>
      <c r="CW20">
        <v>1809.97</v>
      </c>
      <c r="CX20">
        <v>2.17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1668544307</v>
      </c>
      <c r="DV20">
        <v>305.519733333333</v>
      </c>
      <c r="DW20">
        <v>309.117933333333</v>
      </c>
      <c r="DX20">
        <v>30.8721733333333</v>
      </c>
      <c r="DY20">
        <v>29.7880333333333</v>
      </c>
      <c r="DZ20">
        <v>307.189733333333</v>
      </c>
      <c r="EA20">
        <v>30.4895</v>
      </c>
      <c r="EB20">
        <v>600.016533333333</v>
      </c>
      <c r="EC20">
        <v>88.28444</v>
      </c>
      <c r="ED20">
        <v>0.0999926333333333</v>
      </c>
      <c r="EE20">
        <v>29.8066533333333</v>
      </c>
      <c r="EF20">
        <v>29.10874</v>
      </c>
      <c r="EG20">
        <v>999.9</v>
      </c>
      <c r="EH20">
        <v>0</v>
      </c>
      <c r="EI20">
        <v>0</v>
      </c>
      <c r="EJ20">
        <v>5002.16666666667</v>
      </c>
      <c r="EK20">
        <v>0</v>
      </c>
      <c r="EL20">
        <v>-30.61186</v>
      </c>
      <c r="EM20">
        <v>-3.58560733333333</v>
      </c>
      <c r="EN20">
        <v>315.2652</v>
      </c>
      <c r="EO20">
        <v>318.608666666667</v>
      </c>
      <c r="EP20">
        <v>1.08412666666667</v>
      </c>
      <c r="EQ20">
        <v>309.117933333333</v>
      </c>
      <c r="ER20">
        <v>29.7880333333333</v>
      </c>
      <c r="ES20">
        <v>2.72553333333333</v>
      </c>
      <c r="ET20">
        <v>2.62982066666667</v>
      </c>
      <c r="EU20">
        <v>22.43986</v>
      </c>
      <c r="EV20">
        <v>21.8530666666667</v>
      </c>
      <c r="EW20">
        <v>699.9952</v>
      </c>
      <c r="EX20">
        <v>0.942988266666667</v>
      </c>
      <c r="EY20">
        <v>0.0570118533333333</v>
      </c>
      <c r="EZ20">
        <v>0</v>
      </c>
      <c r="FA20">
        <v>1553.034</v>
      </c>
      <c r="FB20">
        <v>5.00072</v>
      </c>
      <c r="FC20">
        <v>10849.2933333333</v>
      </c>
      <c r="FD20">
        <v>6033.90733333333</v>
      </c>
      <c r="FE20">
        <v>41.937</v>
      </c>
      <c r="FF20">
        <v>44.312</v>
      </c>
      <c r="FG20">
        <v>43.458</v>
      </c>
      <c r="FH20">
        <v>44.562</v>
      </c>
      <c r="FI20">
        <v>44.5578666666667</v>
      </c>
      <c r="FJ20">
        <v>655.372</v>
      </c>
      <c r="FK20">
        <v>39.62</v>
      </c>
      <c r="FL20">
        <v>0</v>
      </c>
      <c r="FM20">
        <v>94.9000000953674</v>
      </c>
      <c r="FN20">
        <v>0</v>
      </c>
      <c r="FO20">
        <v>1552.6372</v>
      </c>
      <c r="FP20">
        <v>-24.2576923138066</v>
      </c>
      <c r="FQ20">
        <v>-138.730769163492</v>
      </c>
      <c r="FR20">
        <v>10847.212</v>
      </c>
      <c r="FS20">
        <v>15</v>
      </c>
      <c r="FT20">
        <v>1668544333</v>
      </c>
      <c r="FU20" t="s">
        <v>450</v>
      </c>
      <c r="FV20">
        <v>1668544333</v>
      </c>
      <c r="FW20">
        <v>1668544095</v>
      </c>
      <c r="FX20">
        <v>18</v>
      </c>
      <c r="FY20">
        <v>-0.012</v>
      </c>
      <c r="FZ20">
        <v>-0.011</v>
      </c>
      <c r="GA20">
        <v>-1.67</v>
      </c>
      <c r="GB20">
        <v>0.383</v>
      </c>
      <c r="GC20">
        <v>309</v>
      </c>
      <c r="GD20">
        <v>30</v>
      </c>
      <c r="GE20">
        <v>1.35</v>
      </c>
      <c r="GF20">
        <v>0.26</v>
      </c>
      <c r="GG20">
        <v>0</v>
      </c>
      <c r="GH20">
        <v>0</v>
      </c>
      <c r="GI20" t="s">
        <v>435</v>
      </c>
      <c r="GJ20">
        <v>3.23843</v>
      </c>
      <c r="GK20">
        <v>2.68128</v>
      </c>
      <c r="GL20">
        <v>0.0668393</v>
      </c>
      <c r="GM20">
        <v>0.0668292</v>
      </c>
      <c r="GN20">
        <v>0.125383</v>
      </c>
      <c r="GO20">
        <v>0.121246</v>
      </c>
      <c r="GP20">
        <v>28350</v>
      </c>
      <c r="GQ20">
        <v>26117.9</v>
      </c>
      <c r="GR20">
        <v>28752.9</v>
      </c>
      <c r="GS20">
        <v>26563.8</v>
      </c>
      <c r="GT20">
        <v>35066.7</v>
      </c>
      <c r="GU20">
        <v>32854.5</v>
      </c>
      <c r="GV20">
        <v>43224.1</v>
      </c>
      <c r="GW20">
        <v>40235.8</v>
      </c>
      <c r="GX20">
        <v>1.9542</v>
      </c>
      <c r="GY20">
        <v>2.5013</v>
      </c>
      <c r="GZ20">
        <v>0.108555</v>
      </c>
      <c r="HA20">
        <v>0</v>
      </c>
      <c r="HB20">
        <v>27.306</v>
      </c>
      <c r="HC20">
        <v>999.9</v>
      </c>
      <c r="HD20">
        <v>70.596</v>
      </c>
      <c r="HE20">
        <v>28.218</v>
      </c>
      <c r="HF20">
        <v>30.7294</v>
      </c>
      <c r="HG20">
        <v>29.9128</v>
      </c>
      <c r="HH20">
        <v>9.06651</v>
      </c>
      <c r="HI20">
        <v>3</v>
      </c>
      <c r="HJ20">
        <v>0.110884</v>
      </c>
      <c r="HK20">
        <v>0</v>
      </c>
      <c r="HL20">
        <v>20.3105</v>
      </c>
      <c r="HM20">
        <v>5.24724</v>
      </c>
      <c r="HN20">
        <v>11.9644</v>
      </c>
      <c r="HO20">
        <v>4.9856</v>
      </c>
      <c r="HP20">
        <v>3.2924</v>
      </c>
      <c r="HQ20">
        <v>9999</v>
      </c>
      <c r="HR20">
        <v>999.9</v>
      </c>
      <c r="HS20">
        <v>9999</v>
      </c>
      <c r="HT20">
        <v>9999</v>
      </c>
      <c r="HU20">
        <v>4.97112</v>
      </c>
      <c r="HV20">
        <v>1.88293</v>
      </c>
      <c r="HW20">
        <v>1.87759</v>
      </c>
      <c r="HX20">
        <v>1.87913</v>
      </c>
      <c r="HY20">
        <v>1.87485</v>
      </c>
      <c r="HZ20">
        <v>1.875</v>
      </c>
      <c r="IA20">
        <v>1.87834</v>
      </c>
      <c r="IB20">
        <v>1.87878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-1.67</v>
      </c>
      <c r="IQ20">
        <v>0.3827</v>
      </c>
      <c r="IR20">
        <v>-1.6574</v>
      </c>
      <c r="IS20">
        <v>0</v>
      </c>
      <c r="IT20">
        <v>0</v>
      </c>
      <c r="IU20">
        <v>0</v>
      </c>
      <c r="IV20">
        <v>0.382679999999997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1.3</v>
      </c>
      <c r="JE20">
        <v>3.7</v>
      </c>
      <c r="JF20">
        <v>4.99756</v>
      </c>
      <c r="JG20">
        <v>4.99756</v>
      </c>
      <c r="JH20">
        <v>3.34595</v>
      </c>
      <c r="JI20">
        <v>3.06274</v>
      </c>
      <c r="JJ20">
        <v>3.05054</v>
      </c>
      <c r="JK20">
        <v>2.3645</v>
      </c>
      <c r="JL20">
        <v>32.4654</v>
      </c>
      <c r="JM20">
        <v>15.6381</v>
      </c>
      <c r="JN20">
        <v>2</v>
      </c>
      <c r="JO20">
        <v>527.784</v>
      </c>
      <c r="JP20">
        <v>1067.59</v>
      </c>
      <c r="JQ20">
        <v>28.0607</v>
      </c>
      <c r="JR20">
        <v>28.3929</v>
      </c>
      <c r="JS20">
        <v>30.0003</v>
      </c>
      <c r="JT20">
        <v>28.4782</v>
      </c>
      <c r="JU20">
        <v>28.4692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103.838</v>
      </c>
      <c r="KC20">
        <v>101.175</v>
      </c>
    </row>
    <row r="21" spans="1:289">
      <c r="A21">
        <v>5</v>
      </c>
      <c r="B21">
        <v>1668544372</v>
      </c>
      <c r="C21">
        <v>251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1668544363.5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318.644455174878</v>
      </c>
      <c r="AO21">
        <v>315.259690909091</v>
      </c>
      <c r="AP21">
        <v>-0.0208670585766683</v>
      </c>
      <c r="AQ21">
        <v>66.9498501867463</v>
      </c>
      <c r="AR21">
        <f>(AT21 - AS21 + EC21*1E3/(8.314*(EE21+273.15)) * AV21/EB21 * AU21) * EB21/(100*DP21) * 1000/(1000 - AT21)</f>
        <v>0</v>
      </c>
      <c r="AS21">
        <v>29.85579468</v>
      </c>
      <c r="AT21">
        <v>30.9413490909091</v>
      </c>
      <c r="AU21">
        <v>0.000144458874458561</v>
      </c>
      <c r="AV21">
        <v>78.43</v>
      </c>
      <c r="AW21">
        <v>80</v>
      </c>
      <c r="AX21">
        <v>13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453</v>
      </c>
      <c r="BI21">
        <v>10105.5</v>
      </c>
      <c r="BJ21">
        <v>1530.6116</v>
      </c>
      <c r="BK21">
        <v>1809.07977429567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616</v>
      </c>
      <c r="CE21">
        <v>290</v>
      </c>
      <c r="CF21">
        <v>1794.8</v>
      </c>
      <c r="CG21">
        <v>55</v>
      </c>
      <c r="CH21">
        <v>10105.5</v>
      </c>
      <c r="CI21">
        <v>1788.06</v>
      </c>
      <c r="CJ21">
        <v>6.74</v>
      </c>
      <c r="CK21">
        <v>300</v>
      </c>
      <c r="CL21">
        <v>24.1</v>
      </c>
      <c r="CM21">
        <v>1809.07977429567</v>
      </c>
      <c r="CN21">
        <v>2.2910692655216</v>
      </c>
      <c r="CO21">
        <v>-21.2379203449657</v>
      </c>
      <c r="CP21">
        <v>2.02280415888923</v>
      </c>
      <c r="CQ21">
        <v>0.797445184801609</v>
      </c>
      <c r="CR21">
        <v>-0.00779236662958844</v>
      </c>
      <c r="CS21">
        <v>290</v>
      </c>
      <c r="CT21">
        <v>1791.06</v>
      </c>
      <c r="CU21">
        <v>895</v>
      </c>
      <c r="CV21">
        <v>10066.6</v>
      </c>
      <c r="CW21">
        <v>1787.98</v>
      </c>
      <c r="CX21">
        <v>3.08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1668544363.5</v>
      </c>
      <c r="DV21">
        <v>305.5120625</v>
      </c>
      <c r="DW21">
        <v>309.1533125</v>
      </c>
      <c r="DX21">
        <v>30.9301125</v>
      </c>
      <c r="DY21">
        <v>29.84163125</v>
      </c>
      <c r="DZ21">
        <v>307.1980625</v>
      </c>
      <c r="EA21">
        <v>30.547425</v>
      </c>
      <c r="EB21">
        <v>600.002375</v>
      </c>
      <c r="EC21">
        <v>88.28201875</v>
      </c>
      <c r="ED21">
        <v>0.10000469375</v>
      </c>
      <c r="EE21">
        <v>29.872575</v>
      </c>
      <c r="EF21">
        <v>29.18476875</v>
      </c>
      <c r="EG21">
        <v>999.9</v>
      </c>
      <c r="EH21">
        <v>0</v>
      </c>
      <c r="EI21">
        <v>0</v>
      </c>
      <c r="EJ21">
        <v>5004.6875</v>
      </c>
      <c r="EK21">
        <v>0</v>
      </c>
      <c r="EL21">
        <v>-26.38133125</v>
      </c>
      <c r="EM21">
        <v>-3.625091875</v>
      </c>
      <c r="EN21">
        <v>315.28</v>
      </c>
      <c r="EO21">
        <v>318.66275</v>
      </c>
      <c r="EP21">
        <v>1.0884775</v>
      </c>
      <c r="EQ21">
        <v>309.1533125</v>
      </c>
      <c r="ER21">
        <v>29.84163125</v>
      </c>
      <c r="ES21">
        <v>2.730571875</v>
      </c>
      <c r="ET21">
        <v>2.634479375</v>
      </c>
      <c r="EU21">
        <v>22.47025625</v>
      </c>
      <c r="EV21">
        <v>21.88205625</v>
      </c>
      <c r="EW21">
        <v>699.9805</v>
      </c>
      <c r="EX21">
        <v>0.94299025</v>
      </c>
      <c r="EY21">
        <v>0.057009925</v>
      </c>
      <c r="EZ21">
        <v>0</v>
      </c>
      <c r="FA21">
        <v>1530.943125</v>
      </c>
      <c r="FB21">
        <v>5.00072</v>
      </c>
      <c r="FC21">
        <v>10697.53125</v>
      </c>
      <c r="FD21">
        <v>6033.784375</v>
      </c>
      <c r="FE21">
        <v>42</v>
      </c>
      <c r="FF21">
        <v>44.375</v>
      </c>
      <c r="FG21">
        <v>43.503875</v>
      </c>
      <c r="FH21">
        <v>44.617125</v>
      </c>
      <c r="FI21">
        <v>44.625</v>
      </c>
      <c r="FJ21">
        <v>655.359375</v>
      </c>
      <c r="FK21">
        <v>39.62</v>
      </c>
      <c r="FL21">
        <v>0</v>
      </c>
      <c r="FM21">
        <v>55.7000000476837</v>
      </c>
      <c r="FN21">
        <v>0</v>
      </c>
      <c r="FO21">
        <v>1530.6116</v>
      </c>
      <c r="FP21">
        <v>-19.670769208667</v>
      </c>
      <c r="FQ21">
        <v>-131.01538425466</v>
      </c>
      <c r="FR21">
        <v>10695.584</v>
      </c>
      <c r="FS21">
        <v>15</v>
      </c>
      <c r="FT21">
        <v>1668544386</v>
      </c>
      <c r="FU21" t="s">
        <v>454</v>
      </c>
      <c r="FV21">
        <v>1668544386</v>
      </c>
      <c r="FW21">
        <v>1668544095</v>
      </c>
      <c r="FX21">
        <v>19</v>
      </c>
      <c r="FY21">
        <v>-0.017</v>
      </c>
      <c r="FZ21">
        <v>-0.011</v>
      </c>
      <c r="GA21">
        <v>-1.686</v>
      </c>
      <c r="GB21">
        <v>0.383</v>
      </c>
      <c r="GC21">
        <v>309</v>
      </c>
      <c r="GD21">
        <v>30</v>
      </c>
      <c r="GE21">
        <v>1.17</v>
      </c>
      <c r="GF21">
        <v>0.26</v>
      </c>
      <c r="GG21">
        <v>0</v>
      </c>
      <c r="GH21">
        <v>0</v>
      </c>
      <c r="GI21" t="s">
        <v>435</v>
      </c>
      <c r="GJ21">
        <v>3.23856</v>
      </c>
      <c r="GK21">
        <v>2.68088</v>
      </c>
      <c r="GL21">
        <v>0.066847</v>
      </c>
      <c r="GM21">
        <v>0.066841</v>
      </c>
      <c r="GN21">
        <v>0.125544</v>
      </c>
      <c r="GO21">
        <v>0.121393</v>
      </c>
      <c r="GP21">
        <v>28349</v>
      </c>
      <c r="GQ21">
        <v>26117.7</v>
      </c>
      <c r="GR21">
        <v>28752.3</v>
      </c>
      <c r="GS21">
        <v>26564.1</v>
      </c>
      <c r="GT21">
        <v>35059.4</v>
      </c>
      <c r="GU21">
        <v>32850.5</v>
      </c>
      <c r="GV21">
        <v>43223</v>
      </c>
      <c r="GW21">
        <v>40237.6</v>
      </c>
      <c r="GX21">
        <v>1.9555</v>
      </c>
      <c r="GY21">
        <v>2.5024</v>
      </c>
      <c r="GZ21">
        <v>0.113249</v>
      </c>
      <c r="HA21">
        <v>0</v>
      </c>
      <c r="HB21">
        <v>27.3455</v>
      </c>
      <c r="HC21">
        <v>999.9</v>
      </c>
      <c r="HD21">
        <v>70.455</v>
      </c>
      <c r="HE21">
        <v>28.309</v>
      </c>
      <c r="HF21">
        <v>30.8342</v>
      </c>
      <c r="HG21">
        <v>30.0028</v>
      </c>
      <c r="HH21">
        <v>9.01442</v>
      </c>
      <c r="HI21">
        <v>3</v>
      </c>
      <c r="HJ21">
        <v>0.112327</v>
      </c>
      <c r="HK21">
        <v>0</v>
      </c>
      <c r="HL21">
        <v>20.3108</v>
      </c>
      <c r="HM21">
        <v>5.24724</v>
      </c>
      <c r="HN21">
        <v>11.9644</v>
      </c>
      <c r="HO21">
        <v>4.9852</v>
      </c>
      <c r="HP21">
        <v>3.2922</v>
      </c>
      <c r="HQ21">
        <v>9999</v>
      </c>
      <c r="HR21">
        <v>999.9</v>
      </c>
      <c r="HS21">
        <v>9999</v>
      </c>
      <c r="HT21">
        <v>9999</v>
      </c>
      <c r="HU21">
        <v>4.97102</v>
      </c>
      <c r="HV21">
        <v>1.88293</v>
      </c>
      <c r="HW21">
        <v>1.87759</v>
      </c>
      <c r="HX21">
        <v>1.87915</v>
      </c>
      <c r="HY21">
        <v>1.87485</v>
      </c>
      <c r="HZ21">
        <v>1.87503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-1.686</v>
      </c>
      <c r="IQ21">
        <v>0.3827</v>
      </c>
      <c r="IR21">
        <v>-1.66980000000001</v>
      </c>
      <c r="IS21">
        <v>0</v>
      </c>
      <c r="IT21">
        <v>0</v>
      </c>
      <c r="IU21">
        <v>0</v>
      </c>
      <c r="IV21">
        <v>0.382679999999997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4.6</v>
      </c>
      <c r="JF21">
        <v>4.99756</v>
      </c>
      <c r="JG21">
        <v>4.99756</v>
      </c>
      <c r="JH21">
        <v>3.34595</v>
      </c>
      <c r="JI21">
        <v>3.06274</v>
      </c>
      <c r="JJ21">
        <v>3.05054</v>
      </c>
      <c r="JK21">
        <v>2.35718</v>
      </c>
      <c r="JL21">
        <v>32.5097</v>
      </c>
      <c r="JM21">
        <v>15.6293</v>
      </c>
      <c r="JN21">
        <v>2</v>
      </c>
      <c r="JO21">
        <v>528.954</v>
      </c>
      <c r="JP21">
        <v>1069.52</v>
      </c>
      <c r="JQ21">
        <v>28.1249</v>
      </c>
      <c r="JR21">
        <v>28.4195</v>
      </c>
      <c r="JS21">
        <v>30.0003</v>
      </c>
      <c r="JT21">
        <v>28.5063</v>
      </c>
      <c r="JU21">
        <v>28.4973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103.836</v>
      </c>
      <c r="KC21">
        <v>101.178</v>
      </c>
    </row>
    <row r="22" spans="1:289">
      <c r="A22">
        <v>6</v>
      </c>
      <c r="B22">
        <v>1668544422</v>
      </c>
      <c r="C22">
        <v>301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1668544414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318.753833142889</v>
      </c>
      <c r="AO22">
        <v>315.294084848485</v>
      </c>
      <c r="AP22">
        <v>0.0216894612490097</v>
      </c>
      <c r="AQ22">
        <v>66.9479292819571</v>
      </c>
      <c r="AR22">
        <f>(AT22 - AS22 + EC22*1E3/(8.314*(EE22+273.15)) * AV22/EB22 * AU22) * EB22/(100*DP22) * 1000/(1000 - AT22)</f>
        <v>0</v>
      </c>
      <c r="AS22">
        <v>29.7732877457143</v>
      </c>
      <c r="AT22">
        <v>30.9046939393939</v>
      </c>
      <c r="AU22">
        <v>-8.11620971628324e-05</v>
      </c>
      <c r="AV22">
        <v>78.43</v>
      </c>
      <c r="AW22">
        <v>79</v>
      </c>
      <c r="AX22">
        <v>13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457</v>
      </c>
      <c r="BI22">
        <v>10100.3</v>
      </c>
      <c r="BJ22">
        <v>1515.25923076923</v>
      </c>
      <c r="BK22">
        <v>1798.58938454172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617</v>
      </c>
      <c r="CE22">
        <v>290</v>
      </c>
      <c r="CF22">
        <v>1780.38</v>
      </c>
      <c r="CG22">
        <v>95</v>
      </c>
      <c r="CH22">
        <v>10100.3</v>
      </c>
      <c r="CI22">
        <v>1773.35</v>
      </c>
      <c r="CJ22">
        <v>7.03</v>
      </c>
      <c r="CK22">
        <v>300</v>
      </c>
      <c r="CL22">
        <v>24.1</v>
      </c>
      <c r="CM22">
        <v>1798.58938454172</v>
      </c>
      <c r="CN22">
        <v>2.52924341380648</v>
      </c>
      <c r="CO22">
        <v>-25.4894320674054</v>
      </c>
      <c r="CP22">
        <v>2.23297465777451</v>
      </c>
      <c r="CQ22">
        <v>0.823123444129829</v>
      </c>
      <c r="CR22">
        <v>-0.00779205161290323</v>
      </c>
      <c r="CS22">
        <v>290</v>
      </c>
      <c r="CT22">
        <v>1776.28</v>
      </c>
      <c r="CU22">
        <v>895</v>
      </c>
      <c r="CV22">
        <v>10066.1</v>
      </c>
      <c r="CW22">
        <v>1773.27</v>
      </c>
      <c r="CX22">
        <v>3.01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1668544414</v>
      </c>
      <c r="DV22">
        <v>305.487733333333</v>
      </c>
      <c r="DW22">
        <v>309.194333333333</v>
      </c>
      <c r="DX22">
        <v>30.9142066666667</v>
      </c>
      <c r="DY22">
        <v>29.7673466666667</v>
      </c>
      <c r="DZ22">
        <v>307.147733333333</v>
      </c>
      <c r="EA22">
        <v>30.5315333333333</v>
      </c>
      <c r="EB22">
        <v>599.976733333333</v>
      </c>
      <c r="EC22">
        <v>88.28102</v>
      </c>
      <c r="ED22">
        <v>0.100011206666667</v>
      </c>
      <c r="EE22">
        <v>29.9238533333333</v>
      </c>
      <c r="EF22">
        <v>29.24932</v>
      </c>
      <c r="EG22">
        <v>999.9</v>
      </c>
      <c r="EH22">
        <v>0</v>
      </c>
      <c r="EI22">
        <v>0</v>
      </c>
      <c r="EJ22">
        <v>5002.33333333333</v>
      </c>
      <c r="EK22">
        <v>0</v>
      </c>
      <c r="EL22">
        <v>-23.0411066666667</v>
      </c>
      <c r="EM22">
        <v>-3.733026</v>
      </c>
      <c r="EN22">
        <v>315.2058</v>
      </c>
      <c r="EO22">
        <v>318.680666666667</v>
      </c>
      <c r="EP22">
        <v>1.14684066666667</v>
      </c>
      <c r="EQ22">
        <v>309.194333333333</v>
      </c>
      <c r="ER22">
        <v>29.7673466666667</v>
      </c>
      <c r="ES22">
        <v>2.72913733333333</v>
      </c>
      <c r="ET22">
        <v>2.62789333333333</v>
      </c>
      <c r="EU22">
        <v>22.46162</v>
      </c>
      <c r="EV22">
        <v>21.84106</v>
      </c>
      <c r="EW22">
        <v>700.011</v>
      </c>
      <c r="EX22">
        <v>0.942996</v>
      </c>
      <c r="EY22">
        <v>0.0570041</v>
      </c>
      <c r="EZ22">
        <v>0</v>
      </c>
      <c r="FA22">
        <v>1515.36733333333</v>
      </c>
      <c r="FB22">
        <v>5.00072</v>
      </c>
      <c r="FC22">
        <v>10578.6666666667</v>
      </c>
      <c r="FD22">
        <v>6034.05933333333</v>
      </c>
      <c r="FE22">
        <v>42.0704</v>
      </c>
      <c r="FF22">
        <v>44.4204666666667</v>
      </c>
      <c r="FG22">
        <v>43.5704</v>
      </c>
      <c r="FH22">
        <v>44.625</v>
      </c>
      <c r="FI22">
        <v>44.687</v>
      </c>
      <c r="FJ22">
        <v>655.392</v>
      </c>
      <c r="FK22">
        <v>39.62</v>
      </c>
      <c r="FL22">
        <v>0</v>
      </c>
      <c r="FM22">
        <v>48.9000000953674</v>
      </c>
      <c r="FN22">
        <v>0</v>
      </c>
      <c r="FO22">
        <v>1515.25923076923</v>
      </c>
      <c r="FP22">
        <v>-15.1220512947062</v>
      </c>
      <c r="FQ22">
        <v>-105.757265021415</v>
      </c>
      <c r="FR22">
        <v>10577.7692307692</v>
      </c>
      <c r="FS22">
        <v>15</v>
      </c>
      <c r="FT22">
        <v>1668544438</v>
      </c>
      <c r="FU22" t="s">
        <v>458</v>
      </c>
      <c r="FV22">
        <v>1668544438</v>
      </c>
      <c r="FW22">
        <v>1668544095</v>
      </c>
      <c r="FX22">
        <v>20</v>
      </c>
      <c r="FY22">
        <v>0.026</v>
      </c>
      <c r="FZ22">
        <v>-0.011</v>
      </c>
      <c r="GA22">
        <v>-1.66</v>
      </c>
      <c r="GB22">
        <v>0.383</v>
      </c>
      <c r="GC22">
        <v>309</v>
      </c>
      <c r="GD22">
        <v>30</v>
      </c>
      <c r="GE22">
        <v>0.59</v>
      </c>
      <c r="GF22">
        <v>0.26</v>
      </c>
      <c r="GG22">
        <v>0</v>
      </c>
      <c r="GH22">
        <v>0</v>
      </c>
      <c r="GI22" t="s">
        <v>435</v>
      </c>
      <c r="GJ22">
        <v>3.23857</v>
      </c>
      <c r="GK22">
        <v>2.68088</v>
      </c>
      <c r="GL22">
        <v>0.0668501</v>
      </c>
      <c r="GM22">
        <v>0.0668634</v>
      </c>
      <c r="GN22">
        <v>0.125419</v>
      </c>
      <c r="GO22">
        <v>0.121199</v>
      </c>
      <c r="GP22">
        <v>28348.8</v>
      </c>
      <c r="GQ22">
        <v>26117.1</v>
      </c>
      <c r="GR22">
        <v>28752.2</v>
      </c>
      <c r="GS22">
        <v>26564.1</v>
      </c>
      <c r="GT22">
        <v>35064.6</v>
      </c>
      <c r="GU22">
        <v>32857.8</v>
      </c>
      <c r="GV22">
        <v>43222.8</v>
      </c>
      <c r="GW22">
        <v>40237.4</v>
      </c>
      <c r="GX22">
        <v>1.9563</v>
      </c>
      <c r="GY22">
        <v>2.5025</v>
      </c>
      <c r="GZ22">
        <v>0.114545</v>
      </c>
      <c r="HA22">
        <v>0</v>
      </c>
      <c r="HB22">
        <v>27.378</v>
      </c>
      <c r="HC22">
        <v>999.9</v>
      </c>
      <c r="HD22">
        <v>70.168</v>
      </c>
      <c r="HE22">
        <v>28.359</v>
      </c>
      <c r="HF22">
        <v>30.7985</v>
      </c>
      <c r="HG22">
        <v>29.8128</v>
      </c>
      <c r="HH22">
        <v>9.1226</v>
      </c>
      <c r="HI22">
        <v>3</v>
      </c>
      <c r="HJ22">
        <v>0.11314</v>
      </c>
      <c r="HK22">
        <v>0</v>
      </c>
      <c r="HL22">
        <v>20.3108</v>
      </c>
      <c r="HM22">
        <v>5.24784</v>
      </c>
      <c r="HN22">
        <v>11.9626</v>
      </c>
      <c r="HO22">
        <v>4.9856</v>
      </c>
      <c r="HP22">
        <v>3.292</v>
      </c>
      <c r="HQ22">
        <v>9999</v>
      </c>
      <c r="HR22">
        <v>999.9</v>
      </c>
      <c r="HS22">
        <v>9999</v>
      </c>
      <c r="HT22">
        <v>9999</v>
      </c>
      <c r="HU22">
        <v>4.97123</v>
      </c>
      <c r="HV22">
        <v>1.88292</v>
      </c>
      <c r="HW22">
        <v>1.87759</v>
      </c>
      <c r="HX22">
        <v>1.87913</v>
      </c>
      <c r="HY22">
        <v>1.87485</v>
      </c>
      <c r="HZ22">
        <v>1.875</v>
      </c>
      <c r="IA22">
        <v>1.87833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-1.66</v>
      </c>
      <c r="IQ22">
        <v>0.3827</v>
      </c>
      <c r="IR22">
        <v>-1.68639999999999</v>
      </c>
      <c r="IS22">
        <v>0</v>
      </c>
      <c r="IT22">
        <v>0</v>
      </c>
      <c r="IU22">
        <v>0</v>
      </c>
      <c r="IV22">
        <v>0.382679999999997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5.5</v>
      </c>
      <c r="JF22">
        <v>4.99756</v>
      </c>
      <c r="JG22">
        <v>4.99756</v>
      </c>
      <c r="JH22">
        <v>3.34595</v>
      </c>
      <c r="JI22">
        <v>3.06274</v>
      </c>
      <c r="JJ22">
        <v>3.05054</v>
      </c>
      <c r="JK22">
        <v>2.37427</v>
      </c>
      <c r="JL22">
        <v>32.5539</v>
      </c>
      <c r="JM22">
        <v>15.6118</v>
      </c>
      <c r="JN22">
        <v>2</v>
      </c>
      <c r="JO22">
        <v>529.71</v>
      </c>
      <c r="JP22">
        <v>1070.06</v>
      </c>
      <c r="JQ22">
        <v>28.1773</v>
      </c>
      <c r="JR22">
        <v>28.439</v>
      </c>
      <c r="JS22">
        <v>30.0002</v>
      </c>
      <c r="JT22">
        <v>28.5274</v>
      </c>
      <c r="JU22">
        <v>28.5187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103.836</v>
      </c>
      <c r="KC22">
        <v>101.178</v>
      </c>
    </row>
    <row r="23" spans="1:289">
      <c r="A23">
        <v>7</v>
      </c>
      <c r="B23">
        <v>1668544529</v>
      </c>
      <c r="C23">
        <v>408</v>
      </c>
      <c r="D23" t="s">
        <v>459</v>
      </c>
      <c r="E23" t="s">
        <v>460</v>
      </c>
      <c r="F23">
        <v>15</v>
      </c>
      <c r="G23" t="s">
        <v>424</v>
      </c>
      <c r="H23" t="s">
        <v>425</v>
      </c>
      <c r="I23" t="s">
        <v>426</v>
      </c>
      <c r="J23" t="s">
        <v>427</v>
      </c>
      <c r="K23" t="s">
        <v>428</v>
      </c>
      <c r="L23" t="s">
        <v>429</v>
      </c>
      <c r="M23">
        <v>1668544520.5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318.188675743402</v>
      </c>
      <c r="AO23">
        <v>315.1058</v>
      </c>
      <c r="AP23">
        <v>-0.0540314927524468</v>
      </c>
      <c r="AQ23">
        <v>66.9453285650842</v>
      </c>
      <c r="AR23">
        <f>(AT23 - AS23 + EC23*1E3/(8.314*(EE23+273.15)) * AV23/EB23 * AU23) * EB23/(100*DP23) * 1000/(1000 - AT23)</f>
        <v>0</v>
      </c>
      <c r="AS23">
        <v>29.8706747871007</v>
      </c>
      <c r="AT23">
        <v>31.0042096969697</v>
      </c>
      <c r="AU23">
        <v>0.00012501959855699</v>
      </c>
      <c r="AV23">
        <v>78.3410346143671</v>
      </c>
      <c r="AW23">
        <v>78</v>
      </c>
      <c r="AX23">
        <v>13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430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461</v>
      </c>
      <c r="BI23">
        <v>10098.7</v>
      </c>
      <c r="BJ23">
        <v>1491.9264</v>
      </c>
      <c r="BK23">
        <v>1780.31601286771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432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618</v>
      </c>
      <c r="CE23">
        <v>290</v>
      </c>
      <c r="CF23">
        <v>1758.48</v>
      </c>
      <c r="CG23">
        <v>105</v>
      </c>
      <c r="CH23">
        <v>10098.7</v>
      </c>
      <c r="CI23">
        <v>1753.13</v>
      </c>
      <c r="CJ23">
        <v>5.35</v>
      </c>
      <c r="CK23">
        <v>300</v>
      </c>
      <c r="CL23">
        <v>24.1</v>
      </c>
      <c r="CM23">
        <v>1780.31601286771</v>
      </c>
      <c r="CN23">
        <v>2.54771727761228</v>
      </c>
      <c r="CO23">
        <v>-27.4501546395392</v>
      </c>
      <c r="CP23">
        <v>2.24917579967894</v>
      </c>
      <c r="CQ23">
        <v>0.841763908966317</v>
      </c>
      <c r="CR23">
        <v>-0.00779165806451611</v>
      </c>
      <c r="CS23">
        <v>290</v>
      </c>
      <c r="CT23">
        <v>1755.37</v>
      </c>
      <c r="CU23">
        <v>825</v>
      </c>
      <c r="CV23">
        <v>10067</v>
      </c>
      <c r="CW23">
        <v>1753.05</v>
      </c>
      <c r="CX23">
        <v>2.32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433</v>
      </c>
      <c r="DS23">
        <v>2</v>
      </c>
      <c r="DT23" t="b">
        <v>1</v>
      </c>
      <c r="DU23">
        <v>1668544520.5</v>
      </c>
      <c r="DV23">
        <v>305.531125</v>
      </c>
      <c r="DW23">
        <v>309.0826875</v>
      </c>
      <c r="DX23">
        <v>30.9842125</v>
      </c>
      <c r="DY23">
        <v>29.85583125</v>
      </c>
      <c r="DZ23">
        <v>307.214125</v>
      </c>
      <c r="EA23">
        <v>30.60153125</v>
      </c>
      <c r="EB23">
        <v>599.9918125</v>
      </c>
      <c r="EC23">
        <v>88.2804</v>
      </c>
      <c r="ED23">
        <v>0.0999854625</v>
      </c>
      <c r="EE23">
        <v>30.0090875</v>
      </c>
      <c r="EF23">
        <v>29.32941875</v>
      </c>
      <c r="EG23">
        <v>999.9</v>
      </c>
      <c r="EH23">
        <v>0</v>
      </c>
      <c r="EI23">
        <v>0</v>
      </c>
      <c r="EJ23">
        <v>5001.5625</v>
      </c>
      <c r="EK23">
        <v>0</v>
      </c>
      <c r="EL23">
        <v>-19.70895625</v>
      </c>
      <c r="EM23">
        <v>-3.52920375</v>
      </c>
      <c r="EN23">
        <v>315.3236875</v>
      </c>
      <c r="EO23">
        <v>318.59475</v>
      </c>
      <c r="EP23">
        <v>1.128385625</v>
      </c>
      <c r="EQ23">
        <v>309.0826875</v>
      </c>
      <c r="ER23">
        <v>29.85583125</v>
      </c>
      <c r="ES23">
        <v>2.735298125</v>
      </c>
      <c r="ET23">
        <v>2.6356825</v>
      </c>
      <c r="EU23">
        <v>22.49873125</v>
      </c>
      <c r="EV23">
        <v>21.88954375</v>
      </c>
      <c r="EW23">
        <v>700.0021875</v>
      </c>
      <c r="EX23">
        <v>0.9429974375</v>
      </c>
      <c r="EY23">
        <v>0.05700261875</v>
      </c>
      <c r="EZ23">
        <v>0</v>
      </c>
      <c r="FA23">
        <v>1492.158125</v>
      </c>
      <c r="FB23">
        <v>5.00072</v>
      </c>
      <c r="FC23">
        <v>10414.4625</v>
      </c>
      <c r="FD23">
        <v>6033.9825</v>
      </c>
      <c r="FE23">
        <v>42.125</v>
      </c>
      <c r="FF23">
        <v>44.4488125</v>
      </c>
      <c r="FG23">
        <v>43.656</v>
      </c>
      <c r="FH23">
        <v>44.710625</v>
      </c>
      <c r="FI23">
        <v>44.75</v>
      </c>
      <c r="FJ23">
        <v>655.384375</v>
      </c>
      <c r="FK23">
        <v>39.62</v>
      </c>
      <c r="FL23">
        <v>0</v>
      </c>
      <c r="FM23">
        <v>106.099999904633</v>
      </c>
      <c r="FN23">
        <v>0</v>
      </c>
      <c r="FO23">
        <v>1491.9264</v>
      </c>
      <c r="FP23">
        <v>-9.5338461703921</v>
      </c>
      <c r="FQ23">
        <v>-56.5615386203766</v>
      </c>
      <c r="FR23">
        <v>10412.936</v>
      </c>
      <c r="FS23">
        <v>15</v>
      </c>
      <c r="FT23">
        <v>1668544547</v>
      </c>
      <c r="FU23" t="s">
        <v>462</v>
      </c>
      <c r="FV23">
        <v>1668544547</v>
      </c>
      <c r="FW23">
        <v>1668544095</v>
      </c>
      <c r="FX23">
        <v>21</v>
      </c>
      <c r="FY23">
        <v>-0.023</v>
      </c>
      <c r="FZ23">
        <v>-0.011</v>
      </c>
      <c r="GA23">
        <v>-1.683</v>
      </c>
      <c r="GB23">
        <v>0.383</v>
      </c>
      <c r="GC23">
        <v>309</v>
      </c>
      <c r="GD23">
        <v>30</v>
      </c>
      <c r="GE23">
        <v>0.82</v>
      </c>
      <c r="GF23">
        <v>0.26</v>
      </c>
      <c r="GG23">
        <v>0</v>
      </c>
      <c r="GH23">
        <v>0</v>
      </c>
      <c r="GI23" t="s">
        <v>435</v>
      </c>
      <c r="GJ23">
        <v>3.23829</v>
      </c>
      <c r="GK23">
        <v>2.68074</v>
      </c>
      <c r="GL23">
        <v>0.0667499</v>
      </c>
      <c r="GM23">
        <v>0.0666267</v>
      </c>
      <c r="GN23">
        <v>0.125689</v>
      </c>
      <c r="GO23">
        <v>0.121441</v>
      </c>
      <c r="GP23">
        <v>28350.3</v>
      </c>
      <c r="GQ23">
        <v>26123.8</v>
      </c>
      <c r="GR23">
        <v>28750.8</v>
      </c>
      <c r="GS23">
        <v>26564.3</v>
      </c>
      <c r="GT23">
        <v>35052.6</v>
      </c>
      <c r="GU23">
        <v>32849.2</v>
      </c>
      <c r="GV23">
        <v>43221.4</v>
      </c>
      <c r="GW23">
        <v>40238</v>
      </c>
      <c r="GX23">
        <v>1.9571</v>
      </c>
      <c r="GY23">
        <v>2.4995</v>
      </c>
      <c r="GZ23">
        <v>0.115246</v>
      </c>
      <c r="HA23">
        <v>0</v>
      </c>
      <c r="HB23">
        <v>27.4456</v>
      </c>
      <c r="HC23">
        <v>999.9</v>
      </c>
      <c r="HD23">
        <v>69.784</v>
      </c>
      <c r="HE23">
        <v>28.49</v>
      </c>
      <c r="HF23">
        <v>30.8673</v>
      </c>
      <c r="HG23">
        <v>29.9528</v>
      </c>
      <c r="HH23">
        <v>9.11459</v>
      </c>
      <c r="HI23">
        <v>3</v>
      </c>
      <c r="HJ23">
        <v>0.114715</v>
      </c>
      <c r="HK23">
        <v>0</v>
      </c>
      <c r="HL23">
        <v>20.3107</v>
      </c>
      <c r="HM23">
        <v>5.24724</v>
      </c>
      <c r="HN23">
        <v>11.9656</v>
      </c>
      <c r="HO23">
        <v>4.9854</v>
      </c>
      <c r="HP23">
        <v>3.2921</v>
      </c>
      <c r="HQ23">
        <v>9999</v>
      </c>
      <c r="HR23">
        <v>999.9</v>
      </c>
      <c r="HS23">
        <v>9999</v>
      </c>
      <c r="HT23">
        <v>9999</v>
      </c>
      <c r="HU23">
        <v>4.97126</v>
      </c>
      <c r="HV23">
        <v>1.88293</v>
      </c>
      <c r="HW23">
        <v>1.87759</v>
      </c>
      <c r="HX23">
        <v>1.87921</v>
      </c>
      <c r="HY23">
        <v>1.87485</v>
      </c>
      <c r="HZ23">
        <v>1.875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436</v>
      </c>
      <c r="IH23" t="s">
        <v>437</v>
      </c>
      <c r="II23" t="s">
        <v>438</v>
      </c>
      <c r="IJ23" t="s">
        <v>438</v>
      </c>
      <c r="IK23" t="s">
        <v>438</v>
      </c>
      <c r="IL23" t="s">
        <v>438</v>
      </c>
      <c r="IM23">
        <v>0</v>
      </c>
      <c r="IN23">
        <v>100</v>
      </c>
      <c r="IO23">
        <v>100</v>
      </c>
      <c r="IP23">
        <v>-1.683</v>
      </c>
      <c r="IQ23">
        <v>0.3827</v>
      </c>
      <c r="IR23">
        <v>-1.66039999999998</v>
      </c>
      <c r="IS23">
        <v>0</v>
      </c>
      <c r="IT23">
        <v>0</v>
      </c>
      <c r="IU23">
        <v>0</v>
      </c>
      <c r="IV23">
        <v>0.382679999999997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1.5</v>
      </c>
      <c r="JE23">
        <v>7.2</v>
      </c>
      <c r="JF23">
        <v>4.99756</v>
      </c>
      <c r="JG23">
        <v>4.99756</v>
      </c>
      <c r="JH23">
        <v>3.34595</v>
      </c>
      <c r="JI23">
        <v>3.06152</v>
      </c>
      <c r="JJ23">
        <v>3.05054</v>
      </c>
      <c r="JK23">
        <v>2.31812</v>
      </c>
      <c r="JL23">
        <v>32.6648</v>
      </c>
      <c r="JM23">
        <v>15.5855</v>
      </c>
      <c r="JN23">
        <v>2</v>
      </c>
      <c r="JO23">
        <v>530.599</v>
      </c>
      <c r="JP23">
        <v>1066.98</v>
      </c>
      <c r="JQ23">
        <v>28.2804</v>
      </c>
      <c r="JR23">
        <v>28.4683</v>
      </c>
      <c r="JS23">
        <v>30</v>
      </c>
      <c r="JT23">
        <v>28.5628</v>
      </c>
      <c r="JU23">
        <v>28.554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103.831</v>
      </c>
      <c r="KC23">
        <v>101.179</v>
      </c>
    </row>
    <row r="24" spans="1:289">
      <c r="A24">
        <v>8</v>
      </c>
      <c r="B24">
        <v>1668544645.1</v>
      </c>
      <c r="C24">
        <v>524.099999904633</v>
      </c>
      <c r="D24" t="s">
        <v>463</v>
      </c>
      <c r="E24" t="s">
        <v>464</v>
      </c>
      <c r="F24">
        <v>15</v>
      </c>
      <c r="G24" t="s">
        <v>424</v>
      </c>
      <c r="H24" t="s">
        <v>425</v>
      </c>
      <c r="I24" t="s">
        <v>426</v>
      </c>
      <c r="J24" t="s">
        <v>427</v>
      </c>
      <c r="K24" t="s">
        <v>428</v>
      </c>
      <c r="L24" t="s">
        <v>429</v>
      </c>
      <c r="M24">
        <v>1668544637.10625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318.520537545661</v>
      </c>
      <c r="AO24">
        <v>314.867225401295</v>
      </c>
      <c r="AP24">
        <v>0.00520924427967906</v>
      </c>
      <c r="AQ24">
        <v>66.9499806838898</v>
      </c>
      <c r="AR24">
        <f>(AT24 - AS24 + EC24*1E3/(8.314*(EE24+273.15)) * AV24/EB24 * AU24) * EB24/(100*DP24) * 1000/(1000 - AT24)</f>
        <v>0</v>
      </c>
      <c r="AS24">
        <v>29.782393229237</v>
      </c>
      <c r="AT24">
        <v>31.0086878772078</v>
      </c>
      <c r="AU24">
        <v>-0.000111821570202581</v>
      </c>
      <c r="AV24">
        <v>78.43</v>
      </c>
      <c r="AW24">
        <v>77</v>
      </c>
      <c r="AX24">
        <v>13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430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465</v>
      </c>
      <c r="BI24">
        <v>10099.4</v>
      </c>
      <c r="BJ24">
        <v>1473.63307692308</v>
      </c>
      <c r="BK24">
        <v>1763.04272233218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432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619</v>
      </c>
      <c r="CE24">
        <v>290</v>
      </c>
      <c r="CF24">
        <v>1743.3</v>
      </c>
      <c r="CG24">
        <v>95</v>
      </c>
      <c r="CH24">
        <v>10099.4</v>
      </c>
      <c r="CI24">
        <v>1736.88</v>
      </c>
      <c r="CJ24">
        <v>6.42</v>
      </c>
      <c r="CK24">
        <v>300</v>
      </c>
      <c r="CL24">
        <v>24.1</v>
      </c>
      <c r="CM24">
        <v>1763.04272233218</v>
      </c>
      <c r="CN24">
        <v>1.72522900641348</v>
      </c>
      <c r="CO24">
        <v>-26.4231318609183</v>
      </c>
      <c r="CP24">
        <v>1.52299707390448</v>
      </c>
      <c r="CQ24">
        <v>0.914894325324731</v>
      </c>
      <c r="CR24">
        <v>-0.00779132725250278</v>
      </c>
      <c r="CS24">
        <v>290</v>
      </c>
      <c r="CT24">
        <v>1739.04</v>
      </c>
      <c r="CU24">
        <v>845</v>
      </c>
      <c r="CV24">
        <v>10066</v>
      </c>
      <c r="CW24">
        <v>1736.79</v>
      </c>
      <c r="CX24">
        <v>2.25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433</v>
      </c>
      <c r="DS24">
        <v>2</v>
      </c>
      <c r="DT24" t="b">
        <v>1</v>
      </c>
      <c r="DU24">
        <v>1668544637.10625</v>
      </c>
      <c r="DV24">
        <v>305.044875</v>
      </c>
      <c r="DW24">
        <v>308.984625</v>
      </c>
      <c r="DX24">
        <v>31.0213125</v>
      </c>
      <c r="DY24">
        <v>29.79038125</v>
      </c>
      <c r="DZ24">
        <v>306.695875</v>
      </c>
      <c r="EA24">
        <v>30.6386125</v>
      </c>
      <c r="EB24">
        <v>600.0384375</v>
      </c>
      <c r="EC24">
        <v>88.281775</v>
      </c>
      <c r="ED24">
        <v>0.0999473125</v>
      </c>
      <c r="EE24">
        <v>30.0909</v>
      </c>
      <c r="EF24">
        <v>29.381975</v>
      </c>
      <c r="EG24">
        <v>999.9</v>
      </c>
      <c r="EH24">
        <v>0</v>
      </c>
      <c r="EI24">
        <v>0</v>
      </c>
      <c r="EJ24">
        <v>5012.65625</v>
      </c>
      <c r="EK24">
        <v>0</v>
      </c>
      <c r="EL24">
        <v>-19.0878125</v>
      </c>
      <c r="EM24">
        <v>-3.97217125</v>
      </c>
      <c r="EN24">
        <v>314.7771875</v>
      </c>
      <c r="EO24">
        <v>318.4719375</v>
      </c>
      <c r="EP24">
        <v>1.230923125</v>
      </c>
      <c r="EQ24">
        <v>308.984625</v>
      </c>
      <c r="ER24">
        <v>29.79038125</v>
      </c>
      <c r="ES24">
        <v>2.73861625</v>
      </c>
      <c r="ET24">
        <v>2.62994875</v>
      </c>
      <c r="EU24">
        <v>22.5186875</v>
      </c>
      <c r="EV24">
        <v>21.8538625</v>
      </c>
      <c r="EW24">
        <v>700.0180625</v>
      </c>
      <c r="EX24">
        <v>0.9430003125</v>
      </c>
      <c r="EY24">
        <v>0.0569997625</v>
      </c>
      <c r="EZ24">
        <v>0</v>
      </c>
      <c r="FA24">
        <v>1473.721875</v>
      </c>
      <c r="FB24">
        <v>5.00072</v>
      </c>
      <c r="FC24">
        <v>10390.31875</v>
      </c>
      <c r="FD24">
        <v>6034.1275</v>
      </c>
      <c r="FE24">
        <v>42.187</v>
      </c>
      <c r="FF24">
        <v>44.5</v>
      </c>
      <c r="FG24">
        <v>43.7224375</v>
      </c>
      <c r="FH24">
        <v>44.75</v>
      </c>
      <c r="FI24">
        <v>44.812</v>
      </c>
      <c r="FJ24">
        <v>655.4</v>
      </c>
      <c r="FK24">
        <v>39.62</v>
      </c>
      <c r="FL24">
        <v>0</v>
      </c>
      <c r="FM24">
        <v>114.700000047684</v>
      </c>
      <c r="FN24">
        <v>0</v>
      </c>
      <c r="FO24">
        <v>1473.63307692308</v>
      </c>
      <c r="FP24">
        <v>-8.09572647291379</v>
      </c>
      <c r="FQ24">
        <v>-10.3726496102129</v>
      </c>
      <c r="FR24">
        <v>10390.1384615385</v>
      </c>
      <c r="FS24">
        <v>15</v>
      </c>
      <c r="FT24">
        <v>1668544663.1</v>
      </c>
      <c r="FU24" t="s">
        <v>466</v>
      </c>
      <c r="FV24">
        <v>1668544663.1</v>
      </c>
      <c r="FW24">
        <v>1668544095</v>
      </c>
      <c r="FX24">
        <v>22</v>
      </c>
      <c r="FY24">
        <v>0.033</v>
      </c>
      <c r="FZ24">
        <v>-0.011</v>
      </c>
      <c r="GA24">
        <v>-1.651</v>
      </c>
      <c r="GB24">
        <v>0.383</v>
      </c>
      <c r="GC24">
        <v>309</v>
      </c>
      <c r="GD24">
        <v>30</v>
      </c>
      <c r="GE24">
        <v>1.21</v>
      </c>
      <c r="GF24">
        <v>0.26</v>
      </c>
      <c r="GG24">
        <v>0</v>
      </c>
      <c r="GH24">
        <v>0</v>
      </c>
      <c r="GI24" t="s">
        <v>435</v>
      </c>
      <c r="GJ24">
        <v>3.23837</v>
      </c>
      <c r="GK24">
        <v>2.68089</v>
      </c>
      <c r="GL24">
        <v>0.0667526</v>
      </c>
      <c r="GM24">
        <v>0.0668368</v>
      </c>
      <c r="GN24">
        <v>0.125688</v>
      </c>
      <c r="GO24">
        <v>0.121118</v>
      </c>
      <c r="GP24">
        <v>28349.2</v>
      </c>
      <c r="GQ24">
        <v>26119.7</v>
      </c>
      <c r="GR24">
        <v>28749.9</v>
      </c>
      <c r="GS24">
        <v>26566.2</v>
      </c>
      <c r="GT24">
        <v>35051.8</v>
      </c>
      <c r="GU24">
        <v>32863.8</v>
      </c>
      <c r="GV24">
        <v>43220.3</v>
      </c>
      <c r="GW24">
        <v>40240.7</v>
      </c>
      <c r="GX24">
        <v>1.9588</v>
      </c>
      <c r="GY24">
        <v>2.502</v>
      </c>
      <c r="GZ24">
        <v>0.11766</v>
      </c>
      <c r="HA24">
        <v>0</v>
      </c>
      <c r="HB24">
        <v>27.4782</v>
      </c>
      <c r="HC24">
        <v>999.9</v>
      </c>
      <c r="HD24">
        <v>69.265</v>
      </c>
      <c r="HE24">
        <v>28.621</v>
      </c>
      <c r="HF24">
        <v>30.8698</v>
      </c>
      <c r="HG24">
        <v>29.8828</v>
      </c>
      <c r="HH24">
        <v>9.16666</v>
      </c>
      <c r="HI24">
        <v>3</v>
      </c>
      <c r="HJ24">
        <v>0.115549</v>
      </c>
      <c r="HK24">
        <v>0</v>
      </c>
      <c r="HL24">
        <v>20.3107</v>
      </c>
      <c r="HM24">
        <v>5.24724</v>
      </c>
      <c r="HN24">
        <v>11.9662</v>
      </c>
      <c r="HO24">
        <v>4.9856</v>
      </c>
      <c r="HP24">
        <v>3.2922</v>
      </c>
      <c r="HQ24">
        <v>9999</v>
      </c>
      <c r="HR24">
        <v>999.9</v>
      </c>
      <c r="HS24">
        <v>9999</v>
      </c>
      <c r="HT24">
        <v>9999</v>
      </c>
      <c r="HU24">
        <v>4.97107</v>
      </c>
      <c r="HV24">
        <v>1.88293</v>
      </c>
      <c r="HW24">
        <v>1.87759</v>
      </c>
      <c r="HX24">
        <v>1.87918</v>
      </c>
      <c r="HY24">
        <v>1.87485</v>
      </c>
      <c r="HZ24">
        <v>1.87503</v>
      </c>
      <c r="IA24">
        <v>1.87836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436</v>
      </c>
      <c r="IH24" t="s">
        <v>437</v>
      </c>
      <c r="II24" t="s">
        <v>438</v>
      </c>
      <c r="IJ24" t="s">
        <v>438</v>
      </c>
      <c r="IK24" t="s">
        <v>438</v>
      </c>
      <c r="IL24" t="s">
        <v>438</v>
      </c>
      <c r="IM24">
        <v>0</v>
      </c>
      <c r="IN24">
        <v>100</v>
      </c>
      <c r="IO24">
        <v>100</v>
      </c>
      <c r="IP24">
        <v>-1.651</v>
      </c>
      <c r="IQ24">
        <v>0.3827</v>
      </c>
      <c r="IR24">
        <v>-1.68349999999998</v>
      </c>
      <c r="IS24">
        <v>0</v>
      </c>
      <c r="IT24">
        <v>0</v>
      </c>
      <c r="IU24">
        <v>0</v>
      </c>
      <c r="IV24">
        <v>0.382679999999997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1.6</v>
      </c>
      <c r="JE24">
        <v>9.2</v>
      </c>
      <c r="JF24">
        <v>4.99756</v>
      </c>
      <c r="JG24">
        <v>4.99756</v>
      </c>
      <c r="JH24">
        <v>3.34595</v>
      </c>
      <c r="JI24">
        <v>3.06152</v>
      </c>
      <c r="JJ24">
        <v>3.05054</v>
      </c>
      <c r="JK24">
        <v>2.36938</v>
      </c>
      <c r="JL24">
        <v>32.7535</v>
      </c>
      <c r="JM24">
        <v>15.5855</v>
      </c>
      <c r="JN24">
        <v>2</v>
      </c>
      <c r="JO24">
        <v>532.013</v>
      </c>
      <c r="JP24">
        <v>1070.63</v>
      </c>
      <c r="JQ24">
        <v>28.3797</v>
      </c>
      <c r="JR24">
        <v>28.4875</v>
      </c>
      <c r="JS24">
        <v>30.0003</v>
      </c>
      <c r="JT24">
        <v>28.5863</v>
      </c>
      <c r="JU24">
        <v>28.5799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103.829</v>
      </c>
      <c r="KC24">
        <v>101.186</v>
      </c>
    </row>
    <row r="25" spans="1:289">
      <c r="A25">
        <v>9</v>
      </c>
      <c r="B25">
        <v>1668544698.1</v>
      </c>
      <c r="C25">
        <v>577.099999904633</v>
      </c>
      <c r="D25" t="s">
        <v>467</v>
      </c>
      <c r="E25" t="s">
        <v>468</v>
      </c>
      <c r="F25">
        <v>15</v>
      </c>
      <c r="G25" t="s">
        <v>424</v>
      </c>
      <c r="H25" t="s">
        <v>425</v>
      </c>
      <c r="I25" t="s">
        <v>426</v>
      </c>
      <c r="J25" t="s">
        <v>427</v>
      </c>
      <c r="K25" t="s">
        <v>428</v>
      </c>
      <c r="L25" t="s">
        <v>429</v>
      </c>
      <c r="M25">
        <v>1668544689.6</v>
      </c>
      <c r="N25">
        <f>(O25)/1000</f>
        <v>0</v>
      </c>
      <c r="O25">
        <f>IF(DT25, AR25, AL25)</f>
        <v>0</v>
      </c>
      <c r="P25">
        <f>IF(DT25, AM25, AK25)</f>
        <v>0</v>
      </c>
      <c r="Q25">
        <f>DV25 - IF(AY25&gt;1, P25*DP25*100.0/(BA25*EJ25), 0)</f>
        <v>0</v>
      </c>
      <c r="R25">
        <f>((X25-N25/2)*Q25-P25)/(X25+N25/2)</f>
        <v>0</v>
      </c>
      <c r="S25">
        <f>R25*(EC25+ED25)/1000.0</f>
        <v>0</v>
      </c>
      <c r="T25">
        <f>(DV25 - IF(AY25&gt;1, P25*DP25*100.0/(BA25*EJ25), 0))*(EC25+ED25)/1000.0</f>
        <v>0</v>
      </c>
      <c r="U25">
        <f>2.0/((1/W25-1/V25)+SIGN(W25)*SQRT((1/W25-1/V25)*(1/W25-1/V25) + 4*DQ25/((DQ25+1)*(DQ25+1))*(2*1/W25*1/V25-1/V25*1/V25)))</f>
        <v>0</v>
      </c>
      <c r="V25">
        <f>IF(LEFT(DR25,1)&lt;&gt;"0",IF(LEFT(DR25,1)="1",3.0,DS25),$D$5+$E$5*(EJ25*EC25/($K$5*1000))+$F$5*(EJ25*EC25/($K$5*1000))*MAX(MIN(DP25,$J$5),$I$5)*MAX(MIN(DP25,$J$5),$I$5)+$G$5*MAX(MIN(DP25,$J$5),$I$5)*(EJ25*EC25/($K$5*1000))+$H$5*(EJ25*EC25/($K$5*1000))*(EJ25*EC25/($K$5*1000)))</f>
        <v>0</v>
      </c>
      <c r="W25">
        <f>N25*(1000-(1000*0.61365*exp(17.502*AA25/(240.97+AA25))/(EC25+ED25)+DX25)/2)/(1000*0.61365*exp(17.502*AA25/(240.97+AA25))/(EC25+ED25)-DX25)</f>
        <v>0</v>
      </c>
      <c r="X25">
        <f>1/((DQ25+1)/(U25/1.6)+1/(V25/1.37)) + DQ25/((DQ25+1)/(U25/1.6) + DQ25/(V25/1.37))</f>
        <v>0</v>
      </c>
      <c r="Y25">
        <f>(DL25*DO25)</f>
        <v>0</v>
      </c>
      <c r="Z25">
        <f>(EE25+(Y25+2*0.95*5.67E-8*(((EE25+$B$7)+273)^4-(EE25+273)^4)-44100*N25)/(1.84*29.3*V25+8*0.95*5.67E-8*(EE25+273)^3))</f>
        <v>0</v>
      </c>
      <c r="AA25">
        <f>($C$7*EF25+$D$7*EG25+$E$7*Z25)</f>
        <v>0</v>
      </c>
      <c r="AB25">
        <f>0.61365*exp(17.502*AA25/(240.97+AA25))</f>
        <v>0</v>
      </c>
      <c r="AC25">
        <f>(AD25/AE25*100)</f>
        <v>0</v>
      </c>
      <c r="AD25">
        <f>DX25*(EC25+ED25)/1000</f>
        <v>0</v>
      </c>
      <c r="AE25">
        <f>0.61365*exp(17.502*EE25/(240.97+EE25))</f>
        <v>0</v>
      </c>
      <c r="AF25">
        <f>(AB25-DX25*(EC25+ED25)/1000)</f>
        <v>0</v>
      </c>
      <c r="AG25">
        <f>(-N25*44100)</f>
        <v>0</v>
      </c>
      <c r="AH25">
        <f>2*29.3*V25*0.92*(EE25-AA25)</f>
        <v>0</v>
      </c>
      <c r="AI25">
        <f>2*0.95*5.67E-8*(((EE25+$B$7)+273)^4-(AA25+273)^4)</f>
        <v>0</v>
      </c>
      <c r="AJ25">
        <f>Y25+AI25+AG25+AH25</f>
        <v>0</v>
      </c>
      <c r="AK25">
        <f>EB25*AY25*(DW25-DV25*(1000-AY25*DY25)/(1000-AY25*DX25))/(100*DP25)</f>
        <v>0</v>
      </c>
      <c r="AL25">
        <f>1000*EB25*AY25*(DX25-DY25)/(100*DP25*(1000-AY25*DX25))</f>
        <v>0</v>
      </c>
      <c r="AM25">
        <f>(AN25 - AO25 - EC25*1E3/(8.314*(EE25+273.15)) * AQ25/EB25 * AP25) * EB25/(100*DP25) * (1000 - DY25)/1000</f>
        <v>0</v>
      </c>
      <c r="AN25">
        <v>318.343648566959</v>
      </c>
      <c r="AO25">
        <v>314.600787878788</v>
      </c>
      <c r="AP25">
        <v>-0.00478316248449834</v>
      </c>
      <c r="AQ25">
        <v>66.9459532036798</v>
      </c>
      <c r="AR25">
        <f>(AT25 - AS25 + EC25*1E3/(8.314*(EE25+273.15)) * AV25/EB25 * AU25) * EB25/(100*DP25) * 1000/(1000 - AT25)</f>
        <v>0</v>
      </c>
      <c r="AS25">
        <v>29.765530512837</v>
      </c>
      <c r="AT25">
        <v>31.0150884848485</v>
      </c>
      <c r="AU25">
        <v>-0.000243807642333525</v>
      </c>
      <c r="AV25">
        <v>78.3410110233493</v>
      </c>
      <c r="AW25">
        <v>77</v>
      </c>
      <c r="AX25">
        <v>13</v>
      </c>
      <c r="AY25">
        <f>IF(AW25*$H$13&gt;=BA25,1.0,(BA25/(BA25-AW25*$H$13)))</f>
        <v>0</v>
      </c>
      <c r="AZ25">
        <f>(AY25-1)*100</f>
        <v>0</v>
      </c>
      <c r="BA25">
        <f>MAX(0,($B$13+$C$13*EJ25)/(1+$D$13*EJ25)*EC25/(EE25+273)*$E$13)</f>
        <v>0</v>
      </c>
      <c r="BB25" t="s">
        <v>430</v>
      </c>
      <c r="BC25">
        <v>10090.5</v>
      </c>
      <c r="BD25">
        <v>918.917307692308</v>
      </c>
      <c r="BE25">
        <v>4653.53</v>
      </c>
      <c r="BF25">
        <f>1-BD25/BE25</f>
        <v>0</v>
      </c>
      <c r="BG25">
        <v>-0.204273046024211</v>
      </c>
      <c r="BH25" t="s">
        <v>469</v>
      </c>
      <c r="BI25">
        <v>10102.7</v>
      </c>
      <c r="BJ25">
        <v>1465.7488</v>
      </c>
      <c r="BK25">
        <v>1753.90939835836</v>
      </c>
      <c r="BL25">
        <f>1-BJ25/BK25</f>
        <v>0</v>
      </c>
      <c r="BM25">
        <v>0.5</v>
      </c>
      <c r="BN25">
        <f>DM25</f>
        <v>0</v>
      </c>
      <c r="BO25">
        <f>P25</f>
        <v>0</v>
      </c>
      <c r="BP25">
        <f>BL25*BM25*BN25</f>
        <v>0</v>
      </c>
      <c r="BQ25">
        <f>(BO25-BG25)/BN25</f>
        <v>0</v>
      </c>
      <c r="BR25">
        <f>(BE25-BK25)/BK25</f>
        <v>0</v>
      </c>
      <c r="BS25">
        <f>BD25/(BF25+BD25/BK25)</f>
        <v>0</v>
      </c>
      <c r="BT25" t="s">
        <v>432</v>
      </c>
      <c r="BU25">
        <v>0</v>
      </c>
      <c r="BV25">
        <f>IF(BU25&lt;&gt;0, BU25, BS25)</f>
        <v>0</v>
      </c>
      <c r="BW25">
        <f>1-BV25/BK25</f>
        <v>0</v>
      </c>
      <c r="BX25">
        <f>(BK25-BJ25)/(BK25-BV25)</f>
        <v>0</v>
      </c>
      <c r="BY25">
        <f>(BE25-BK25)/(BE25-BV25)</f>
        <v>0</v>
      </c>
      <c r="BZ25">
        <f>(BK25-BJ25)/(BK25-BD25)</f>
        <v>0</v>
      </c>
      <c r="CA25">
        <f>(BE25-BK25)/(BE25-BD25)</f>
        <v>0</v>
      </c>
      <c r="CB25">
        <f>(BX25*BV25/BJ25)</f>
        <v>0</v>
      </c>
      <c r="CC25">
        <f>(1-CB25)</f>
        <v>0</v>
      </c>
      <c r="CD25">
        <v>620</v>
      </c>
      <c r="CE25">
        <v>290</v>
      </c>
      <c r="CF25">
        <v>1735</v>
      </c>
      <c r="CG25">
        <v>65</v>
      </c>
      <c r="CH25">
        <v>10102.7</v>
      </c>
      <c r="CI25">
        <v>1729.41</v>
      </c>
      <c r="CJ25">
        <v>5.59</v>
      </c>
      <c r="CK25">
        <v>300</v>
      </c>
      <c r="CL25">
        <v>24.1</v>
      </c>
      <c r="CM25">
        <v>1753.90939835836</v>
      </c>
      <c r="CN25">
        <v>2.19568818951964</v>
      </c>
      <c r="CO25">
        <v>-24.7534582462502</v>
      </c>
      <c r="CP25">
        <v>1.9382439516993</v>
      </c>
      <c r="CQ25">
        <v>0.853480120554161</v>
      </c>
      <c r="CR25">
        <v>-0.0077911510567297</v>
      </c>
      <c r="CS25">
        <v>290</v>
      </c>
      <c r="CT25">
        <v>1732.01</v>
      </c>
      <c r="CU25">
        <v>855</v>
      </c>
      <c r="CV25">
        <v>10065.4</v>
      </c>
      <c r="CW25">
        <v>1729.32</v>
      </c>
      <c r="CX25">
        <v>2.69</v>
      </c>
      <c r="DL25">
        <f>$B$11*EK25+$C$11*EL25+$F$11*EW25*(1-EZ25)</f>
        <v>0</v>
      </c>
      <c r="DM25">
        <f>DL25*DN25</f>
        <v>0</v>
      </c>
      <c r="DN25">
        <f>($B$11*$D$9+$C$11*$D$9+$F$11*((FJ25+FB25)/MAX(FJ25+FB25+FK25, 0.1)*$I$9+FK25/MAX(FJ25+FB25+FK25, 0.1)*$J$9))/($B$11+$C$11+$F$11)</f>
        <v>0</v>
      </c>
      <c r="DO25">
        <f>($B$11*$K$9+$C$11*$K$9+$F$11*((FJ25+FB25)/MAX(FJ25+FB25+FK25, 0.1)*$P$9+FK25/MAX(FJ25+FB25+FK25, 0.1)*$Q$9))/($B$11+$C$11+$F$11)</f>
        <v>0</v>
      </c>
      <c r="DP25">
        <v>6</v>
      </c>
      <c r="DQ25">
        <v>0.5</v>
      </c>
      <c r="DR25" t="s">
        <v>433</v>
      </c>
      <c r="DS25">
        <v>2</v>
      </c>
      <c r="DT25" t="b">
        <v>1</v>
      </c>
      <c r="DU25">
        <v>1668544689.6</v>
      </c>
      <c r="DV25">
        <v>304.8534375</v>
      </c>
      <c r="DW25">
        <v>308.843125</v>
      </c>
      <c r="DX25">
        <v>31.0295125</v>
      </c>
      <c r="DY25">
        <v>29.77439375</v>
      </c>
      <c r="DZ25">
        <v>306.5404375</v>
      </c>
      <c r="EA25">
        <v>30.64683125</v>
      </c>
      <c r="EB25">
        <v>599.96875</v>
      </c>
      <c r="EC25">
        <v>88.28105625</v>
      </c>
      <c r="ED25">
        <v>0.10001259375</v>
      </c>
      <c r="EE25">
        <v>30.14696875</v>
      </c>
      <c r="EF25">
        <v>29.4402125</v>
      </c>
      <c r="EG25">
        <v>999.9</v>
      </c>
      <c r="EH25">
        <v>0</v>
      </c>
      <c r="EI25">
        <v>0</v>
      </c>
      <c r="EJ25">
        <v>4996.5625</v>
      </c>
      <c r="EK25">
        <v>0</v>
      </c>
      <c r="EL25">
        <v>-19.255025</v>
      </c>
      <c r="EM25">
        <v>-3.953495625</v>
      </c>
      <c r="EN25">
        <v>314.653125</v>
      </c>
      <c r="EO25">
        <v>318.320875</v>
      </c>
      <c r="EP25">
        <v>1.25513125</v>
      </c>
      <c r="EQ25">
        <v>308.843125</v>
      </c>
      <c r="ER25">
        <v>29.77439375</v>
      </c>
      <c r="ES25">
        <v>2.7393175</v>
      </c>
      <c r="ET25">
        <v>2.628514375</v>
      </c>
      <c r="EU25">
        <v>22.52289375</v>
      </c>
      <c r="EV25">
        <v>21.8449125</v>
      </c>
      <c r="EW25">
        <v>699.995375</v>
      </c>
      <c r="EX25">
        <v>0.943000375</v>
      </c>
      <c r="EY25">
        <v>0.0569996625</v>
      </c>
      <c r="EZ25">
        <v>0</v>
      </c>
      <c r="FA25">
        <v>1465.914375</v>
      </c>
      <c r="FB25">
        <v>5.00072</v>
      </c>
      <c r="FC25">
        <v>10371.10625</v>
      </c>
      <c r="FD25">
        <v>6033.93</v>
      </c>
      <c r="FE25">
        <v>42.25</v>
      </c>
      <c r="FF25">
        <v>44.5</v>
      </c>
      <c r="FG25">
        <v>43.75</v>
      </c>
      <c r="FH25">
        <v>44.808125</v>
      </c>
      <c r="FI25">
        <v>44.875</v>
      </c>
      <c r="FJ25">
        <v>655.37875</v>
      </c>
      <c r="FK25">
        <v>39.61125</v>
      </c>
      <c r="FL25">
        <v>0</v>
      </c>
      <c r="FM25">
        <v>51.8999998569489</v>
      </c>
      <c r="FN25">
        <v>0</v>
      </c>
      <c r="FO25">
        <v>1465.7488</v>
      </c>
      <c r="FP25">
        <v>-6.56846155462519</v>
      </c>
      <c r="FQ25">
        <v>-42.8076922826501</v>
      </c>
      <c r="FR25">
        <v>10370.18</v>
      </c>
      <c r="FS25">
        <v>15</v>
      </c>
      <c r="FT25">
        <v>1668544717.1</v>
      </c>
      <c r="FU25" t="s">
        <v>470</v>
      </c>
      <c r="FV25">
        <v>1668544717.1</v>
      </c>
      <c r="FW25">
        <v>1668544095</v>
      </c>
      <c r="FX25">
        <v>23</v>
      </c>
      <c r="FY25">
        <v>-0.036</v>
      </c>
      <c r="FZ25">
        <v>-0.011</v>
      </c>
      <c r="GA25">
        <v>-1.687</v>
      </c>
      <c r="GB25">
        <v>0.383</v>
      </c>
      <c r="GC25">
        <v>309</v>
      </c>
      <c r="GD25">
        <v>30</v>
      </c>
      <c r="GE25">
        <v>1.27</v>
      </c>
      <c r="GF25">
        <v>0.26</v>
      </c>
      <c r="GG25">
        <v>0</v>
      </c>
      <c r="GH25">
        <v>0</v>
      </c>
      <c r="GI25" t="s">
        <v>435</v>
      </c>
      <c r="GJ25">
        <v>3.23854</v>
      </c>
      <c r="GK25">
        <v>2.68127</v>
      </c>
      <c r="GL25">
        <v>0.0667171</v>
      </c>
      <c r="GM25">
        <v>0.0668004</v>
      </c>
      <c r="GN25">
        <v>0.125702</v>
      </c>
      <c r="GO25">
        <v>0.12107</v>
      </c>
      <c r="GP25">
        <v>28350.4</v>
      </c>
      <c r="GQ25">
        <v>26120.1</v>
      </c>
      <c r="GR25">
        <v>28750</v>
      </c>
      <c r="GS25">
        <v>26565.6</v>
      </c>
      <c r="GT25">
        <v>35051</v>
      </c>
      <c r="GU25">
        <v>32865.5</v>
      </c>
      <c r="GV25">
        <v>43219.9</v>
      </c>
      <c r="GW25">
        <v>40240.5</v>
      </c>
      <c r="GX25">
        <v>1.9599</v>
      </c>
      <c r="GY25">
        <v>2.4962</v>
      </c>
      <c r="GZ25">
        <v>0.115901</v>
      </c>
      <c r="HA25">
        <v>0</v>
      </c>
      <c r="HB25">
        <v>27.539</v>
      </c>
      <c r="HC25">
        <v>999.9</v>
      </c>
      <c r="HD25">
        <v>69.003</v>
      </c>
      <c r="HE25">
        <v>28.691</v>
      </c>
      <c r="HF25">
        <v>30.8781</v>
      </c>
      <c r="HG25">
        <v>29.6628</v>
      </c>
      <c r="HH25">
        <v>9.23878</v>
      </c>
      <c r="HI25">
        <v>3</v>
      </c>
      <c r="HJ25">
        <v>0.116057</v>
      </c>
      <c r="HK25">
        <v>0</v>
      </c>
      <c r="HL25">
        <v>20.3107</v>
      </c>
      <c r="HM25">
        <v>5.24724</v>
      </c>
      <c r="HN25">
        <v>11.9638</v>
      </c>
      <c r="HO25">
        <v>4.9856</v>
      </c>
      <c r="HP25">
        <v>3.2921</v>
      </c>
      <c r="HQ25">
        <v>9999</v>
      </c>
      <c r="HR25">
        <v>999.9</v>
      </c>
      <c r="HS25">
        <v>9999</v>
      </c>
      <c r="HT25">
        <v>9999</v>
      </c>
      <c r="HU25">
        <v>4.971</v>
      </c>
      <c r="HV25">
        <v>1.88293</v>
      </c>
      <c r="HW25">
        <v>1.87759</v>
      </c>
      <c r="HX25">
        <v>1.87923</v>
      </c>
      <c r="HY25">
        <v>1.87485</v>
      </c>
      <c r="HZ25">
        <v>1.87505</v>
      </c>
      <c r="IA25">
        <v>1.87836</v>
      </c>
      <c r="IB25">
        <v>1.87881</v>
      </c>
      <c r="IC25">
        <v>0</v>
      </c>
      <c r="ID25">
        <v>0</v>
      </c>
      <c r="IE25">
        <v>0</v>
      </c>
      <c r="IF25">
        <v>0</v>
      </c>
      <c r="IG25" t="s">
        <v>436</v>
      </c>
      <c r="IH25" t="s">
        <v>437</v>
      </c>
      <c r="II25" t="s">
        <v>438</v>
      </c>
      <c r="IJ25" t="s">
        <v>438</v>
      </c>
      <c r="IK25" t="s">
        <v>438</v>
      </c>
      <c r="IL25" t="s">
        <v>438</v>
      </c>
      <c r="IM25">
        <v>0</v>
      </c>
      <c r="IN25">
        <v>100</v>
      </c>
      <c r="IO25">
        <v>100</v>
      </c>
      <c r="IP25">
        <v>-1.687</v>
      </c>
      <c r="IQ25">
        <v>0.3827</v>
      </c>
      <c r="IR25">
        <v>-1.65089999999998</v>
      </c>
      <c r="IS25">
        <v>0</v>
      </c>
      <c r="IT25">
        <v>0</v>
      </c>
      <c r="IU25">
        <v>0</v>
      </c>
      <c r="IV25">
        <v>0.382679999999997</v>
      </c>
      <c r="IW25">
        <v>0</v>
      </c>
      <c r="IX25">
        <v>0</v>
      </c>
      <c r="IY25">
        <v>0</v>
      </c>
      <c r="IZ25">
        <v>-1</v>
      </c>
      <c r="JA25">
        <v>-1</v>
      </c>
      <c r="JB25">
        <v>1</v>
      </c>
      <c r="JC25">
        <v>23</v>
      </c>
      <c r="JD25">
        <v>0.6</v>
      </c>
      <c r="JE25">
        <v>10.1</v>
      </c>
      <c r="JF25">
        <v>4.99756</v>
      </c>
      <c r="JG25">
        <v>4.99756</v>
      </c>
      <c r="JH25">
        <v>3.34595</v>
      </c>
      <c r="JI25">
        <v>3.06152</v>
      </c>
      <c r="JJ25">
        <v>3.05054</v>
      </c>
      <c r="JK25">
        <v>2.35107</v>
      </c>
      <c r="JL25">
        <v>32.798</v>
      </c>
      <c r="JM25">
        <v>15.568</v>
      </c>
      <c r="JN25">
        <v>2</v>
      </c>
      <c r="JO25">
        <v>532.875</v>
      </c>
      <c r="JP25">
        <v>1063.53</v>
      </c>
      <c r="JQ25">
        <v>28.4214</v>
      </c>
      <c r="JR25">
        <v>28.4973</v>
      </c>
      <c r="JS25">
        <v>30.0001</v>
      </c>
      <c r="JT25">
        <v>28.5958</v>
      </c>
      <c r="JU25">
        <v>28.5893</v>
      </c>
      <c r="JV25">
        <v>-1</v>
      </c>
      <c r="JW25">
        <v>-30</v>
      </c>
      <c r="JX25">
        <v>-30</v>
      </c>
      <c r="JY25">
        <v>-999.9</v>
      </c>
      <c r="JZ25">
        <v>1000</v>
      </c>
      <c r="KA25">
        <v>0</v>
      </c>
      <c r="KB25">
        <v>103.828</v>
      </c>
      <c r="KC25">
        <v>101.185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2023-11-08T13:05:39Z</dcterms:created>
  <dcterms:modified xsi:type="dcterms:W3CDTF">2023-11-08T13:05:39Z</dcterms:modified>
</cp:coreProperties>
</file>