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<sst xmlns="http://schemas.openxmlformats.org/spreadsheetml/2006/main" count="1073" uniqueCount="468">
  <si>
    <t>File opened</t>
  </si>
  <si>
    <t>2023-11-08 13:36:33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</si>
  <si>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</si>
  <si>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</si>
  <si>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</si>
  <si>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</si>
  <si>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</si>
  <si>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</si>
  <si>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</si>
  <si>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</si>
  <si>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</si>
  <si>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</si>
  <si>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</si>
  <si>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{"h2oaspan1": "1.01076", "co2aspan2a": "0.288205", "co2bspan2": "-0.031693", "oxygen": "21", "h2obzero": "1.07388", "co2bspan2a": "0.28732", "h2obspanconc1": "12.29", "h2oazero": "1.07566", "co2aspan2": "-0.0330502", "co2bspan2b": "0.284619", "co2aspanconc2": "296.4", "chamberpressurezero": "2.56408", "co2bspanconc1": "2500", "co2aspanconc1": "2500", "flowbzero": "0.27371", "co2azero": "0.942071", "co2aspan1": "1.00021", "h2oaspanconc2": "0", "h2oaspan2": "0", "h2oaspan2b": "0.0722207", "h2oaspanconc1": "12.29", "co2bspanconc2": "296.4", "ssa_ref": "34658.2", "flowmeterzero": "2.49761", "co2bspan1": "0.999707", "co2bzero": "0.94469", "h2oaspan2a": "0.0714516", "h2obspan2b": "0.0726998", "h2obspanconc2": "0", "h2obspan2": "0", "h2obspan2a": "0.0710331", "h2obspan1": "1.02346", "tbzero": "0.853567", "tazero": "0.855284", "co2aspan2b": "0.285521", "ssb_ref": "33011.8", "flowazero": "0.34111"}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</si>
  <si>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</si>
  <si>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</si>
  <si>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</si>
  <si>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</si>
  <si>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</si>
  <si>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</si>
  <si>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</si>
  <si>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</si>
  <si>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</si>
  <si>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</si>
  <si>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</si>
  <si>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</si>
  <si>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</si>
  <si>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13:36:33</t>
  </si>
  <si>
    <t>Stability Definition:	none</t>
  </si>
  <si>
    <t>13:36:44</t>
  </si>
  <si>
    <t>tc-#5</t>
  </si>
  <si>
    <t>13:36:46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</si>
  <si>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</si>
  <si>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</si>
  <si>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</si>
  <si>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</si>
  <si>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</si>
  <si>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</si>
  <si>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</si>
  <si>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</si>
  <si>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</si>
  <si>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</si>
  <si>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</si>
  <si>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</si>
  <si>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</si>
  <si>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</si>
  <si>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</si>
  <si>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</si>
  <si>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</si>
  <si>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</si>
  <si>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</si>
  <si>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</si>
  <si>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</si>
  <si>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</si>
  <si>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</si>
  <si>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</si>
  <si>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</si>
  <si>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</si>
  <si>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</si>
  <si>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</si>
  <si>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</si>
  <si>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</si>
  <si>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</si>
  <si>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</si>
  <si>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</si>
  <si>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</si>
  <si>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</si>
  <si>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</si>
  <si>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</si>
  <si>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</si>
  <si>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</si>
  <si>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</si>
  <si>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</si>
  <si>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</si>
  <si>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</si>
  <si>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</si>
  <si>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</si>
  <si>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</si>
  <si>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</si>
  <si>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</si>
  <si>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</si>
  <si>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</si>
  <si>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</si>
  <si>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1.62612 199.944 365.364 646.725 857.211 1040.63 1213.66 1323.88</t>
  </si>
  <si>
    <t>Fs_true</t>
  </si>
  <si>
    <t>-0.213908 216.491 382.532 619.393 801.149 1008.06 1200.9 1401.52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</si>
  <si>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</si>
  <si>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</si>
  <si>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</si>
  <si>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</si>
  <si>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</si>
  <si>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</si>
  <si>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</si>
  <si>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</si>
  <si>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</si>
  <si>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</si>
  <si>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</si>
  <si>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</si>
  <si>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</si>
  <si>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</si>
  <si>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</si>
  <si>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</si>
  <si>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</si>
  <si>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</si>
  <si>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</si>
  <si>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</si>
  <si>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</si>
  <si>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</si>
  <si>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</si>
  <si>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</si>
  <si>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</si>
  <si>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</si>
  <si>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</si>
  <si>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</si>
  <si>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</si>
  <si>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</si>
  <si>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</si>
  <si>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</si>
  <si>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</si>
  <si>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</si>
  <si>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</si>
  <si>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</si>
  <si>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</si>
  <si>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</si>
  <si>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</si>
  <si>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</si>
  <si>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</si>
  <si>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</si>
  <si>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</si>
  <si>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</si>
  <si>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</si>
  <si>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</si>
  <si>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</si>
  <si>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</si>
  <si>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</si>
  <si>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</si>
  <si>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</si>
  <si>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</si>
  <si>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</si>
  <si>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</si>
  <si>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</si>
  <si>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</si>
  <si>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</si>
  <si>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</si>
  <si>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</si>
  <si>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</si>
  <si>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</si>
  <si>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</si>
  <si>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</si>
  <si>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</si>
  <si>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</si>
  <si>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</si>
  <si>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</si>
  <si>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</si>
  <si>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</si>
  <si>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</si>
  <si>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</si>
  <si>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</si>
  <si>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</si>
  <si>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</si>
  <si>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</si>
  <si>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</si>
  <si>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</si>
  <si>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</si>
  <si>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</si>
  <si>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</si>
  <si>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</si>
  <si>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</si>
  <si>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</si>
  <si>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</si>
  <si>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</si>
  <si>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</si>
  <si>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</si>
  <si>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</si>
  <si>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</si>
  <si>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</si>
  <si>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</si>
  <si>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</si>
  <si>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</si>
  <si>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</si>
  <si>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</si>
  <si>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</si>
  <si>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</si>
  <si>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</si>
  <si>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</si>
  <si>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</si>
  <si>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</si>
  <si>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</si>
  <si>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</si>
  <si>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</si>
  <si>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</si>
  <si>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</si>
  <si>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</si>
  <si>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</si>
  <si>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</si>
  <si>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</si>
  <si>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</si>
  <si>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</si>
  <si>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</si>
  <si>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</si>
  <si>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</si>
  <si>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</si>
  <si>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</si>
  <si>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</si>
  <si>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</si>
  <si>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</si>
  <si>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</si>
  <si>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</si>
  <si>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</si>
  <si>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</si>
  <si>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</si>
  <si>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</si>
  <si>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</si>
  <si>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</si>
  <si>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</si>
  <si>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</si>
  <si>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</si>
  <si>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</si>
  <si>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</si>
  <si>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</si>
  <si>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</si>
  <si>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</si>
  <si>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</si>
  <si>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</si>
  <si>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</si>
  <si>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</si>
  <si>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</si>
  <si>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</si>
  <si>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</si>
  <si>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</si>
  <si>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</si>
  <si>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</si>
  <si>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</si>
  <si>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</si>
  <si>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</si>
  <si>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</si>
  <si>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</si>
  <si>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</si>
  <si>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</si>
  <si>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</si>
  <si>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</si>
  <si>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</si>
  <si>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</si>
  <si>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</si>
  <si>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</si>
  <si>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</si>
  <si>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</si>
  <si>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</si>
  <si>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</si>
  <si>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</si>
  <si>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</si>
  <si>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</si>
  <si>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</si>
  <si>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</si>
  <si>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</si>
  <si>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</si>
  <si>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</si>
  <si>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</si>
  <si>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</si>
  <si>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</si>
  <si>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</si>
  <si>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</si>
  <si>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</si>
  <si>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</si>
  <si>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</si>
  <si>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</si>
  <si>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</si>
  <si>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</si>
  <si>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</si>
  <si>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</si>
  <si>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</si>
  <si>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</si>
  <si>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</si>
  <si>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</si>
  <si>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</si>
  <si>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</si>
  <si>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</si>
  <si>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</si>
  <si>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</si>
  <si>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</si>
  <si>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</si>
  <si>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</si>
  <si>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</si>
  <si>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</si>
  <si>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</si>
  <si>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</si>
  <si>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</si>
  <si>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</si>
  <si>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</si>
  <si>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</si>
  <si>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</si>
  <si>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</si>
  <si>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</si>
  <si>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</si>
  <si>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</si>
  <si>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</si>
  <si>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</si>
  <si>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</si>
  <si>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</si>
  <si>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</si>
  <si>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</si>
  <si>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</si>
  <si>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</si>
  <si>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</si>
  <si>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</si>
  <si>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</si>
  <si>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</si>
  <si>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</si>
  <si>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</si>
  <si>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</si>
  <si>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</si>
  <si>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</si>
  <si>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</si>
  <si>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</si>
  <si>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</si>
  <si>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</si>
  <si>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</si>
  <si>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</si>
  <si>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</si>
  <si>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</si>
  <si>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</si>
  <si>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</si>
  <si>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</si>
  <si>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</si>
  <si>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</si>
  <si>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</si>
  <si>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</si>
  <si>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</si>
  <si>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</si>
  <si>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</si>
  <si>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</si>
  <si>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</si>
  <si>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</si>
  <si>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</si>
  <si>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</si>
  <si>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</si>
  <si>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</si>
  <si>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</si>
  <si>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</si>
  <si>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</si>
  <si>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</si>
  <si>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</si>
  <si>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</si>
  <si>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</si>
  <si>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</si>
  <si>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</si>
  <si>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</si>
  <si>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</si>
  <si>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</si>
  <si>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</si>
  <si>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</si>
  <si>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</si>
  <si>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</si>
  <si>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</si>
  <si>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</si>
  <si>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</si>
  <si>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</si>
  <si>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</si>
  <si>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</si>
  <si>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</si>
  <si>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</si>
  <si>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</si>
  <si>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</si>
  <si>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</si>
  <si>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</si>
  <si>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</si>
  <si>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</si>
  <si>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</si>
  <si>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</si>
  <si>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</si>
  <si>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</si>
  <si>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</si>
  <si>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</si>
  <si>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</si>
  <si>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</si>
  <si>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</si>
  <si>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</si>
  <si>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</si>
  <si>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</si>
  <si>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</si>
  <si>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</si>
  <si>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</si>
  <si>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</si>
  <si>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</si>
  <si>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</si>
  <si>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</si>
  <si>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</si>
  <si>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</si>
  <si>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</si>
  <si>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</si>
  <si>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</si>
  <si>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</si>
  <si>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</si>
  <si>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</si>
  <si>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</si>
  <si>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</si>
  <si>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</si>
  <si>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</si>
  <si>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</si>
  <si>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</si>
  <si>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</si>
  <si>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</si>
  <si>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</si>
  <si>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</si>
  <si>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</si>
  <si>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</si>
  <si>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</si>
  <si>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</si>
  <si>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</si>
  <si>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</si>
  <si>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</si>
  <si>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</si>
  <si>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</si>
  <si>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</si>
  <si>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</si>
  <si>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</si>
  <si>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</si>
  <si>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</si>
  <si>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</si>
  <si>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</si>
  <si>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</si>
  <si>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</si>
  <si>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</si>
  <si>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20221115 14:11:17</t>
  </si>
  <si>
    <t>14:11:17</t>
  </si>
  <si>
    <t>pre-dawn (1AM-4AM)</t>
  </si>
  <si>
    <t>predominantly south</t>
  </si>
  <si>
    <t>light green</t>
  </si>
  <si>
    <t>leaf A</t>
  </si>
  <si>
    <t>level 1</t>
  </si>
  <si>
    <t>coffee</t>
  </si>
  <si>
    <t>RECT-571-20231102-15_00_58</t>
  </si>
  <si>
    <t>MPF-638-20231108-13_37_53</t>
  </si>
  <si>
    <t>-</t>
  </si>
  <si>
    <t>0: Broadleaf</t>
  </si>
  <si>
    <t>14:11:45</t>
  </si>
  <si>
    <t>0/0</t>
  </si>
  <si>
    <t>11111111</t>
  </si>
  <si>
    <t>oooooooo</t>
  </si>
  <si>
    <t>on</t>
  </si>
  <si>
    <t>20221115 14:13:04</t>
  </si>
  <si>
    <t>14:13:04</t>
  </si>
  <si>
    <t>MPF-639-20231108-13_39_40</t>
  </si>
  <si>
    <t>14:13:19</t>
  </si>
  <si>
    <t>20221115 14:13:56</t>
  </si>
  <si>
    <t>14:13:56</t>
  </si>
  <si>
    <t>MPF-640-20231108-13_40_32</t>
  </si>
  <si>
    <t>14:14:20</t>
  </si>
  <si>
    <t>20221115 14:14:54</t>
  </si>
  <si>
    <t>14:14:54</t>
  </si>
  <si>
    <t>MPF-641-20231108-13_41_30</t>
  </si>
  <si>
    <t>14:15:09</t>
  </si>
  <si>
    <t>20221115 14:15:40</t>
  </si>
  <si>
    <t>14:15:40</t>
  </si>
  <si>
    <t>MPF-642-20231108-13_42_16</t>
  </si>
  <si>
    <t>14:15:57</t>
  </si>
  <si>
    <t>20221115 14:16:29</t>
  </si>
  <si>
    <t>14:16:29</t>
  </si>
  <si>
    <t>MPF-643-20231108-13_43_06</t>
  </si>
  <si>
    <t>14:16:48</t>
  </si>
  <si>
    <t>20221115 14:17:33</t>
  </si>
  <si>
    <t>14:17:33</t>
  </si>
  <si>
    <t>MPF-644-20231108-13_44_09</t>
  </si>
  <si>
    <t>14:17:47</t>
  </si>
  <si>
    <t>20221115 14:18:20</t>
  </si>
  <si>
    <t>14:18:20</t>
  </si>
  <si>
    <t>MPF-645-20231108-13_44_56</t>
  </si>
  <si>
    <t>14:18:39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</si>
</sst>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4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420</v>
      </c>
      <c r="HT16" t="s">
        <v>420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1668546677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1668546668.5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319.722101082296</v>
      </c>
      <c r="AO17">
        <v>318.216606060606</v>
      </c>
      <c r="AP17">
        <v>0.000532435558416854</v>
      </c>
      <c r="AQ17">
        <v>66.9496822761077</v>
      </c>
      <c r="AR17">
        <f>(AT17 - AS17 + EC17*1E3/(8.314*(EE17+273.15)) * AV17/EB17 * AU17) * EB17/(100*DP17) * 1000/(1000 - AT17)</f>
        <v>0</v>
      </c>
      <c r="AS17">
        <v>29.8807052561905</v>
      </c>
      <c r="AT17">
        <v>30.6723363636364</v>
      </c>
      <c r="AU17">
        <v>-7.64162770568171e-05</v>
      </c>
      <c r="AV17">
        <v>78.43</v>
      </c>
      <c r="AW17">
        <v>2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10090.5</v>
      </c>
      <c r="BD17">
        <v>918.917307692308</v>
      </c>
      <c r="BE17">
        <v>4653.53</v>
      </c>
      <c r="BF17">
        <f>1-BD17/BE17</f>
        <v>0</v>
      </c>
      <c r="BG17">
        <v>-0.204273046024211</v>
      </c>
      <c r="BH17" t="s">
        <v>432</v>
      </c>
      <c r="BI17">
        <v>10117.7</v>
      </c>
      <c r="BJ17">
        <v>3191.25692307692</v>
      </c>
      <c r="BK17">
        <v>3258.73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638</v>
      </c>
      <c r="CE17">
        <v>290</v>
      </c>
      <c r="CF17">
        <v>3258.73</v>
      </c>
      <c r="CG17">
        <v>55</v>
      </c>
      <c r="CH17">
        <v>10117.7</v>
      </c>
      <c r="CI17">
        <v>3241.99</v>
      </c>
      <c r="CJ17">
        <v>16.74</v>
      </c>
      <c r="CK17">
        <v>300</v>
      </c>
      <c r="CL17">
        <v>24.1</v>
      </c>
      <c r="CM17">
        <v>3234.91701111111</v>
      </c>
      <c r="CN17">
        <v>3.80498628379647</v>
      </c>
      <c r="CO17">
        <v>7.15326978288946</v>
      </c>
      <c r="CP17">
        <v>3.36330149231779</v>
      </c>
      <c r="CQ17">
        <v>0.139084877936859</v>
      </c>
      <c r="CR17">
        <v>-0.00780175906562849</v>
      </c>
      <c r="CS17">
        <v>290</v>
      </c>
      <c r="CT17">
        <v>3252.16</v>
      </c>
      <c r="CU17">
        <v>895</v>
      </c>
      <c r="CV17">
        <v>10078.1</v>
      </c>
      <c r="CW17">
        <v>3242.01</v>
      </c>
      <c r="CX17">
        <v>10.15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1668546668.5</v>
      </c>
      <c r="DV17">
        <v>308.4499375</v>
      </c>
      <c r="DW17">
        <v>310.1311875</v>
      </c>
      <c r="DX17">
        <v>30.6734625</v>
      </c>
      <c r="DY17">
        <v>29.8870125</v>
      </c>
      <c r="DZ17">
        <v>310.0829375</v>
      </c>
      <c r="EA17">
        <v>30.29540625</v>
      </c>
      <c r="EB17">
        <v>599.955</v>
      </c>
      <c r="EC17">
        <v>88.2658625</v>
      </c>
      <c r="ED17">
        <v>0.09994314375</v>
      </c>
      <c r="EE17">
        <v>30.49285625</v>
      </c>
      <c r="EF17">
        <v>29.3955125</v>
      </c>
      <c r="EG17">
        <v>999.9</v>
      </c>
      <c r="EH17">
        <v>0</v>
      </c>
      <c r="EI17">
        <v>0</v>
      </c>
      <c r="EJ17">
        <v>5001.25</v>
      </c>
      <c r="EK17">
        <v>0</v>
      </c>
      <c r="EL17">
        <v>-13.191875</v>
      </c>
      <c r="EM17">
        <v>-1.667325</v>
      </c>
      <c r="EN17">
        <v>318.225</v>
      </c>
      <c r="EO17">
        <v>319.68575</v>
      </c>
      <c r="EP17">
        <v>0.7864465</v>
      </c>
      <c r="EQ17">
        <v>310.1311875</v>
      </c>
      <c r="ER17">
        <v>29.8870125</v>
      </c>
      <c r="ES17">
        <v>2.70742</v>
      </c>
      <c r="ET17">
        <v>2.638003125</v>
      </c>
      <c r="EU17">
        <v>22.3302125</v>
      </c>
      <c r="EV17">
        <v>21.90395625</v>
      </c>
      <c r="EW17">
        <v>700.0040625</v>
      </c>
      <c r="EX17">
        <v>0.9430185625</v>
      </c>
      <c r="EY17">
        <v>0.05698138125</v>
      </c>
      <c r="EZ17">
        <v>0</v>
      </c>
      <c r="FA17">
        <v>3196.30125</v>
      </c>
      <c r="FB17">
        <v>5.00072</v>
      </c>
      <c r="FC17">
        <v>21748.10625</v>
      </c>
      <c r="FD17">
        <v>6034.0375</v>
      </c>
      <c r="FE17">
        <v>42.562</v>
      </c>
      <c r="FF17">
        <v>44.88275</v>
      </c>
      <c r="FG17">
        <v>44.125</v>
      </c>
      <c r="FH17">
        <v>45.062</v>
      </c>
      <c r="FI17">
        <v>45.156</v>
      </c>
      <c r="FJ17">
        <v>655.400625</v>
      </c>
      <c r="FK17">
        <v>39.6</v>
      </c>
      <c r="FL17">
        <v>0</v>
      </c>
      <c r="FM17">
        <v>264.699999809265</v>
      </c>
      <c r="FN17">
        <v>0</v>
      </c>
      <c r="FO17">
        <v>3191.25692307692</v>
      </c>
      <c r="FP17">
        <v>-294.36581198509</v>
      </c>
      <c r="FQ17">
        <v>-1995.5999999963</v>
      </c>
      <c r="FR17">
        <v>21714.2423076923</v>
      </c>
      <c r="FS17">
        <v>15</v>
      </c>
      <c r="FT17">
        <v>1668546705</v>
      </c>
      <c r="FU17" t="s">
        <v>435</v>
      </c>
      <c r="FV17">
        <v>1668546705</v>
      </c>
      <c r="FW17">
        <v>1668546645</v>
      </c>
      <c r="FX17">
        <v>44</v>
      </c>
      <c r="FY17">
        <v>-0.014</v>
      </c>
      <c r="FZ17">
        <v>0.003</v>
      </c>
      <c r="GA17">
        <v>-1.633</v>
      </c>
      <c r="GB17">
        <v>0.378</v>
      </c>
      <c r="GC17">
        <v>310</v>
      </c>
      <c r="GD17">
        <v>30</v>
      </c>
      <c r="GE17">
        <v>0.85</v>
      </c>
      <c r="GF17">
        <v>0.2</v>
      </c>
      <c r="GG17">
        <v>0</v>
      </c>
      <c r="GH17">
        <v>0</v>
      </c>
      <c r="GI17" t="s">
        <v>436</v>
      </c>
      <c r="GJ17">
        <v>3.23814</v>
      </c>
      <c r="GK17">
        <v>2.67987</v>
      </c>
      <c r="GL17">
        <v>0.067278</v>
      </c>
      <c r="GM17">
        <v>0.0669622</v>
      </c>
      <c r="GN17">
        <v>0.124658</v>
      </c>
      <c r="GO17">
        <v>0.121305</v>
      </c>
      <c r="GP17">
        <v>28317.6</v>
      </c>
      <c r="GQ17">
        <v>26120.9</v>
      </c>
      <c r="GR17">
        <v>28735.1</v>
      </c>
      <c r="GS17">
        <v>26572</v>
      </c>
      <c r="GT17">
        <v>35079.2</v>
      </c>
      <c r="GU17">
        <v>32868.9</v>
      </c>
      <c r="GV17">
        <v>43199.7</v>
      </c>
      <c r="GW17">
        <v>40254.5</v>
      </c>
      <c r="GX17">
        <v>2.074</v>
      </c>
      <c r="GY17">
        <v>2.4863</v>
      </c>
      <c r="GZ17">
        <v>0.0976026</v>
      </c>
      <c r="HA17">
        <v>0</v>
      </c>
      <c r="HB17">
        <v>27.7909</v>
      </c>
      <c r="HC17">
        <v>999.9</v>
      </c>
      <c r="HD17">
        <v>63.667</v>
      </c>
      <c r="HE17">
        <v>30.303</v>
      </c>
      <c r="HF17">
        <v>31.2706</v>
      </c>
      <c r="HG17">
        <v>30.1928</v>
      </c>
      <c r="HH17">
        <v>10.3766</v>
      </c>
      <c r="HI17">
        <v>3</v>
      </c>
      <c r="HJ17">
        <v>0.131921</v>
      </c>
      <c r="HK17">
        <v>0</v>
      </c>
      <c r="HL17">
        <v>20.3091</v>
      </c>
      <c r="HM17">
        <v>5.24125</v>
      </c>
      <c r="HN17">
        <v>11.9674</v>
      </c>
      <c r="HO17">
        <v>4.9834</v>
      </c>
      <c r="HP17">
        <v>3.2912</v>
      </c>
      <c r="HQ17">
        <v>9999</v>
      </c>
      <c r="HR17">
        <v>999.9</v>
      </c>
      <c r="HS17">
        <v>9999</v>
      </c>
      <c r="HT17">
        <v>9999</v>
      </c>
      <c r="HU17">
        <v>4.97097</v>
      </c>
      <c r="HV17">
        <v>1.88293</v>
      </c>
      <c r="HW17">
        <v>1.87761</v>
      </c>
      <c r="HX17">
        <v>1.87915</v>
      </c>
      <c r="HY17">
        <v>1.87485</v>
      </c>
      <c r="HZ17">
        <v>1.875</v>
      </c>
      <c r="IA17">
        <v>1.87836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-1.633</v>
      </c>
      <c r="IQ17">
        <v>0.3781</v>
      </c>
      <c r="IR17">
        <v>-1.61899999999997</v>
      </c>
      <c r="IS17">
        <v>0</v>
      </c>
      <c r="IT17">
        <v>0</v>
      </c>
      <c r="IU17">
        <v>0</v>
      </c>
      <c r="IV17">
        <v>0.378050000000002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0.6</v>
      </c>
      <c r="JE17">
        <v>0.5</v>
      </c>
      <c r="JF17">
        <v>4.99756</v>
      </c>
      <c r="JG17">
        <v>4.99756</v>
      </c>
      <c r="JH17">
        <v>3.34595</v>
      </c>
      <c r="JI17">
        <v>3.05786</v>
      </c>
      <c r="JJ17">
        <v>3.05176</v>
      </c>
      <c r="JK17">
        <v>2.3291</v>
      </c>
      <c r="JL17">
        <v>33.8057</v>
      </c>
      <c r="JM17">
        <v>15.2791</v>
      </c>
      <c r="JN17">
        <v>2</v>
      </c>
      <c r="JO17">
        <v>620.844</v>
      </c>
      <c r="JP17">
        <v>1055.97</v>
      </c>
      <c r="JQ17">
        <v>28.9761</v>
      </c>
      <c r="JR17">
        <v>28.7468</v>
      </c>
      <c r="JS17">
        <v>30.0001</v>
      </c>
      <c r="JT17">
        <v>28.8398</v>
      </c>
      <c r="JU17">
        <v>28.8381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0</v>
      </c>
      <c r="KB17">
        <v>103.777</v>
      </c>
      <c r="KC17">
        <v>101.216</v>
      </c>
    </row>
    <row r="18" spans="1:289">
      <c r="A18">
        <v>2</v>
      </c>
      <c r="B18">
        <v>1668546784</v>
      </c>
      <c r="C18">
        <v>107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1668546775.5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319.905632253718</v>
      </c>
      <c r="AO18">
        <v>318.010709090909</v>
      </c>
      <c r="AP18">
        <v>-0.022616642387272</v>
      </c>
      <c r="AQ18">
        <v>66.9486649504289</v>
      </c>
      <c r="AR18">
        <f>(AT18 - AS18 + EC18*1E3/(8.314*(EE18+273.15)) * AV18/EB18 * AU18) * EB18/(100*DP18) * 1000/(1000 - AT18)</f>
        <v>0</v>
      </c>
      <c r="AS18">
        <v>29.9113568866667</v>
      </c>
      <c r="AT18">
        <v>30.6536484848485</v>
      </c>
      <c r="AU18">
        <v>-0.000144005772005749</v>
      </c>
      <c r="AV18">
        <v>78.43</v>
      </c>
      <c r="AW18">
        <v>2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10090.5</v>
      </c>
      <c r="BD18">
        <v>918.917307692308</v>
      </c>
      <c r="BE18">
        <v>4653.53</v>
      </c>
      <c r="BF18">
        <f>1-BD18/BE18</f>
        <v>0</v>
      </c>
      <c r="BG18">
        <v>-0.204273046024211</v>
      </c>
      <c r="BH18" t="s">
        <v>442</v>
      </c>
      <c r="BI18">
        <v>10115.5</v>
      </c>
      <c r="BJ18">
        <v>2803.5912</v>
      </c>
      <c r="BK18">
        <v>2915.68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639</v>
      </c>
      <c r="CE18">
        <v>290</v>
      </c>
      <c r="CF18">
        <v>2915.68</v>
      </c>
      <c r="CG18">
        <v>45</v>
      </c>
      <c r="CH18">
        <v>10115.5</v>
      </c>
      <c r="CI18">
        <v>2900.22</v>
      </c>
      <c r="CJ18">
        <v>15.46</v>
      </c>
      <c r="CK18">
        <v>300</v>
      </c>
      <c r="CL18">
        <v>24.1</v>
      </c>
      <c r="CM18">
        <v>2904.70108497719</v>
      </c>
      <c r="CN18">
        <v>2.73751248411562</v>
      </c>
      <c r="CO18">
        <v>-4.53606539313626</v>
      </c>
      <c r="CP18">
        <v>2.41889210733143</v>
      </c>
      <c r="CQ18">
        <v>0.111579899256303</v>
      </c>
      <c r="CR18">
        <v>-0.00779909477196885</v>
      </c>
      <c r="CS18">
        <v>290</v>
      </c>
      <c r="CT18">
        <v>2906.14</v>
      </c>
      <c r="CU18">
        <v>895</v>
      </c>
      <c r="CV18">
        <v>10074.4</v>
      </c>
      <c r="CW18">
        <v>2900.2</v>
      </c>
      <c r="CX18">
        <v>5.94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1668546775.5</v>
      </c>
      <c r="DV18">
        <v>308.1891875</v>
      </c>
      <c r="DW18">
        <v>310.3613125</v>
      </c>
      <c r="DX18">
        <v>30.667</v>
      </c>
      <c r="DY18">
        <v>29.9253</v>
      </c>
      <c r="DZ18">
        <v>309.8431875</v>
      </c>
      <c r="EA18">
        <v>30.28895</v>
      </c>
      <c r="EB18">
        <v>599.963</v>
      </c>
      <c r="EC18">
        <v>88.2632</v>
      </c>
      <c r="ED18">
        <v>0.0999456625</v>
      </c>
      <c r="EE18">
        <v>30.58550625</v>
      </c>
      <c r="EF18">
        <v>29.61883125</v>
      </c>
      <c r="EG18">
        <v>999.9</v>
      </c>
      <c r="EH18">
        <v>0</v>
      </c>
      <c r="EI18">
        <v>0</v>
      </c>
      <c r="EJ18">
        <v>4997.5</v>
      </c>
      <c r="EK18">
        <v>0</v>
      </c>
      <c r="EL18">
        <v>-12.6137</v>
      </c>
      <c r="EM18">
        <v>-2.150848125</v>
      </c>
      <c r="EN18">
        <v>317.9615</v>
      </c>
      <c r="EO18">
        <v>319.9355625</v>
      </c>
      <c r="EP18">
        <v>0.74169675</v>
      </c>
      <c r="EQ18">
        <v>310.3613125</v>
      </c>
      <c r="ER18">
        <v>29.9253</v>
      </c>
      <c r="ES18">
        <v>2.7067675</v>
      </c>
      <c r="ET18">
        <v>2.641303125</v>
      </c>
      <c r="EU18">
        <v>22.32625</v>
      </c>
      <c r="EV18">
        <v>21.92443125</v>
      </c>
      <c r="EW18">
        <v>699.9749375</v>
      </c>
      <c r="EX18">
        <v>0.9429888125</v>
      </c>
      <c r="EY18">
        <v>0.05701103125</v>
      </c>
      <c r="EZ18">
        <v>0</v>
      </c>
      <c r="FA18">
        <v>2807.805</v>
      </c>
      <c r="FB18">
        <v>5.00072</v>
      </c>
      <c r="FC18">
        <v>19105.61875</v>
      </c>
      <c r="FD18">
        <v>6033.73375</v>
      </c>
      <c r="FE18">
        <v>42.687</v>
      </c>
      <c r="FF18">
        <v>44.9881875</v>
      </c>
      <c r="FG18">
        <v>44.187</v>
      </c>
      <c r="FH18">
        <v>45.1909375</v>
      </c>
      <c r="FI18">
        <v>45.25</v>
      </c>
      <c r="FJ18">
        <v>655.3525</v>
      </c>
      <c r="FK18">
        <v>39.62</v>
      </c>
      <c r="FL18">
        <v>0</v>
      </c>
      <c r="FM18">
        <v>105.899999856949</v>
      </c>
      <c r="FN18">
        <v>0</v>
      </c>
      <c r="FO18">
        <v>2803.5912</v>
      </c>
      <c r="FP18">
        <v>-166.744615634174</v>
      </c>
      <c r="FQ18">
        <v>-1142.26154031099</v>
      </c>
      <c r="FR18">
        <v>19077.424</v>
      </c>
      <c r="FS18">
        <v>15</v>
      </c>
      <c r="FT18">
        <v>1668546799</v>
      </c>
      <c r="FU18" t="s">
        <v>443</v>
      </c>
      <c r="FV18">
        <v>1668546799</v>
      </c>
      <c r="FW18">
        <v>1668546645</v>
      </c>
      <c r="FX18">
        <v>45</v>
      </c>
      <c r="FY18">
        <v>-0.021</v>
      </c>
      <c r="FZ18">
        <v>0.003</v>
      </c>
      <c r="GA18">
        <v>-1.654</v>
      </c>
      <c r="GB18">
        <v>0.378</v>
      </c>
      <c r="GC18">
        <v>310</v>
      </c>
      <c r="GD18">
        <v>30</v>
      </c>
      <c r="GE18">
        <v>0.98</v>
      </c>
      <c r="GF18">
        <v>0.2</v>
      </c>
      <c r="GG18">
        <v>0</v>
      </c>
      <c r="GH18">
        <v>0</v>
      </c>
      <c r="GI18" t="s">
        <v>436</v>
      </c>
      <c r="GJ18">
        <v>3.23844</v>
      </c>
      <c r="GK18">
        <v>2.68119</v>
      </c>
      <c r="GL18">
        <v>0.0672509</v>
      </c>
      <c r="GM18">
        <v>0.0669595</v>
      </c>
      <c r="GN18">
        <v>0.124619</v>
      </c>
      <c r="GO18">
        <v>0.121359</v>
      </c>
      <c r="GP18">
        <v>28318.6</v>
      </c>
      <c r="GQ18">
        <v>26122.2</v>
      </c>
      <c r="GR18">
        <v>28735.3</v>
      </c>
      <c r="GS18">
        <v>26573.2</v>
      </c>
      <c r="GT18">
        <v>35081.4</v>
      </c>
      <c r="GU18">
        <v>32868.4</v>
      </c>
      <c r="GV18">
        <v>43200.6</v>
      </c>
      <c r="GW18">
        <v>40256.5</v>
      </c>
      <c r="GX18">
        <v>2.0747</v>
      </c>
      <c r="GY18">
        <v>2.4903</v>
      </c>
      <c r="GZ18">
        <v>0.115633</v>
      </c>
      <c r="HA18">
        <v>0</v>
      </c>
      <c r="HB18">
        <v>27.7625</v>
      </c>
      <c r="HC18">
        <v>999.9</v>
      </c>
      <c r="HD18">
        <v>63.545</v>
      </c>
      <c r="HE18">
        <v>30.343</v>
      </c>
      <c r="HF18">
        <v>31.2842</v>
      </c>
      <c r="HG18">
        <v>30.0328</v>
      </c>
      <c r="HH18">
        <v>10.3245</v>
      </c>
      <c r="HI18">
        <v>3</v>
      </c>
      <c r="HJ18">
        <v>0.131189</v>
      </c>
      <c r="HK18">
        <v>0</v>
      </c>
      <c r="HL18">
        <v>20.3108</v>
      </c>
      <c r="HM18">
        <v>5.24724</v>
      </c>
      <c r="HN18">
        <v>11.9668</v>
      </c>
      <c r="HO18">
        <v>4.9856</v>
      </c>
      <c r="HP18">
        <v>3.2925</v>
      </c>
      <c r="HQ18">
        <v>9999</v>
      </c>
      <c r="HR18">
        <v>999.9</v>
      </c>
      <c r="HS18">
        <v>9999</v>
      </c>
      <c r="HT18">
        <v>9999</v>
      </c>
      <c r="HU18">
        <v>4.97125</v>
      </c>
      <c r="HV18">
        <v>1.8829</v>
      </c>
      <c r="HW18">
        <v>1.87759</v>
      </c>
      <c r="HX18">
        <v>1.87925</v>
      </c>
      <c r="HY18">
        <v>1.87485</v>
      </c>
      <c r="HZ18">
        <v>1.875</v>
      </c>
      <c r="IA18">
        <v>1.87836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-1.654</v>
      </c>
      <c r="IQ18">
        <v>0.378</v>
      </c>
      <c r="IR18">
        <v>-1.6327</v>
      </c>
      <c r="IS18">
        <v>0</v>
      </c>
      <c r="IT18">
        <v>0</v>
      </c>
      <c r="IU18">
        <v>0</v>
      </c>
      <c r="IV18">
        <v>0.378050000000002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1.3</v>
      </c>
      <c r="JE18">
        <v>2.3</v>
      </c>
      <c r="JF18">
        <v>4.99756</v>
      </c>
      <c r="JG18">
        <v>4.99756</v>
      </c>
      <c r="JH18">
        <v>3.34595</v>
      </c>
      <c r="JI18">
        <v>3.05786</v>
      </c>
      <c r="JJ18">
        <v>3.05054</v>
      </c>
      <c r="JK18">
        <v>2.3645</v>
      </c>
      <c r="JL18">
        <v>33.8057</v>
      </c>
      <c r="JM18">
        <v>15.2528</v>
      </c>
      <c r="JN18">
        <v>2</v>
      </c>
      <c r="JO18">
        <v>621.349</v>
      </c>
      <c r="JP18">
        <v>1060.88</v>
      </c>
      <c r="JQ18">
        <v>28.986</v>
      </c>
      <c r="JR18">
        <v>28.7419</v>
      </c>
      <c r="JS18">
        <v>30</v>
      </c>
      <c r="JT18">
        <v>28.835</v>
      </c>
      <c r="JU18">
        <v>28.8333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0</v>
      </c>
      <c r="KB18">
        <v>103.779</v>
      </c>
      <c r="KC18">
        <v>101.221</v>
      </c>
    </row>
    <row r="19" spans="1:289">
      <c r="A19">
        <v>3</v>
      </c>
      <c r="B19">
        <v>1668546836</v>
      </c>
      <c r="C19">
        <v>159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1668546827.5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319.735308128843</v>
      </c>
      <c r="AO19">
        <v>317.859418181818</v>
      </c>
      <c r="AP19">
        <v>-0.00753821213626149</v>
      </c>
      <c r="AQ19">
        <v>66.9479329197635</v>
      </c>
      <c r="AR19">
        <f>(AT19 - AS19 + EC19*1E3/(8.314*(EE19+273.15)) * AV19/EB19 * AU19) * EB19/(100*DP19) * 1000/(1000 - AT19)</f>
        <v>0</v>
      </c>
      <c r="AS19">
        <v>29.8746441747619</v>
      </c>
      <c r="AT19">
        <v>30.6097454545455</v>
      </c>
      <c r="AU19">
        <v>-0.00024510822510862</v>
      </c>
      <c r="AV19">
        <v>78.43</v>
      </c>
      <c r="AW19">
        <v>2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10090.5</v>
      </c>
      <c r="BD19">
        <v>918.917307692308</v>
      </c>
      <c r="BE19">
        <v>4653.53</v>
      </c>
      <c r="BF19">
        <f>1-BD19/BE19</f>
        <v>0</v>
      </c>
      <c r="BG19">
        <v>-0.204273046024211</v>
      </c>
      <c r="BH19" t="s">
        <v>446</v>
      </c>
      <c r="BI19">
        <v>10113.5</v>
      </c>
      <c r="BJ19">
        <v>2658.57423076923</v>
      </c>
      <c r="BK19">
        <v>2774.92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640</v>
      </c>
      <c r="CE19">
        <v>290</v>
      </c>
      <c r="CF19">
        <v>2774.92</v>
      </c>
      <c r="CG19">
        <v>55</v>
      </c>
      <c r="CH19">
        <v>10113.5</v>
      </c>
      <c r="CI19">
        <v>2761.75</v>
      </c>
      <c r="CJ19">
        <v>13.17</v>
      </c>
      <c r="CK19">
        <v>300</v>
      </c>
      <c r="CL19">
        <v>24.1</v>
      </c>
      <c r="CM19">
        <v>2770.16818080734</v>
      </c>
      <c r="CN19">
        <v>3.47602735350182</v>
      </c>
      <c r="CO19">
        <v>-8.51441151896447</v>
      </c>
      <c r="CP19">
        <v>3.0712248322211</v>
      </c>
      <c r="CQ19">
        <v>0.21537300495103</v>
      </c>
      <c r="CR19">
        <v>-0.00779869477196886</v>
      </c>
      <c r="CS19">
        <v>290</v>
      </c>
      <c r="CT19">
        <v>2765.43</v>
      </c>
      <c r="CU19">
        <v>875</v>
      </c>
      <c r="CV19">
        <v>10073.9</v>
      </c>
      <c r="CW19">
        <v>2761.72</v>
      </c>
      <c r="CX19">
        <v>3.71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1668546827.5</v>
      </c>
      <c r="DV19">
        <v>308.0704375</v>
      </c>
      <c r="DW19">
        <v>310.182</v>
      </c>
      <c r="DX19">
        <v>30.6170875</v>
      </c>
      <c r="DY19">
        <v>29.89444375</v>
      </c>
      <c r="DZ19">
        <v>309.7034375</v>
      </c>
      <c r="EA19">
        <v>30.23903125</v>
      </c>
      <c r="EB19">
        <v>599.9684375</v>
      </c>
      <c r="EC19">
        <v>88.2660875</v>
      </c>
      <c r="ED19">
        <v>0.09999855</v>
      </c>
      <c r="EE19">
        <v>30.60444375</v>
      </c>
      <c r="EF19">
        <v>29.6835875</v>
      </c>
      <c r="EG19">
        <v>999.9</v>
      </c>
      <c r="EH19">
        <v>0</v>
      </c>
      <c r="EI19">
        <v>0</v>
      </c>
      <c r="EJ19">
        <v>4995.46875</v>
      </c>
      <c r="EK19">
        <v>0</v>
      </c>
      <c r="EL19">
        <v>-12.3079375</v>
      </c>
      <c r="EM19">
        <v>-2.1323125</v>
      </c>
      <c r="EN19">
        <v>317.77925</v>
      </c>
      <c r="EO19">
        <v>319.7404375</v>
      </c>
      <c r="EP19">
        <v>0.7226325625</v>
      </c>
      <c r="EQ19">
        <v>310.182</v>
      </c>
      <c r="ER19">
        <v>29.89444375</v>
      </c>
      <c r="ES19">
        <v>2.702451875</v>
      </c>
      <c r="ET19">
        <v>2.6386675</v>
      </c>
      <c r="EU19">
        <v>22.30001875</v>
      </c>
      <c r="EV19">
        <v>21.9080625</v>
      </c>
      <c r="EW19">
        <v>700.008625</v>
      </c>
      <c r="EX19">
        <v>0.942996</v>
      </c>
      <c r="EY19">
        <v>0.057003725</v>
      </c>
      <c r="EZ19">
        <v>0</v>
      </c>
      <c r="FA19">
        <v>2661.381875</v>
      </c>
      <c r="FB19">
        <v>5.00072</v>
      </c>
      <c r="FC19">
        <v>18105.81875</v>
      </c>
      <c r="FD19">
        <v>6034.03875</v>
      </c>
      <c r="FE19">
        <v>42.75</v>
      </c>
      <c r="FF19">
        <v>45.027125</v>
      </c>
      <c r="FG19">
        <v>44.253875</v>
      </c>
      <c r="FH19">
        <v>45.28875</v>
      </c>
      <c r="FI19">
        <v>45.335625</v>
      </c>
      <c r="FJ19">
        <v>655.391875</v>
      </c>
      <c r="FK19">
        <v>39.62</v>
      </c>
      <c r="FL19">
        <v>0</v>
      </c>
      <c r="FM19">
        <v>50.8999998569489</v>
      </c>
      <c r="FN19">
        <v>0</v>
      </c>
      <c r="FO19">
        <v>2658.57423076923</v>
      </c>
      <c r="FP19">
        <v>-140.76136760575</v>
      </c>
      <c r="FQ19">
        <v>-987.637607438846</v>
      </c>
      <c r="FR19">
        <v>18086.6846153846</v>
      </c>
      <c r="FS19">
        <v>15</v>
      </c>
      <c r="FT19">
        <v>1668546860</v>
      </c>
      <c r="FU19" t="s">
        <v>447</v>
      </c>
      <c r="FV19">
        <v>1668546860</v>
      </c>
      <c r="FW19">
        <v>1668546645</v>
      </c>
      <c r="FX19">
        <v>46</v>
      </c>
      <c r="FY19">
        <v>0.021</v>
      </c>
      <c r="FZ19">
        <v>0.003</v>
      </c>
      <c r="GA19">
        <v>-1.633</v>
      </c>
      <c r="GB19">
        <v>0.378</v>
      </c>
      <c r="GC19">
        <v>310</v>
      </c>
      <c r="GD19">
        <v>30</v>
      </c>
      <c r="GE19">
        <v>0.75</v>
      </c>
      <c r="GF19">
        <v>0.2</v>
      </c>
      <c r="GG19">
        <v>0</v>
      </c>
      <c r="GH19">
        <v>0</v>
      </c>
      <c r="GI19" t="s">
        <v>436</v>
      </c>
      <c r="GJ19">
        <v>3.23839</v>
      </c>
      <c r="GK19">
        <v>2.68123</v>
      </c>
      <c r="GL19">
        <v>0.0672228</v>
      </c>
      <c r="GM19">
        <v>0.0669682</v>
      </c>
      <c r="GN19">
        <v>0.124476</v>
      </c>
      <c r="GO19">
        <v>0.121229</v>
      </c>
      <c r="GP19">
        <v>28318.9</v>
      </c>
      <c r="GQ19">
        <v>26122.6</v>
      </c>
      <c r="GR19">
        <v>28734.7</v>
      </c>
      <c r="GS19">
        <v>26573.9</v>
      </c>
      <c r="GT19">
        <v>35086.3</v>
      </c>
      <c r="GU19">
        <v>32873.9</v>
      </c>
      <c r="GV19">
        <v>43199.5</v>
      </c>
      <c r="GW19">
        <v>40257.2</v>
      </c>
      <c r="GX19">
        <v>2.0745</v>
      </c>
      <c r="GY19">
        <v>2.4893</v>
      </c>
      <c r="GZ19">
        <v>0.118613</v>
      </c>
      <c r="HA19">
        <v>0</v>
      </c>
      <c r="HB19">
        <v>27.7531</v>
      </c>
      <c r="HC19">
        <v>999.9</v>
      </c>
      <c r="HD19">
        <v>63.448</v>
      </c>
      <c r="HE19">
        <v>30.373</v>
      </c>
      <c r="HF19">
        <v>31.2856</v>
      </c>
      <c r="HG19">
        <v>30.0128</v>
      </c>
      <c r="HH19">
        <v>10.3606</v>
      </c>
      <c r="HI19">
        <v>3</v>
      </c>
      <c r="HJ19">
        <v>0.13189</v>
      </c>
      <c r="HK19">
        <v>0</v>
      </c>
      <c r="HL19">
        <v>20.3105</v>
      </c>
      <c r="HM19">
        <v>5.24724</v>
      </c>
      <c r="HN19">
        <v>11.9674</v>
      </c>
      <c r="HO19">
        <v>4.9852</v>
      </c>
      <c r="HP19">
        <v>3.2925</v>
      </c>
      <c r="HQ19">
        <v>9999</v>
      </c>
      <c r="HR19">
        <v>999.9</v>
      </c>
      <c r="HS19">
        <v>9999</v>
      </c>
      <c r="HT19">
        <v>9999</v>
      </c>
      <c r="HU19">
        <v>4.97101</v>
      </c>
      <c r="HV19">
        <v>1.88293</v>
      </c>
      <c r="HW19">
        <v>1.87762</v>
      </c>
      <c r="HX19">
        <v>1.87918</v>
      </c>
      <c r="HY19">
        <v>1.87485</v>
      </c>
      <c r="HZ19">
        <v>1.875</v>
      </c>
      <c r="IA19">
        <v>1.87836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-1.633</v>
      </c>
      <c r="IQ19">
        <v>0.378</v>
      </c>
      <c r="IR19">
        <v>-1.65372727272728</v>
      </c>
      <c r="IS19">
        <v>0</v>
      </c>
      <c r="IT19">
        <v>0</v>
      </c>
      <c r="IU19">
        <v>0</v>
      </c>
      <c r="IV19">
        <v>0.378050000000002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0.6</v>
      </c>
      <c r="JE19">
        <v>3.2</v>
      </c>
      <c r="JF19">
        <v>4.99756</v>
      </c>
      <c r="JG19">
        <v>4.99756</v>
      </c>
      <c r="JH19">
        <v>3.34595</v>
      </c>
      <c r="JI19">
        <v>3.05664</v>
      </c>
      <c r="JJ19">
        <v>3.05054</v>
      </c>
      <c r="JK19">
        <v>2.31079</v>
      </c>
      <c r="JL19">
        <v>33.8283</v>
      </c>
      <c r="JM19">
        <v>15.2615</v>
      </c>
      <c r="JN19">
        <v>2</v>
      </c>
      <c r="JO19">
        <v>621.164</v>
      </c>
      <c r="JP19">
        <v>1059.58</v>
      </c>
      <c r="JQ19">
        <v>28.991</v>
      </c>
      <c r="JR19">
        <v>28.7394</v>
      </c>
      <c r="JS19">
        <v>30.0001</v>
      </c>
      <c r="JT19">
        <v>28.8327</v>
      </c>
      <c r="JU19">
        <v>28.831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0</v>
      </c>
      <c r="KB19">
        <v>103.777</v>
      </c>
      <c r="KC19">
        <v>101.223</v>
      </c>
    </row>
    <row r="20" spans="1:289">
      <c r="A20">
        <v>4</v>
      </c>
      <c r="B20">
        <v>1668546894</v>
      </c>
      <c r="C20">
        <v>217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1668546886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320.015538925167</v>
      </c>
      <c r="AO20">
        <v>318.225351515152</v>
      </c>
      <c r="AP20">
        <v>0.024149091974178</v>
      </c>
      <c r="AQ20">
        <v>66.9574983890913</v>
      </c>
      <c r="AR20">
        <f>(AT20 - AS20 + EC20*1E3/(8.314*(EE20+273.15)) * AV20/EB20 * AU20) * EB20/(100*DP20) * 1000/(1000 - AT20)</f>
        <v>0</v>
      </c>
      <c r="AS20">
        <v>29.8841092733333</v>
      </c>
      <c r="AT20">
        <v>30.5963290909091</v>
      </c>
      <c r="AU20">
        <v>0.000101411576077798</v>
      </c>
      <c r="AV20">
        <v>78.43</v>
      </c>
      <c r="AW20">
        <v>2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10090.5</v>
      </c>
      <c r="BD20">
        <v>918.917307692308</v>
      </c>
      <c r="BE20">
        <v>4653.53</v>
      </c>
      <c r="BF20">
        <f>1-BD20/BE20</f>
        <v>0</v>
      </c>
      <c r="BG20">
        <v>-0.204273046024211</v>
      </c>
      <c r="BH20" t="s">
        <v>450</v>
      </c>
      <c r="BI20">
        <v>10112.1</v>
      </c>
      <c r="BJ20">
        <v>2524.3776</v>
      </c>
      <c r="BK20">
        <v>2644.26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641</v>
      </c>
      <c r="CE20">
        <v>290</v>
      </c>
      <c r="CF20">
        <v>2644.26</v>
      </c>
      <c r="CG20">
        <v>55</v>
      </c>
      <c r="CH20">
        <v>10112.1</v>
      </c>
      <c r="CI20">
        <v>2632.16</v>
      </c>
      <c r="CJ20">
        <v>12.1</v>
      </c>
      <c r="CK20">
        <v>300</v>
      </c>
      <c r="CL20">
        <v>24.1</v>
      </c>
      <c r="CM20">
        <v>2636.53455317513</v>
      </c>
      <c r="CN20">
        <v>2.38400334210195</v>
      </c>
      <c r="CO20">
        <v>-4.4214541814003</v>
      </c>
      <c r="CP20">
        <v>2.10604863623276</v>
      </c>
      <c r="CQ20">
        <v>0.136002782079724</v>
      </c>
      <c r="CR20">
        <v>-0.00779746696329254</v>
      </c>
      <c r="CS20">
        <v>290</v>
      </c>
      <c r="CT20">
        <v>2638.34</v>
      </c>
      <c r="CU20">
        <v>875</v>
      </c>
      <c r="CV20">
        <v>10072.3</v>
      </c>
      <c r="CW20">
        <v>2632.14</v>
      </c>
      <c r="CX20">
        <v>6.2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1668546886</v>
      </c>
      <c r="DV20">
        <v>308.490133333333</v>
      </c>
      <c r="DW20">
        <v>310.534333333333</v>
      </c>
      <c r="DX20">
        <v>30.58872</v>
      </c>
      <c r="DY20">
        <v>29.8871733333333</v>
      </c>
      <c r="DZ20">
        <v>310.093133333333</v>
      </c>
      <c r="EA20">
        <v>30.21066</v>
      </c>
      <c r="EB20">
        <v>599.9994</v>
      </c>
      <c r="EC20">
        <v>88.2643333333333</v>
      </c>
      <c r="ED20">
        <v>0.0999352066666667</v>
      </c>
      <c r="EE20">
        <v>30.6258533333333</v>
      </c>
      <c r="EF20">
        <v>29.7255533333333</v>
      </c>
      <c r="EG20">
        <v>999.9</v>
      </c>
      <c r="EH20">
        <v>0</v>
      </c>
      <c r="EI20">
        <v>0</v>
      </c>
      <c r="EJ20">
        <v>5002.16666666667</v>
      </c>
      <c r="EK20">
        <v>0</v>
      </c>
      <c r="EL20">
        <v>-12.2315</v>
      </c>
      <c r="EM20">
        <v>-2.07407533333333</v>
      </c>
      <c r="EN20">
        <v>318.1932</v>
      </c>
      <c r="EO20">
        <v>320.101133333333</v>
      </c>
      <c r="EP20">
        <v>0.701532866666667</v>
      </c>
      <c r="EQ20">
        <v>310.534333333333</v>
      </c>
      <c r="ER20">
        <v>29.8871733333333</v>
      </c>
      <c r="ES20">
        <v>2.699894</v>
      </c>
      <c r="ET20">
        <v>2.637972</v>
      </c>
      <c r="EU20">
        <v>22.28446</v>
      </c>
      <c r="EV20">
        <v>21.9037533333333</v>
      </c>
      <c r="EW20">
        <v>700.006133333333</v>
      </c>
      <c r="EX20">
        <v>0.943004</v>
      </c>
      <c r="EY20">
        <v>0.05699592</v>
      </c>
      <c r="EZ20">
        <v>0</v>
      </c>
      <c r="FA20">
        <v>2525.922</v>
      </c>
      <c r="FB20">
        <v>5.00072</v>
      </c>
      <c r="FC20">
        <v>17195.18</v>
      </c>
      <c r="FD20">
        <v>6034.02866666667</v>
      </c>
      <c r="FE20">
        <v>42.8246</v>
      </c>
      <c r="FF20">
        <v>45.0956</v>
      </c>
      <c r="FG20">
        <v>44.3204</v>
      </c>
      <c r="FH20">
        <v>45.3708</v>
      </c>
      <c r="FI20">
        <v>45.437</v>
      </c>
      <c r="FJ20">
        <v>655.393333333333</v>
      </c>
      <c r="FK20">
        <v>39.61</v>
      </c>
      <c r="FL20">
        <v>0</v>
      </c>
      <c r="FM20">
        <v>56.9000000953674</v>
      </c>
      <c r="FN20">
        <v>0</v>
      </c>
      <c r="FO20">
        <v>2524.3776</v>
      </c>
      <c r="FP20">
        <v>-114.796923071907</v>
      </c>
      <c r="FQ20">
        <v>-764.407692356002</v>
      </c>
      <c r="FR20">
        <v>17185.016</v>
      </c>
      <c r="FS20">
        <v>15</v>
      </c>
      <c r="FT20">
        <v>1668546909</v>
      </c>
      <c r="FU20" t="s">
        <v>451</v>
      </c>
      <c r="FV20">
        <v>1668546909</v>
      </c>
      <c r="FW20">
        <v>1668546645</v>
      </c>
      <c r="FX20">
        <v>47</v>
      </c>
      <c r="FY20">
        <v>0.03</v>
      </c>
      <c r="FZ20">
        <v>0.003</v>
      </c>
      <c r="GA20">
        <v>-1.603</v>
      </c>
      <c r="GB20">
        <v>0.378</v>
      </c>
      <c r="GC20">
        <v>310</v>
      </c>
      <c r="GD20">
        <v>30</v>
      </c>
      <c r="GE20">
        <v>1.02</v>
      </c>
      <c r="GF20">
        <v>0.2</v>
      </c>
      <c r="GG20">
        <v>0</v>
      </c>
      <c r="GH20">
        <v>0</v>
      </c>
      <c r="GI20" t="s">
        <v>436</v>
      </c>
      <c r="GJ20">
        <v>3.23793</v>
      </c>
      <c r="GK20">
        <v>2.68104</v>
      </c>
      <c r="GL20">
        <v>0.0672627</v>
      </c>
      <c r="GM20">
        <v>0.0669821</v>
      </c>
      <c r="GN20">
        <v>0.124449</v>
      </c>
      <c r="GO20">
        <v>0.121307</v>
      </c>
      <c r="GP20">
        <v>28317.3</v>
      </c>
      <c r="GQ20">
        <v>26123.2</v>
      </c>
      <c r="GR20">
        <v>28734.3</v>
      </c>
      <c r="GS20">
        <v>26574.9</v>
      </c>
      <c r="GT20">
        <v>35087.1</v>
      </c>
      <c r="GU20">
        <v>32872.5</v>
      </c>
      <c r="GV20">
        <v>43199.1</v>
      </c>
      <c r="GW20">
        <v>40259.1</v>
      </c>
      <c r="GX20">
        <v>2.0737</v>
      </c>
      <c r="GY20">
        <v>2.4884</v>
      </c>
      <c r="GZ20">
        <v>0.12219</v>
      </c>
      <c r="HA20">
        <v>0</v>
      </c>
      <c r="HB20">
        <v>27.7365</v>
      </c>
      <c r="HC20">
        <v>999.9</v>
      </c>
      <c r="HD20">
        <v>63.326</v>
      </c>
      <c r="HE20">
        <v>30.403</v>
      </c>
      <c r="HF20">
        <v>31.281</v>
      </c>
      <c r="HG20">
        <v>29.9328</v>
      </c>
      <c r="HH20">
        <v>10.3966</v>
      </c>
      <c r="HI20">
        <v>3</v>
      </c>
      <c r="HJ20">
        <v>0.131809</v>
      </c>
      <c r="HK20">
        <v>0</v>
      </c>
      <c r="HL20">
        <v>20.3105</v>
      </c>
      <c r="HM20">
        <v>5.24724</v>
      </c>
      <c r="HN20">
        <v>11.968</v>
      </c>
      <c r="HO20">
        <v>4.9856</v>
      </c>
      <c r="HP20">
        <v>3.2922</v>
      </c>
      <c r="HQ20">
        <v>9999</v>
      </c>
      <c r="HR20">
        <v>999.9</v>
      </c>
      <c r="HS20">
        <v>9999</v>
      </c>
      <c r="HT20">
        <v>9999</v>
      </c>
      <c r="HU20">
        <v>4.97136</v>
      </c>
      <c r="HV20">
        <v>1.88293</v>
      </c>
      <c r="HW20">
        <v>1.87759</v>
      </c>
      <c r="HX20">
        <v>1.87927</v>
      </c>
      <c r="HY20">
        <v>1.87486</v>
      </c>
      <c r="HZ20">
        <v>1.87503</v>
      </c>
      <c r="IA20">
        <v>1.87836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-1.603</v>
      </c>
      <c r="IQ20">
        <v>0.378</v>
      </c>
      <c r="IR20">
        <v>-1.6330999999999</v>
      </c>
      <c r="IS20">
        <v>0</v>
      </c>
      <c r="IT20">
        <v>0</v>
      </c>
      <c r="IU20">
        <v>0</v>
      </c>
      <c r="IV20">
        <v>0.378050000000002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0.6</v>
      </c>
      <c r="JE20">
        <v>4.2</v>
      </c>
      <c r="JF20">
        <v>4.99756</v>
      </c>
      <c r="JG20">
        <v>4.99756</v>
      </c>
      <c r="JH20">
        <v>3.34595</v>
      </c>
      <c r="JI20">
        <v>3.05664</v>
      </c>
      <c r="JJ20">
        <v>3.05054</v>
      </c>
      <c r="JK20">
        <v>2.37305</v>
      </c>
      <c r="JL20">
        <v>33.8509</v>
      </c>
      <c r="JM20">
        <v>15.2353</v>
      </c>
      <c r="JN20">
        <v>2</v>
      </c>
      <c r="JO20">
        <v>620.527</v>
      </c>
      <c r="JP20">
        <v>1058.45</v>
      </c>
      <c r="JQ20">
        <v>28.9964</v>
      </c>
      <c r="JR20">
        <v>28.7394</v>
      </c>
      <c r="JS20">
        <v>30.0003</v>
      </c>
      <c r="JT20">
        <v>28.8327</v>
      </c>
      <c r="JU20">
        <v>28.831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0</v>
      </c>
      <c r="KB20">
        <v>103.775</v>
      </c>
      <c r="KC20">
        <v>101.227</v>
      </c>
    </row>
    <row r="21" spans="1:289">
      <c r="A21">
        <v>5</v>
      </c>
      <c r="B21">
        <v>1668546940</v>
      </c>
      <c r="C21">
        <v>263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1668546931.5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320.087299055031</v>
      </c>
      <c r="AO21">
        <v>318.0088</v>
      </c>
      <c r="AP21">
        <v>-0.000452245245911872</v>
      </c>
      <c r="AQ21">
        <v>66.9482896251603</v>
      </c>
      <c r="AR21">
        <f>(AT21 - AS21 + EC21*1E3/(8.314*(EE21+273.15)) * AV21/EB21 * AU21) * EB21/(100*DP21) * 1000/(1000 - AT21)</f>
        <v>0</v>
      </c>
      <c r="AS21">
        <v>29.8490817938095</v>
      </c>
      <c r="AT21">
        <v>30.5615709090909</v>
      </c>
      <c r="AU21">
        <v>-9.64213564219023e-05</v>
      </c>
      <c r="AV21">
        <v>78.43</v>
      </c>
      <c r="AW21">
        <v>2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10090.5</v>
      </c>
      <c r="BD21">
        <v>918.917307692308</v>
      </c>
      <c r="BE21">
        <v>4653.53</v>
      </c>
      <c r="BF21">
        <f>1-BD21/BE21</f>
        <v>0</v>
      </c>
      <c r="BG21">
        <v>-0.204273046024211</v>
      </c>
      <c r="BH21" t="s">
        <v>454</v>
      </c>
      <c r="BI21">
        <v>10115</v>
      </c>
      <c r="BJ21">
        <v>2435.66961538462</v>
      </c>
      <c r="BK21">
        <v>2555.9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642</v>
      </c>
      <c r="CE21">
        <v>290</v>
      </c>
      <c r="CF21">
        <v>2555.9</v>
      </c>
      <c r="CG21">
        <v>25</v>
      </c>
      <c r="CH21">
        <v>10115</v>
      </c>
      <c r="CI21">
        <v>2546.66</v>
      </c>
      <c r="CJ21">
        <v>9.24</v>
      </c>
      <c r="CK21">
        <v>300</v>
      </c>
      <c r="CL21">
        <v>24.1</v>
      </c>
      <c r="CM21">
        <v>2552.83575002899</v>
      </c>
      <c r="CN21">
        <v>2.73752369868931</v>
      </c>
      <c r="CO21">
        <v>-6.24603251910616</v>
      </c>
      <c r="CP21">
        <v>2.41808678145362</v>
      </c>
      <c r="CQ21">
        <v>0.192435038180552</v>
      </c>
      <c r="CR21">
        <v>-0.00779668476084538</v>
      </c>
      <c r="CS21">
        <v>290</v>
      </c>
      <c r="CT21">
        <v>2551.02</v>
      </c>
      <c r="CU21">
        <v>885</v>
      </c>
      <c r="CV21">
        <v>10070.9</v>
      </c>
      <c r="CW21">
        <v>2546.63</v>
      </c>
      <c r="CX21">
        <v>4.39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1668546931.5</v>
      </c>
      <c r="DV21">
        <v>308.2425625</v>
      </c>
      <c r="DW21">
        <v>310.4155625</v>
      </c>
      <c r="DX21">
        <v>30.56914375</v>
      </c>
      <c r="DY21">
        <v>29.85273125</v>
      </c>
      <c r="DZ21">
        <v>309.8455625</v>
      </c>
      <c r="EA21">
        <v>30.19111875</v>
      </c>
      <c r="EB21">
        <v>599.9693125</v>
      </c>
      <c r="EC21">
        <v>88.26456875</v>
      </c>
      <c r="ED21">
        <v>0.10002746875</v>
      </c>
      <c r="EE21">
        <v>30.66100625</v>
      </c>
      <c r="EF21">
        <v>29.78428125</v>
      </c>
      <c r="EG21">
        <v>999.9</v>
      </c>
      <c r="EH21">
        <v>0</v>
      </c>
      <c r="EI21">
        <v>0</v>
      </c>
      <c r="EJ21">
        <v>4995.9375</v>
      </c>
      <c r="EK21">
        <v>0</v>
      </c>
      <c r="EL21">
        <v>-12.11205</v>
      </c>
      <c r="EM21">
        <v>-2.17283875</v>
      </c>
      <c r="EN21">
        <v>317.9626875</v>
      </c>
      <c r="EO21">
        <v>319.9675625</v>
      </c>
      <c r="EP21">
        <v>0.7164268125</v>
      </c>
      <c r="EQ21">
        <v>310.4155625</v>
      </c>
      <c r="ER21">
        <v>29.85273125</v>
      </c>
      <c r="ES21">
        <v>2.698173125</v>
      </c>
      <c r="ET21">
        <v>2.6349375</v>
      </c>
      <c r="EU21">
        <v>22.27398125</v>
      </c>
      <c r="EV21">
        <v>21.8849</v>
      </c>
      <c r="EW21">
        <v>700.0316875</v>
      </c>
      <c r="EX21">
        <v>0.9430139375</v>
      </c>
      <c r="EY21">
        <v>0.05698623125</v>
      </c>
      <c r="EZ21">
        <v>0</v>
      </c>
      <c r="FA21">
        <v>2437.22125</v>
      </c>
      <c r="FB21">
        <v>5.00072</v>
      </c>
      <c r="FC21">
        <v>16599.65625</v>
      </c>
      <c r="FD21">
        <v>6034.269375</v>
      </c>
      <c r="FE21">
        <v>42.933125</v>
      </c>
      <c r="FF21">
        <v>45.13275</v>
      </c>
      <c r="FG21">
        <v>44.378875</v>
      </c>
      <c r="FH21">
        <v>45.437</v>
      </c>
      <c r="FI21">
        <v>45.4960625</v>
      </c>
      <c r="FJ21">
        <v>655.4225</v>
      </c>
      <c r="FK21">
        <v>39.61</v>
      </c>
      <c r="FL21">
        <v>0</v>
      </c>
      <c r="FM21">
        <v>44.9000000953674</v>
      </c>
      <c r="FN21">
        <v>0</v>
      </c>
      <c r="FO21">
        <v>2435.66961538462</v>
      </c>
      <c r="FP21">
        <v>-94.0523077705222</v>
      </c>
      <c r="FQ21">
        <v>-611.429060147588</v>
      </c>
      <c r="FR21">
        <v>16588.1576923077</v>
      </c>
      <c r="FS21">
        <v>15</v>
      </c>
      <c r="FT21">
        <v>1668546957</v>
      </c>
      <c r="FU21" t="s">
        <v>455</v>
      </c>
      <c r="FV21">
        <v>1668546957</v>
      </c>
      <c r="FW21">
        <v>1668546645</v>
      </c>
      <c r="FX21">
        <v>48</v>
      </c>
      <c r="FY21">
        <v>-0</v>
      </c>
      <c r="FZ21">
        <v>0.003</v>
      </c>
      <c r="GA21">
        <v>-1.603</v>
      </c>
      <c r="GB21">
        <v>0.378</v>
      </c>
      <c r="GC21">
        <v>311</v>
      </c>
      <c r="GD21">
        <v>30</v>
      </c>
      <c r="GE21">
        <v>1.01</v>
      </c>
      <c r="GF21">
        <v>0.2</v>
      </c>
      <c r="GG21">
        <v>0</v>
      </c>
      <c r="GH21">
        <v>0</v>
      </c>
      <c r="GI21" t="s">
        <v>436</v>
      </c>
      <c r="GJ21">
        <v>3.23837</v>
      </c>
      <c r="GK21">
        <v>2.68107</v>
      </c>
      <c r="GL21">
        <v>0.0672724</v>
      </c>
      <c r="GM21">
        <v>0.0670576</v>
      </c>
      <c r="GN21">
        <v>0.124356</v>
      </c>
      <c r="GO21">
        <v>0.12126</v>
      </c>
      <c r="GP21">
        <v>28316.8</v>
      </c>
      <c r="GQ21">
        <v>26120.9</v>
      </c>
      <c r="GR21">
        <v>28734.1</v>
      </c>
      <c r="GS21">
        <v>26574.7</v>
      </c>
      <c r="GT21">
        <v>35090.8</v>
      </c>
      <c r="GU21">
        <v>32873.7</v>
      </c>
      <c r="GV21">
        <v>43199</v>
      </c>
      <c r="GW21">
        <v>40258.4</v>
      </c>
      <c r="GX21">
        <v>2.0743</v>
      </c>
      <c r="GY21">
        <v>2.4866</v>
      </c>
      <c r="GZ21">
        <v>0.124872</v>
      </c>
      <c r="HA21">
        <v>0</v>
      </c>
      <c r="HB21">
        <v>27.7484</v>
      </c>
      <c r="HC21">
        <v>999.9</v>
      </c>
      <c r="HD21">
        <v>63.258</v>
      </c>
      <c r="HE21">
        <v>30.434</v>
      </c>
      <c r="HF21">
        <v>31.3022</v>
      </c>
      <c r="HG21">
        <v>30.1228</v>
      </c>
      <c r="HH21">
        <v>10.3486</v>
      </c>
      <c r="HI21">
        <v>3</v>
      </c>
      <c r="HJ21">
        <v>0.131433</v>
      </c>
      <c r="HK21">
        <v>0</v>
      </c>
      <c r="HL21">
        <v>20.3106</v>
      </c>
      <c r="HM21">
        <v>5.24724</v>
      </c>
      <c r="HN21">
        <v>11.9668</v>
      </c>
      <c r="HO21">
        <v>4.9856</v>
      </c>
      <c r="HP21">
        <v>3.2923</v>
      </c>
      <c r="HQ21">
        <v>9999</v>
      </c>
      <c r="HR21">
        <v>999.9</v>
      </c>
      <c r="HS21">
        <v>9999</v>
      </c>
      <c r="HT21">
        <v>9999</v>
      </c>
      <c r="HU21">
        <v>4.97136</v>
      </c>
      <c r="HV21">
        <v>1.88293</v>
      </c>
      <c r="HW21">
        <v>1.87765</v>
      </c>
      <c r="HX21">
        <v>1.87925</v>
      </c>
      <c r="HY21">
        <v>1.87493</v>
      </c>
      <c r="HZ21">
        <v>1.87506</v>
      </c>
      <c r="IA21">
        <v>1.87836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-1.603</v>
      </c>
      <c r="IQ21">
        <v>0.3781</v>
      </c>
      <c r="IR21">
        <v>-1.60290909090907</v>
      </c>
      <c r="IS21">
        <v>0</v>
      </c>
      <c r="IT21">
        <v>0</v>
      </c>
      <c r="IU21">
        <v>0</v>
      </c>
      <c r="IV21">
        <v>0.378050000000002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0.5</v>
      </c>
      <c r="JE21">
        <v>4.9</v>
      </c>
      <c r="JF21">
        <v>4.99756</v>
      </c>
      <c r="JG21">
        <v>4.99756</v>
      </c>
      <c r="JH21">
        <v>3.34717</v>
      </c>
      <c r="JI21">
        <v>3.05664</v>
      </c>
      <c r="JJ21">
        <v>3.05054</v>
      </c>
      <c r="JK21">
        <v>2.35107</v>
      </c>
      <c r="JL21">
        <v>33.8509</v>
      </c>
      <c r="JM21">
        <v>15.2265</v>
      </c>
      <c r="JN21">
        <v>2</v>
      </c>
      <c r="JO21">
        <v>621.005</v>
      </c>
      <c r="JP21">
        <v>1056.2</v>
      </c>
      <c r="JQ21">
        <v>29.0035</v>
      </c>
      <c r="JR21">
        <v>28.7394</v>
      </c>
      <c r="JS21">
        <v>30.0002</v>
      </c>
      <c r="JT21">
        <v>28.8327</v>
      </c>
      <c r="JU21">
        <v>28.8305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0</v>
      </c>
      <c r="KB21">
        <v>103.775</v>
      </c>
      <c r="KC21">
        <v>101.226</v>
      </c>
    </row>
    <row r="22" spans="1:289">
      <c r="A22">
        <v>6</v>
      </c>
      <c r="B22">
        <v>1668546989</v>
      </c>
      <c r="C22">
        <v>312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1668546981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320.656818865211</v>
      </c>
      <c r="AO22">
        <v>318.782745454545</v>
      </c>
      <c r="AP22">
        <v>-0.0278847828941161</v>
      </c>
      <c r="AQ22">
        <v>66.9484893798567</v>
      </c>
      <c r="AR22">
        <f>(AT22 - AS22 + EC22*1E3/(8.314*(EE22+273.15)) * AV22/EB22 * AU22) * EB22/(100*DP22) * 1000/(1000 - AT22)</f>
        <v>0</v>
      </c>
      <c r="AS22">
        <v>29.9138623576191</v>
      </c>
      <c r="AT22">
        <v>30.5995424242424</v>
      </c>
      <c r="AU22">
        <v>0.000241501645021316</v>
      </c>
      <c r="AV22">
        <v>78.43</v>
      </c>
      <c r="AW22">
        <v>2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10090.5</v>
      </c>
      <c r="BD22">
        <v>918.917307692308</v>
      </c>
      <c r="BE22">
        <v>4653.53</v>
      </c>
      <c r="BF22">
        <f>1-BD22/BE22</f>
        <v>0</v>
      </c>
      <c r="BG22">
        <v>-0.204273046024211</v>
      </c>
      <c r="BH22" t="s">
        <v>458</v>
      </c>
      <c r="BI22">
        <v>10111.4</v>
      </c>
      <c r="BJ22">
        <v>2358.9204</v>
      </c>
      <c r="BK22">
        <v>2483.09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643</v>
      </c>
      <c r="CE22">
        <v>290</v>
      </c>
      <c r="CF22">
        <v>2483.09</v>
      </c>
      <c r="CG22">
        <v>45</v>
      </c>
      <c r="CH22">
        <v>10111.4</v>
      </c>
      <c r="CI22">
        <v>2471.97</v>
      </c>
      <c r="CJ22">
        <v>11.12</v>
      </c>
      <c r="CK22">
        <v>300</v>
      </c>
      <c r="CL22">
        <v>24.1</v>
      </c>
      <c r="CM22">
        <v>2477.20361338679</v>
      </c>
      <c r="CN22">
        <v>2.98009930473353</v>
      </c>
      <c r="CO22">
        <v>-5.29456857082693</v>
      </c>
      <c r="CP22">
        <v>2.63210232420811</v>
      </c>
      <c r="CQ22">
        <v>0.126263557758085</v>
      </c>
      <c r="CR22">
        <v>-0.00779598487208009</v>
      </c>
      <c r="CS22">
        <v>290</v>
      </c>
      <c r="CT22">
        <v>2476.26</v>
      </c>
      <c r="CU22">
        <v>835</v>
      </c>
      <c r="CV22">
        <v>10071.1</v>
      </c>
      <c r="CW22">
        <v>2471.95</v>
      </c>
      <c r="CX22">
        <v>4.31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1668546981</v>
      </c>
      <c r="DV22">
        <v>309.058533333333</v>
      </c>
      <c r="DW22">
        <v>311.183466666667</v>
      </c>
      <c r="DX22">
        <v>30.5856466666667</v>
      </c>
      <c r="DY22">
        <v>29.90156</v>
      </c>
      <c r="DZ22">
        <v>310.626533333333</v>
      </c>
      <c r="EA22">
        <v>30.2076066666667</v>
      </c>
      <c r="EB22">
        <v>599.951866666667</v>
      </c>
      <c r="EC22">
        <v>88.2686133333333</v>
      </c>
      <c r="ED22">
        <v>0.09994734</v>
      </c>
      <c r="EE22">
        <v>30.6943733333333</v>
      </c>
      <c r="EF22">
        <v>29.83086</v>
      </c>
      <c r="EG22">
        <v>999.9</v>
      </c>
      <c r="EH22">
        <v>0</v>
      </c>
      <c r="EI22">
        <v>0</v>
      </c>
      <c r="EJ22">
        <v>4999.16666666667</v>
      </c>
      <c r="EK22">
        <v>0</v>
      </c>
      <c r="EL22">
        <v>-12.1805266666667</v>
      </c>
      <c r="EM22">
        <v>-2.16006066666667</v>
      </c>
      <c r="EN22">
        <v>318.773266666667</v>
      </c>
      <c r="EO22">
        <v>320.775133333333</v>
      </c>
      <c r="EP22">
        <v>0.684102933333333</v>
      </c>
      <c r="EQ22">
        <v>311.183466666667</v>
      </c>
      <c r="ER22">
        <v>29.90156</v>
      </c>
      <c r="ES22">
        <v>2.69975533333333</v>
      </c>
      <c r="ET22">
        <v>2.639368</v>
      </c>
      <c r="EU22">
        <v>22.28362</v>
      </c>
      <c r="EV22">
        <v>21.9124266666667</v>
      </c>
      <c r="EW22">
        <v>699.974533333334</v>
      </c>
      <c r="EX22">
        <v>0.943013733333334</v>
      </c>
      <c r="EY22">
        <v>0.0569865266666667</v>
      </c>
      <c r="EZ22">
        <v>0</v>
      </c>
      <c r="FA22">
        <v>2360.14666666667</v>
      </c>
      <c r="FB22">
        <v>5.00072</v>
      </c>
      <c r="FC22">
        <v>16083.7066666667</v>
      </c>
      <c r="FD22">
        <v>6033.772</v>
      </c>
      <c r="FE22">
        <v>42.9622</v>
      </c>
      <c r="FF22">
        <v>45.1954</v>
      </c>
      <c r="FG22">
        <v>44.437</v>
      </c>
      <c r="FH22">
        <v>45.5</v>
      </c>
      <c r="FI22">
        <v>45.562</v>
      </c>
      <c r="FJ22">
        <v>655.369333333334</v>
      </c>
      <c r="FK22">
        <v>39.6</v>
      </c>
      <c r="FL22">
        <v>0</v>
      </c>
      <c r="FM22">
        <v>47.8999998569489</v>
      </c>
      <c r="FN22">
        <v>0</v>
      </c>
      <c r="FO22">
        <v>2358.9204</v>
      </c>
      <c r="FP22">
        <v>-73.2292308891952</v>
      </c>
      <c r="FQ22">
        <v>-495.500000900164</v>
      </c>
      <c r="FR22">
        <v>16075.66</v>
      </c>
      <c r="FS22">
        <v>15</v>
      </c>
      <c r="FT22">
        <v>1668547008</v>
      </c>
      <c r="FU22" t="s">
        <v>459</v>
      </c>
      <c r="FV22">
        <v>1668547008</v>
      </c>
      <c r="FW22">
        <v>1668546645</v>
      </c>
      <c r="FX22">
        <v>49</v>
      </c>
      <c r="FY22">
        <v>0.035</v>
      </c>
      <c r="FZ22">
        <v>0.003</v>
      </c>
      <c r="GA22">
        <v>-1.568</v>
      </c>
      <c r="GB22">
        <v>0.378</v>
      </c>
      <c r="GC22">
        <v>311</v>
      </c>
      <c r="GD22">
        <v>30</v>
      </c>
      <c r="GE22">
        <v>0.49</v>
      </c>
      <c r="GF22">
        <v>0.2</v>
      </c>
      <c r="GG22">
        <v>0</v>
      </c>
      <c r="GH22">
        <v>0</v>
      </c>
      <c r="GI22" t="s">
        <v>436</v>
      </c>
      <c r="GJ22">
        <v>3.23846</v>
      </c>
      <c r="GK22">
        <v>2.6802</v>
      </c>
      <c r="GL22">
        <v>0.0673681</v>
      </c>
      <c r="GM22">
        <v>0.0670849</v>
      </c>
      <c r="GN22">
        <v>0.124469</v>
      </c>
      <c r="GO22">
        <v>0.121376</v>
      </c>
      <c r="GP22">
        <v>28313.7</v>
      </c>
      <c r="GQ22">
        <v>26120.8</v>
      </c>
      <c r="GR22">
        <v>28733.9</v>
      </c>
      <c r="GS22">
        <v>26575.3</v>
      </c>
      <c r="GT22">
        <v>35085.7</v>
      </c>
      <c r="GU22">
        <v>32870.2</v>
      </c>
      <c r="GV22">
        <v>43198.3</v>
      </c>
      <c r="GW22">
        <v>40259.4</v>
      </c>
      <c r="GX22">
        <v>2.0744</v>
      </c>
      <c r="GY22">
        <v>2.4898</v>
      </c>
      <c r="GZ22">
        <v>0.125766</v>
      </c>
      <c r="HA22">
        <v>0</v>
      </c>
      <c r="HB22">
        <v>27.7791</v>
      </c>
      <c r="HC22">
        <v>999.9</v>
      </c>
      <c r="HD22">
        <v>63.234</v>
      </c>
      <c r="HE22">
        <v>30.444</v>
      </c>
      <c r="HF22">
        <v>31.3102</v>
      </c>
      <c r="HG22">
        <v>30.1928</v>
      </c>
      <c r="HH22">
        <v>10.3886</v>
      </c>
      <c r="HI22">
        <v>3</v>
      </c>
      <c r="HJ22">
        <v>0.13189</v>
      </c>
      <c r="HK22">
        <v>0</v>
      </c>
      <c r="HL22">
        <v>20.3088</v>
      </c>
      <c r="HM22">
        <v>5.23586</v>
      </c>
      <c r="HN22">
        <v>11.965</v>
      </c>
      <c r="HO22">
        <v>4.9818</v>
      </c>
      <c r="HP22">
        <v>3.2901</v>
      </c>
      <c r="HQ22">
        <v>9999</v>
      </c>
      <c r="HR22">
        <v>999.9</v>
      </c>
      <c r="HS22">
        <v>9999</v>
      </c>
      <c r="HT22">
        <v>9999</v>
      </c>
      <c r="HU22">
        <v>4.9711</v>
      </c>
      <c r="HV22">
        <v>1.88293</v>
      </c>
      <c r="HW22">
        <v>1.87764</v>
      </c>
      <c r="HX22">
        <v>1.87927</v>
      </c>
      <c r="HY22">
        <v>1.87493</v>
      </c>
      <c r="HZ22">
        <v>1.87503</v>
      </c>
      <c r="IA22">
        <v>1.87834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-1.568</v>
      </c>
      <c r="IQ22">
        <v>0.378</v>
      </c>
      <c r="IR22">
        <v>-1.60318181818189</v>
      </c>
      <c r="IS22">
        <v>0</v>
      </c>
      <c r="IT22">
        <v>0</v>
      </c>
      <c r="IU22">
        <v>0</v>
      </c>
      <c r="IV22">
        <v>0.378050000000002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0.5</v>
      </c>
      <c r="JE22">
        <v>5.7</v>
      </c>
      <c r="JF22">
        <v>4.99756</v>
      </c>
      <c r="JG22">
        <v>4.99756</v>
      </c>
      <c r="JH22">
        <v>3.34595</v>
      </c>
      <c r="JI22">
        <v>3.05664</v>
      </c>
      <c r="JJ22">
        <v>3.05176</v>
      </c>
      <c r="JK22">
        <v>2.3291</v>
      </c>
      <c r="JL22">
        <v>33.8735</v>
      </c>
      <c r="JM22">
        <v>15.2353</v>
      </c>
      <c r="JN22">
        <v>2</v>
      </c>
      <c r="JO22">
        <v>621.085</v>
      </c>
      <c r="JP22">
        <v>1060.16</v>
      </c>
      <c r="JQ22">
        <v>29.013</v>
      </c>
      <c r="JR22">
        <v>28.7394</v>
      </c>
      <c r="JS22">
        <v>30.0003</v>
      </c>
      <c r="JT22">
        <v>28.8327</v>
      </c>
      <c r="JU22">
        <v>28.8285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0</v>
      </c>
      <c r="KB22">
        <v>103.774</v>
      </c>
      <c r="KC22">
        <v>101.229</v>
      </c>
    </row>
    <row r="23" spans="1:289">
      <c r="A23">
        <v>7</v>
      </c>
      <c r="B23">
        <v>1668547053</v>
      </c>
      <c r="C23">
        <v>376</v>
      </c>
      <c r="D23" t="s">
        <v>460</v>
      </c>
      <c r="E23" t="s">
        <v>461</v>
      </c>
      <c r="F23">
        <v>15</v>
      </c>
      <c r="G23" t="s">
        <v>425</v>
      </c>
      <c r="H23" t="s">
        <v>426</v>
      </c>
      <c r="I23" t="s">
        <v>427</v>
      </c>
      <c r="J23" t="s">
        <v>428</v>
      </c>
      <c r="K23" t="s">
        <v>429</v>
      </c>
      <c r="L23" t="s">
        <v>430</v>
      </c>
      <c r="M23">
        <v>1668547044.5</v>
      </c>
      <c r="N23">
        <f>(O23)/1000</f>
        <v>0</v>
      </c>
      <c r="O23">
        <f>IF(DT23, AR23, AL23)</f>
        <v>0</v>
      </c>
      <c r="P23">
        <f>IF(DT23, AM23, AK23)</f>
        <v>0</v>
      </c>
      <c r="Q23">
        <f>DV23 - IF(AY23&gt;1, P23*DP23*100.0/(BA23*EJ23), 0)</f>
        <v>0</v>
      </c>
      <c r="R23">
        <f>((X23-N23/2)*Q23-P23)/(X23+N23/2)</f>
        <v>0</v>
      </c>
      <c r="S23">
        <f>R23*(EC23+ED23)/1000.0</f>
        <v>0</v>
      </c>
      <c r="T23">
        <f>(DV23 - IF(AY23&gt;1, P23*DP23*100.0/(BA23*EJ23), 0))*(EC23+ED23)/1000.0</f>
        <v>0</v>
      </c>
      <c r="U23">
        <f>2.0/((1/W23-1/V23)+SIGN(W23)*SQRT((1/W23-1/V23)*(1/W23-1/V23) + 4*DQ23/((DQ23+1)*(DQ23+1))*(2*1/W23*1/V23-1/V23*1/V23)))</f>
        <v>0</v>
      </c>
      <c r="V23">
        <f>IF(LEFT(DR23,1)&lt;&gt;"0",IF(LEFT(DR23,1)="1",3.0,DS23),$D$5+$E$5*(EJ23*EC23/($K$5*1000))+$F$5*(EJ23*EC23/($K$5*1000))*MAX(MIN(DP23,$J$5),$I$5)*MAX(MIN(DP23,$J$5),$I$5)+$G$5*MAX(MIN(DP23,$J$5),$I$5)*(EJ23*EC23/($K$5*1000))+$H$5*(EJ23*EC23/($K$5*1000))*(EJ23*EC23/($K$5*1000)))</f>
        <v>0</v>
      </c>
      <c r="W23">
        <f>N23*(1000-(1000*0.61365*exp(17.502*AA23/(240.97+AA23))/(EC23+ED23)+DX23)/2)/(1000*0.61365*exp(17.502*AA23/(240.97+AA23))/(EC23+ED23)-DX23)</f>
        <v>0</v>
      </c>
      <c r="X23">
        <f>1/((DQ23+1)/(U23/1.6)+1/(V23/1.37)) + DQ23/((DQ23+1)/(U23/1.6) + DQ23/(V23/1.37))</f>
        <v>0</v>
      </c>
      <c r="Y23">
        <f>(DL23*DO23)</f>
        <v>0</v>
      </c>
      <c r="Z23">
        <f>(EE23+(Y23+2*0.95*5.67E-8*(((EE23+$B$7)+273)^4-(EE23+273)^4)-44100*N23)/(1.84*29.3*V23+8*0.95*5.67E-8*(EE23+273)^3))</f>
        <v>0</v>
      </c>
      <c r="AA23">
        <f>($C$7*EF23+$D$7*EG23+$E$7*Z23)</f>
        <v>0</v>
      </c>
      <c r="AB23">
        <f>0.61365*exp(17.502*AA23/(240.97+AA23))</f>
        <v>0</v>
      </c>
      <c r="AC23">
        <f>(AD23/AE23*100)</f>
        <v>0</v>
      </c>
      <c r="AD23">
        <f>DX23*(EC23+ED23)/1000</f>
        <v>0</v>
      </c>
      <c r="AE23">
        <f>0.61365*exp(17.502*EE23/(240.97+EE23))</f>
        <v>0</v>
      </c>
      <c r="AF23">
        <f>(AB23-DX23*(EC23+ED23)/1000)</f>
        <v>0</v>
      </c>
      <c r="AG23">
        <f>(-N23*44100)</f>
        <v>0</v>
      </c>
      <c r="AH23">
        <f>2*29.3*V23*0.92*(EE23-AA23)</f>
        <v>0</v>
      </c>
      <c r="AI23">
        <f>2*0.95*5.67E-8*(((EE23+$B$7)+273)^4-(AA23+273)^4)</f>
        <v>0</v>
      </c>
      <c r="AJ23">
        <f>Y23+AI23+AG23+AH23</f>
        <v>0</v>
      </c>
      <c r="AK23">
        <f>EB23*AY23*(DW23-DV23*(1000-AY23*DY23)/(1000-AY23*DX23))/(100*DP23)</f>
        <v>0</v>
      </c>
      <c r="AL23">
        <f>1000*EB23*AY23*(DX23-DY23)/(100*DP23*(1000-AY23*DX23))</f>
        <v>0</v>
      </c>
      <c r="AM23">
        <f>(AN23 - AO23 - EC23*1E3/(8.314*(EE23+273.15)) * AQ23/EB23 * AP23) * EB23/(100*DP23) * (1000 - DY23)/1000</f>
        <v>0</v>
      </c>
      <c r="AN23">
        <v>319.988283366308</v>
      </c>
      <c r="AO23">
        <v>318.172696969697</v>
      </c>
      <c r="AP23">
        <v>-0.0337314892857066</v>
      </c>
      <c r="AQ23">
        <v>66.947748386084</v>
      </c>
      <c r="AR23">
        <f>(AT23 - AS23 + EC23*1E3/(8.314*(EE23+273.15)) * AV23/EB23 * AU23) * EB23/(100*DP23) * 1000/(1000 - AT23)</f>
        <v>0</v>
      </c>
      <c r="AS23">
        <v>29.8655013385714</v>
      </c>
      <c r="AT23">
        <v>30.5786042424242</v>
      </c>
      <c r="AU23">
        <v>-0.00016779494190041</v>
      </c>
      <c r="AV23">
        <v>78.43</v>
      </c>
      <c r="AW23">
        <v>2</v>
      </c>
      <c r="AX23">
        <v>0</v>
      </c>
      <c r="AY23">
        <f>IF(AW23*$H$13&gt;=BA23,1.0,(BA23/(BA23-AW23*$H$13)))</f>
        <v>0</v>
      </c>
      <c r="AZ23">
        <f>(AY23-1)*100</f>
        <v>0</v>
      </c>
      <c r="BA23">
        <f>MAX(0,($B$13+$C$13*EJ23)/(1+$D$13*EJ23)*EC23/(EE23+273)*$E$13)</f>
        <v>0</v>
      </c>
      <c r="BB23" t="s">
        <v>431</v>
      </c>
      <c r="BC23">
        <v>10090.5</v>
      </c>
      <c r="BD23">
        <v>918.917307692308</v>
      </c>
      <c r="BE23">
        <v>4653.53</v>
      </c>
      <c r="BF23">
        <f>1-BD23/BE23</f>
        <v>0</v>
      </c>
      <c r="BG23">
        <v>-0.204273046024211</v>
      </c>
      <c r="BH23" t="s">
        <v>462</v>
      </c>
      <c r="BI23">
        <v>10109.2</v>
      </c>
      <c r="BJ23">
        <v>2283.41307692308</v>
      </c>
      <c r="BK23">
        <v>2408.11</v>
      </c>
      <c r="BL23">
        <f>1-BJ23/BK23</f>
        <v>0</v>
      </c>
      <c r="BM23">
        <v>0.5</v>
      </c>
      <c r="BN23">
        <f>DM23</f>
        <v>0</v>
      </c>
      <c r="BO23">
        <f>P23</f>
        <v>0</v>
      </c>
      <c r="BP23">
        <f>BL23*BM23*BN23</f>
        <v>0</v>
      </c>
      <c r="BQ23">
        <f>(BO23-BG23)/BN23</f>
        <v>0</v>
      </c>
      <c r="BR23">
        <f>(BE23-BK23)/BK23</f>
        <v>0</v>
      </c>
      <c r="BS23">
        <f>BD23/(BF23+BD23/BK23)</f>
        <v>0</v>
      </c>
      <c r="BT23" t="s">
        <v>433</v>
      </c>
      <c r="BU23">
        <v>0</v>
      </c>
      <c r="BV23">
        <f>IF(BU23&lt;&gt;0, BU23, BS23)</f>
        <v>0</v>
      </c>
      <c r="BW23">
        <f>1-BV23/BK23</f>
        <v>0</v>
      </c>
      <c r="BX23">
        <f>(BK23-BJ23)/(BK23-BV23)</f>
        <v>0</v>
      </c>
      <c r="BY23">
        <f>(BE23-BK23)/(BE23-BV23)</f>
        <v>0</v>
      </c>
      <c r="BZ23">
        <f>(BK23-BJ23)/(BK23-BD23)</f>
        <v>0</v>
      </c>
      <c r="CA23">
        <f>(BE23-BK23)/(BE23-BD23)</f>
        <v>0</v>
      </c>
      <c r="CB23">
        <f>(BX23*BV23/BJ23)</f>
        <v>0</v>
      </c>
      <c r="CC23">
        <f>(1-CB23)</f>
        <v>0</v>
      </c>
      <c r="CD23">
        <v>644</v>
      </c>
      <c r="CE23">
        <v>290</v>
      </c>
      <c r="CF23">
        <v>2408.11</v>
      </c>
      <c r="CG23">
        <v>55</v>
      </c>
      <c r="CH23">
        <v>10109.2</v>
      </c>
      <c r="CI23">
        <v>2398.17</v>
      </c>
      <c r="CJ23">
        <v>9.94</v>
      </c>
      <c r="CK23">
        <v>300</v>
      </c>
      <c r="CL23">
        <v>24.1</v>
      </c>
      <c r="CM23">
        <v>2406.40676651155</v>
      </c>
      <c r="CN23">
        <v>2.26070367339148</v>
      </c>
      <c r="CO23">
        <v>-8.32181433637054</v>
      </c>
      <c r="CP23">
        <v>1.99652359564703</v>
      </c>
      <c r="CQ23">
        <v>0.382899618387549</v>
      </c>
      <c r="CR23">
        <v>-0.00779543537263627</v>
      </c>
      <c r="CS23">
        <v>290</v>
      </c>
      <c r="CT23">
        <v>2402.87</v>
      </c>
      <c r="CU23">
        <v>885</v>
      </c>
      <c r="CV23">
        <v>10069</v>
      </c>
      <c r="CW23">
        <v>2398.14</v>
      </c>
      <c r="CX23">
        <v>4.73</v>
      </c>
      <c r="DL23">
        <f>$B$11*EK23+$C$11*EL23+$F$11*EW23*(1-EZ23)</f>
        <v>0</v>
      </c>
      <c r="DM23">
        <f>DL23*DN23</f>
        <v>0</v>
      </c>
      <c r="DN23">
        <f>($B$11*$D$9+$C$11*$D$9+$F$11*((FJ23+FB23)/MAX(FJ23+FB23+FK23, 0.1)*$I$9+FK23/MAX(FJ23+FB23+FK23, 0.1)*$J$9))/($B$11+$C$11+$F$11)</f>
        <v>0</v>
      </c>
      <c r="DO23">
        <f>($B$11*$K$9+$C$11*$K$9+$F$11*((FJ23+FB23)/MAX(FJ23+FB23+FK23, 0.1)*$P$9+FK23/MAX(FJ23+FB23+FK23, 0.1)*$Q$9))/($B$11+$C$11+$F$11)</f>
        <v>0</v>
      </c>
      <c r="DP23">
        <v>6</v>
      </c>
      <c r="DQ23">
        <v>0.5</v>
      </c>
      <c r="DR23" t="s">
        <v>434</v>
      </c>
      <c r="DS23">
        <v>2</v>
      </c>
      <c r="DT23" t="b">
        <v>1</v>
      </c>
      <c r="DU23">
        <v>1668547044.5</v>
      </c>
      <c r="DV23">
        <v>308.5471875</v>
      </c>
      <c r="DW23">
        <v>310.527</v>
      </c>
      <c r="DX23">
        <v>30.58230625</v>
      </c>
      <c r="DY23">
        <v>29.885675</v>
      </c>
      <c r="DZ23">
        <v>310.1311875</v>
      </c>
      <c r="EA23">
        <v>30.204275</v>
      </c>
      <c r="EB23">
        <v>599.98625</v>
      </c>
      <c r="EC23">
        <v>88.26463125</v>
      </c>
      <c r="ED23">
        <v>0.10005408125</v>
      </c>
      <c r="EE23">
        <v>30.6834875</v>
      </c>
      <c r="EF23">
        <v>29.82786875</v>
      </c>
      <c r="EG23">
        <v>999.9</v>
      </c>
      <c r="EH23">
        <v>0</v>
      </c>
      <c r="EI23">
        <v>0</v>
      </c>
      <c r="EJ23">
        <v>4987.8125</v>
      </c>
      <c r="EK23">
        <v>0</v>
      </c>
      <c r="EL23">
        <v>-11.8493</v>
      </c>
      <c r="EM23">
        <v>-1.963795</v>
      </c>
      <c r="EN23">
        <v>318.2975</v>
      </c>
      <c r="EO23">
        <v>320.09325</v>
      </c>
      <c r="EP23">
        <v>0.6966473125</v>
      </c>
      <c r="EQ23">
        <v>310.527</v>
      </c>
      <c r="ER23">
        <v>29.885675</v>
      </c>
      <c r="ES23">
        <v>2.69933625</v>
      </c>
      <c r="ET23">
        <v>2.6378475</v>
      </c>
      <c r="EU23">
        <v>22.281075</v>
      </c>
      <c r="EV23">
        <v>21.902975</v>
      </c>
      <c r="EW23">
        <v>699.998375</v>
      </c>
      <c r="EX23">
        <v>0.94300225</v>
      </c>
      <c r="EY23">
        <v>0.05699805625</v>
      </c>
      <c r="EZ23">
        <v>0</v>
      </c>
      <c r="FA23">
        <v>2284.619375</v>
      </c>
      <c r="FB23">
        <v>5.00072</v>
      </c>
      <c r="FC23">
        <v>15580.25625</v>
      </c>
      <c r="FD23">
        <v>6033.96</v>
      </c>
      <c r="FE23">
        <v>43.062</v>
      </c>
      <c r="FF23">
        <v>45.27325</v>
      </c>
      <c r="FG23">
        <v>44.534875</v>
      </c>
      <c r="FH23">
        <v>45.562</v>
      </c>
      <c r="FI23">
        <v>45.6210625</v>
      </c>
      <c r="FJ23">
        <v>655.385625</v>
      </c>
      <c r="FK23">
        <v>39.61375</v>
      </c>
      <c r="FL23">
        <v>0</v>
      </c>
      <c r="FM23">
        <v>62.8999998569489</v>
      </c>
      <c r="FN23">
        <v>0</v>
      </c>
      <c r="FO23">
        <v>2283.41307692308</v>
      </c>
      <c r="FP23">
        <v>-56.0252991757068</v>
      </c>
      <c r="FQ23">
        <v>-371.880342149519</v>
      </c>
      <c r="FR23">
        <v>15572.8423076923</v>
      </c>
      <c r="FS23">
        <v>15</v>
      </c>
      <c r="FT23">
        <v>1668547067</v>
      </c>
      <c r="FU23" t="s">
        <v>463</v>
      </c>
      <c r="FV23">
        <v>1668547067</v>
      </c>
      <c r="FW23">
        <v>1668546645</v>
      </c>
      <c r="FX23">
        <v>50</v>
      </c>
      <c r="FY23">
        <v>-0.017</v>
      </c>
      <c r="FZ23">
        <v>0.003</v>
      </c>
      <c r="GA23">
        <v>-1.584</v>
      </c>
      <c r="GB23">
        <v>0.378</v>
      </c>
      <c r="GC23">
        <v>311</v>
      </c>
      <c r="GD23">
        <v>30</v>
      </c>
      <c r="GE23">
        <v>0.9</v>
      </c>
      <c r="GF23">
        <v>0.2</v>
      </c>
      <c r="GG23">
        <v>0</v>
      </c>
      <c r="GH23">
        <v>0</v>
      </c>
      <c r="GI23" t="s">
        <v>436</v>
      </c>
      <c r="GJ23">
        <v>3.2385</v>
      </c>
      <c r="GK23">
        <v>2.68083</v>
      </c>
      <c r="GL23">
        <v>0.0672561</v>
      </c>
      <c r="GM23">
        <v>0.0669981</v>
      </c>
      <c r="GN23">
        <v>0.124388</v>
      </c>
      <c r="GO23">
        <v>0.121211</v>
      </c>
      <c r="GP23">
        <v>28317.3</v>
      </c>
      <c r="GQ23">
        <v>26124.1</v>
      </c>
      <c r="GR23">
        <v>28734.1</v>
      </c>
      <c r="GS23">
        <v>26576.3</v>
      </c>
      <c r="GT23">
        <v>35089.5</v>
      </c>
      <c r="GU23">
        <v>32877.4</v>
      </c>
      <c r="GV23">
        <v>43198.9</v>
      </c>
      <c r="GW23">
        <v>40260.6</v>
      </c>
      <c r="GX23">
        <v>2.0746</v>
      </c>
      <c r="GY23">
        <v>2.4877</v>
      </c>
      <c r="GZ23">
        <v>0.12517</v>
      </c>
      <c r="HA23">
        <v>0</v>
      </c>
      <c r="HB23">
        <v>27.7653</v>
      </c>
      <c r="HC23">
        <v>999.9</v>
      </c>
      <c r="HD23">
        <v>63.088</v>
      </c>
      <c r="HE23">
        <v>30.474</v>
      </c>
      <c r="HF23">
        <v>31.2916</v>
      </c>
      <c r="HG23">
        <v>29.7228</v>
      </c>
      <c r="HH23">
        <v>10.2965</v>
      </c>
      <c r="HI23">
        <v>3</v>
      </c>
      <c r="HJ23">
        <v>0.13189</v>
      </c>
      <c r="HK23">
        <v>0</v>
      </c>
      <c r="HL23">
        <v>20.3104</v>
      </c>
      <c r="HM23">
        <v>5.24724</v>
      </c>
      <c r="HN23">
        <v>11.9638</v>
      </c>
      <c r="HO23">
        <v>4.985</v>
      </c>
      <c r="HP23">
        <v>3.2923</v>
      </c>
      <c r="HQ23">
        <v>9999</v>
      </c>
      <c r="HR23">
        <v>999.9</v>
      </c>
      <c r="HS23">
        <v>9999</v>
      </c>
      <c r="HT23">
        <v>9999</v>
      </c>
      <c r="HU23">
        <v>4.97126</v>
      </c>
      <c r="HV23">
        <v>1.88293</v>
      </c>
      <c r="HW23">
        <v>1.87765</v>
      </c>
      <c r="HX23">
        <v>1.87925</v>
      </c>
      <c r="HY23">
        <v>1.87486</v>
      </c>
      <c r="HZ23">
        <v>1.875</v>
      </c>
      <c r="IA23">
        <v>1.87836</v>
      </c>
      <c r="IB23">
        <v>1.87881</v>
      </c>
      <c r="IC23">
        <v>0</v>
      </c>
      <c r="ID23">
        <v>0</v>
      </c>
      <c r="IE23">
        <v>0</v>
      </c>
      <c r="IF23">
        <v>0</v>
      </c>
      <c r="IG23" t="s">
        <v>437</v>
      </c>
      <c r="IH23" t="s">
        <v>438</v>
      </c>
      <c r="II23" t="s">
        <v>439</v>
      </c>
      <c r="IJ23" t="s">
        <v>439</v>
      </c>
      <c r="IK23" t="s">
        <v>439</v>
      </c>
      <c r="IL23" t="s">
        <v>439</v>
      </c>
      <c r="IM23">
        <v>0</v>
      </c>
      <c r="IN23">
        <v>100</v>
      </c>
      <c r="IO23">
        <v>100</v>
      </c>
      <c r="IP23">
        <v>-1.584</v>
      </c>
      <c r="IQ23">
        <v>0.3781</v>
      </c>
      <c r="IR23">
        <v>-1.56790909090904</v>
      </c>
      <c r="IS23">
        <v>0</v>
      </c>
      <c r="IT23">
        <v>0</v>
      </c>
      <c r="IU23">
        <v>0</v>
      </c>
      <c r="IV23">
        <v>0.378050000000002</v>
      </c>
      <c r="IW23">
        <v>0</v>
      </c>
      <c r="IX23">
        <v>0</v>
      </c>
      <c r="IY23">
        <v>0</v>
      </c>
      <c r="IZ23">
        <v>-1</v>
      </c>
      <c r="JA23">
        <v>-1</v>
      </c>
      <c r="JB23">
        <v>1</v>
      </c>
      <c r="JC23">
        <v>23</v>
      </c>
      <c r="JD23">
        <v>0.8</v>
      </c>
      <c r="JE23">
        <v>6.8</v>
      </c>
      <c r="JF23">
        <v>4.99756</v>
      </c>
      <c r="JG23">
        <v>4.99756</v>
      </c>
      <c r="JH23">
        <v>3.34595</v>
      </c>
      <c r="JI23">
        <v>3.05664</v>
      </c>
      <c r="JJ23">
        <v>3.05054</v>
      </c>
      <c r="JK23">
        <v>2.3584</v>
      </c>
      <c r="JL23">
        <v>33.8735</v>
      </c>
      <c r="JM23">
        <v>15.2178</v>
      </c>
      <c r="JN23">
        <v>2</v>
      </c>
      <c r="JO23">
        <v>621.217</v>
      </c>
      <c r="JP23">
        <v>1057.53</v>
      </c>
      <c r="JQ23">
        <v>29.0202</v>
      </c>
      <c r="JR23">
        <v>28.7394</v>
      </c>
      <c r="JS23">
        <v>30.0001</v>
      </c>
      <c r="JT23">
        <v>28.8303</v>
      </c>
      <c r="JU23">
        <v>28.8285</v>
      </c>
      <c r="JV23">
        <v>-1</v>
      </c>
      <c r="JW23">
        <v>-30</v>
      </c>
      <c r="JX23">
        <v>-30</v>
      </c>
      <c r="JY23">
        <v>-999.9</v>
      </c>
      <c r="JZ23">
        <v>1000</v>
      </c>
      <c r="KA23">
        <v>0</v>
      </c>
      <c r="KB23">
        <v>103.775</v>
      </c>
      <c r="KC23">
        <v>101.232</v>
      </c>
    </row>
    <row r="24" spans="1:289">
      <c r="A24">
        <v>8</v>
      </c>
      <c r="B24">
        <v>1668547100</v>
      </c>
      <c r="C24">
        <v>423</v>
      </c>
      <c r="D24" t="s">
        <v>464</v>
      </c>
      <c r="E24" t="s">
        <v>465</v>
      </c>
      <c r="F24">
        <v>15</v>
      </c>
      <c r="G24" t="s">
        <v>425</v>
      </c>
      <c r="H24" t="s">
        <v>426</v>
      </c>
      <c r="I24" t="s">
        <v>427</v>
      </c>
      <c r="J24" t="s">
        <v>428</v>
      </c>
      <c r="K24" t="s">
        <v>429</v>
      </c>
      <c r="L24" t="s">
        <v>430</v>
      </c>
      <c r="M24">
        <v>1668547091.5</v>
      </c>
      <c r="N24">
        <f>(O24)/1000</f>
        <v>0</v>
      </c>
      <c r="O24">
        <f>IF(DT24, AR24, AL24)</f>
        <v>0</v>
      </c>
      <c r="P24">
        <f>IF(DT24, AM24, AK24)</f>
        <v>0</v>
      </c>
      <c r="Q24">
        <f>DV24 - IF(AY24&gt;1, P24*DP24*100.0/(BA24*EJ24), 0)</f>
        <v>0</v>
      </c>
      <c r="R24">
        <f>((X24-N24/2)*Q24-P24)/(X24+N24/2)</f>
        <v>0</v>
      </c>
      <c r="S24">
        <f>R24*(EC24+ED24)/1000.0</f>
        <v>0</v>
      </c>
      <c r="T24">
        <f>(DV24 - IF(AY24&gt;1, P24*DP24*100.0/(BA24*EJ24), 0))*(EC24+ED24)/1000.0</f>
        <v>0</v>
      </c>
      <c r="U24">
        <f>2.0/((1/W24-1/V24)+SIGN(W24)*SQRT((1/W24-1/V24)*(1/W24-1/V24) + 4*DQ24/((DQ24+1)*(DQ24+1))*(2*1/W24*1/V24-1/V24*1/V24)))</f>
        <v>0</v>
      </c>
      <c r="V24">
        <f>IF(LEFT(DR24,1)&lt;&gt;"0",IF(LEFT(DR24,1)="1",3.0,DS24),$D$5+$E$5*(EJ24*EC24/($K$5*1000))+$F$5*(EJ24*EC24/($K$5*1000))*MAX(MIN(DP24,$J$5),$I$5)*MAX(MIN(DP24,$J$5),$I$5)+$G$5*MAX(MIN(DP24,$J$5),$I$5)*(EJ24*EC24/($K$5*1000))+$H$5*(EJ24*EC24/($K$5*1000))*(EJ24*EC24/($K$5*1000)))</f>
        <v>0</v>
      </c>
      <c r="W24">
        <f>N24*(1000-(1000*0.61365*exp(17.502*AA24/(240.97+AA24))/(EC24+ED24)+DX24)/2)/(1000*0.61365*exp(17.502*AA24/(240.97+AA24))/(EC24+ED24)-DX24)</f>
        <v>0</v>
      </c>
      <c r="X24">
        <f>1/((DQ24+1)/(U24/1.6)+1/(V24/1.37)) + DQ24/((DQ24+1)/(U24/1.6) + DQ24/(V24/1.37))</f>
        <v>0</v>
      </c>
      <c r="Y24">
        <f>(DL24*DO24)</f>
        <v>0</v>
      </c>
      <c r="Z24">
        <f>(EE24+(Y24+2*0.95*5.67E-8*(((EE24+$B$7)+273)^4-(EE24+273)^4)-44100*N24)/(1.84*29.3*V24+8*0.95*5.67E-8*(EE24+273)^3))</f>
        <v>0</v>
      </c>
      <c r="AA24">
        <f>($C$7*EF24+$D$7*EG24+$E$7*Z24)</f>
        <v>0</v>
      </c>
      <c r="AB24">
        <f>0.61365*exp(17.502*AA24/(240.97+AA24))</f>
        <v>0</v>
      </c>
      <c r="AC24">
        <f>(AD24/AE24*100)</f>
        <v>0</v>
      </c>
      <c r="AD24">
        <f>DX24*(EC24+ED24)/1000</f>
        <v>0</v>
      </c>
      <c r="AE24">
        <f>0.61365*exp(17.502*EE24/(240.97+EE24))</f>
        <v>0</v>
      </c>
      <c r="AF24">
        <f>(AB24-DX24*(EC24+ED24)/1000)</f>
        <v>0</v>
      </c>
      <c r="AG24">
        <f>(-N24*44100)</f>
        <v>0</v>
      </c>
      <c r="AH24">
        <f>2*29.3*V24*0.92*(EE24-AA24)</f>
        <v>0</v>
      </c>
      <c r="AI24">
        <f>2*0.95*5.67E-8*(((EE24+$B$7)+273)^4-(AA24+273)^4)</f>
        <v>0</v>
      </c>
      <c r="AJ24">
        <f>Y24+AI24+AG24+AH24</f>
        <v>0</v>
      </c>
      <c r="AK24">
        <f>EB24*AY24*(DW24-DV24*(1000-AY24*DY24)/(1000-AY24*DX24))/(100*DP24)</f>
        <v>0</v>
      </c>
      <c r="AL24">
        <f>1000*EB24*AY24*(DX24-DY24)/(100*DP24*(1000-AY24*DX24))</f>
        <v>0</v>
      </c>
      <c r="AM24">
        <f>(AN24 - AO24 - EC24*1E3/(8.314*(EE24+273.15)) * AQ24/EB24 * AP24) * EB24/(100*DP24) * (1000 - DY24)/1000</f>
        <v>0</v>
      </c>
      <c r="AN24">
        <v>320.15887177781</v>
      </c>
      <c r="AO24">
        <v>318.271327272727</v>
      </c>
      <c r="AP24">
        <v>-0.00806538445894148</v>
      </c>
      <c r="AQ24">
        <v>66.9482081942042</v>
      </c>
      <c r="AR24">
        <f>(AT24 - AS24 + EC24*1E3/(8.314*(EE24+273.15)) * AV24/EB24 * AU24) * EB24/(100*DP24) * 1000/(1000 - AT24)</f>
        <v>0</v>
      </c>
      <c r="AS24">
        <v>29.8352274219048</v>
      </c>
      <c r="AT24">
        <v>30.5610515151515</v>
      </c>
      <c r="AU24">
        <v>-0.0001774785214788</v>
      </c>
      <c r="AV24">
        <v>78.43</v>
      </c>
      <c r="AW24">
        <v>2</v>
      </c>
      <c r="AX24">
        <v>0</v>
      </c>
      <c r="AY24">
        <f>IF(AW24*$H$13&gt;=BA24,1.0,(BA24/(BA24-AW24*$H$13)))</f>
        <v>0</v>
      </c>
      <c r="AZ24">
        <f>(AY24-1)*100</f>
        <v>0</v>
      </c>
      <c r="BA24">
        <f>MAX(0,($B$13+$C$13*EJ24)/(1+$D$13*EJ24)*EC24/(EE24+273)*$E$13)</f>
        <v>0</v>
      </c>
      <c r="BB24" t="s">
        <v>431</v>
      </c>
      <c r="BC24">
        <v>10090.5</v>
      </c>
      <c r="BD24">
        <v>918.917307692308</v>
      </c>
      <c r="BE24">
        <v>4653.53</v>
      </c>
      <c r="BF24">
        <f>1-BD24/BE24</f>
        <v>0</v>
      </c>
      <c r="BG24">
        <v>-0.204273046024211</v>
      </c>
      <c r="BH24" t="s">
        <v>466</v>
      </c>
      <c r="BI24">
        <v>10109.9</v>
      </c>
      <c r="BJ24">
        <v>2237.3764</v>
      </c>
      <c r="BK24">
        <v>2363.73</v>
      </c>
      <c r="BL24">
        <f>1-BJ24/BK24</f>
        <v>0</v>
      </c>
      <c r="BM24">
        <v>0.5</v>
      </c>
      <c r="BN24">
        <f>DM24</f>
        <v>0</v>
      </c>
      <c r="BO24">
        <f>P24</f>
        <v>0</v>
      </c>
      <c r="BP24">
        <f>BL24*BM24*BN24</f>
        <v>0</v>
      </c>
      <c r="BQ24">
        <f>(BO24-BG24)/BN24</f>
        <v>0</v>
      </c>
      <c r="BR24">
        <f>(BE24-BK24)/BK24</f>
        <v>0</v>
      </c>
      <c r="BS24">
        <f>BD24/(BF24+BD24/BK24)</f>
        <v>0</v>
      </c>
      <c r="BT24" t="s">
        <v>433</v>
      </c>
      <c r="BU24">
        <v>0</v>
      </c>
      <c r="BV24">
        <f>IF(BU24&lt;&gt;0, BU24, BS24)</f>
        <v>0</v>
      </c>
      <c r="BW24">
        <f>1-BV24/BK24</f>
        <v>0</v>
      </c>
      <c r="BX24">
        <f>(BK24-BJ24)/(BK24-BV24)</f>
        <v>0</v>
      </c>
      <c r="BY24">
        <f>(BE24-BK24)/(BE24-BV24)</f>
        <v>0</v>
      </c>
      <c r="BZ24">
        <f>(BK24-BJ24)/(BK24-BD24)</f>
        <v>0</v>
      </c>
      <c r="CA24">
        <f>(BE24-BK24)/(BE24-BD24)</f>
        <v>0</v>
      </c>
      <c r="CB24">
        <f>(BX24*BV24/BJ24)</f>
        <v>0</v>
      </c>
      <c r="CC24">
        <f>(1-CB24)</f>
        <v>0</v>
      </c>
      <c r="CD24">
        <v>645</v>
      </c>
      <c r="CE24">
        <v>290</v>
      </c>
      <c r="CF24">
        <v>2363.73</v>
      </c>
      <c r="CG24">
        <v>45</v>
      </c>
      <c r="CH24">
        <v>10109.9</v>
      </c>
      <c r="CI24">
        <v>2353.07</v>
      </c>
      <c r="CJ24">
        <v>10.66</v>
      </c>
      <c r="CK24">
        <v>300</v>
      </c>
      <c r="CL24">
        <v>24.1</v>
      </c>
      <c r="CM24">
        <v>2359.35926775158</v>
      </c>
      <c r="CN24">
        <v>2.80788040259923</v>
      </c>
      <c r="CO24">
        <v>-6.35561321490187</v>
      </c>
      <c r="CP24">
        <v>2.47960481115667</v>
      </c>
      <c r="CQ24">
        <v>0.190043720296209</v>
      </c>
      <c r="CR24">
        <v>-0.00779483136818687</v>
      </c>
      <c r="CS24">
        <v>290</v>
      </c>
      <c r="CT24">
        <v>2356.99</v>
      </c>
      <c r="CU24">
        <v>875</v>
      </c>
      <c r="CV24">
        <v>10068.5</v>
      </c>
      <c r="CW24">
        <v>2353.05</v>
      </c>
      <c r="CX24">
        <v>3.94</v>
      </c>
      <c r="DL24">
        <f>$B$11*EK24+$C$11*EL24+$F$11*EW24*(1-EZ24)</f>
        <v>0</v>
      </c>
      <c r="DM24">
        <f>DL24*DN24</f>
        <v>0</v>
      </c>
      <c r="DN24">
        <f>($B$11*$D$9+$C$11*$D$9+$F$11*((FJ24+FB24)/MAX(FJ24+FB24+FK24, 0.1)*$I$9+FK24/MAX(FJ24+FB24+FK24, 0.1)*$J$9))/($B$11+$C$11+$F$11)</f>
        <v>0</v>
      </c>
      <c r="DO24">
        <f>($B$11*$K$9+$C$11*$K$9+$F$11*((FJ24+FB24)/MAX(FJ24+FB24+FK24, 0.1)*$P$9+FK24/MAX(FJ24+FB24+FK24, 0.1)*$Q$9))/($B$11+$C$11+$F$11)</f>
        <v>0</v>
      </c>
      <c r="DP24">
        <v>6</v>
      </c>
      <c r="DQ24">
        <v>0.5</v>
      </c>
      <c r="DR24" t="s">
        <v>434</v>
      </c>
      <c r="DS24">
        <v>2</v>
      </c>
      <c r="DT24" t="b">
        <v>1</v>
      </c>
      <c r="DU24">
        <v>1668547091.5</v>
      </c>
      <c r="DV24">
        <v>308.6496875</v>
      </c>
      <c r="DW24">
        <v>310.7619375</v>
      </c>
      <c r="DX24">
        <v>30.56719375</v>
      </c>
      <c r="DY24">
        <v>29.844425</v>
      </c>
      <c r="DZ24">
        <v>310.2556875</v>
      </c>
      <c r="EA24">
        <v>30.1891625</v>
      </c>
      <c r="EB24">
        <v>600.0078125</v>
      </c>
      <c r="EC24">
        <v>88.2636</v>
      </c>
      <c r="ED24">
        <v>0.1000188625</v>
      </c>
      <c r="EE24">
        <v>30.720525</v>
      </c>
      <c r="EF24">
        <v>29.88143125</v>
      </c>
      <c r="EG24">
        <v>999.9</v>
      </c>
      <c r="EH24">
        <v>0</v>
      </c>
      <c r="EI24">
        <v>0</v>
      </c>
      <c r="EJ24">
        <v>4995</v>
      </c>
      <c r="EK24">
        <v>0</v>
      </c>
      <c r="EL24">
        <v>-11.8493</v>
      </c>
      <c r="EM24">
        <v>-2.0907175</v>
      </c>
      <c r="EN24">
        <v>318.404</v>
      </c>
      <c r="EO24">
        <v>320.321875</v>
      </c>
      <c r="EP24">
        <v>0.72277075</v>
      </c>
      <c r="EQ24">
        <v>310.7619375</v>
      </c>
      <c r="ER24">
        <v>29.844425</v>
      </c>
      <c r="ES24">
        <v>2.697970625</v>
      </c>
      <c r="ET24">
        <v>2.6341775</v>
      </c>
      <c r="EU24">
        <v>22.27276875</v>
      </c>
      <c r="EV24">
        <v>21.880175</v>
      </c>
      <c r="EW24">
        <v>700.015375</v>
      </c>
      <c r="EX24">
        <v>0.942981875</v>
      </c>
      <c r="EY24">
        <v>0.05701846875</v>
      </c>
      <c r="EZ24">
        <v>0</v>
      </c>
      <c r="FA24">
        <v>2238.2</v>
      </c>
      <c r="FB24">
        <v>5.00072</v>
      </c>
      <c r="FC24">
        <v>15271.8</v>
      </c>
      <c r="FD24">
        <v>6034.07</v>
      </c>
      <c r="FE24">
        <v>43.117125</v>
      </c>
      <c r="FF24">
        <v>45.319875</v>
      </c>
      <c r="FG24">
        <v>44.5816875</v>
      </c>
      <c r="FH24">
        <v>45.625</v>
      </c>
      <c r="FI24">
        <v>45.687</v>
      </c>
      <c r="FJ24">
        <v>655.386875</v>
      </c>
      <c r="FK24">
        <v>39.62625</v>
      </c>
      <c r="FL24">
        <v>0</v>
      </c>
      <c r="FM24">
        <v>45.7000000476837</v>
      </c>
      <c r="FN24">
        <v>0</v>
      </c>
      <c r="FO24">
        <v>2237.3764</v>
      </c>
      <c r="FP24">
        <v>-42.4330768496347</v>
      </c>
      <c r="FQ24">
        <v>-294.184614904827</v>
      </c>
      <c r="FR24">
        <v>15265.796</v>
      </c>
      <c r="FS24">
        <v>15</v>
      </c>
      <c r="FT24">
        <v>1668547119</v>
      </c>
      <c r="FU24" t="s">
        <v>467</v>
      </c>
      <c r="FV24">
        <v>1668547119</v>
      </c>
      <c r="FW24">
        <v>1668546645</v>
      </c>
      <c r="FX24">
        <v>51</v>
      </c>
      <c r="FY24">
        <v>-0.021</v>
      </c>
      <c r="FZ24">
        <v>0.003</v>
      </c>
      <c r="GA24">
        <v>-1.606</v>
      </c>
      <c r="GB24">
        <v>0.378</v>
      </c>
      <c r="GC24">
        <v>311</v>
      </c>
      <c r="GD24">
        <v>30</v>
      </c>
      <c r="GE24">
        <v>1.32</v>
      </c>
      <c r="GF24">
        <v>0.2</v>
      </c>
      <c r="GG24">
        <v>0</v>
      </c>
      <c r="GH24">
        <v>0</v>
      </c>
      <c r="GI24" t="s">
        <v>436</v>
      </c>
      <c r="GJ24">
        <v>3.23797</v>
      </c>
      <c r="GK24">
        <v>2.68099</v>
      </c>
      <c r="GL24">
        <v>0.0672847</v>
      </c>
      <c r="GM24">
        <v>0.0670794</v>
      </c>
      <c r="GN24">
        <v>0.124349</v>
      </c>
      <c r="GO24">
        <v>0.121184</v>
      </c>
      <c r="GP24">
        <v>28316.2</v>
      </c>
      <c r="GQ24">
        <v>26121</v>
      </c>
      <c r="GR24">
        <v>28733.8</v>
      </c>
      <c r="GS24">
        <v>26575.4</v>
      </c>
      <c r="GT24">
        <v>35090.8</v>
      </c>
      <c r="GU24">
        <v>32877.9</v>
      </c>
      <c r="GV24">
        <v>43198.6</v>
      </c>
      <c r="GW24">
        <v>40260</v>
      </c>
      <c r="GX24">
        <v>2.0744</v>
      </c>
      <c r="GY24">
        <v>2.4871</v>
      </c>
      <c r="GZ24">
        <v>0.128597</v>
      </c>
      <c r="HA24">
        <v>0</v>
      </c>
      <c r="HB24">
        <v>27.7885</v>
      </c>
      <c r="HC24">
        <v>999.9</v>
      </c>
      <c r="HD24">
        <v>62.99</v>
      </c>
      <c r="HE24">
        <v>30.504</v>
      </c>
      <c r="HF24">
        <v>31.2975</v>
      </c>
      <c r="HG24">
        <v>29.9528</v>
      </c>
      <c r="HH24">
        <v>10.3045</v>
      </c>
      <c r="HI24">
        <v>3</v>
      </c>
      <c r="HJ24">
        <v>0.131728</v>
      </c>
      <c r="HK24">
        <v>0</v>
      </c>
      <c r="HL24">
        <v>20.3103</v>
      </c>
      <c r="HM24">
        <v>5.24544</v>
      </c>
      <c r="HN24">
        <v>11.965</v>
      </c>
      <c r="HO24">
        <v>4.9852</v>
      </c>
      <c r="HP24">
        <v>3.2925</v>
      </c>
      <c r="HQ24">
        <v>9999</v>
      </c>
      <c r="HR24">
        <v>999.9</v>
      </c>
      <c r="HS24">
        <v>9999</v>
      </c>
      <c r="HT24">
        <v>9999</v>
      </c>
      <c r="HU24">
        <v>4.97113</v>
      </c>
      <c r="HV24">
        <v>1.88293</v>
      </c>
      <c r="HW24">
        <v>1.87761</v>
      </c>
      <c r="HX24">
        <v>1.87925</v>
      </c>
      <c r="HY24">
        <v>1.87485</v>
      </c>
      <c r="HZ24">
        <v>1.875</v>
      </c>
      <c r="IA24">
        <v>1.87836</v>
      </c>
      <c r="IB24">
        <v>1.87881</v>
      </c>
      <c r="IC24">
        <v>0</v>
      </c>
      <c r="ID24">
        <v>0</v>
      </c>
      <c r="IE24">
        <v>0</v>
      </c>
      <c r="IF24">
        <v>0</v>
      </c>
      <c r="IG24" t="s">
        <v>437</v>
      </c>
      <c r="IH24" t="s">
        <v>438</v>
      </c>
      <c r="II24" t="s">
        <v>439</v>
      </c>
      <c r="IJ24" t="s">
        <v>439</v>
      </c>
      <c r="IK24" t="s">
        <v>439</v>
      </c>
      <c r="IL24" t="s">
        <v>439</v>
      </c>
      <c r="IM24">
        <v>0</v>
      </c>
      <c r="IN24">
        <v>100</v>
      </c>
      <c r="IO24">
        <v>100</v>
      </c>
      <c r="IP24">
        <v>-1.606</v>
      </c>
      <c r="IQ24">
        <v>0.378</v>
      </c>
      <c r="IR24">
        <v>-1.5845</v>
      </c>
      <c r="IS24">
        <v>0</v>
      </c>
      <c r="IT24">
        <v>0</v>
      </c>
      <c r="IU24">
        <v>0</v>
      </c>
      <c r="IV24">
        <v>0.378050000000002</v>
      </c>
      <c r="IW24">
        <v>0</v>
      </c>
      <c r="IX24">
        <v>0</v>
      </c>
      <c r="IY24">
        <v>0</v>
      </c>
      <c r="IZ24">
        <v>-1</v>
      </c>
      <c r="JA24">
        <v>-1</v>
      </c>
      <c r="JB24">
        <v>1</v>
      </c>
      <c r="JC24">
        <v>23</v>
      </c>
      <c r="JD24">
        <v>0.6</v>
      </c>
      <c r="JE24">
        <v>7.6</v>
      </c>
      <c r="JF24">
        <v>4.99756</v>
      </c>
      <c r="JG24">
        <v>4.99756</v>
      </c>
      <c r="JH24">
        <v>3.34595</v>
      </c>
      <c r="JI24">
        <v>3.05664</v>
      </c>
      <c r="JJ24">
        <v>3.05054</v>
      </c>
      <c r="JK24">
        <v>2.33521</v>
      </c>
      <c r="JL24">
        <v>33.8961</v>
      </c>
      <c r="JM24">
        <v>15.2178</v>
      </c>
      <c r="JN24">
        <v>2</v>
      </c>
      <c r="JO24">
        <v>621.058</v>
      </c>
      <c r="JP24">
        <v>1056.75</v>
      </c>
      <c r="JQ24">
        <v>29.0272</v>
      </c>
      <c r="JR24">
        <v>28.7369</v>
      </c>
      <c r="JS24">
        <v>29.9999</v>
      </c>
      <c r="JT24">
        <v>28.8303</v>
      </c>
      <c r="JU24">
        <v>28.8267</v>
      </c>
      <c r="JV24">
        <v>-1</v>
      </c>
      <c r="JW24">
        <v>-30</v>
      </c>
      <c r="JX24">
        <v>-30</v>
      </c>
      <c r="JY24">
        <v>-999.9</v>
      </c>
      <c r="JZ24">
        <v>1000</v>
      </c>
      <c r="KA24">
        <v>0</v>
      </c>
      <c r="KB24">
        <v>103.774</v>
      </c>
      <c r="KC24">
        <v>101.229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2023-11-08T13:45:43Z</dcterms:created>
  <dcterms:modified xsi:type="dcterms:W3CDTF">2023-11-08T13:45:43Z</dcterms:modified>
</cp:coreProperties>
</file>