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<sst xmlns="http://schemas.openxmlformats.org/spreadsheetml/2006/main" count="1011" uniqueCount="458">
  <si>
    <t>File opened</t>
  </si>
  <si>
    <t>2024-01-17 11:43:40</t>
  </si>
  <si>
    <t>Console s/n</t>
  </si>
  <si>
    <t>68C-831465</t>
  </si>
  <si>
    <t>Console ver</t>
  </si>
  <si>
    <t>Bluestem v.2.1.08</t>
  </si>
  <si>
    <t>Scripts ver</t>
  </si>
  <si>
    <t>2022.05  2.1.08, Aug 2022</t>
  </si>
  <si>
    <t>Head s/n</t>
  </si>
  <si>
    <t>68H-581465</t>
  </si>
  <si>
    <t>Head ver</t>
  </si>
  <si>
    <t>1.4.22</t>
  </si>
  <si>
    <t>Head cal</t>
  </si>
  <si>
    <t>{"co2aspanconc1": "2500", "co2bspan1": "0.999404", "h2oaspan2a": "0.0710612", "h2oaspanconc1": "12.27", "h2oaspan2b": "0.0719718", "ssa_ref": "32045.5", "co2aspanconc2": "296.4", "h2obspanconc1": "12.27", "h2oazero": "1.06986", "co2bspanconc2": "296.4", "flowazero": "0.33299", "flowbzero": "0.30416", "tazero": "0.206974", "co2aspan1": "0.999978", "h2oaspan2": "0", "h2oaspan1": "1.01282", "ssb_ref": "32265.3", "h2obspan2b": "0.0724435", "co2aspan2a": "0.290097", "oxygen": "21", "co2bspan2b": "0.286892", "tbzero": "0.366196", "co2bspan2a": "0.289663", "h2obspanconc2": "0", "co2bspanconc1": "2500", "chamberpressurezero": "2.6056", "co2bzero": "0.94951", "co2aspan2b": "0.287444", "h2oaspanconc2": "0", "h2obzero": "1.06311", "h2obspan2": "0", "co2aspan2": "-0.0314519", "co2bspan2": "-0.0309672", "h2obspan1": "1.01222", "flowmeterzero": "0.997628", "co2azero": "0.94155", "h2obspan2a": "0.071569"}</t>
  </si>
  <si>
    <t>CO2 rangematch</t>
  </si>
  <si>
    <t>Wed Apr 26 16:49</t>
  </si>
  <si>
    <t>H2O rangematch</t>
  </si>
  <si>
    <t>Wed Apr 26 15:55</t>
  </si>
  <si>
    <t>Chamber type</t>
  </si>
  <si>
    <t>6800-01A</t>
  </si>
  <si>
    <t>Chamber s/n</t>
  </si>
  <si>
    <t>MPF-651369</t>
  </si>
  <si>
    <t>Chamber rev</t>
  </si>
  <si>
    <t>0</t>
  </si>
  <si>
    <t>Chamber cal</t>
  </si>
  <si>
    <t>Fluorometer</t>
  </si>
  <si>
    <t>Flr. Version</t>
  </si>
  <si>
    <t>11:43:40</t>
  </si>
  <si>
    <t>Stability Definition:	F (FlrLS): Slp&lt;5 Per=15	gsw (GasEx): Slp&lt;0.05 Per=15	A (GasEx): Slp&lt;0.3 Per=15</t>
  </si>
  <si>
    <t>11:51:05</t>
  </si>
  <si>
    <t>ref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</si>
  <si>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</si>
  <si>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</si>
  <si>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</si>
  <si>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</si>
  <si>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</si>
  <si>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</si>
  <si>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</si>
  <si>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</si>
  <si>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</si>
  <si>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</si>
  <si>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</si>
  <si>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</si>
  <si>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</si>
  <si>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</si>
  <si>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</si>
  <si>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</si>
  <si>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</si>
  <si>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</si>
  <si>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</si>
  <si>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</si>
  <si>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</si>
  <si>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</si>
  <si>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</si>
  <si>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</si>
  <si>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</si>
  <si>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</si>
  <si>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</si>
  <si>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</si>
  <si>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</si>
  <si>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</si>
  <si>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</si>
  <si>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</si>
  <si>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</si>
  <si>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</si>
  <si>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</si>
  <si>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</si>
  <si>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</si>
  <si>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</si>
  <si>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</si>
  <si>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</si>
  <si>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</si>
  <si>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</si>
  <si>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</si>
  <si>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</si>
  <si>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</si>
  <si>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</si>
  <si>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</si>
  <si>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</si>
  <si>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</si>
  <si>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</si>
  <si>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</si>
  <si>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4.21173 103.003 368.124 616.503 834.76 1044.95 1215.19 1332.92</t>
  </si>
  <si>
    <t>Fs_true</t>
  </si>
  <si>
    <t>2.71602 117.687 400.368 609.072 801.214 1004.17 1201.11 1402.29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</si>
  <si>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</si>
  <si>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</si>
  <si>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</si>
  <si>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</si>
  <si>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</si>
  <si>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</si>
  <si>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</si>
  <si>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</si>
  <si>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</si>
  <si>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</si>
  <si>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</si>
  <si>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</si>
  <si>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</si>
  <si>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</si>
  <si>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</si>
  <si>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</si>
  <si>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</si>
  <si>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</si>
  <si>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</si>
  <si>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</si>
  <si>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</si>
  <si>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</si>
  <si>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</si>
  <si>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</si>
  <si>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</si>
  <si>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</si>
  <si>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</si>
  <si>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</si>
  <si>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</si>
  <si>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</si>
  <si>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</si>
  <si>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</si>
  <si>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</si>
  <si>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</si>
  <si>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</si>
  <si>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</si>
  <si>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</si>
  <si>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</si>
  <si>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</si>
  <si>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</si>
  <si>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</si>
  <si>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</si>
  <si>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</si>
  <si>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</si>
  <si>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</si>
  <si>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</si>
  <si>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</si>
  <si>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</si>
  <si>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</si>
  <si>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</si>
  <si>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</si>
  <si>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</si>
  <si>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</si>
  <si>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</si>
  <si>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</si>
  <si>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</si>
  <si>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</si>
  <si>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</si>
  <si>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</si>
  <si>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</si>
  <si>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</si>
  <si>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</si>
  <si>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</si>
  <si>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</si>
  <si>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</si>
  <si>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</si>
  <si>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</si>
  <si>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</si>
  <si>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</si>
  <si>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</si>
  <si>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</si>
  <si>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</si>
  <si>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</si>
  <si>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</si>
  <si>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</si>
  <si>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</si>
  <si>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</si>
  <si>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</si>
  <si>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</si>
  <si>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</si>
  <si>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</si>
  <si>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</si>
  <si>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</si>
  <si>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</si>
  <si>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</si>
  <si>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</si>
  <si>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</si>
  <si>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</si>
  <si>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</si>
  <si>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</si>
  <si>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</si>
  <si>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</si>
  <si>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</si>
  <si>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</si>
  <si>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</si>
  <si>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</si>
  <si>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</si>
  <si>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</si>
  <si>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</si>
  <si>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</si>
  <si>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</si>
  <si>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</si>
  <si>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</si>
  <si>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</si>
  <si>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</si>
  <si>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</si>
  <si>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</si>
  <si>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</si>
  <si>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</si>
  <si>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</si>
  <si>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</si>
  <si>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</si>
  <si>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</si>
  <si>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</si>
  <si>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</si>
  <si>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</si>
  <si>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</si>
  <si>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</si>
  <si>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</si>
  <si>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</si>
  <si>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</si>
  <si>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</si>
  <si>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</si>
  <si>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</si>
  <si>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</si>
  <si>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</si>
  <si>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</si>
  <si>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</si>
  <si>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</si>
  <si>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</si>
  <si>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</si>
  <si>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</si>
  <si>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</si>
  <si>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</si>
  <si>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</si>
  <si>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</si>
  <si>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</si>
  <si>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</si>
  <si>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</si>
  <si>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</si>
  <si>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</si>
  <si>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</si>
  <si>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</si>
  <si>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</si>
  <si>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</si>
  <si>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</si>
  <si>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</si>
  <si>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</si>
  <si>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</si>
  <si>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</si>
  <si>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</si>
  <si>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</si>
  <si>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</si>
  <si>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</si>
  <si>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</si>
  <si>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</si>
  <si>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</si>
  <si>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</si>
  <si>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</si>
  <si>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</si>
  <si>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</si>
  <si>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</si>
  <si>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</si>
  <si>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</si>
  <si>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</si>
  <si>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</si>
  <si>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</si>
  <si>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</si>
  <si>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</si>
  <si>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</si>
  <si>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</si>
  <si>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</si>
  <si>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</si>
  <si>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</si>
  <si>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</si>
  <si>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</si>
  <si>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</si>
  <si>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</si>
  <si>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</si>
  <si>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</si>
  <si>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</si>
  <si>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</si>
  <si>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</si>
  <si>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</si>
  <si>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</si>
  <si>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</si>
  <si>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</si>
  <si>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</si>
  <si>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</si>
  <si>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</si>
  <si>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</si>
  <si>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</si>
  <si>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</si>
  <si>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</si>
  <si>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</si>
  <si>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</si>
  <si>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</si>
  <si>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</si>
  <si>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</si>
  <si>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</si>
  <si>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</si>
  <si>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</si>
  <si>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F:MN</t>
  </si>
  <si>
    <t>F:SLP</t>
  </si>
  <si>
    <t>F:SD</t>
  </si>
  <si>
    <t>F:OK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</si>
  <si>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</si>
  <si>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</si>
  <si>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</si>
  <si>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</si>
  <si>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</si>
  <si>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</si>
  <si>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</si>
  <si>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</si>
  <si>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</si>
  <si>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</si>
  <si>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</si>
  <si>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</si>
  <si>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</si>
  <si>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</si>
  <si>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</si>
  <si>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</si>
  <si>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</si>
  <si>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</si>
  <si>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</si>
  <si>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</si>
  <si>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</si>
  <si>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</si>
  <si>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</si>
  <si>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</si>
  <si>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</si>
  <si>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</si>
  <si>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</si>
  <si>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</si>
  <si>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</si>
  <si>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</si>
  <si>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</si>
  <si>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</si>
  <si>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</si>
  <si>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</si>
  <si>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</si>
  <si>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</si>
  <si>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</si>
  <si>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</si>
  <si>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</si>
  <si>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</si>
  <si>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</si>
  <si>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</si>
  <si>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</si>
  <si>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</si>
  <si>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</si>
  <si>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</si>
  <si>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</si>
  <si>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</si>
  <si>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</si>
  <si>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</si>
  <si>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</si>
  <si>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</si>
  <si>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</si>
  <si>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</si>
  <si>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</si>
  <si>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</si>
  <si>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</si>
  <si>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</si>
  <si>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</si>
  <si>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</si>
  <si>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</si>
  <si>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</si>
  <si>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</si>
  <si>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</si>
  <si>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</si>
  <si>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</si>
  <si>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</si>
  <si>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</si>
  <si>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</si>
  <si>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</si>
  <si>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</si>
  <si>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</si>
  <si>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</si>
  <si>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</si>
  <si>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</si>
  <si>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</si>
  <si>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</si>
  <si>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</si>
  <si>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</si>
  <si>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</si>
  <si>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</si>
  <si>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</si>
  <si>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</si>
  <si>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</si>
  <si>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</si>
  <si>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</si>
  <si>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</si>
  <si>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</si>
  <si>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</si>
  <si>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</si>
  <si>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</si>
  <si>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</si>
  <si>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</si>
  <si>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</si>
  <si>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</si>
  <si>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</si>
  <si>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</si>
  <si>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</si>
  <si>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</si>
  <si>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</si>
  <si>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</si>
  <si>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</si>
  <si>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</si>
  <si>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</si>
  <si>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</si>
  <si>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</si>
  <si>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</si>
  <si>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</si>
  <si>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</si>
  <si>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</si>
  <si>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</si>
  <si>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</si>
  <si>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</si>
  <si>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</si>
  <si>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</si>
  <si>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</si>
  <si>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</si>
  <si>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</si>
  <si>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</si>
  <si>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</si>
  <si>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</si>
  <si>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</si>
  <si>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</si>
  <si>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</si>
  <si>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</si>
  <si>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</si>
  <si>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</si>
  <si>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</si>
  <si>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</si>
  <si>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</si>
  <si>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</si>
  <si>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</si>
  <si>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 xml:space="preserve"> min⁻¹</t>
  </si>
  <si>
    <t>mol m⁻² s⁻¹ min⁻¹</t>
  </si>
  <si>
    <t>V</t>
  </si>
  <si>
    <t>mV</t>
  </si>
  <si>
    <t>mg</t>
  </si>
  <si>
    <t>hrs</t>
  </si>
  <si>
    <t>min</t>
  </si>
  <si>
    <t>20240117 11:54:29</t>
  </si>
  <si>
    <t>11:54:29</t>
  </si>
  <si>
    <t>RECT-2257-20231221-14_15_16</t>
  </si>
  <si>
    <t>MPF-2277-20240117-11_54_32</t>
  </si>
  <si>
    <t>-</t>
  </si>
  <si>
    <t>0: Broadleaf</t>
  </si>
  <si>
    <t>11:53:51</t>
  </si>
  <si>
    <t>2/3</t>
  </si>
  <si>
    <t>10111111</t>
  </si>
  <si>
    <t>oioooooo</t>
  </si>
  <si>
    <t>off</t>
  </si>
  <si>
    <t>on</t>
  </si>
  <si>
    <t>20240117 11:55:10</t>
  </si>
  <si>
    <t>11:55:10</t>
  </si>
  <si>
    <t>MPF-2278-20240117-11_55_13</t>
  </si>
  <si>
    <t>1/3</t>
  </si>
  <si>
    <t>20240117 11:55:46</t>
  </si>
  <si>
    <t>11:55:46</t>
  </si>
  <si>
    <t>MPF-2279-20240117-11_55_49</t>
  </si>
  <si>
    <t>20240117 11:56:26</t>
  </si>
  <si>
    <t>11:56:26</t>
  </si>
  <si>
    <t>MPF-2280-20240117-11_56_29</t>
  </si>
  <si>
    <t>20240117 11:57:03</t>
  </si>
  <si>
    <t>11:57:03</t>
  </si>
  <si>
    <t>MPF-2281-20240117-11_57_06</t>
  </si>
  <si>
    <t>20240117 11:58:15</t>
  </si>
  <si>
    <t>11:58:15</t>
  </si>
  <si>
    <t>MPF-2282-20240117-11_58_18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</si>
</sst>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I22"/>
  <sheetViews>
    <sheetView tabSelected="1" workbookViewId="0"/>
  </sheetViews>
  <sheetFormatPr defaultRowHeight="15"/>
  <sheetData>
    <row r="2" spans="1:295">
      <c r="A2" t="s">
        <v>31</v>
      </c>
      <c r="B2" t="s">
        <v>32</v>
      </c>
      <c r="C2" t="s">
        <v>33</v>
      </c>
    </row>
    <row r="3" spans="1:295">
      <c r="B3" t="s">
        <v>23</v>
      </c>
      <c r="C3">
        <v>21</v>
      </c>
    </row>
    <row r="4" spans="1:295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5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5">
      <c r="B7">
        <v>0</v>
      </c>
      <c r="C7">
        <v>1</v>
      </c>
      <c r="D7">
        <v>0</v>
      </c>
      <c r="E7">
        <v>0</v>
      </c>
    </row>
    <row r="8" spans="1:29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5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5">
      <c r="B11">
        <v>0</v>
      </c>
      <c r="C11">
        <v>0</v>
      </c>
      <c r="D11">
        <v>0</v>
      </c>
      <c r="E11">
        <v>0</v>
      </c>
      <c r="F11">
        <v>1</v>
      </c>
    </row>
    <row r="12" spans="1:29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5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93</v>
      </c>
      <c r="DG14" t="s">
        <v>93</v>
      </c>
      <c r="DH14" t="s">
        <v>93</v>
      </c>
      <c r="DI14" t="s">
        <v>93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  <c r="JY14" t="s">
        <v>106</v>
      </c>
      <c r="JZ14" t="s">
        <v>106</v>
      </c>
      <c r="KA14" t="s">
        <v>106</v>
      </c>
      <c r="KB14" t="s">
        <v>106</v>
      </c>
      <c r="KC14" t="s">
        <v>106</v>
      </c>
      <c r="KD14" t="s">
        <v>106</v>
      </c>
      <c r="KE14" t="s">
        <v>106</v>
      </c>
      <c r="KF14" t="s">
        <v>106</v>
      </c>
      <c r="KG14" t="s">
        <v>106</v>
      </c>
      <c r="KH14" t="s">
        <v>106</v>
      </c>
      <c r="KI14" t="s">
        <v>106</v>
      </c>
    </row>
    <row r="15" spans="1:295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89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181</v>
      </c>
      <c r="CT15" t="s">
        <v>202</v>
      </c>
      <c r="CU15" t="s">
        <v>203</v>
      </c>
      <c r="CV15" t="s">
        <v>204</v>
      </c>
      <c r="CW15" t="s">
        <v>155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113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108</v>
      </c>
      <c r="FO15" t="s">
        <v>111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  <c r="JZ15" t="s">
        <v>386</v>
      </c>
      <c r="KA15" t="s">
        <v>387</v>
      </c>
      <c r="KB15" t="s">
        <v>388</v>
      </c>
      <c r="KC15" t="s">
        <v>389</v>
      </c>
      <c r="KD15" t="s">
        <v>390</v>
      </c>
      <c r="KE15" t="s">
        <v>391</v>
      </c>
      <c r="KF15" t="s">
        <v>392</v>
      </c>
      <c r="KG15" t="s">
        <v>393</v>
      </c>
      <c r="KH15" t="s">
        <v>394</v>
      </c>
      <c r="KI15" t="s">
        <v>395</v>
      </c>
    </row>
    <row r="16" spans="1:295">
      <c r="B16" t="s">
        <v>396</v>
      </c>
      <c r="C16" t="s">
        <v>396</v>
      </c>
      <c r="F16" t="s">
        <v>396</v>
      </c>
      <c r="G16" t="s">
        <v>396</v>
      </c>
      <c r="H16" t="s">
        <v>397</v>
      </c>
      <c r="I16" t="s">
        <v>398</v>
      </c>
      <c r="J16" t="s">
        <v>399</v>
      </c>
      <c r="K16" t="s">
        <v>400</v>
      </c>
      <c r="L16" t="s">
        <v>400</v>
      </c>
      <c r="M16" t="s">
        <v>229</v>
      </c>
      <c r="N16" t="s">
        <v>229</v>
      </c>
      <c r="O16" t="s">
        <v>397</v>
      </c>
      <c r="P16" t="s">
        <v>397</v>
      </c>
      <c r="Q16" t="s">
        <v>397</v>
      </c>
      <c r="R16" t="s">
        <v>397</v>
      </c>
      <c r="S16" t="s">
        <v>401</v>
      </c>
      <c r="T16" t="s">
        <v>402</v>
      </c>
      <c r="U16" t="s">
        <v>402</v>
      </c>
      <c r="V16" t="s">
        <v>403</v>
      </c>
      <c r="W16" t="s">
        <v>404</v>
      </c>
      <c r="X16" t="s">
        <v>403</v>
      </c>
      <c r="Y16" t="s">
        <v>403</v>
      </c>
      <c r="Z16" t="s">
        <v>403</v>
      </c>
      <c r="AA16" t="s">
        <v>401</v>
      </c>
      <c r="AB16" t="s">
        <v>401</v>
      </c>
      <c r="AC16" t="s">
        <v>401</v>
      </c>
      <c r="AD16" t="s">
        <v>401</v>
      </c>
      <c r="AE16" t="s">
        <v>399</v>
      </c>
      <c r="AF16" t="s">
        <v>398</v>
      </c>
      <c r="AG16" t="s">
        <v>399</v>
      </c>
      <c r="AH16" t="s">
        <v>400</v>
      </c>
      <c r="AI16" t="s">
        <v>400</v>
      </c>
      <c r="AJ16" t="s">
        <v>405</v>
      </c>
      <c r="AK16" t="s">
        <v>406</v>
      </c>
      <c r="AL16" t="s">
        <v>398</v>
      </c>
      <c r="AM16" t="s">
        <v>407</v>
      </c>
      <c r="AN16" t="s">
        <v>407</v>
      </c>
      <c r="AO16" t="s">
        <v>408</v>
      </c>
      <c r="AP16" t="s">
        <v>406</v>
      </c>
      <c r="AQ16" t="s">
        <v>409</v>
      </c>
      <c r="AR16" t="s">
        <v>404</v>
      </c>
      <c r="AT16" t="s">
        <v>404</v>
      </c>
      <c r="AU16" t="s">
        <v>409</v>
      </c>
      <c r="BA16" t="s">
        <v>399</v>
      </c>
      <c r="BH16" t="s">
        <v>399</v>
      </c>
      <c r="BI16" t="s">
        <v>399</v>
      </c>
      <c r="BJ16" t="s">
        <v>399</v>
      </c>
      <c r="BK16" t="s">
        <v>410</v>
      </c>
      <c r="BY16" t="s">
        <v>411</v>
      </c>
      <c r="CA16" t="s">
        <v>411</v>
      </c>
      <c r="CB16" t="s">
        <v>399</v>
      </c>
      <c r="CE16" t="s">
        <v>411</v>
      </c>
      <c r="CF16" t="s">
        <v>404</v>
      </c>
      <c r="CI16" t="s">
        <v>412</v>
      </c>
      <c r="CJ16" t="s">
        <v>412</v>
      </c>
      <c r="CL16" t="s">
        <v>413</v>
      </c>
      <c r="CM16" t="s">
        <v>411</v>
      </c>
      <c r="CO16" t="s">
        <v>411</v>
      </c>
      <c r="CP16" t="s">
        <v>399</v>
      </c>
      <c r="CT16" t="s">
        <v>411</v>
      </c>
      <c r="CV16" t="s">
        <v>414</v>
      </c>
      <c r="CY16" t="s">
        <v>411</v>
      </c>
      <c r="CZ16" t="s">
        <v>411</v>
      </c>
      <c r="DB16" t="s">
        <v>411</v>
      </c>
      <c r="DD16" t="s">
        <v>411</v>
      </c>
      <c r="DF16" t="s">
        <v>399</v>
      </c>
      <c r="DG16" t="s">
        <v>399</v>
      </c>
      <c r="DI16" t="s">
        <v>415</v>
      </c>
      <c r="DJ16" t="s">
        <v>416</v>
      </c>
      <c r="DM16" t="s">
        <v>397</v>
      </c>
      <c r="DO16" t="s">
        <v>396</v>
      </c>
      <c r="DP16" t="s">
        <v>400</v>
      </c>
      <c r="DQ16" t="s">
        <v>400</v>
      </c>
      <c r="DR16" t="s">
        <v>407</v>
      </c>
      <c r="DS16" t="s">
        <v>407</v>
      </c>
      <c r="DT16" t="s">
        <v>400</v>
      </c>
      <c r="DU16" t="s">
        <v>407</v>
      </c>
      <c r="DV16" t="s">
        <v>409</v>
      </c>
      <c r="DW16" t="s">
        <v>403</v>
      </c>
      <c r="DX16" t="s">
        <v>403</v>
      </c>
      <c r="DY16" t="s">
        <v>402</v>
      </c>
      <c r="DZ16" t="s">
        <v>402</v>
      </c>
      <c r="EA16" t="s">
        <v>402</v>
      </c>
      <c r="EB16" t="s">
        <v>402</v>
      </c>
      <c r="EC16" t="s">
        <v>402</v>
      </c>
      <c r="ED16" t="s">
        <v>417</v>
      </c>
      <c r="EE16" t="s">
        <v>399</v>
      </c>
      <c r="EF16" t="s">
        <v>399</v>
      </c>
      <c r="EG16" t="s">
        <v>400</v>
      </c>
      <c r="EH16" t="s">
        <v>400</v>
      </c>
      <c r="EI16" t="s">
        <v>400</v>
      </c>
      <c r="EJ16" t="s">
        <v>407</v>
      </c>
      <c r="EK16" t="s">
        <v>400</v>
      </c>
      <c r="EL16" t="s">
        <v>407</v>
      </c>
      <c r="EM16" t="s">
        <v>403</v>
      </c>
      <c r="EN16" t="s">
        <v>403</v>
      </c>
      <c r="EO16" t="s">
        <v>402</v>
      </c>
      <c r="EP16" t="s">
        <v>402</v>
      </c>
      <c r="EQ16" t="s">
        <v>399</v>
      </c>
      <c r="EV16" t="s">
        <v>399</v>
      </c>
      <c r="EY16" t="s">
        <v>402</v>
      </c>
      <c r="EZ16" t="s">
        <v>402</v>
      </c>
      <c r="FA16" t="s">
        <v>402</v>
      </c>
      <c r="FB16" t="s">
        <v>402</v>
      </c>
      <c r="FC16" t="s">
        <v>402</v>
      </c>
      <c r="FD16" t="s">
        <v>399</v>
      </c>
      <c r="FE16" t="s">
        <v>399</v>
      </c>
      <c r="FF16" t="s">
        <v>399</v>
      </c>
      <c r="FG16" t="s">
        <v>396</v>
      </c>
      <c r="FJ16" t="s">
        <v>418</v>
      </c>
      <c r="FK16" t="s">
        <v>418</v>
      </c>
      <c r="FM16" t="s">
        <v>396</v>
      </c>
      <c r="FN16" t="s">
        <v>419</v>
      </c>
      <c r="FP16" t="s">
        <v>396</v>
      </c>
      <c r="FQ16" t="s">
        <v>396</v>
      </c>
      <c r="FS16" t="s">
        <v>420</v>
      </c>
      <c r="FT16" t="s">
        <v>421</v>
      </c>
      <c r="FU16" t="s">
        <v>420</v>
      </c>
      <c r="FV16" t="s">
        <v>421</v>
      </c>
      <c r="FW16" t="s">
        <v>420</v>
      </c>
      <c r="FX16" t="s">
        <v>421</v>
      </c>
      <c r="FY16" t="s">
        <v>404</v>
      </c>
      <c r="FZ16" t="s">
        <v>404</v>
      </c>
      <c r="GA16" t="s">
        <v>399</v>
      </c>
      <c r="GB16" t="s">
        <v>422</v>
      </c>
      <c r="GC16" t="s">
        <v>399</v>
      </c>
      <c r="GF16" t="s">
        <v>423</v>
      </c>
      <c r="GI16" t="s">
        <v>397</v>
      </c>
      <c r="GJ16" t="s">
        <v>424</v>
      </c>
      <c r="GK16" t="s">
        <v>397</v>
      </c>
      <c r="GP16" t="s">
        <v>425</v>
      </c>
      <c r="GQ16" t="s">
        <v>425</v>
      </c>
      <c r="HD16" t="s">
        <v>425</v>
      </c>
      <c r="HE16" t="s">
        <v>425</v>
      </c>
      <c r="HF16" t="s">
        <v>426</v>
      </c>
      <c r="HG16" t="s">
        <v>426</v>
      </c>
      <c r="HH16" t="s">
        <v>402</v>
      </c>
      <c r="HI16" t="s">
        <v>402</v>
      </c>
      <c r="HJ16" t="s">
        <v>404</v>
      </c>
      <c r="HK16" t="s">
        <v>402</v>
      </c>
      <c r="HL16" t="s">
        <v>407</v>
      </c>
      <c r="HM16" t="s">
        <v>404</v>
      </c>
      <c r="HN16" t="s">
        <v>404</v>
      </c>
      <c r="HP16" t="s">
        <v>425</v>
      </c>
      <c r="HQ16" t="s">
        <v>425</v>
      </c>
      <c r="HR16" t="s">
        <v>425</v>
      </c>
      <c r="HS16" t="s">
        <v>425</v>
      </c>
      <c r="HT16" t="s">
        <v>425</v>
      </c>
      <c r="HU16" t="s">
        <v>425</v>
      </c>
      <c r="HV16" t="s">
        <v>425</v>
      </c>
      <c r="HW16" t="s">
        <v>427</v>
      </c>
      <c r="HX16" t="s">
        <v>428</v>
      </c>
      <c r="HY16" t="s">
        <v>427</v>
      </c>
      <c r="HZ16" t="s">
        <v>427</v>
      </c>
      <c r="IA16" t="s">
        <v>425</v>
      </c>
      <c r="IB16" t="s">
        <v>425</v>
      </c>
      <c r="IC16" t="s">
        <v>425</v>
      </c>
      <c r="ID16" t="s">
        <v>425</v>
      </c>
      <c r="IE16" t="s">
        <v>425</v>
      </c>
      <c r="IF16" t="s">
        <v>425</v>
      </c>
      <c r="IG16" t="s">
        <v>425</v>
      </c>
      <c r="IH16" t="s">
        <v>425</v>
      </c>
      <c r="II16" t="s">
        <v>425</v>
      </c>
      <c r="IJ16" t="s">
        <v>425</v>
      </c>
      <c r="IK16" t="s">
        <v>425</v>
      </c>
      <c r="IL16" t="s">
        <v>425</v>
      </c>
      <c r="IS16" t="s">
        <v>425</v>
      </c>
      <c r="IT16" t="s">
        <v>404</v>
      </c>
      <c r="IU16" t="s">
        <v>404</v>
      </c>
      <c r="IV16" t="s">
        <v>420</v>
      </c>
      <c r="IW16" t="s">
        <v>421</v>
      </c>
      <c r="IX16" t="s">
        <v>421</v>
      </c>
      <c r="JB16" t="s">
        <v>421</v>
      </c>
      <c r="JF16" t="s">
        <v>400</v>
      </c>
      <c r="JG16" t="s">
        <v>400</v>
      </c>
      <c r="JH16" t="s">
        <v>407</v>
      </c>
      <c r="JI16" t="s">
        <v>407</v>
      </c>
      <c r="JJ16" t="s">
        <v>429</v>
      </c>
      <c r="JK16" t="s">
        <v>429</v>
      </c>
      <c r="JL16" t="s">
        <v>425</v>
      </c>
      <c r="JM16" t="s">
        <v>425</v>
      </c>
      <c r="JN16" t="s">
        <v>425</v>
      </c>
      <c r="JO16" t="s">
        <v>425</v>
      </c>
      <c r="JP16" t="s">
        <v>425</v>
      </c>
      <c r="JQ16" t="s">
        <v>425</v>
      </c>
      <c r="JR16" t="s">
        <v>402</v>
      </c>
      <c r="JS16" t="s">
        <v>425</v>
      </c>
      <c r="JU16" t="s">
        <v>409</v>
      </c>
      <c r="JV16" t="s">
        <v>409</v>
      </c>
      <c r="JW16" t="s">
        <v>402</v>
      </c>
      <c r="JX16" t="s">
        <v>402</v>
      </c>
      <c r="JY16" t="s">
        <v>402</v>
      </c>
      <c r="JZ16" t="s">
        <v>402</v>
      </c>
      <c r="KA16" t="s">
        <v>402</v>
      </c>
      <c r="KB16" t="s">
        <v>404</v>
      </c>
      <c r="KC16" t="s">
        <v>404</v>
      </c>
      <c r="KD16" t="s">
        <v>404</v>
      </c>
      <c r="KE16" t="s">
        <v>402</v>
      </c>
      <c r="KF16" t="s">
        <v>400</v>
      </c>
      <c r="KG16" t="s">
        <v>407</v>
      </c>
      <c r="KH16" t="s">
        <v>404</v>
      </c>
      <c r="KI16" t="s">
        <v>404</v>
      </c>
    </row>
    <row r="17" spans="1:295">
      <c r="A17">
        <v>1</v>
      </c>
      <c r="B17">
        <v>1705521269.1</v>
      </c>
      <c r="C17">
        <v>0</v>
      </c>
      <c r="D17" t="s">
        <v>430</v>
      </c>
      <c r="E17" t="s">
        <v>431</v>
      </c>
      <c r="F17">
        <v>15</v>
      </c>
      <c r="G17">
        <v>1705521260.6</v>
      </c>
      <c r="H17">
        <f>(I17)/1000</f>
        <v>0</v>
      </c>
      <c r="I17">
        <f>IF(DN17, AL17, AF17)</f>
        <v>0</v>
      </c>
      <c r="J17">
        <f>IF(DN17, AG17, AE17)</f>
        <v>0</v>
      </c>
      <c r="K17">
        <f>DP17 - IF(AS17&gt;1, J17*DJ17*100.0/(AU17*ED17), 0)</f>
        <v>0</v>
      </c>
      <c r="L17">
        <f>((R17-H17/2)*K17-J17)/(R17+H17/2)</f>
        <v>0</v>
      </c>
      <c r="M17">
        <f>L17*(DW17+DX17)/1000.0</f>
        <v>0</v>
      </c>
      <c r="N17">
        <f>(DP17 - IF(AS17&gt;1, J17*DJ17*100.0/(AU17*ED17), 0))*(DW17+DX17)/1000.0</f>
        <v>0</v>
      </c>
      <c r="O17">
        <f>2.0/((1/Q17-1/P17)+SIGN(Q17)*SQRT((1/Q17-1/P17)*(1/Q17-1/P17) + 4*DK17/((DK17+1)*(DK17+1))*(2*1/Q17*1/P17-1/P17*1/P17)))</f>
        <v>0</v>
      </c>
      <c r="P17">
        <f>IF(LEFT(DL17,1)&lt;&gt;"0",IF(LEFT(DL17,1)="1",3.0,DM17),$D$5+$E$5*(ED17*DW17/($K$5*1000))+$F$5*(ED17*DW17/($K$5*1000))*MAX(MIN(DJ17,$J$5),$I$5)*MAX(MIN(DJ17,$J$5),$I$5)+$G$5*MAX(MIN(DJ17,$J$5),$I$5)*(ED17*DW17/($K$5*1000))+$H$5*(ED17*DW17/($K$5*1000))*(ED17*DW17/($K$5*1000)))</f>
        <v>0</v>
      </c>
      <c r="Q17">
        <f>H17*(1000-(1000*0.61365*exp(17.502*U17/(240.97+U17))/(DW17+DX17)+DR17)/2)/(1000*0.61365*exp(17.502*U17/(240.97+U17))/(DW17+DX17)-DR17)</f>
        <v>0</v>
      </c>
      <c r="R17">
        <f>1/((DK17+1)/(O17/1.6)+1/(P17/1.37)) + DK17/((DK17+1)/(O17/1.6) + DK17/(P17/1.37))</f>
        <v>0</v>
      </c>
      <c r="S17">
        <f>(DF17*DI17)</f>
        <v>0</v>
      </c>
      <c r="T17">
        <f>(DY17+(S17+2*0.95*5.67E-8*(((DY17+$B$7)+273)^4-(DY17+273)^4)-44100*H17)/(1.84*29.3*P17+8*0.95*5.67E-8*(DY17+273)^3))</f>
        <v>0</v>
      </c>
      <c r="U17">
        <f>($C$7*DZ17+$D$7*EA17+$E$7*T17)</f>
        <v>0</v>
      </c>
      <c r="V17">
        <f>0.61365*exp(17.502*U17/(240.97+U17))</f>
        <v>0</v>
      </c>
      <c r="W17">
        <f>(X17/Y17*100)</f>
        <v>0</v>
      </c>
      <c r="X17">
        <f>DR17*(DW17+DX17)/1000</f>
        <v>0</v>
      </c>
      <c r="Y17">
        <f>0.61365*exp(17.502*DY17/(240.97+DY17))</f>
        <v>0</v>
      </c>
      <c r="Z17">
        <f>(V17-DR17*(DW17+DX17)/1000)</f>
        <v>0</v>
      </c>
      <c r="AA17">
        <f>(-H17*44100)</f>
        <v>0</v>
      </c>
      <c r="AB17">
        <f>2*29.3*P17*0.92*(DY17-U17)</f>
        <v>0</v>
      </c>
      <c r="AC17">
        <f>2*0.95*5.67E-8*(((DY17+$B$7)+273)^4-(U17+273)^4)</f>
        <v>0</v>
      </c>
      <c r="AD17">
        <f>S17+AC17+AA17+AB17</f>
        <v>0</v>
      </c>
      <c r="AE17">
        <f>DV17*AS17*(DQ17-DP17*(1000-AS17*DS17)/(1000-AS17*DR17))/(100*DJ17)</f>
        <v>0</v>
      </c>
      <c r="AF17">
        <f>1000*DV17*AS17*(DR17-DS17)/(100*DJ17*(1000-AS17*DR17))</f>
        <v>0</v>
      </c>
      <c r="AG17">
        <f>(AH17 - AI17 - DW17*1E3/(8.314*(DY17+273.15)) * AK17/DV17 * AJ17) * DV17/(100*DJ17) * (1000 - DS17)/1000</f>
        <v>0</v>
      </c>
      <c r="AH17">
        <v>320.960124686585</v>
      </c>
      <c r="AI17">
        <v>318.717139393939</v>
      </c>
      <c r="AJ17">
        <v>-0.000760276881811781</v>
      </c>
      <c r="AK17">
        <v>65.8869464173943</v>
      </c>
      <c r="AL17">
        <f>(AN17 - AM17 + DW17*1E3/(8.314*(DY17+273.15)) * AP17/DV17 * AO17) * DV17/(100*DJ17) * 1000/(1000 - AN17)</f>
        <v>0</v>
      </c>
      <c r="AM17">
        <v>27.893292960346</v>
      </c>
      <c r="AN17">
        <v>29.3168218181818</v>
      </c>
      <c r="AO17">
        <v>0.00590685882568609</v>
      </c>
      <c r="AP17">
        <v>78.20374605159</v>
      </c>
      <c r="AQ17">
        <v>0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MAX(0,($B$13+$C$13*ED17)/(1+$D$13*ED17)*DW17/(DY17+273)*$E$13)</f>
        <v>0</v>
      </c>
      <c r="AV17" t="s">
        <v>432</v>
      </c>
      <c r="AW17">
        <v>10225.1</v>
      </c>
      <c r="AX17">
        <v>960.04</v>
      </c>
      <c r="AY17">
        <v>4833.63</v>
      </c>
      <c r="AZ17">
        <f>1-AX17/AY17</f>
        <v>0</v>
      </c>
      <c r="BA17">
        <v>-0.362030610459343</v>
      </c>
      <c r="BB17" t="s">
        <v>433</v>
      </c>
      <c r="BC17">
        <v>10219.5</v>
      </c>
      <c r="BD17">
        <v>2587.78923076923</v>
      </c>
      <c r="BE17">
        <v>2763.04</v>
      </c>
      <c r="BF17">
        <f>1-BD17/BE17</f>
        <v>0</v>
      </c>
      <c r="BG17">
        <v>0.5</v>
      </c>
      <c r="BH17">
        <f>DG17</f>
        <v>0</v>
      </c>
      <c r="BI17">
        <f>J17</f>
        <v>0</v>
      </c>
      <c r="BJ17">
        <f>BF17*BG17*BH17</f>
        <v>0</v>
      </c>
      <c r="BK17">
        <f>(BI17-BA17)/BH17</f>
        <v>0</v>
      </c>
      <c r="BL17">
        <f>(AY17-BE17)/BE17</f>
        <v>0</v>
      </c>
      <c r="BM17">
        <f>AX17/(AZ17+AX17/BE17)</f>
        <v>0</v>
      </c>
      <c r="BN17" t="s">
        <v>434</v>
      </c>
      <c r="BO17">
        <v>0</v>
      </c>
      <c r="BP17">
        <f>IF(BO17&lt;&gt;0, BO17, BM17)</f>
        <v>0</v>
      </c>
      <c r="BQ17">
        <f>1-BP17/BE17</f>
        <v>0</v>
      </c>
      <c r="BR17">
        <f>(BE17-BD17)/(BE17-BP17)</f>
        <v>0</v>
      </c>
      <c r="BS17">
        <f>(AY17-BE17)/(AY17-BP17)</f>
        <v>0</v>
      </c>
      <c r="BT17">
        <f>(BE17-BD17)/(BE17-AX17)</f>
        <v>0</v>
      </c>
      <c r="BU17">
        <f>(AY17-BE17)/(AY17-AX17)</f>
        <v>0</v>
      </c>
      <c r="BV17">
        <f>(BR17*BP17/BD17)</f>
        <v>0</v>
      </c>
      <c r="BW17">
        <f>(1-BV17)</f>
        <v>0</v>
      </c>
      <c r="BX17">
        <v>2277</v>
      </c>
      <c r="BY17">
        <v>290</v>
      </c>
      <c r="BZ17">
        <v>2763.04</v>
      </c>
      <c r="CA17">
        <v>75</v>
      </c>
      <c r="CB17">
        <v>10219.5</v>
      </c>
      <c r="CC17">
        <v>2750.22</v>
      </c>
      <c r="CD17">
        <v>12.82</v>
      </c>
      <c r="CE17">
        <v>300</v>
      </c>
      <c r="CF17">
        <v>24.1</v>
      </c>
      <c r="CG17">
        <v>2762.55207022812</v>
      </c>
      <c r="CH17">
        <v>3.44116522297436</v>
      </c>
      <c r="CI17">
        <v>-12.6001423709222</v>
      </c>
      <c r="CJ17">
        <v>3.07186040995696</v>
      </c>
      <c r="CK17">
        <v>0.375344733309638</v>
      </c>
      <c r="CL17">
        <v>-0.0078623915461624</v>
      </c>
      <c r="CM17">
        <v>290</v>
      </c>
      <c r="CN17">
        <v>2760.17</v>
      </c>
      <c r="CO17">
        <v>885</v>
      </c>
      <c r="CP17">
        <v>10171</v>
      </c>
      <c r="CQ17">
        <v>2750.16</v>
      </c>
      <c r="CR17">
        <v>10.01</v>
      </c>
      <c r="DF17">
        <f>$B$11*EE17+$C$11*EF17+$F$11*EQ17*(1-ET17)</f>
        <v>0</v>
      </c>
      <c r="DG17">
        <f>DF17*DH17</f>
        <v>0</v>
      </c>
      <c r="DH17">
        <f>($B$11*$D$9+$C$11*$D$9+$F$11*((FD17+EV17)/MAX(FD17+EV17+FE17, 0.1)*$I$9+FE17/MAX(FD17+EV17+FE17, 0.1)*$J$9))/($B$11+$C$11+$F$11)</f>
        <v>0</v>
      </c>
      <c r="DI17">
        <f>($B$11*$K$9+$C$11*$K$9+$F$11*((FD17+EV17)/MAX(FD17+EV17+FE17, 0.1)*$P$9+FE17/MAX(FD17+EV17+FE17, 0.1)*$Q$9))/($B$11+$C$11+$F$11)</f>
        <v>0</v>
      </c>
      <c r="DJ17">
        <v>6</v>
      </c>
      <c r="DK17">
        <v>0.5</v>
      </c>
      <c r="DL17" t="s">
        <v>435</v>
      </c>
      <c r="DM17">
        <v>2</v>
      </c>
      <c r="DN17" t="b">
        <v>1</v>
      </c>
      <c r="DO17">
        <v>1705521260.6</v>
      </c>
      <c r="DP17">
        <v>309.254125</v>
      </c>
      <c r="DQ17">
        <v>311.9118125</v>
      </c>
      <c r="DR17">
        <v>29.27545</v>
      </c>
      <c r="DS17">
        <v>27.8428625</v>
      </c>
      <c r="DT17">
        <v>306.0146875</v>
      </c>
      <c r="DU17">
        <v>28.62575625</v>
      </c>
      <c r="DV17">
        <v>599.9985625</v>
      </c>
      <c r="DW17">
        <v>88.31385</v>
      </c>
      <c r="DX17">
        <v>0.09999396875</v>
      </c>
      <c r="DY17">
        <v>32.424075</v>
      </c>
      <c r="DZ17">
        <v>30.3753</v>
      </c>
      <c r="EA17">
        <v>999.9</v>
      </c>
      <c r="EB17">
        <v>0</v>
      </c>
      <c r="EC17">
        <v>0</v>
      </c>
      <c r="ED17">
        <v>4997.5</v>
      </c>
      <c r="EE17">
        <v>0</v>
      </c>
      <c r="EF17">
        <v>32.86753125</v>
      </c>
      <c r="EG17">
        <v>-2.657586875</v>
      </c>
      <c r="EH17">
        <v>318.5806875</v>
      </c>
      <c r="EI17">
        <v>320.8449375</v>
      </c>
      <c r="EJ17">
        <v>1.4325875</v>
      </c>
      <c r="EK17">
        <v>311.9118125</v>
      </c>
      <c r="EL17">
        <v>27.8428625</v>
      </c>
      <c r="EM17">
        <v>2.585428125</v>
      </c>
      <c r="EN17">
        <v>2.45890875</v>
      </c>
      <c r="EO17">
        <v>21.5745</v>
      </c>
      <c r="EP17">
        <v>20.757025</v>
      </c>
      <c r="EQ17">
        <v>699.9660625</v>
      </c>
      <c r="ER17">
        <v>0.943001625</v>
      </c>
      <c r="ES17">
        <v>0.05699838125</v>
      </c>
      <c r="ET17">
        <v>0</v>
      </c>
      <c r="EU17">
        <v>2597.385625</v>
      </c>
      <c r="EV17">
        <v>5.00003</v>
      </c>
      <c r="EW17">
        <v>18016.25625</v>
      </c>
      <c r="EX17">
        <v>5230.75625</v>
      </c>
      <c r="EY17">
        <v>45.034875</v>
      </c>
      <c r="EZ17">
        <v>47.687</v>
      </c>
      <c r="FA17">
        <v>46.5</v>
      </c>
      <c r="FB17">
        <v>47.5155</v>
      </c>
      <c r="FC17">
        <v>47.812</v>
      </c>
      <c r="FD17">
        <v>655.35375</v>
      </c>
      <c r="FE17">
        <v>39.61</v>
      </c>
      <c r="FF17">
        <v>0</v>
      </c>
      <c r="FG17">
        <v>713.299999952316</v>
      </c>
      <c r="FH17">
        <v>0</v>
      </c>
      <c r="FI17">
        <v>2587.78923076923</v>
      </c>
      <c r="FJ17">
        <v>-558.672820896297</v>
      </c>
      <c r="FK17">
        <v>-3820.33846431434</v>
      </c>
      <c r="FL17">
        <v>17951.1653846154</v>
      </c>
      <c r="FM17">
        <v>15</v>
      </c>
      <c r="FN17">
        <v>1705521231.1</v>
      </c>
      <c r="FO17" t="s">
        <v>436</v>
      </c>
      <c r="FP17">
        <v>1705521231.1</v>
      </c>
      <c r="FQ17">
        <v>1705521213.1</v>
      </c>
      <c r="FR17">
        <v>5</v>
      </c>
      <c r="FS17">
        <v>0.276</v>
      </c>
      <c r="FT17">
        <v>-0.053</v>
      </c>
      <c r="FU17">
        <v>3.248</v>
      </c>
      <c r="FV17">
        <v>0.581</v>
      </c>
      <c r="FW17">
        <v>312</v>
      </c>
      <c r="FX17">
        <v>28</v>
      </c>
      <c r="FY17">
        <v>0.06</v>
      </c>
      <c r="FZ17">
        <v>0.21</v>
      </c>
      <c r="GA17">
        <v>2.10248673168117</v>
      </c>
      <c r="GB17">
        <v>-0.119238702652684</v>
      </c>
      <c r="GC17">
        <v>0.0895190834273469</v>
      </c>
      <c r="GD17">
        <v>1</v>
      </c>
      <c r="GE17">
        <v>2599.09269230769</v>
      </c>
      <c r="GF17">
        <v>-568.442051310345</v>
      </c>
      <c r="GG17">
        <v>42.6528819080162</v>
      </c>
      <c r="GH17">
        <v>0</v>
      </c>
      <c r="GI17">
        <v>0.0746323990356133</v>
      </c>
      <c r="GJ17">
        <v>-0.00843420228771827</v>
      </c>
      <c r="GK17">
        <v>0.000682157443977532</v>
      </c>
      <c r="GL17">
        <v>1</v>
      </c>
      <c r="GM17">
        <v>2</v>
      </c>
      <c r="GN17">
        <v>3</v>
      </c>
      <c r="GO17" t="s">
        <v>437</v>
      </c>
      <c r="GP17">
        <v>3.19712</v>
      </c>
      <c r="GQ17">
        <v>2.72247</v>
      </c>
      <c r="GR17">
        <v>0.0664897</v>
      </c>
      <c r="GS17">
        <v>0.0676196</v>
      </c>
      <c r="GT17">
        <v>0.119599</v>
      </c>
      <c r="GU17">
        <v>0.116728</v>
      </c>
      <c r="GV17">
        <v>25651</v>
      </c>
      <c r="GW17">
        <v>25972.4</v>
      </c>
      <c r="GX17">
        <v>25997</v>
      </c>
      <c r="GY17">
        <v>26588.2</v>
      </c>
      <c r="GZ17">
        <v>32429.1</v>
      </c>
      <c r="HA17">
        <v>32672</v>
      </c>
      <c r="HB17">
        <v>39537.4</v>
      </c>
      <c r="HC17">
        <v>39413.6</v>
      </c>
      <c r="HD17">
        <v>2.2571</v>
      </c>
      <c r="HE17">
        <v>2.2021</v>
      </c>
      <c r="HF17">
        <v>0.107944</v>
      </c>
      <c r="HG17">
        <v>0</v>
      </c>
      <c r="HH17">
        <v>28.6314</v>
      </c>
      <c r="HI17">
        <v>999.9</v>
      </c>
      <c r="HJ17">
        <v>62.605</v>
      </c>
      <c r="HK17">
        <v>29.9</v>
      </c>
      <c r="HL17">
        <v>30.0279</v>
      </c>
      <c r="HM17">
        <v>29.4064</v>
      </c>
      <c r="HN17">
        <v>34.2348</v>
      </c>
      <c r="HO17">
        <v>2</v>
      </c>
      <c r="HP17">
        <v>0.209726</v>
      </c>
      <c r="HQ17">
        <v>0</v>
      </c>
      <c r="HR17">
        <v>20.2673</v>
      </c>
      <c r="HS17">
        <v>5.25263</v>
      </c>
      <c r="HT17">
        <v>11.9201</v>
      </c>
      <c r="HU17">
        <v>4.9756</v>
      </c>
      <c r="HV17">
        <v>3.286</v>
      </c>
      <c r="HW17">
        <v>9999</v>
      </c>
      <c r="HX17">
        <v>999.9</v>
      </c>
      <c r="HY17">
        <v>9999</v>
      </c>
      <c r="HZ17">
        <v>9999</v>
      </c>
      <c r="IA17">
        <v>1.86646</v>
      </c>
      <c r="IB17">
        <v>1.86661</v>
      </c>
      <c r="IC17">
        <v>1.86449</v>
      </c>
      <c r="ID17">
        <v>1.86492</v>
      </c>
      <c r="IE17">
        <v>1.86284</v>
      </c>
      <c r="IF17">
        <v>1.86569</v>
      </c>
      <c r="IG17">
        <v>1.86508</v>
      </c>
      <c r="IH17">
        <v>1.87042</v>
      </c>
      <c r="II17">
        <v>5</v>
      </c>
      <c r="IJ17">
        <v>0</v>
      </c>
      <c r="IK17">
        <v>0</v>
      </c>
      <c r="IL17">
        <v>0</v>
      </c>
      <c r="IM17" t="s">
        <v>438</v>
      </c>
      <c r="IN17" t="s">
        <v>439</v>
      </c>
      <c r="IO17" t="s">
        <v>440</v>
      </c>
      <c r="IP17" t="s">
        <v>441</v>
      </c>
      <c r="IQ17" t="s">
        <v>441</v>
      </c>
      <c r="IR17" t="s">
        <v>440</v>
      </c>
      <c r="IS17">
        <v>0</v>
      </c>
      <c r="IT17">
        <v>100</v>
      </c>
      <c r="IU17">
        <v>100</v>
      </c>
      <c r="IV17">
        <v>3.24</v>
      </c>
      <c r="IW17">
        <v>0.652</v>
      </c>
      <c r="IX17">
        <v>2.08183649068359</v>
      </c>
      <c r="IY17">
        <v>0.00418538200283587</v>
      </c>
      <c r="IZ17">
        <v>-1.41063378290963e-06</v>
      </c>
      <c r="JA17">
        <v>3.10169211340598e-10</v>
      </c>
      <c r="JB17">
        <v>-0.0733497567940431</v>
      </c>
      <c r="JC17">
        <v>-0.018800783070482</v>
      </c>
      <c r="JD17">
        <v>0.00219286682016923</v>
      </c>
      <c r="JE17">
        <v>-2.28370224829719e-05</v>
      </c>
      <c r="JF17">
        <v>10</v>
      </c>
      <c r="JG17">
        <v>2135</v>
      </c>
      <c r="JH17">
        <v>1</v>
      </c>
      <c r="JI17">
        <v>29</v>
      </c>
      <c r="JJ17">
        <v>0.6</v>
      </c>
      <c r="JK17">
        <v>0.9</v>
      </c>
      <c r="JL17">
        <v>4.99756</v>
      </c>
      <c r="JM17">
        <v>4.99756</v>
      </c>
      <c r="JN17">
        <v>2.09595</v>
      </c>
      <c r="JO17">
        <v>2.7356</v>
      </c>
      <c r="JP17">
        <v>2.09717</v>
      </c>
      <c r="JQ17">
        <v>2.31323</v>
      </c>
      <c r="JR17">
        <v>34.1452</v>
      </c>
      <c r="JS17">
        <v>15.7081</v>
      </c>
      <c r="JT17">
        <v>2</v>
      </c>
      <c r="JU17">
        <v>634.176</v>
      </c>
      <c r="JV17">
        <v>726.156</v>
      </c>
      <c r="JW17">
        <v>30.6138</v>
      </c>
      <c r="JX17">
        <v>30.0175</v>
      </c>
      <c r="JY17">
        <v>29.9999</v>
      </c>
      <c r="JZ17">
        <v>29.7006</v>
      </c>
      <c r="KA17">
        <v>30.0867</v>
      </c>
      <c r="KB17">
        <v>-1</v>
      </c>
      <c r="KC17">
        <v>-30</v>
      </c>
      <c r="KD17">
        <v>-30</v>
      </c>
      <c r="KE17">
        <v>-999.9</v>
      </c>
      <c r="KF17">
        <v>400</v>
      </c>
      <c r="KG17">
        <v>0</v>
      </c>
      <c r="KH17">
        <v>102.252</v>
      </c>
      <c r="KI17">
        <v>102.28</v>
      </c>
    </row>
    <row r="18" spans="1:295">
      <c r="A18">
        <v>2</v>
      </c>
      <c r="B18">
        <v>1705521310.1</v>
      </c>
      <c r="C18">
        <v>41</v>
      </c>
      <c r="D18" t="s">
        <v>442</v>
      </c>
      <c r="E18" t="s">
        <v>443</v>
      </c>
      <c r="F18">
        <v>15</v>
      </c>
      <c r="G18">
        <v>1705521302.1</v>
      </c>
      <c r="H18">
        <f>(I18)/1000</f>
        <v>0</v>
      </c>
      <c r="I18">
        <f>IF(DN18, AL18, AF18)</f>
        <v>0</v>
      </c>
      <c r="J18">
        <f>IF(DN18, AG18, AE18)</f>
        <v>0</v>
      </c>
      <c r="K18">
        <f>DP18 - IF(AS18&gt;1, J18*DJ18*100.0/(AU18*ED18), 0)</f>
        <v>0</v>
      </c>
      <c r="L18">
        <f>((R18-H18/2)*K18-J18)/(R18+H18/2)</f>
        <v>0</v>
      </c>
      <c r="M18">
        <f>L18*(DW18+DX18)/1000.0</f>
        <v>0</v>
      </c>
      <c r="N18">
        <f>(DP18 - IF(AS18&gt;1, J18*DJ18*100.0/(AU18*ED18), 0))*(DW18+DX18)/1000.0</f>
        <v>0</v>
      </c>
      <c r="O18">
        <f>2.0/((1/Q18-1/P18)+SIGN(Q18)*SQRT((1/Q18-1/P18)*(1/Q18-1/P18) + 4*DK18/((DK18+1)*(DK18+1))*(2*1/Q18*1/P18-1/P18*1/P18)))</f>
        <v>0</v>
      </c>
      <c r="P18">
        <f>IF(LEFT(DL18,1)&lt;&gt;"0",IF(LEFT(DL18,1)="1",3.0,DM18),$D$5+$E$5*(ED18*DW18/($K$5*1000))+$F$5*(ED18*DW18/($K$5*1000))*MAX(MIN(DJ18,$J$5),$I$5)*MAX(MIN(DJ18,$J$5),$I$5)+$G$5*MAX(MIN(DJ18,$J$5),$I$5)*(ED18*DW18/($K$5*1000))+$H$5*(ED18*DW18/($K$5*1000))*(ED18*DW18/($K$5*1000)))</f>
        <v>0</v>
      </c>
      <c r="Q18">
        <f>H18*(1000-(1000*0.61365*exp(17.502*U18/(240.97+U18))/(DW18+DX18)+DR18)/2)/(1000*0.61365*exp(17.502*U18/(240.97+U18))/(DW18+DX18)-DR18)</f>
        <v>0</v>
      </c>
      <c r="R18">
        <f>1/((DK18+1)/(O18/1.6)+1/(P18/1.37)) + DK18/((DK18+1)/(O18/1.6) + DK18/(P18/1.37))</f>
        <v>0</v>
      </c>
      <c r="S18">
        <f>(DF18*DI18)</f>
        <v>0</v>
      </c>
      <c r="T18">
        <f>(DY18+(S18+2*0.95*5.67E-8*(((DY18+$B$7)+273)^4-(DY18+273)^4)-44100*H18)/(1.84*29.3*P18+8*0.95*5.67E-8*(DY18+273)^3))</f>
        <v>0</v>
      </c>
      <c r="U18">
        <f>($C$7*DZ18+$D$7*EA18+$E$7*T18)</f>
        <v>0</v>
      </c>
      <c r="V18">
        <f>0.61365*exp(17.502*U18/(240.97+U18))</f>
        <v>0</v>
      </c>
      <c r="W18">
        <f>(X18/Y18*100)</f>
        <v>0</v>
      </c>
      <c r="X18">
        <f>DR18*(DW18+DX18)/1000</f>
        <v>0</v>
      </c>
      <c r="Y18">
        <f>0.61365*exp(17.502*DY18/(240.97+DY18))</f>
        <v>0</v>
      </c>
      <c r="Z18">
        <f>(V18-DR18*(DW18+DX18)/1000)</f>
        <v>0</v>
      </c>
      <c r="AA18">
        <f>(-H18*44100)</f>
        <v>0</v>
      </c>
      <c r="AB18">
        <f>2*29.3*P18*0.92*(DY18-U18)</f>
        <v>0</v>
      </c>
      <c r="AC18">
        <f>2*0.95*5.67E-8*(((DY18+$B$7)+273)^4-(U18+273)^4)</f>
        <v>0</v>
      </c>
      <c r="AD18">
        <f>S18+AC18+AA18+AB18</f>
        <v>0</v>
      </c>
      <c r="AE18">
        <f>DV18*AS18*(DQ18-DP18*(1000-AS18*DS18)/(1000-AS18*DR18))/(100*DJ18)</f>
        <v>0</v>
      </c>
      <c r="AF18">
        <f>1000*DV18*AS18*(DR18-DS18)/(100*DJ18*(1000-AS18*DR18))</f>
        <v>0</v>
      </c>
      <c r="AG18">
        <f>(AH18 - AI18 - DW18*1E3/(8.314*(DY18+273.15)) * AK18/DV18 * AJ18) * DV18/(100*DJ18) * (1000 - DS18)/1000</f>
        <v>0</v>
      </c>
      <c r="AH18">
        <v>320.643489742467</v>
      </c>
      <c r="AI18">
        <v>318.517218181818</v>
      </c>
      <c r="AJ18">
        <v>-0.00754114006583932</v>
      </c>
      <c r="AK18">
        <v>65.8869464173943</v>
      </c>
      <c r="AL18">
        <f>(AN18 - AM18 + DW18*1E3/(8.314*(DY18+273.15)) * AP18/DV18 * AO18) * DV18/(100*DJ18) * 1000/(1000 - AN18)</f>
        <v>0</v>
      </c>
      <c r="AM18">
        <v>27.8075493983022</v>
      </c>
      <c r="AN18">
        <v>29.1941775757576</v>
      </c>
      <c r="AO18">
        <v>-0.000309500496937792</v>
      </c>
      <c r="AP18">
        <v>78.20374605159</v>
      </c>
      <c r="AQ18">
        <v>0</v>
      </c>
      <c r="AR18">
        <v>0</v>
      </c>
      <c r="AS18">
        <f>IF(AQ18*$H$13&gt;=AU18,1.0,(AU18/(AU18-AQ18*$H$13)))</f>
        <v>0</v>
      </c>
      <c r="AT18">
        <f>(AS18-1)*100</f>
        <v>0</v>
      </c>
      <c r="AU18">
        <f>MAX(0,($B$13+$C$13*ED18)/(1+$D$13*ED18)*DW18/(DY18+273)*$E$13)</f>
        <v>0</v>
      </c>
      <c r="AV18" t="s">
        <v>432</v>
      </c>
      <c r="AW18">
        <v>10225.1</v>
      </c>
      <c r="AX18">
        <v>960.04</v>
      </c>
      <c r="AY18">
        <v>4833.63</v>
      </c>
      <c r="AZ18">
        <f>1-AX18/AY18</f>
        <v>0</v>
      </c>
      <c r="BA18">
        <v>-0.362030610459343</v>
      </c>
      <c r="BB18" t="s">
        <v>444</v>
      </c>
      <c r="BC18">
        <v>10215.6</v>
      </c>
      <c r="BD18">
        <v>2284.824</v>
      </c>
      <c r="BE18">
        <v>2495.92456138042</v>
      </c>
      <c r="BF18">
        <f>1-BD18/BE18</f>
        <v>0</v>
      </c>
      <c r="BG18">
        <v>0.5</v>
      </c>
      <c r="BH18">
        <f>DG18</f>
        <v>0</v>
      </c>
      <c r="BI18">
        <f>J18</f>
        <v>0</v>
      </c>
      <c r="BJ18">
        <f>BF18*BG18*BH18</f>
        <v>0</v>
      </c>
      <c r="BK18">
        <f>(BI18-BA18)/BH18</f>
        <v>0</v>
      </c>
      <c r="BL18">
        <f>(AY18-BE18)/BE18</f>
        <v>0</v>
      </c>
      <c r="BM18">
        <f>AX18/(AZ18+AX18/BE18)</f>
        <v>0</v>
      </c>
      <c r="BN18" t="s">
        <v>434</v>
      </c>
      <c r="BO18">
        <v>0</v>
      </c>
      <c r="BP18">
        <f>IF(BO18&lt;&gt;0, BO18, BM18)</f>
        <v>0</v>
      </c>
      <c r="BQ18">
        <f>1-BP18/BE18</f>
        <v>0</v>
      </c>
      <c r="BR18">
        <f>(BE18-BD18)/(BE18-BP18)</f>
        <v>0</v>
      </c>
      <c r="BS18">
        <f>(AY18-BE18)/(AY18-BP18)</f>
        <v>0</v>
      </c>
      <c r="BT18">
        <f>(BE18-BD18)/(BE18-AX18)</f>
        <v>0</v>
      </c>
      <c r="BU18">
        <f>(AY18-BE18)/(AY18-AX18)</f>
        <v>0</v>
      </c>
      <c r="BV18">
        <f>(BR18*BP18/BD18)</f>
        <v>0</v>
      </c>
      <c r="BW18">
        <f>(1-BV18)</f>
        <v>0</v>
      </c>
      <c r="BX18">
        <v>2278</v>
      </c>
      <c r="BY18">
        <v>290</v>
      </c>
      <c r="BZ18">
        <v>2495.86</v>
      </c>
      <c r="CA18">
        <v>85</v>
      </c>
      <c r="CB18">
        <v>10215.6</v>
      </c>
      <c r="CC18">
        <v>2485.4</v>
      </c>
      <c r="CD18">
        <v>10.46</v>
      </c>
      <c r="CE18">
        <v>300</v>
      </c>
      <c r="CF18">
        <v>24.1</v>
      </c>
      <c r="CG18">
        <v>2495.92456138042</v>
      </c>
      <c r="CH18">
        <v>2.72015091960061</v>
      </c>
      <c r="CI18">
        <v>-10.7476965771766</v>
      </c>
      <c r="CJ18">
        <v>2.42768331622895</v>
      </c>
      <c r="CK18">
        <v>0.411759494346738</v>
      </c>
      <c r="CL18">
        <v>-0.00786061423804226</v>
      </c>
      <c r="CM18">
        <v>290</v>
      </c>
      <c r="CN18">
        <v>2495.38</v>
      </c>
      <c r="CO18">
        <v>865</v>
      </c>
      <c r="CP18">
        <v>10169.3</v>
      </c>
      <c r="CQ18">
        <v>2485.36</v>
      </c>
      <c r="CR18">
        <v>10.02</v>
      </c>
      <c r="DF18">
        <f>$B$11*EE18+$C$11*EF18+$F$11*EQ18*(1-ET18)</f>
        <v>0</v>
      </c>
      <c r="DG18">
        <f>DF18*DH18</f>
        <v>0</v>
      </c>
      <c r="DH18">
        <f>($B$11*$D$9+$C$11*$D$9+$F$11*((FD18+EV18)/MAX(FD18+EV18+FE18, 0.1)*$I$9+FE18/MAX(FD18+EV18+FE18, 0.1)*$J$9))/($B$11+$C$11+$F$11)</f>
        <v>0</v>
      </c>
      <c r="DI18">
        <f>($B$11*$K$9+$C$11*$K$9+$F$11*((FD18+EV18)/MAX(FD18+EV18+FE18, 0.1)*$P$9+FE18/MAX(FD18+EV18+FE18, 0.1)*$Q$9))/($B$11+$C$11+$F$11)</f>
        <v>0</v>
      </c>
      <c r="DJ18">
        <v>6</v>
      </c>
      <c r="DK18">
        <v>0.5</v>
      </c>
      <c r="DL18" t="s">
        <v>435</v>
      </c>
      <c r="DM18">
        <v>2</v>
      </c>
      <c r="DN18" t="b">
        <v>1</v>
      </c>
      <c r="DO18">
        <v>1705521302.1</v>
      </c>
      <c r="DP18">
        <v>309.240533333333</v>
      </c>
      <c r="DQ18">
        <v>311.7884</v>
      </c>
      <c r="DR18">
        <v>29.20328</v>
      </c>
      <c r="DS18">
        <v>27.7986133333333</v>
      </c>
      <c r="DT18">
        <v>306.001266666667</v>
      </c>
      <c r="DU18">
        <v>28.5570733333333</v>
      </c>
      <c r="DV18">
        <v>600.011866666667</v>
      </c>
      <c r="DW18">
        <v>88.3109866666667</v>
      </c>
      <c r="DX18">
        <v>0.0999641066666667</v>
      </c>
      <c r="DY18">
        <v>32.4985066666667</v>
      </c>
      <c r="DZ18">
        <v>30.46572</v>
      </c>
      <c r="EA18">
        <v>999.9</v>
      </c>
      <c r="EB18">
        <v>0</v>
      </c>
      <c r="EC18">
        <v>0</v>
      </c>
      <c r="ED18">
        <v>5008.16666666667</v>
      </c>
      <c r="EE18">
        <v>0</v>
      </c>
      <c r="EF18">
        <v>31.4142666666667</v>
      </c>
      <c r="EG18">
        <v>-2.54769466666667</v>
      </c>
      <c r="EH18">
        <v>318.543133333333</v>
      </c>
      <c r="EI18">
        <v>320.703333333333</v>
      </c>
      <c r="EJ18">
        <v>1.40467933333333</v>
      </c>
      <c r="EK18">
        <v>311.7884</v>
      </c>
      <c r="EL18">
        <v>27.7986133333333</v>
      </c>
      <c r="EM18">
        <v>2.57897133333333</v>
      </c>
      <c r="EN18">
        <v>2.45492333333333</v>
      </c>
      <c r="EO18">
        <v>21.5336733333333</v>
      </c>
      <c r="EP18">
        <v>20.7306866666667</v>
      </c>
      <c r="EQ18">
        <v>699.9702</v>
      </c>
      <c r="ER18">
        <v>0.943004066666667</v>
      </c>
      <c r="ES18">
        <v>0.0569958066666667</v>
      </c>
      <c r="ET18">
        <v>0</v>
      </c>
      <c r="EU18">
        <v>2290.00666666667</v>
      </c>
      <c r="EV18">
        <v>5.00003</v>
      </c>
      <c r="EW18">
        <v>15916.6733333333</v>
      </c>
      <c r="EX18">
        <v>5230.79466666667</v>
      </c>
      <c r="EY18">
        <v>45.062</v>
      </c>
      <c r="EZ18">
        <v>47.6415333333333</v>
      </c>
      <c r="FA18">
        <v>46.5</v>
      </c>
      <c r="FB18">
        <v>47.5041333333333</v>
      </c>
      <c r="FC18">
        <v>47.875</v>
      </c>
      <c r="FD18">
        <v>655.359333333333</v>
      </c>
      <c r="FE18">
        <v>39.61</v>
      </c>
      <c r="FF18">
        <v>0</v>
      </c>
      <c r="FG18">
        <v>39.9000000953674</v>
      </c>
      <c r="FH18">
        <v>0</v>
      </c>
      <c r="FI18">
        <v>2284.824</v>
      </c>
      <c r="FJ18">
        <v>-312.55846104789</v>
      </c>
      <c r="FK18">
        <v>-2147.4230737044</v>
      </c>
      <c r="FL18">
        <v>15881.068</v>
      </c>
      <c r="FM18">
        <v>15</v>
      </c>
      <c r="FN18">
        <v>1705521231.1</v>
      </c>
      <c r="FO18" t="s">
        <v>436</v>
      </c>
      <c r="FP18">
        <v>1705521231.1</v>
      </c>
      <c r="FQ18">
        <v>1705521213.1</v>
      </c>
      <c r="FR18">
        <v>5</v>
      </c>
      <c r="FS18">
        <v>0.276</v>
      </c>
      <c r="FT18">
        <v>-0.053</v>
      </c>
      <c r="FU18">
        <v>3.248</v>
      </c>
      <c r="FV18">
        <v>0.581</v>
      </c>
      <c r="FW18">
        <v>312</v>
      </c>
      <c r="FX18">
        <v>28</v>
      </c>
      <c r="FY18">
        <v>0.06</v>
      </c>
      <c r="FZ18">
        <v>0.21</v>
      </c>
      <c r="GA18">
        <v>2.15860102576051</v>
      </c>
      <c r="GB18">
        <v>-0.45576355862323</v>
      </c>
      <c r="GC18">
        <v>0.0570694208160565</v>
      </c>
      <c r="GD18">
        <v>0</v>
      </c>
      <c r="GE18">
        <v>2297.5656</v>
      </c>
      <c r="GF18">
        <v>-323.506923554638</v>
      </c>
      <c r="GG18">
        <v>23.3378201347084</v>
      </c>
      <c r="GH18">
        <v>0</v>
      </c>
      <c r="GI18">
        <v>0.0701214015911966</v>
      </c>
      <c r="GJ18">
        <v>-0.00145049142441649</v>
      </c>
      <c r="GK18">
        <v>0.0002832327917418</v>
      </c>
      <c r="GL18">
        <v>1</v>
      </c>
      <c r="GM18">
        <v>1</v>
      </c>
      <c r="GN18">
        <v>3</v>
      </c>
      <c r="GO18" t="s">
        <v>445</v>
      </c>
      <c r="GP18">
        <v>3.19745</v>
      </c>
      <c r="GQ18">
        <v>2.72248</v>
      </c>
      <c r="GR18">
        <v>0.0664564</v>
      </c>
      <c r="GS18">
        <v>0.0675507</v>
      </c>
      <c r="GT18">
        <v>0.119263</v>
      </c>
      <c r="GU18">
        <v>0.11653</v>
      </c>
      <c r="GV18">
        <v>25654</v>
      </c>
      <c r="GW18">
        <v>25975.5</v>
      </c>
      <c r="GX18">
        <v>25999.1</v>
      </c>
      <c r="GY18">
        <v>26589.3</v>
      </c>
      <c r="GZ18">
        <v>32444.2</v>
      </c>
      <c r="HA18">
        <v>32681.1</v>
      </c>
      <c r="HB18">
        <v>39540.5</v>
      </c>
      <c r="HC18">
        <v>39415.6</v>
      </c>
      <c r="HD18">
        <v>2.2575</v>
      </c>
      <c r="HE18">
        <v>2.2029</v>
      </c>
      <c r="HF18">
        <v>0.112653</v>
      </c>
      <c r="HG18">
        <v>0</v>
      </c>
      <c r="HH18">
        <v>28.6093</v>
      </c>
      <c r="HI18">
        <v>999.9</v>
      </c>
      <c r="HJ18">
        <v>62.294</v>
      </c>
      <c r="HK18">
        <v>29.96</v>
      </c>
      <c r="HL18">
        <v>29.9833</v>
      </c>
      <c r="HM18">
        <v>29.9364</v>
      </c>
      <c r="HN18">
        <v>34.2107</v>
      </c>
      <c r="HO18">
        <v>2</v>
      </c>
      <c r="HP18">
        <v>0.207744</v>
      </c>
      <c r="HQ18">
        <v>0</v>
      </c>
      <c r="HR18">
        <v>20.2674</v>
      </c>
      <c r="HS18">
        <v>5.25323</v>
      </c>
      <c r="HT18">
        <v>11.9201</v>
      </c>
      <c r="HU18">
        <v>4.9758</v>
      </c>
      <c r="HV18">
        <v>3.286</v>
      </c>
      <c r="HW18">
        <v>9999</v>
      </c>
      <c r="HX18">
        <v>999.9</v>
      </c>
      <c r="HY18">
        <v>9999</v>
      </c>
      <c r="HZ18">
        <v>9999</v>
      </c>
      <c r="IA18">
        <v>1.86646</v>
      </c>
      <c r="IB18">
        <v>1.86661</v>
      </c>
      <c r="IC18">
        <v>1.86449</v>
      </c>
      <c r="ID18">
        <v>1.86493</v>
      </c>
      <c r="IE18">
        <v>1.86285</v>
      </c>
      <c r="IF18">
        <v>1.86569</v>
      </c>
      <c r="IG18">
        <v>1.86508</v>
      </c>
      <c r="IH18">
        <v>1.87042</v>
      </c>
      <c r="II18">
        <v>5</v>
      </c>
      <c r="IJ18">
        <v>0</v>
      </c>
      <c r="IK18">
        <v>0</v>
      </c>
      <c r="IL18">
        <v>0</v>
      </c>
      <c r="IM18" t="s">
        <v>438</v>
      </c>
      <c r="IN18" t="s">
        <v>439</v>
      </c>
      <c r="IO18" t="s">
        <v>440</v>
      </c>
      <c r="IP18" t="s">
        <v>441</v>
      </c>
      <c r="IQ18" t="s">
        <v>441</v>
      </c>
      <c r="IR18" t="s">
        <v>440</v>
      </c>
      <c r="IS18">
        <v>0</v>
      </c>
      <c r="IT18">
        <v>100</v>
      </c>
      <c r="IU18">
        <v>100</v>
      </c>
      <c r="IV18">
        <v>3.239</v>
      </c>
      <c r="IW18">
        <v>0.6461</v>
      </c>
      <c r="IX18">
        <v>2.08183649068359</v>
      </c>
      <c r="IY18">
        <v>0.00418538200283587</v>
      </c>
      <c r="IZ18">
        <v>-1.41063378290963e-06</v>
      </c>
      <c r="JA18">
        <v>3.10169211340598e-10</v>
      </c>
      <c r="JB18">
        <v>-0.0733497567940431</v>
      </c>
      <c r="JC18">
        <v>-0.018800783070482</v>
      </c>
      <c r="JD18">
        <v>0.00219286682016923</v>
      </c>
      <c r="JE18">
        <v>-2.28370224829719e-05</v>
      </c>
      <c r="JF18">
        <v>10</v>
      </c>
      <c r="JG18">
        <v>2135</v>
      </c>
      <c r="JH18">
        <v>1</v>
      </c>
      <c r="JI18">
        <v>29</v>
      </c>
      <c r="JJ18">
        <v>1.3</v>
      </c>
      <c r="JK18">
        <v>1.6</v>
      </c>
      <c r="JL18">
        <v>4.99756</v>
      </c>
      <c r="JM18">
        <v>4.99756</v>
      </c>
      <c r="JN18">
        <v>2.09595</v>
      </c>
      <c r="JO18">
        <v>2.73682</v>
      </c>
      <c r="JP18">
        <v>2.09717</v>
      </c>
      <c r="JQ18">
        <v>2.29736</v>
      </c>
      <c r="JR18">
        <v>34.1678</v>
      </c>
      <c r="JS18">
        <v>15.6993</v>
      </c>
      <c r="JT18">
        <v>2</v>
      </c>
      <c r="JU18">
        <v>634.272</v>
      </c>
      <c r="JV18">
        <v>726.693</v>
      </c>
      <c r="JW18">
        <v>30.6253</v>
      </c>
      <c r="JX18">
        <v>30.0015</v>
      </c>
      <c r="JY18">
        <v>29.9998</v>
      </c>
      <c r="JZ18">
        <v>29.6829</v>
      </c>
      <c r="KA18">
        <v>30.0699</v>
      </c>
      <c r="KB18">
        <v>-1</v>
      </c>
      <c r="KC18">
        <v>-30</v>
      </c>
      <c r="KD18">
        <v>-30</v>
      </c>
      <c r="KE18">
        <v>-999.9</v>
      </c>
      <c r="KF18">
        <v>400</v>
      </c>
      <c r="KG18">
        <v>0</v>
      </c>
      <c r="KH18">
        <v>102.26</v>
      </c>
      <c r="KI18">
        <v>102.285</v>
      </c>
    </row>
    <row r="19" spans="1:295">
      <c r="A19">
        <v>3</v>
      </c>
      <c r="B19">
        <v>1705521346.1</v>
      </c>
      <c r="C19">
        <v>77</v>
      </c>
      <c r="D19" t="s">
        <v>446</v>
      </c>
      <c r="E19" t="s">
        <v>447</v>
      </c>
      <c r="F19">
        <v>15</v>
      </c>
      <c r="G19">
        <v>1705521337.6</v>
      </c>
      <c r="H19">
        <f>(I19)/1000</f>
        <v>0</v>
      </c>
      <c r="I19">
        <f>IF(DN19, AL19, AF19)</f>
        <v>0</v>
      </c>
      <c r="J19">
        <f>IF(DN19, AG19, AE19)</f>
        <v>0</v>
      </c>
      <c r="K19">
        <f>DP19 - IF(AS19&gt;1, J19*DJ19*100.0/(AU19*ED19), 0)</f>
        <v>0</v>
      </c>
      <c r="L19">
        <f>((R19-H19/2)*K19-J19)/(R19+H19/2)</f>
        <v>0</v>
      </c>
      <c r="M19">
        <f>L19*(DW19+DX19)/1000.0</f>
        <v>0</v>
      </c>
      <c r="N19">
        <f>(DP19 - IF(AS19&gt;1, J19*DJ19*100.0/(AU19*ED19), 0))*(DW19+DX19)/1000.0</f>
        <v>0</v>
      </c>
      <c r="O19">
        <f>2.0/((1/Q19-1/P19)+SIGN(Q19)*SQRT((1/Q19-1/P19)*(1/Q19-1/P19) + 4*DK19/((DK19+1)*(DK19+1))*(2*1/Q19*1/P19-1/P19*1/P19)))</f>
        <v>0</v>
      </c>
      <c r="P19">
        <f>IF(LEFT(DL19,1)&lt;&gt;"0",IF(LEFT(DL19,1)="1",3.0,DM19),$D$5+$E$5*(ED19*DW19/($K$5*1000))+$F$5*(ED19*DW19/($K$5*1000))*MAX(MIN(DJ19,$J$5),$I$5)*MAX(MIN(DJ19,$J$5),$I$5)+$G$5*MAX(MIN(DJ19,$J$5),$I$5)*(ED19*DW19/($K$5*1000))+$H$5*(ED19*DW19/($K$5*1000))*(ED19*DW19/($K$5*1000)))</f>
        <v>0</v>
      </c>
      <c r="Q19">
        <f>H19*(1000-(1000*0.61365*exp(17.502*U19/(240.97+U19))/(DW19+DX19)+DR19)/2)/(1000*0.61365*exp(17.502*U19/(240.97+U19))/(DW19+DX19)-DR19)</f>
        <v>0</v>
      </c>
      <c r="R19">
        <f>1/((DK19+1)/(O19/1.6)+1/(P19/1.37)) + DK19/((DK19+1)/(O19/1.6) + DK19/(P19/1.37))</f>
        <v>0</v>
      </c>
      <c r="S19">
        <f>(DF19*DI19)</f>
        <v>0</v>
      </c>
      <c r="T19">
        <f>(DY19+(S19+2*0.95*5.67E-8*(((DY19+$B$7)+273)^4-(DY19+273)^4)-44100*H19)/(1.84*29.3*P19+8*0.95*5.67E-8*(DY19+273)^3))</f>
        <v>0</v>
      </c>
      <c r="U19">
        <f>($C$7*DZ19+$D$7*EA19+$E$7*T19)</f>
        <v>0</v>
      </c>
      <c r="V19">
        <f>0.61365*exp(17.502*U19/(240.97+U19))</f>
        <v>0</v>
      </c>
      <c r="W19">
        <f>(X19/Y19*100)</f>
        <v>0</v>
      </c>
      <c r="X19">
        <f>DR19*(DW19+DX19)/1000</f>
        <v>0</v>
      </c>
      <c r="Y19">
        <f>0.61365*exp(17.502*DY19/(240.97+DY19))</f>
        <v>0</v>
      </c>
      <c r="Z19">
        <f>(V19-DR19*(DW19+DX19)/1000)</f>
        <v>0</v>
      </c>
      <c r="AA19">
        <f>(-H19*44100)</f>
        <v>0</v>
      </c>
      <c r="AB19">
        <f>2*29.3*P19*0.92*(DY19-U19)</f>
        <v>0</v>
      </c>
      <c r="AC19">
        <f>2*0.95*5.67E-8*(((DY19+$B$7)+273)^4-(U19+273)^4)</f>
        <v>0</v>
      </c>
      <c r="AD19">
        <f>S19+AC19+AA19+AB19</f>
        <v>0</v>
      </c>
      <c r="AE19">
        <f>DV19*AS19*(DQ19-DP19*(1000-AS19*DS19)/(1000-AS19*DR19))/(100*DJ19)</f>
        <v>0</v>
      </c>
      <c r="AF19">
        <f>1000*DV19*AS19*(DR19-DS19)/(100*DJ19*(1000-AS19*DR19))</f>
        <v>0</v>
      </c>
      <c r="AG19">
        <f>(AH19 - AI19 - DW19*1E3/(8.314*(DY19+273.15)) * AK19/DV19 * AJ19) * DV19/(100*DJ19) * (1000 - DS19)/1000</f>
        <v>0</v>
      </c>
      <c r="AH19">
        <v>320.471898001214</v>
      </c>
      <c r="AI19">
        <v>318.2408</v>
      </c>
      <c r="AJ19">
        <v>0.0231987549293538</v>
      </c>
      <c r="AK19">
        <v>65.8869464173943</v>
      </c>
      <c r="AL19">
        <f>(AN19 - AM19 + DW19*1E3/(8.314*(DY19+273.15)) * AP19/DV19 * AO19) * DV19/(100*DJ19) * 1000/(1000 - AN19)</f>
        <v>0</v>
      </c>
      <c r="AM19">
        <v>27.8363275144744</v>
      </c>
      <c r="AN19">
        <v>29.1414915151515</v>
      </c>
      <c r="AO19">
        <v>0.00179526135679238</v>
      </c>
      <c r="AP19">
        <v>78.20374605159</v>
      </c>
      <c r="AQ19">
        <v>0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MAX(0,($B$13+$C$13*ED19)/(1+$D$13*ED19)*DW19/(DY19+273)*$E$13)</f>
        <v>0</v>
      </c>
      <c r="AV19" t="s">
        <v>432</v>
      </c>
      <c r="AW19">
        <v>10225.1</v>
      </c>
      <c r="AX19">
        <v>960.04</v>
      </c>
      <c r="AY19">
        <v>4833.63</v>
      </c>
      <c r="AZ19">
        <f>1-AX19/AY19</f>
        <v>0</v>
      </c>
      <c r="BA19">
        <v>-0.362030610459343</v>
      </c>
      <c r="BB19" t="s">
        <v>448</v>
      </c>
      <c r="BC19">
        <v>10217.7</v>
      </c>
      <c r="BD19">
        <v>2128.8916</v>
      </c>
      <c r="BE19">
        <v>2354.81099954789</v>
      </c>
      <c r="BF19">
        <f>1-BD19/BE19</f>
        <v>0</v>
      </c>
      <c r="BG19">
        <v>0.5</v>
      </c>
      <c r="BH19">
        <f>DG19</f>
        <v>0</v>
      </c>
      <c r="BI19">
        <f>J19</f>
        <v>0</v>
      </c>
      <c r="BJ19">
        <f>BF19*BG19*BH19</f>
        <v>0</v>
      </c>
      <c r="BK19">
        <f>(BI19-BA19)/BH19</f>
        <v>0</v>
      </c>
      <c r="BL19">
        <f>(AY19-BE19)/BE19</f>
        <v>0</v>
      </c>
      <c r="BM19">
        <f>AX19/(AZ19+AX19/BE19)</f>
        <v>0</v>
      </c>
      <c r="BN19" t="s">
        <v>434</v>
      </c>
      <c r="BO19">
        <v>0</v>
      </c>
      <c r="BP19">
        <f>IF(BO19&lt;&gt;0, BO19, BM19)</f>
        <v>0</v>
      </c>
      <c r="BQ19">
        <f>1-BP19/BE19</f>
        <v>0</v>
      </c>
      <c r="BR19">
        <f>(BE19-BD19)/(BE19-BP19)</f>
        <v>0</v>
      </c>
      <c r="BS19">
        <f>(AY19-BE19)/(AY19-BP19)</f>
        <v>0</v>
      </c>
      <c r="BT19">
        <f>(BE19-BD19)/(BE19-AX19)</f>
        <v>0</v>
      </c>
      <c r="BU19">
        <f>(AY19-BE19)/(AY19-AX19)</f>
        <v>0</v>
      </c>
      <c r="BV19">
        <f>(BR19*BP19/BD19)</f>
        <v>0</v>
      </c>
      <c r="BW19">
        <f>(1-BV19)</f>
        <v>0</v>
      </c>
      <c r="BX19">
        <v>2279</v>
      </c>
      <c r="BY19">
        <v>290</v>
      </c>
      <c r="BZ19">
        <v>2352.94</v>
      </c>
      <c r="CA19">
        <v>65</v>
      </c>
      <c r="CB19">
        <v>10217.7</v>
      </c>
      <c r="CC19">
        <v>2342.57</v>
      </c>
      <c r="CD19">
        <v>10.37</v>
      </c>
      <c r="CE19">
        <v>300</v>
      </c>
      <c r="CF19">
        <v>24.1</v>
      </c>
      <c r="CG19">
        <v>2354.81099954789</v>
      </c>
      <c r="CH19">
        <v>2.73790805835058</v>
      </c>
      <c r="CI19">
        <v>-12.5106286756198</v>
      </c>
      <c r="CJ19">
        <v>2.44321707153188</v>
      </c>
      <c r="CK19">
        <v>0.483586239034912</v>
      </c>
      <c r="CL19">
        <v>-0.00785960333704116</v>
      </c>
      <c r="CM19">
        <v>290</v>
      </c>
      <c r="CN19">
        <v>2352.94</v>
      </c>
      <c r="CO19">
        <v>875</v>
      </c>
      <c r="CP19">
        <v>10167.7</v>
      </c>
      <c r="CQ19">
        <v>2342.51</v>
      </c>
      <c r="CR19">
        <v>10.43</v>
      </c>
      <c r="DF19">
        <f>$B$11*EE19+$C$11*EF19+$F$11*EQ19*(1-ET19)</f>
        <v>0</v>
      </c>
      <c r="DG19">
        <f>DF19*DH19</f>
        <v>0</v>
      </c>
      <c r="DH19">
        <f>($B$11*$D$9+$C$11*$D$9+$F$11*((FD19+EV19)/MAX(FD19+EV19+FE19, 0.1)*$I$9+FE19/MAX(FD19+EV19+FE19, 0.1)*$J$9))/($B$11+$C$11+$F$11)</f>
        <v>0</v>
      </c>
      <c r="DI19">
        <f>($B$11*$K$9+$C$11*$K$9+$F$11*((FD19+EV19)/MAX(FD19+EV19+FE19, 0.1)*$P$9+FE19/MAX(FD19+EV19+FE19, 0.1)*$Q$9))/($B$11+$C$11+$F$11)</f>
        <v>0</v>
      </c>
      <c r="DJ19">
        <v>6</v>
      </c>
      <c r="DK19">
        <v>0.5</v>
      </c>
      <c r="DL19" t="s">
        <v>435</v>
      </c>
      <c r="DM19">
        <v>2</v>
      </c>
      <c r="DN19" t="b">
        <v>1</v>
      </c>
      <c r="DO19">
        <v>1705521337.6</v>
      </c>
      <c r="DP19">
        <v>308.911375</v>
      </c>
      <c r="DQ19">
        <v>311.51725</v>
      </c>
      <c r="DR19">
        <v>29.12765</v>
      </c>
      <c r="DS19">
        <v>27.782</v>
      </c>
      <c r="DT19">
        <v>305.6731875</v>
      </c>
      <c r="DU19">
        <v>28.485075</v>
      </c>
      <c r="DV19">
        <v>599.97775</v>
      </c>
      <c r="DW19">
        <v>88.3103875</v>
      </c>
      <c r="DX19">
        <v>0.09997203125</v>
      </c>
      <c r="DY19">
        <v>32.55703125</v>
      </c>
      <c r="DZ19">
        <v>30.54504375</v>
      </c>
      <c r="EA19">
        <v>999.9</v>
      </c>
      <c r="EB19">
        <v>0</v>
      </c>
      <c r="EC19">
        <v>0</v>
      </c>
      <c r="ED19">
        <v>4988.59375</v>
      </c>
      <c r="EE19">
        <v>0</v>
      </c>
      <c r="EF19">
        <v>42.37755625</v>
      </c>
      <c r="EG19">
        <v>-2.6059775</v>
      </c>
      <c r="EH19">
        <v>318.179125</v>
      </c>
      <c r="EI19">
        <v>320.4191875</v>
      </c>
      <c r="EJ19">
        <v>1.345641875</v>
      </c>
      <c r="EK19">
        <v>311.51725</v>
      </c>
      <c r="EL19">
        <v>27.782</v>
      </c>
      <c r="EM19">
        <v>2.57227375</v>
      </c>
      <c r="EN19">
        <v>2.45344</v>
      </c>
      <c r="EO19">
        <v>21.49118125</v>
      </c>
      <c r="EP19">
        <v>20.720875</v>
      </c>
      <c r="EQ19">
        <v>700.0420625</v>
      </c>
      <c r="ER19">
        <v>0.9429916875</v>
      </c>
      <c r="ES19">
        <v>0.05700811875</v>
      </c>
      <c r="ET19">
        <v>0</v>
      </c>
      <c r="EU19">
        <v>2133.888125</v>
      </c>
      <c r="EV19">
        <v>5.00003</v>
      </c>
      <c r="EW19">
        <v>14850.7</v>
      </c>
      <c r="EX19">
        <v>5231.31</v>
      </c>
      <c r="EY19">
        <v>45.125</v>
      </c>
      <c r="EZ19">
        <v>47.628875</v>
      </c>
      <c r="FA19">
        <v>46.5</v>
      </c>
      <c r="FB19">
        <v>47.5155</v>
      </c>
      <c r="FC19">
        <v>47.909875</v>
      </c>
      <c r="FD19">
        <v>655.41875</v>
      </c>
      <c r="FE19">
        <v>39.62375</v>
      </c>
      <c r="FF19">
        <v>0</v>
      </c>
      <c r="FG19">
        <v>34.9000000953674</v>
      </c>
      <c r="FH19">
        <v>0</v>
      </c>
      <c r="FI19">
        <v>2128.8916</v>
      </c>
      <c r="FJ19">
        <v>-195.18999970182</v>
      </c>
      <c r="FK19">
        <v>-1355.53076676667</v>
      </c>
      <c r="FL19">
        <v>14815.6</v>
      </c>
      <c r="FM19">
        <v>15</v>
      </c>
      <c r="FN19">
        <v>1705521231.1</v>
      </c>
      <c r="FO19" t="s">
        <v>436</v>
      </c>
      <c r="FP19">
        <v>1705521231.1</v>
      </c>
      <c r="FQ19">
        <v>1705521213.1</v>
      </c>
      <c r="FR19">
        <v>5</v>
      </c>
      <c r="FS19">
        <v>0.276</v>
      </c>
      <c r="FT19">
        <v>-0.053</v>
      </c>
      <c r="FU19">
        <v>3.248</v>
      </c>
      <c r="FV19">
        <v>0.581</v>
      </c>
      <c r="FW19">
        <v>312</v>
      </c>
      <c r="FX19">
        <v>28</v>
      </c>
      <c r="FY19">
        <v>0.06</v>
      </c>
      <c r="FZ19">
        <v>0.21</v>
      </c>
      <c r="GA19">
        <v>2.16834956085196</v>
      </c>
      <c r="GB19">
        <v>-0.0953861603826186</v>
      </c>
      <c r="GC19">
        <v>0.0287642344837431</v>
      </c>
      <c r="GD19">
        <v>1</v>
      </c>
      <c r="GE19">
        <v>2136.8664</v>
      </c>
      <c r="GF19">
        <v>-201.63461508625</v>
      </c>
      <c r="GG19">
        <v>14.5473994596973</v>
      </c>
      <c r="GH19">
        <v>0</v>
      </c>
      <c r="GI19">
        <v>0.0658186811270143</v>
      </c>
      <c r="GJ19">
        <v>-0.00292756934162957</v>
      </c>
      <c r="GK19">
        <v>0.000292648502832554</v>
      </c>
      <c r="GL19">
        <v>1</v>
      </c>
      <c r="GM19">
        <v>2</v>
      </c>
      <c r="GN19">
        <v>3</v>
      </c>
      <c r="GO19" t="s">
        <v>437</v>
      </c>
      <c r="GP19">
        <v>3.19682</v>
      </c>
      <c r="GQ19">
        <v>2.72263</v>
      </c>
      <c r="GR19">
        <v>0.0664107</v>
      </c>
      <c r="GS19">
        <v>0.0675245</v>
      </c>
      <c r="GT19">
        <v>0.119107</v>
      </c>
      <c r="GU19">
        <v>0.116597</v>
      </c>
      <c r="GV19">
        <v>25657</v>
      </c>
      <c r="GW19">
        <v>25976.5</v>
      </c>
      <c r="GX19">
        <v>26000.8</v>
      </c>
      <c r="GY19">
        <v>26589.4</v>
      </c>
      <c r="GZ19">
        <v>32452.1</v>
      </c>
      <c r="HA19">
        <v>32678.8</v>
      </c>
      <c r="HB19">
        <v>39543</v>
      </c>
      <c r="HC19">
        <v>39416</v>
      </c>
      <c r="HD19">
        <v>2.2573</v>
      </c>
      <c r="HE19">
        <v>2.2031</v>
      </c>
      <c r="HF19">
        <v>0.115812</v>
      </c>
      <c r="HG19">
        <v>0</v>
      </c>
      <c r="HH19">
        <v>28.6152</v>
      </c>
      <c r="HI19">
        <v>999.9</v>
      </c>
      <c r="HJ19">
        <v>62.129</v>
      </c>
      <c r="HK19">
        <v>30.011</v>
      </c>
      <c r="HL19">
        <v>29.9908</v>
      </c>
      <c r="HM19">
        <v>29.8164</v>
      </c>
      <c r="HN19">
        <v>34.3189</v>
      </c>
      <c r="HO19">
        <v>2</v>
      </c>
      <c r="HP19">
        <v>0.205467</v>
      </c>
      <c r="HQ19">
        <v>0</v>
      </c>
      <c r="HR19">
        <v>20.267</v>
      </c>
      <c r="HS19">
        <v>5.25263</v>
      </c>
      <c r="HT19">
        <v>11.9201</v>
      </c>
      <c r="HU19">
        <v>4.9742</v>
      </c>
      <c r="HV19">
        <v>3.286</v>
      </c>
      <c r="HW19">
        <v>9999</v>
      </c>
      <c r="HX19">
        <v>999.9</v>
      </c>
      <c r="HY19">
        <v>9999</v>
      </c>
      <c r="HZ19">
        <v>9999</v>
      </c>
      <c r="IA19">
        <v>1.86646</v>
      </c>
      <c r="IB19">
        <v>1.86661</v>
      </c>
      <c r="IC19">
        <v>1.86449</v>
      </c>
      <c r="ID19">
        <v>1.86493</v>
      </c>
      <c r="IE19">
        <v>1.86282</v>
      </c>
      <c r="IF19">
        <v>1.86567</v>
      </c>
      <c r="IG19">
        <v>1.86508</v>
      </c>
      <c r="IH19">
        <v>1.87042</v>
      </c>
      <c r="II19">
        <v>5</v>
      </c>
      <c r="IJ19">
        <v>0</v>
      </c>
      <c r="IK19">
        <v>0</v>
      </c>
      <c r="IL19">
        <v>0</v>
      </c>
      <c r="IM19" t="s">
        <v>438</v>
      </c>
      <c r="IN19" t="s">
        <v>439</v>
      </c>
      <c r="IO19" t="s">
        <v>440</v>
      </c>
      <c r="IP19" t="s">
        <v>441</v>
      </c>
      <c r="IQ19" t="s">
        <v>441</v>
      </c>
      <c r="IR19" t="s">
        <v>440</v>
      </c>
      <c r="IS19">
        <v>0</v>
      </c>
      <c r="IT19">
        <v>100</v>
      </c>
      <c r="IU19">
        <v>100</v>
      </c>
      <c r="IV19">
        <v>3.239</v>
      </c>
      <c r="IW19">
        <v>0.6432</v>
      </c>
      <c r="IX19">
        <v>2.08183649068359</v>
      </c>
      <c r="IY19">
        <v>0.00418538200283587</v>
      </c>
      <c r="IZ19">
        <v>-1.41063378290963e-06</v>
      </c>
      <c r="JA19">
        <v>3.10169211340598e-10</v>
      </c>
      <c r="JB19">
        <v>-0.0733497567940431</v>
      </c>
      <c r="JC19">
        <v>-0.018800783070482</v>
      </c>
      <c r="JD19">
        <v>0.00219286682016923</v>
      </c>
      <c r="JE19">
        <v>-2.28370224829719e-05</v>
      </c>
      <c r="JF19">
        <v>10</v>
      </c>
      <c r="JG19">
        <v>2135</v>
      </c>
      <c r="JH19">
        <v>1</v>
      </c>
      <c r="JI19">
        <v>29</v>
      </c>
      <c r="JJ19">
        <v>1.9</v>
      </c>
      <c r="JK19">
        <v>2.2</v>
      </c>
      <c r="JL19">
        <v>4.99756</v>
      </c>
      <c r="JM19">
        <v>4.99756</v>
      </c>
      <c r="JN19">
        <v>2.09595</v>
      </c>
      <c r="JO19">
        <v>2.73682</v>
      </c>
      <c r="JP19">
        <v>2.09717</v>
      </c>
      <c r="JQ19">
        <v>2.37427</v>
      </c>
      <c r="JR19">
        <v>34.1905</v>
      </c>
      <c r="JS19">
        <v>15.7081</v>
      </c>
      <c r="JT19">
        <v>2</v>
      </c>
      <c r="JU19">
        <v>633.945</v>
      </c>
      <c r="JV19">
        <v>726.666</v>
      </c>
      <c r="JW19">
        <v>30.6358</v>
      </c>
      <c r="JX19">
        <v>29.9833</v>
      </c>
      <c r="JY19">
        <v>29.9999</v>
      </c>
      <c r="JZ19">
        <v>29.6651</v>
      </c>
      <c r="KA19">
        <v>30.0535</v>
      </c>
      <c r="KB19">
        <v>-1</v>
      </c>
      <c r="KC19">
        <v>-30</v>
      </c>
      <c r="KD19">
        <v>-30</v>
      </c>
      <c r="KE19">
        <v>-999.9</v>
      </c>
      <c r="KF19">
        <v>400</v>
      </c>
      <c r="KG19">
        <v>0</v>
      </c>
      <c r="KH19">
        <v>102.267</v>
      </c>
      <c r="KI19">
        <v>102.285</v>
      </c>
    </row>
    <row r="20" spans="1:295">
      <c r="A20">
        <v>4</v>
      </c>
      <c r="B20">
        <v>1705521386.1</v>
      </c>
      <c r="C20">
        <v>117</v>
      </c>
      <c r="D20" t="s">
        <v>449</v>
      </c>
      <c r="E20" t="s">
        <v>450</v>
      </c>
      <c r="F20">
        <v>15</v>
      </c>
      <c r="G20">
        <v>1705521377.6</v>
      </c>
      <c r="H20">
        <f>(I20)/1000</f>
        <v>0</v>
      </c>
      <c r="I20">
        <f>IF(DN20, AL20, AF20)</f>
        <v>0</v>
      </c>
      <c r="J20">
        <f>IF(DN20, AG20, AE20)</f>
        <v>0</v>
      </c>
      <c r="K20">
        <f>DP20 - IF(AS20&gt;1, J20*DJ20*100.0/(AU20*ED20), 0)</f>
        <v>0</v>
      </c>
      <c r="L20">
        <f>((R20-H20/2)*K20-J20)/(R20+H20/2)</f>
        <v>0</v>
      </c>
      <c r="M20">
        <f>L20*(DW20+DX20)/1000.0</f>
        <v>0</v>
      </c>
      <c r="N20">
        <f>(DP20 - IF(AS20&gt;1, J20*DJ20*100.0/(AU20*ED20), 0))*(DW20+DX20)/1000.0</f>
        <v>0</v>
      </c>
      <c r="O20">
        <f>2.0/((1/Q20-1/P20)+SIGN(Q20)*SQRT((1/Q20-1/P20)*(1/Q20-1/P20) + 4*DK20/((DK20+1)*(DK20+1))*(2*1/Q20*1/P20-1/P20*1/P20)))</f>
        <v>0</v>
      </c>
      <c r="P20">
        <f>IF(LEFT(DL20,1)&lt;&gt;"0",IF(LEFT(DL20,1)="1",3.0,DM20),$D$5+$E$5*(ED20*DW20/($K$5*1000))+$F$5*(ED20*DW20/($K$5*1000))*MAX(MIN(DJ20,$J$5),$I$5)*MAX(MIN(DJ20,$J$5),$I$5)+$G$5*MAX(MIN(DJ20,$J$5),$I$5)*(ED20*DW20/($K$5*1000))+$H$5*(ED20*DW20/($K$5*1000))*(ED20*DW20/($K$5*1000)))</f>
        <v>0</v>
      </c>
      <c r="Q20">
        <f>H20*(1000-(1000*0.61365*exp(17.502*U20/(240.97+U20))/(DW20+DX20)+DR20)/2)/(1000*0.61365*exp(17.502*U20/(240.97+U20))/(DW20+DX20)-DR20)</f>
        <v>0</v>
      </c>
      <c r="R20">
        <f>1/((DK20+1)/(O20/1.6)+1/(P20/1.37)) + DK20/((DK20+1)/(O20/1.6) + DK20/(P20/1.37))</f>
        <v>0</v>
      </c>
      <c r="S20">
        <f>(DF20*DI20)</f>
        <v>0</v>
      </c>
      <c r="T20">
        <f>(DY20+(S20+2*0.95*5.67E-8*(((DY20+$B$7)+273)^4-(DY20+273)^4)-44100*H20)/(1.84*29.3*P20+8*0.95*5.67E-8*(DY20+273)^3))</f>
        <v>0</v>
      </c>
      <c r="U20">
        <f>($C$7*DZ20+$D$7*EA20+$E$7*T20)</f>
        <v>0</v>
      </c>
      <c r="V20">
        <f>0.61365*exp(17.502*U20/(240.97+U20))</f>
        <v>0</v>
      </c>
      <c r="W20">
        <f>(X20/Y20*100)</f>
        <v>0</v>
      </c>
      <c r="X20">
        <f>DR20*(DW20+DX20)/1000</f>
        <v>0</v>
      </c>
      <c r="Y20">
        <f>0.61365*exp(17.502*DY20/(240.97+DY20))</f>
        <v>0</v>
      </c>
      <c r="Z20">
        <f>(V20-DR20*(DW20+DX20)/1000)</f>
        <v>0</v>
      </c>
      <c r="AA20">
        <f>(-H20*44100)</f>
        <v>0</v>
      </c>
      <c r="AB20">
        <f>2*29.3*P20*0.92*(DY20-U20)</f>
        <v>0</v>
      </c>
      <c r="AC20">
        <f>2*0.95*5.67E-8*(((DY20+$B$7)+273)^4-(U20+273)^4)</f>
        <v>0</v>
      </c>
      <c r="AD20">
        <f>S20+AC20+AA20+AB20</f>
        <v>0</v>
      </c>
      <c r="AE20">
        <f>DV20*AS20*(DQ20-DP20*(1000-AS20*DS20)/(1000-AS20*DR20))/(100*DJ20)</f>
        <v>0</v>
      </c>
      <c r="AF20">
        <f>1000*DV20*AS20*(DR20-DS20)/(100*DJ20*(1000-AS20*DR20))</f>
        <v>0</v>
      </c>
      <c r="AG20">
        <f>(AH20 - AI20 - DW20*1E3/(8.314*(DY20+273.15)) * AK20/DV20 * AJ20) * DV20/(100*DJ20) * (1000 - DS20)/1000</f>
        <v>0</v>
      </c>
      <c r="AH20">
        <v>320.64313846642</v>
      </c>
      <c r="AI20">
        <v>318.338539393939</v>
      </c>
      <c r="AJ20">
        <v>0.0687226508466317</v>
      </c>
      <c r="AK20">
        <v>65.8869464173943</v>
      </c>
      <c r="AL20">
        <f>(AN20 - AM20 + DW20*1E3/(8.314*(DY20+273.15)) * AP20/DV20 * AO20) * DV20/(100*DJ20) * 1000/(1000 - AN20)</f>
        <v>0</v>
      </c>
      <c r="AM20">
        <v>27.9082618541896</v>
      </c>
      <c r="AN20">
        <v>29.1675084848485</v>
      </c>
      <c r="AO20">
        <v>0.000134961665842826</v>
      </c>
      <c r="AP20">
        <v>78.20374605159</v>
      </c>
      <c r="AQ20">
        <v>0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MAX(0,($B$13+$C$13*ED20)/(1+$D$13*ED20)*DW20/(DY20+273)*$E$13)</f>
        <v>0</v>
      </c>
      <c r="AV20" t="s">
        <v>432</v>
      </c>
      <c r="AW20">
        <v>10225.1</v>
      </c>
      <c r="AX20">
        <v>960.04</v>
      </c>
      <c r="AY20">
        <v>4833.63</v>
      </c>
      <c r="AZ20">
        <f>1-AX20/AY20</f>
        <v>0</v>
      </c>
      <c r="BA20">
        <v>-0.362030610459343</v>
      </c>
      <c r="BB20" t="s">
        <v>451</v>
      </c>
      <c r="BC20">
        <v>10213.5</v>
      </c>
      <c r="BD20">
        <v>2021.79692307692</v>
      </c>
      <c r="BE20">
        <v>2256.763581499</v>
      </c>
      <c r="BF20">
        <f>1-BD20/BE20</f>
        <v>0</v>
      </c>
      <c r="BG20">
        <v>0.5</v>
      </c>
      <c r="BH20">
        <f>DG20</f>
        <v>0</v>
      </c>
      <c r="BI20">
        <f>J20</f>
        <v>0</v>
      </c>
      <c r="BJ20">
        <f>BF20*BG20*BH20</f>
        <v>0</v>
      </c>
      <c r="BK20">
        <f>(BI20-BA20)/BH20</f>
        <v>0</v>
      </c>
      <c r="BL20">
        <f>(AY20-BE20)/BE20</f>
        <v>0</v>
      </c>
      <c r="BM20">
        <f>AX20/(AZ20+AX20/BE20)</f>
        <v>0</v>
      </c>
      <c r="BN20" t="s">
        <v>434</v>
      </c>
      <c r="BO20">
        <v>0</v>
      </c>
      <c r="BP20">
        <f>IF(BO20&lt;&gt;0, BO20, BM20)</f>
        <v>0</v>
      </c>
      <c r="BQ20">
        <f>1-BP20/BE20</f>
        <v>0</v>
      </c>
      <c r="BR20">
        <f>(BE20-BD20)/(BE20-BP20)</f>
        <v>0</v>
      </c>
      <c r="BS20">
        <f>(AY20-BE20)/(AY20-BP20)</f>
        <v>0</v>
      </c>
      <c r="BT20">
        <f>(BE20-BD20)/(BE20-AX20)</f>
        <v>0</v>
      </c>
      <c r="BU20">
        <f>(AY20-BE20)/(AY20-AX20)</f>
        <v>0</v>
      </c>
      <c r="BV20">
        <f>(BR20*BP20/BD20)</f>
        <v>0</v>
      </c>
      <c r="BW20">
        <f>(1-BV20)</f>
        <v>0</v>
      </c>
      <c r="BX20">
        <v>2280</v>
      </c>
      <c r="BY20">
        <v>290</v>
      </c>
      <c r="BZ20">
        <v>2252.29</v>
      </c>
      <c r="CA20">
        <v>85</v>
      </c>
      <c r="CB20">
        <v>10213.5</v>
      </c>
      <c r="CC20">
        <v>2242.97</v>
      </c>
      <c r="CD20">
        <v>9.32</v>
      </c>
      <c r="CE20">
        <v>300</v>
      </c>
      <c r="CF20">
        <v>24.1</v>
      </c>
      <c r="CG20">
        <v>2256.763581499</v>
      </c>
      <c r="CH20">
        <v>2.3862161404839</v>
      </c>
      <c r="CI20">
        <v>-14.0931647549674</v>
      </c>
      <c r="CJ20">
        <v>2.12920812937425</v>
      </c>
      <c r="CK20">
        <v>0.6100863100684</v>
      </c>
      <c r="CL20">
        <v>-0.00785918754171302</v>
      </c>
      <c r="CM20">
        <v>290</v>
      </c>
      <c r="CN20">
        <v>2251.04</v>
      </c>
      <c r="CO20">
        <v>895</v>
      </c>
      <c r="CP20">
        <v>10166.5</v>
      </c>
      <c r="CQ20">
        <v>2242.9</v>
      </c>
      <c r="CR20">
        <v>8.14</v>
      </c>
      <c r="DF20">
        <f>$B$11*EE20+$C$11*EF20+$F$11*EQ20*(1-ET20)</f>
        <v>0</v>
      </c>
      <c r="DG20">
        <f>DF20*DH20</f>
        <v>0</v>
      </c>
      <c r="DH20">
        <f>($B$11*$D$9+$C$11*$D$9+$F$11*((FD20+EV20)/MAX(FD20+EV20+FE20, 0.1)*$I$9+FE20/MAX(FD20+EV20+FE20, 0.1)*$J$9))/($B$11+$C$11+$F$11)</f>
        <v>0</v>
      </c>
      <c r="DI20">
        <f>($B$11*$K$9+$C$11*$K$9+$F$11*((FD20+EV20)/MAX(FD20+EV20+FE20, 0.1)*$P$9+FE20/MAX(FD20+EV20+FE20, 0.1)*$Q$9))/($B$11+$C$11+$F$11)</f>
        <v>0</v>
      </c>
      <c r="DJ20">
        <v>6</v>
      </c>
      <c r="DK20">
        <v>0.5</v>
      </c>
      <c r="DL20" t="s">
        <v>435</v>
      </c>
      <c r="DM20">
        <v>2</v>
      </c>
      <c r="DN20" t="b">
        <v>1</v>
      </c>
      <c r="DO20">
        <v>1705521377.6</v>
      </c>
      <c r="DP20">
        <v>308.9415</v>
      </c>
      <c r="DQ20">
        <v>311.53775</v>
      </c>
      <c r="DR20">
        <v>29.162275</v>
      </c>
      <c r="DS20">
        <v>27.89905</v>
      </c>
      <c r="DT20">
        <v>305.7031875</v>
      </c>
      <c r="DU20">
        <v>28.51803125</v>
      </c>
      <c r="DV20">
        <v>600.01325</v>
      </c>
      <c r="DW20">
        <v>88.30888125</v>
      </c>
      <c r="DX20">
        <v>0.10002288125</v>
      </c>
      <c r="DY20">
        <v>32.5891875</v>
      </c>
      <c r="DZ20">
        <v>30.55533125</v>
      </c>
      <c r="EA20">
        <v>999.9</v>
      </c>
      <c r="EB20">
        <v>0</v>
      </c>
      <c r="EC20">
        <v>0</v>
      </c>
      <c r="ED20">
        <v>4995</v>
      </c>
      <c r="EE20">
        <v>0</v>
      </c>
      <c r="EF20">
        <v>45.52665625</v>
      </c>
      <c r="EG20">
        <v>-2.59641125</v>
      </c>
      <c r="EH20">
        <v>318.221625</v>
      </c>
      <c r="EI20">
        <v>320.479</v>
      </c>
      <c r="EJ20">
        <v>1.26322</v>
      </c>
      <c r="EK20">
        <v>311.53775</v>
      </c>
      <c r="EL20">
        <v>27.89905</v>
      </c>
      <c r="EM20">
        <v>2.5752875</v>
      </c>
      <c r="EN20">
        <v>2.463734375</v>
      </c>
      <c r="EO20">
        <v>21.51031875</v>
      </c>
      <c r="EP20">
        <v>20.78888125</v>
      </c>
      <c r="EQ20">
        <v>699.992375</v>
      </c>
      <c r="ER20">
        <v>0.9429944375</v>
      </c>
      <c r="ES20">
        <v>0.0570053875</v>
      </c>
      <c r="ET20">
        <v>0</v>
      </c>
      <c r="EU20">
        <v>2024.15875</v>
      </c>
      <c r="EV20">
        <v>5.00003</v>
      </c>
      <c r="EW20">
        <v>14096.36875</v>
      </c>
      <c r="EX20">
        <v>5230.943125</v>
      </c>
      <c r="EY20">
        <v>45.152125</v>
      </c>
      <c r="EZ20">
        <v>47.625</v>
      </c>
      <c r="FA20">
        <v>46.5</v>
      </c>
      <c r="FB20">
        <v>47.542625</v>
      </c>
      <c r="FC20">
        <v>47.9409375</v>
      </c>
      <c r="FD20">
        <v>655.37375</v>
      </c>
      <c r="FE20">
        <v>39.619375</v>
      </c>
      <c r="FF20">
        <v>0</v>
      </c>
      <c r="FG20">
        <v>38.9000000953674</v>
      </c>
      <c r="FH20">
        <v>0</v>
      </c>
      <c r="FI20">
        <v>2021.79692307692</v>
      </c>
      <c r="FJ20">
        <v>-117.40239314682</v>
      </c>
      <c r="FK20">
        <v>-815.360683654105</v>
      </c>
      <c r="FL20">
        <v>14080.0961538462</v>
      </c>
      <c r="FM20">
        <v>15</v>
      </c>
      <c r="FN20">
        <v>1705521231.1</v>
      </c>
      <c r="FO20" t="s">
        <v>436</v>
      </c>
      <c r="FP20">
        <v>1705521231.1</v>
      </c>
      <c r="FQ20">
        <v>1705521213.1</v>
      </c>
      <c r="FR20">
        <v>5</v>
      </c>
      <c r="FS20">
        <v>0.276</v>
      </c>
      <c r="FT20">
        <v>-0.053</v>
      </c>
      <c r="FU20">
        <v>3.248</v>
      </c>
      <c r="FV20">
        <v>0.581</v>
      </c>
      <c r="FW20">
        <v>312</v>
      </c>
      <c r="FX20">
        <v>28</v>
      </c>
      <c r="FY20">
        <v>0.06</v>
      </c>
      <c r="FZ20">
        <v>0.21</v>
      </c>
      <c r="GA20">
        <v>2.17463351769998</v>
      </c>
      <c r="GB20">
        <v>0.79835833673868</v>
      </c>
      <c r="GC20">
        <v>0.0777615495381656</v>
      </c>
      <c r="GD20">
        <v>0</v>
      </c>
      <c r="GE20">
        <v>2026.58461538462</v>
      </c>
      <c r="GF20">
        <v>-121.883760519691</v>
      </c>
      <c r="GG20">
        <v>9.14886593677021</v>
      </c>
      <c r="GH20">
        <v>0</v>
      </c>
      <c r="GI20">
        <v>0.062404270575289</v>
      </c>
      <c r="GJ20">
        <v>-0.00295069338371057</v>
      </c>
      <c r="GK20">
        <v>0.000286066849331719</v>
      </c>
      <c r="GL20">
        <v>1</v>
      </c>
      <c r="GM20">
        <v>1</v>
      </c>
      <c r="GN20">
        <v>3</v>
      </c>
      <c r="GO20" t="s">
        <v>445</v>
      </c>
      <c r="GP20">
        <v>3.19725</v>
      </c>
      <c r="GQ20">
        <v>2.72282</v>
      </c>
      <c r="GR20">
        <v>0.0664195</v>
      </c>
      <c r="GS20">
        <v>0.0675715</v>
      </c>
      <c r="GT20">
        <v>0.119177</v>
      </c>
      <c r="GU20">
        <v>0.116739</v>
      </c>
      <c r="GV20">
        <v>25657.7</v>
      </c>
      <c r="GW20">
        <v>25978.2</v>
      </c>
      <c r="GX20">
        <v>26001.7</v>
      </c>
      <c r="GY20">
        <v>26592.4</v>
      </c>
      <c r="GZ20">
        <v>32450.3</v>
      </c>
      <c r="HA20">
        <v>32676.9</v>
      </c>
      <c r="HB20">
        <v>39544.2</v>
      </c>
      <c r="HC20">
        <v>39420.2</v>
      </c>
      <c r="HD20">
        <v>2.2578</v>
      </c>
      <c r="HE20">
        <v>2.2032</v>
      </c>
      <c r="HF20">
        <v>0.118256</v>
      </c>
      <c r="HG20">
        <v>0</v>
      </c>
      <c r="HH20">
        <v>28.6069</v>
      </c>
      <c r="HI20">
        <v>999.9</v>
      </c>
      <c r="HJ20">
        <v>62.031</v>
      </c>
      <c r="HK20">
        <v>30.051</v>
      </c>
      <c r="HL20">
        <v>30.014</v>
      </c>
      <c r="HM20">
        <v>29.5564</v>
      </c>
      <c r="HN20">
        <v>34.2107</v>
      </c>
      <c r="HO20">
        <v>2</v>
      </c>
      <c r="HP20">
        <v>0.203669</v>
      </c>
      <c r="HQ20">
        <v>0</v>
      </c>
      <c r="HR20">
        <v>20.2674</v>
      </c>
      <c r="HS20">
        <v>5.25383</v>
      </c>
      <c r="HT20">
        <v>11.9201</v>
      </c>
      <c r="HU20">
        <v>4.9756</v>
      </c>
      <c r="HV20">
        <v>3.286</v>
      </c>
      <c r="HW20">
        <v>9999</v>
      </c>
      <c r="HX20">
        <v>999.9</v>
      </c>
      <c r="HY20">
        <v>9999</v>
      </c>
      <c r="HZ20">
        <v>9999</v>
      </c>
      <c r="IA20">
        <v>1.86646</v>
      </c>
      <c r="IB20">
        <v>1.86661</v>
      </c>
      <c r="IC20">
        <v>1.86451</v>
      </c>
      <c r="ID20">
        <v>1.86493</v>
      </c>
      <c r="IE20">
        <v>1.86281</v>
      </c>
      <c r="IF20">
        <v>1.86567</v>
      </c>
      <c r="IG20">
        <v>1.86508</v>
      </c>
      <c r="IH20">
        <v>1.87042</v>
      </c>
      <c r="II20">
        <v>5</v>
      </c>
      <c r="IJ20">
        <v>0</v>
      </c>
      <c r="IK20">
        <v>0</v>
      </c>
      <c r="IL20">
        <v>0</v>
      </c>
      <c r="IM20" t="s">
        <v>438</v>
      </c>
      <c r="IN20" t="s">
        <v>439</v>
      </c>
      <c r="IO20" t="s">
        <v>440</v>
      </c>
      <c r="IP20" t="s">
        <v>441</v>
      </c>
      <c r="IQ20" t="s">
        <v>441</v>
      </c>
      <c r="IR20" t="s">
        <v>440</v>
      </c>
      <c r="IS20">
        <v>0</v>
      </c>
      <c r="IT20">
        <v>100</v>
      </c>
      <c r="IU20">
        <v>100</v>
      </c>
      <c r="IV20">
        <v>3.238</v>
      </c>
      <c r="IW20">
        <v>0.6443</v>
      </c>
      <c r="IX20">
        <v>2.08183649068359</v>
      </c>
      <c r="IY20">
        <v>0.00418538200283587</v>
      </c>
      <c r="IZ20">
        <v>-1.41063378290963e-06</v>
      </c>
      <c r="JA20">
        <v>3.10169211340598e-10</v>
      </c>
      <c r="JB20">
        <v>-0.0733497567940431</v>
      </c>
      <c r="JC20">
        <v>-0.018800783070482</v>
      </c>
      <c r="JD20">
        <v>0.00219286682016923</v>
      </c>
      <c r="JE20">
        <v>-2.28370224829719e-05</v>
      </c>
      <c r="JF20">
        <v>10</v>
      </c>
      <c r="JG20">
        <v>2135</v>
      </c>
      <c r="JH20">
        <v>1</v>
      </c>
      <c r="JI20">
        <v>29</v>
      </c>
      <c r="JJ20">
        <v>2.6</v>
      </c>
      <c r="JK20">
        <v>2.9</v>
      </c>
      <c r="JL20">
        <v>4.99756</v>
      </c>
      <c r="JM20">
        <v>4.99756</v>
      </c>
      <c r="JN20">
        <v>2.09595</v>
      </c>
      <c r="JO20">
        <v>2.73315</v>
      </c>
      <c r="JP20">
        <v>2.09717</v>
      </c>
      <c r="JQ20">
        <v>2.36084</v>
      </c>
      <c r="JR20">
        <v>34.2133</v>
      </c>
      <c r="JS20">
        <v>15.6993</v>
      </c>
      <c r="JT20">
        <v>2</v>
      </c>
      <c r="JU20">
        <v>634.084</v>
      </c>
      <c r="JV20">
        <v>726.498</v>
      </c>
      <c r="JW20">
        <v>30.6511</v>
      </c>
      <c r="JX20">
        <v>29.96</v>
      </c>
      <c r="JY20">
        <v>29.9999</v>
      </c>
      <c r="JZ20">
        <v>29.6449</v>
      </c>
      <c r="KA20">
        <v>30.033</v>
      </c>
      <c r="KB20">
        <v>-1</v>
      </c>
      <c r="KC20">
        <v>-30</v>
      </c>
      <c r="KD20">
        <v>-30</v>
      </c>
      <c r="KE20">
        <v>-999.9</v>
      </c>
      <c r="KF20">
        <v>400</v>
      </c>
      <c r="KG20">
        <v>0</v>
      </c>
      <c r="KH20">
        <v>102.27</v>
      </c>
      <c r="KI20">
        <v>102.297</v>
      </c>
    </row>
    <row r="21" spans="1:295">
      <c r="A21">
        <v>5</v>
      </c>
      <c r="B21">
        <v>1705521423.1</v>
      </c>
      <c r="C21">
        <v>154</v>
      </c>
      <c r="D21" t="s">
        <v>452</v>
      </c>
      <c r="E21" t="s">
        <v>453</v>
      </c>
      <c r="F21">
        <v>15</v>
      </c>
      <c r="G21">
        <v>1705521415.1</v>
      </c>
      <c r="H21">
        <f>(I21)/1000</f>
        <v>0</v>
      </c>
      <c r="I21">
        <f>IF(DN21, AL21, AF21)</f>
        <v>0</v>
      </c>
      <c r="J21">
        <f>IF(DN21, AG21, AE21)</f>
        <v>0</v>
      </c>
      <c r="K21">
        <f>DP21 - IF(AS21&gt;1, J21*DJ21*100.0/(AU21*ED21), 0)</f>
        <v>0</v>
      </c>
      <c r="L21">
        <f>((R21-H21/2)*K21-J21)/(R21+H21/2)</f>
        <v>0</v>
      </c>
      <c r="M21">
        <f>L21*(DW21+DX21)/1000.0</f>
        <v>0</v>
      </c>
      <c r="N21">
        <f>(DP21 - IF(AS21&gt;1, J21*DJ21*100.0/(AU21*ED21), 0))*(DW21+DX21)/1000.0</f>
        <v>0</v>
      </c>
      <c r="O21">
        <f>2.0/((1/Q21-1/P21)+SIGN(Q21)*SQRT((1/Q21-1/P21)*(1/Q21-1/P21) + 4*DK21/((DK21+1)*(DK21+1))*(2*1/Q21*1/P21-1/P21*1/P21)))</f>
        <v>0</v>
      </c>
      <c r="P21">
        <f>IF(LEFT(DL21,1)&lt;&gt;"0",IF(LEFT(DL21,1)="1",3.0,DM21),$D$5+$E$5*(ED21*DW21/($K$5*1000))+$F$5*(ED21*DW21/($K$5*1000))*MAX(MIN(DJ21,$J$5),$I$5)*MAX(MIN(DJ21,$J$5),$I$5)+$G$5*MAX(MIN(DJ21,$J$5),$I$5)*(ED21*DW21/($K$5*1000))+$H$5*(ED21*DW21/($K$5*1000))*(ED21*DW21/($K$5*1000)))</f>
        <v>0</v>
      </c>
      <c r="Q21">
        <f>H21*(1000-(1000*0.61365*exp(17.502*U21/(240.97+U21))/(DW21+DX21)+DR21)/2)/(1000*0.61365*exp(17.502*U21/(240.97+U21))/(DW21+DX21)-DR21)</f>
        <v>0</v>
      </c>
      <c r="R21">
        <f>1/((DK21+1)/(O21/1.6)+1/(P21/1.37)) + DK21/((DK21+1)/(O21/1.6) + DK21/(P21/1.37))</f>
        <v>0</v>
      </c>
      <c r="S21">
        <f>(DF21*DI21)</f>
        <v>0</v>
      </c>
      <c r="T21">
        <f>(DY21+(S21+2*0.95*5.67E-8*(((DY21+$B$7)+273)^4-(DY21+273)^4)-44100*H21)/(1.84*29.3*P21+8*0.95*5.67E-8*(DY21+273)^3))</f>
        <v>0</v>
      </c>
      <c r="U21">
        <f>($C$7*DZ21+$D$7*EA21+$E$7*T21)</f>
        <v>0</v>
      </c>
      <c r="V21">
        <f>0.61365*exp(17.502*U21/(240.97+U21))</f>
        <v>0</v>
      </c>
      <c r="W21">
        <f>(X21/Y21*100)</f>
        <v>0</v>
      </c>
      <c r="X21">
        <f>DR21*(DW21+DX21)/1000</f>
        <v>0</v>
      </c>
      <c r="Y21">
        <f>0.61365*exp(17.502*DY21/(240.97+DY21))</f>
        <v>0</v>
      </c>
      <c r="Z21">
        <f>(V21-DR21*(DW21+DX21)/1000)</f>
        <v>0</v>
      </c>
      <c r="AA21">
        <f>(-H21*44100)</f>
        <v>0</v>
      </c>
      <c r="AB21">
        <f>2*29.3*P21*0.92*(DY21-U21)</f>
        <v>0</v>
      </c>
      <c r="AC21">
        <f>2*0.95*5.67E-8*(((DY21+$B$7)+273)^4-(U21+273)^4)</f>
        <v>0</v>
      </c>
      <c r="AD21">
        <f>S21+AC21+AA21+AB21</f>
        <v>0</v>
      </c>
      <c r="AE21">
        <f>DV21*AS21*(DQ21-DP21*(1000-AS21*DS21)/(1000-AS21*DR21))/(100*DJ21)</f>
        <v>0</v>
      </c>
      <c r="AF21">
        <f>1000*DV21*AS21*(DR21-DS21)/(100*DJ21*(1000-AS21*DR21))</f>
        <v>0</v>
      </c>
      <c r="AG21">
        <f>(AH21 - AI21 - DW21*1E3/(8.314*(DY21+273.15)) * AK21/DV21 * AJ21) * DV21/(100*DJ21) * (1000 - DS21)/1000</f>
        <v>0</v>
      </c>
      <c r="AH21">
        <v>320.528847505176</v>
      </c>
      <c r="AI21">
        <v>318.318672727273</v>
      </c>
      <c r="AJ21">
        <v>-0.00258228924247627</v>
      </c>
      <c r="AK21">
        <v>65.8869464173943</v>
      </c>
      <c r="AL21">
        <f>(AN21 - AM21 + DW21*1E3/(8.314*(DY21+273.15)) * AP21/DV21 * AO21) * DV21/(100*DJ21) * 1000/(1000 - AN21)</f>
        <v>0</v>
      </c>
      <c r="AM21">
        <v>27.8133884320175</v>
      </c>
      <c r="AN21">
        <v>29.0642872727273</v>
      </c>
      <c r="AO21">
        <v>-0.00579501478287443</v>
      </c>
      <c r="AP21">
        <v>78.20374605159</v>
      </c>
      <c r="AQ21">
        <v>0</v>
      </c>
      <c r="AR21">
        <v>0</v>
      </c>
      <c r="AS21">
        <f>IF(AQ21*$H$13&gt;=AU21,1.0,(AU21/(AU21-AQ21*$H$13)))</f>
        <v>0</v>
      </c>
      <c r="AT21">
        <f>(AS21-1)*100</f>
        <v>0</v>
      </c>
      <c r="AU21">
        <f>MAX(0,($B$13+$C$13*ED21)/(1+$D$13*ED21)*DW21/(DY21+273)*$E$13)</f>
        <v>0</v>
      </c>
      <c r="AV21" t="s">
        <v>432</v>
      </c>
      <c r="AW21">
        <v>10225.1</v>
      </c>
      <c r="AX21">
        <v>960.04</v>
      </c>
      <c r="AY21">
        <v>4833.63</v>
      </c>
      <c r="AZ21">
        <f>1-AX21/AY21</f>
        <v>0</v>
      </c>
      <c r="BA21">
        <v>-0.362030610459343</v>
      </c>
      <c r="BB21" t="s">
        <v>454</v>
      </c>
      <c r="BC21">
        <v>10213</v>
      </c>
      <c r="BD21">
        <v>1958.1012</v>
      </c>
      <c r="BE21">
        <v>2199.97801413584</v>
      </c>
      <c r="BF21">
        <f>1-BD21/BE21</f>
        <v>0</v>
      </c>
      <c r="BG21">
        <v>0.5</v>
      </c>
      <c r="BH21">
        <f>DG21</f>
        <v>0</v>
      </c>
      <c r="BI21">
        <f>J21</f>
        <v>0</v>
      </c>
      <c r="BJ21">
        <f>BF21*BG21*BH21</f>
        <v>0</v>
      </c>
      <c r="BK21">
        <f>(BI21-BA21)/BH21</f>
        <v>0</v>
      </c>
      <c r="BL21">
        <f>(AY21-BE21)/BE21</f>
        <v>0</v>
      </c>
      <c r="BM21">
        <f>AX21/(AZ21+AX21/BE21)</f>
        <v>0</v>
      </c>
      <c r="BN21" t="s">
        <v>434</v>
      </c>
      <c r="BO21">
        <v>0</v>
      </c>
      <c r="BP21">
        <f>IF(BO21&lt;&gt;0, BO21, BM21)</f>
        <v>0</v>
      </c>
      <c r="BQ21">
        <f>1-BP21/BE21</f>
        <v>0</v>
      </c>
      <c r="BR21">
        <f>(BE21-BD21)/(BE21-BP21)</f>
        <v>0</v>
      </c>
      <c r="BS21">
        <f>(AY21-BE21)/(AY21-BP21)</f>
        <v>0</v>
      </c>
      <c r="BT21">
        <f>(BE21-BD21)/(BE21-AX21)</f>
        <v>0</v>
      </c>
      <c r="BU21">
        <f>(AY21-BE21)/(AY21-AX21)</f>
        <v>0</v>
      </c>
      <c r="BV21">
        <f>(BR21*BP21/BD21)</f>
        <v>0</v>
      </c>
      <c r="BW21">
        <f>(1-BV21)</f>
        <v>0</v>
      </c>
      <c r="BX21">
        <v>2281</v>
      </c>
      <c r="BY21">
        <v>290</v>
      </c>
      <c r="BZ21">
        <v>2192.97</v>
      </c>
      <c r="CA21">
        <v>85</v>
      </c>
      <c r="CB21">
        <v>10213</v>
      </c>
      <c r="CC21">
        <v>2184.64</v>
      </c>
      <c r="CD21">
        <v>8.33</v>
      </c>
      <c r="CE21">
        <v>300</v>
      </c>
      <c r="CF21">
        <v>24.1</v>
      </c>
      <c r="CG21">
        <v>2199.97801413584</v>
      </c>
      <c r="CH21">
        <v>2.11302202244722</v>
      </c>
      <c r="CI21">
        <v>-15.6653578143395</v>
      </c>
      <c r="CJ21">
        <v>1.88534564551217</v>
      </c>
      <c r="CK21">
        <v>0.711458195282748</v>
      </c>
      <c r="CL21">
        <v>-0.00785877085650722</v>
      </c>
      <c r="CM21">
        <v>290</v>
      </c>
      <c r="CN21">
        <v>2191.9</v>
      </c>
      <c r="CO21">
        <v>895</v>
      </c>
      <c r="CP21">
        <v>10166</v>
      </c>
      <c r="CQ21">
        <v>2184.57</v>
      </c>
      <c r="CR21">
        <v>7.33</v>
      </c>
      <c r="DF21">
        <f>$B$11*EE21+$C$11*EF21+$F$11*EQ21*(1-ET21)</f>
        <v>0</v>
      </c>
      <c r="DG21">
        <f>DF21*DH21</f>
        <v>0</v>
      </c>
      <c r="DH21">
        <f>($B$11*$D$9+$C$11*$D$9+$F$11*((FD21+EV21)/MAX(FD21+EV21+FE21, 0.1)*$I$9+FE21/MAX(FD21+EV21+FE21, 0.1)*$J$9))/($B$11+$C$11+$F$11)</f>
        <v>0</v>
      </c>
      <c r="DI21">
        <f>($B$11*$K$9+$C$11*$K$9+$F$11*((FD21+EV21)/MAX(FD21+EV21+FE21, 0.1)*$P$9+FE21/MAX(FD21+EV21+FE21, 0.1)*$Q$9))/($B$11+$C$11+$F$11)</f>
        <v>0</v>
      </c>
      <c r="DJ21">
        <v>6</v>
      </c>
      <c r="DK21">
        <v>0.5</v>
      </c>
      <c r="DL21" t="s">
        <v>435</v>
      </c>
      <c r="DM21">
        <v>2</v>
      </c>
      <c r="DN21" t="b">
        <v>1</v>
      </c>
      <c r="DO21">
        <v>1705521415.1</v>
      </c>
      <c r="DP21">
        <v>309.022133333333</v>
      </c>
      <c r="DQ21">
        <v>311.579533333333</v>
      </c>
      <c r="DR21">
        <v>29.08942</v>
      </c>
      <c r="DS21">
        <v>27.84398</v>
      </c>
      <c r="DT21">
        <v>305.783466666667</v>
      </c>
      <c r="DU21">
        <v>28.44868</v>
      </c>
      <c r="DV21">
        <v>599.997933333334</v>
      </c>
      <c r="DW21">
        <v>88.30818</v>
      </c>
      <c r="DX21">
        <v>0.0999491466666667</v>
      </c>
      <c r="DY21">
        <v>32.6241666666667</v>
      </c>
      <c r="DZ21">
        <v>30.6111933333333</v>
      </c>
      <c r="EA21">
        <v>999.9</v>
      </c>
      <c r="EB21">
        <v>0</v>
      </c>
      <c r="EC21">
        <v>0</v>
      </c>
      <c r="ED21">
        <v>5002.83333333333</v>
      </c>
      <c r="EE21">
        <v>0</v>
      </c>
      <c r="EF21">
        <v>37.5211</v>
      </c>
      <c r="EG21">
        <v>-2.55739866666667</v>
      </c>
      <c r="EH21">
        <v>318.280666666667</v>
      </c>
      <c r="EI21">
        <v>320.5036</v>
      </c>
      <c r="EJ21">
        <v>1.245442</v>
      </c>
      <c r="EK21">
        <v>311.579533333333</v>
      </c>
      <c r="EL21">
        <v>27.84398</v>
      </c>
      <c r="EM21">
        <v>2.56883333333333</v>
      </c>
      <c r="EN21">
        <v>2.45885066666667</v>
      </c>
      <c r="EO21">
        <v>21.4693</v>
      </c>
      <c r="EP21">
        <v>20.7566466666667</v>
      </c>
      <c r="EQ21">
        <v>700.018666666667</v>
      </c>
      <c r="ER21">
        <v>0.9429908</v>
      </c>
      <c r="ES21">
        <v>0.0570089866666667</v>
      </c>
      <c r="ET21">
        <v>0</v>
      </c>
      <c r="EU21">
        <v>1959.446</v>
      </c>
      <c r="EV21">
        <v>5.00003</v>
      </c>
      <c r="EW21">
        <v>13655.7333333333</v>
      </c>
      <c r="EX21">
        <v>5231.13333333333</v>
      </c>
      <c r="EY21">
        <v>45.187</v>
      </c>
      <c r="EZ21">
        <v>47.625</v>
      </c>
      <c r="FA21">
        <v>46.5082666666667</v>
      </c>
      <c r="FB21">
        <v>47.5578666666667</v>
      </c>
      <c r="FC21">
        <v>47.958</v>
      </c>
      <c r="FD21">
        <v>655.396</v>
      </c>
      <c r="FE21">
        <v>39.6213333333333</v>
      </c>
      <c r="FF21">
        <v>0</v>
      </c>
      <c r="FG21">
        <v>35.9000000953674</v>
      </c>
      <c r="FH21">
        <v>0</v>
      </c>
      <c r="FI21">
        <v>1958.1012</v>
      </c>
      <c r="FJ21">
        <v>-75.5130768230345</v>
      </c>
      <c r="FK21">
        <v>-512.107691600708</v>
      </c>
      <c r="FL21">
        <v>13647.048</v>
      </c>
      <c r="FM21">
        <v>15</v>
      </c>
      <c r="FN21">
        <v>1705521231.1</v>
      </c>
      <c r="FO21" t="s">
        <v>436</v>
      </c>
      <c r="FP21">
        <v>1705521231.1</v>
      </c>
      <c r="FQ21">
        <v>1705521213.1</v>
      </c>
      <c r="FR21">
        <v>5</v>
      </c>
      <c r="FS21">
        <v>0.276</v>
      </c>
      <c r="FT21">
        <v>-0.053</v>
      </c>
      <c r="FU21">
        <v>3.248</v>
      </c>
      <c r="FV21">
        <v>0.581</v>
      </c>
      <c r="FW21">
        <v>312</v>
      </c>
      <c r="FX21">
        <v>28</v>
      </c>
      <c r="FY21">
        <v>0.06</v>
      </c>
      <c r="FZ21">
        <v>0.21</v>
      </c>
      <c r="GA21">
        <v>2.16027517968938</v>
      </c>
      <c r="GB21">
        <v>-1.33110629957888</v>
      </c>
      <c r="GC21">
        <v>0.166373939892486</v>
      </c>
      <c r="GD21">
        <v>0</v>
      </c>
      <c r="GE21">
        <v>1959.6232</v>
      </c>
      <c r="GF21">
        <v>-76.5146155196424</v>
      </c>
      <c r="GG21">
        <v>5.52278967189589</v>
      </c>
      <c r="GH21">
        <v>0</v>
      </c>
      <c r="GI21">
        <v>0.0597359890556572</v>
      </c>
      <c r="GJ21">
        <v>0.00344734246101724</v>
      </c>
      <c r="GK21">
        <v>0.00030853466810275</v>
      </c>
      <c r="GL21">
        <v>1</v>
      </c>
      <c r="GM21">
        <v>1</v>
      </c>
      <c r="GN21">
        <v>3</v>
      </c>
      <c r="GO21" t="s">
        <v>445</v>
      </c>
      <c r="GP21">
        <v>3.19688</v>
      </c>
      <c r="GQ21">
        <v>2.72249</v>
      </c>
      <c r="GR21">
        <v>0.0664453</v>
      </c>
      <c r="GS21">
        <v>0.0675457</v>
      </c>
      <c r="GT21">
        <v>0.118883</v>
      </c>
      <c r="GU21">
        <v>0.116421</v>
      </c>
      <c r="GV21">
        <v>25657.6</v>
      </c>
      <c r="GW21">
        <v>25980.6</v>
      </c>
      <c r="GX21">
        <v>26002.2</v>
      </c>
      <c r="GY21">
        <v>26594.1</v>
      </c>
      <c r="GZ21">
        <v>32462</v>
      </c>
      <c r="HA21">
        <v>32690.9</v>
      </c>
      <c r="HB21">
        <v>39545.1</v>
      </c>
      <c r="HC21">
        <v>39422.7</v>
      </c>
      <c r="HD21">
        <v>2.2582</v>
      </c>
      <c r="HE21">
        <v>2.2036</v>
      </c>
      <c r="HF21">
        <v>0.120372</v>
      </c>
      <c r="HG21">
        <v>0</v>
      </c>
      <c r="HH21">
        <v>28.6265</v>
      </c>
      <c r="HI21">
        <v>999.9</v>
      </c>
      <c r="HJ21">
        <v>61.787</v>
      </c>
      <c r="HK21">
        <v>30.101</v>
      </c>
      <c r="HL21">
        <v>29.9827</v>
      </c>
      <c r="HM21">
        <v>29.5664</v>
      </c>
      <c r="HN21">
        <v>34.3149</v>
      </c>
      <c r="HO21">
        <v>2</v>
      </c>
      <c r="HP21">
        <v>0.201707</v>
      </c>
      <c r="HQ21">
        <v>0</v>
      </c>
      <c r="HR21">
        <v>20.2672</v>
      </c>
      <c r="HS21">
        <v>5.25263</v>
      </c>
      <c r="HT21">
        <v>11.9201</v>
      </c>
      <c r="HU21">
        <v>4.9752</v>
      </c>
      <c r="HV21">
        <v>3.286</v>
      </c>
      <c r="HW21">
        <v>9999</v>
      </c>
      <c r="HX21">
        <v>999.9</v>
      </c>
      <c r="HY21">
        <v>9999</v>
      </c>
      <c r="HZ21">
        <v>9999</v>
      </c>
      <c r="IA21">
        <v>1.86646</v>
      </c>
      <c r="IB21">
        <v>1.86661</v>
      </c>
      <c r="IC21">
        <v>1.86447</v>
      </c>
      <c r="ID21">
        <v>1.86493</v>
      </c>
      <c r="IE21">
        <v>1.86284</v>
      </c>
      <c r="IF21">
        <v>1.86569</v>
      </c>
      <c r="IG21">
        <v>1.86508</v>
      </c>
      <c r="IH21">
        <v>1.87042</v>
      </c>
      <c r="II21">
        <v>5</v>
      </c>
      <c r="IJ21">
        <v>0</v>
      </c>
      <c r="IK21">
        <v>0</v>
      </c>
      <c r="IL21">
        <v>0</v>
      </c>
      <c r="IM21" t="s">
        <v>438</v>
      </c>
      <c r="IN21" t="s">
        <v>439</v>
      </c>
      <c r="IO21" t="s">
        <v>440</v>
      </c>
      <c r="IP21" t="s">
        <v>441</v>
      </c>
      <c r="IQ21" t="s">
        <v>441</v>
      </c>
      <c r="IR21" t="s">
        <v>440</v>
      </c>
      <c r="IS21">
        <v>0</v>
      </c>
      <c r="IT21">
        <v>100</v>
      </c>
      <c r="IU21">
        <v>100</v>
      </c>
      <c r="IV21">
        <v>3.239</v>
      </c>
      <c r="IW21">
        <v>0.6392</v>
      </c>
      <c r="IX21">
        <v>2.08183649068359</v>
      </c>
      <c r="IY21">
        <v>0.00418538200283587</v>
      </c>
      <c r="IZ21">
        <v>-1.41063378290963e-06</v>
      </c>
      <c r="JA21">
        <v>3.10169211340598e-10</v>
      </c>
      <c r="JB21">
        <v>-0.0733497567940431</v>
      </c>
      <c r="JC21">
        <v>-0.018800783070482</v>
      </c>
      <c r="JD21">
        <v>0.00219286682016923</v>
      </c>
      <c r="JE21">
        <v>-2.28370224829719e-05</v>
      </c>
      <c r="JF21">
        <v>10</v>
      </c>
      <c r="JG21">
        <v>2135</v>
      </c>
      <c r="JH21">
        <v>1</v>
      </c>
      <c r="JI21">
        <v>29</v>
      </c>
      <c r="JJ21">
        <v>3.2</v>
      </c>
      <c r="JK21">
        <v>3.5</v>
      </c>
      <c r="JL21">
        <v>4.99756</v>
      </c>
      <c r="JM21">
        <v>4.99756</v>
      </c>
      <c r="JN21">
        <v>2.09595</v>
      </c>
      <c r="JO21">
        <v>2.73438</v>
      </c>
      <c r="JP21">
        <v>2.09717</v>
      </c>
      <c r="JQ21">
        <v>2.34009</v>
      </c>
      <c r="JR21">
        <v>34.2587</v>
      </c>
      <c r="JS21">
        <v>15.6993</v>
      </c>
      <c r="JT21">
        <v>2</v>
      </c>
      <c r="JU21">
        <v>634.153</v>
      </c>
      <c r="JV21">
        <v>726.61</v>
      </c>
      <c r="JW21">
        <v>30.6644</v>
      </c>
      <c r="JX21">
        <v>29.9393</v>
      </c>
      <c r="JY21">
        <v>29.9998</v>
      </c>
      <c r="JZ21">
        <v>29.6246</v>
      </c>
      <c r="KA21">
        <v>30.0126</v>
      </c>
      <c r="KB21">
        <v>-1</v>
      </c>
      <c r="KC21">
        <v>-30</v>
      </c>
      <c r="KD21">
        <v>-30</v>
      </c>
      <c r="KE21">
        <v>-999.9</v>
      </c>
      <c r="KF21">
        <v>400</v>
      </c>
      <c r="KG21">
        <v>0</v>
      </c>
      <c r="KH21">
        <v>102.272</v>
      </c>
      <c r="KI21">
        <v>102.303</v>
      </c>
    </row>
    <row r="22" spans="1:295">
      <c r="A22">
        <v>6</v>
      </c>
      <c r="B22">
        <v>1705521495.1</v>
      </c>
      <c r="C22">
        <v>226</v>
      </c>
      <c r="D22" t="s">
        <v>455</v>
      </c>
      <c r="E22" t="s">
        <v>456</v>
      </c>
      <c r="F22">
        <v>15</v>
      </c>
      <c r="G22">
        <v>1705521486.6</v>
      </c>
      <c r="H22">
        <f>(I22)/1000</f>
        <v>0</v>
      </c>
      <c r="I22">
        <f>IF(DN22, AL22, AF22)</f>
        <v>0</v>
      </c>
      <c r="J22">
        <f>IF(DN22, AG22, AE22)</f>
        <v>0</v>
      </c>
      <c r="K22">
        <f>DP22 - IF(AS22&gt;1, J22*DJ22*100.0/(AU22*ED22), 0)</f>
        <v>0</v>
      </c>
      <c r="L22">
        <f>((R22-H22/2)*K22-J22)/(R22+H22/2)</f>
        <v>0</v>
      </c>
      <c r="M22">
        <f>L22*(DW22+DX22)/1000.0</f>
        <v>0</v>
      </c>
      <c r="N22">
        <f>(DP22 - IF(AS22&gt;1, J22*DJ22*100.0/(AU22*ED22), 0))*(DW22+DX22)/1000.0</f>
        <v>0</v>
      </c>
      <c r="O22">
        <f>2.0/((1/Q22-1/P22)+SIGN(Q22)*SQRT((1/Q22-1/P22)*(1/Q22-1/P22) + 4*DK22/((DK22+1)*(DK22+1))*(2*1/Q22*1/P22-1/P22*1/P22)))</f>
        <v>0</v>
      </c>
      <c r="P22">
        <f>IF(LEFT(DL22,1)&lt;&gt;"0",IF(LEFT(DL22,1)="1",3.0,DM22),$D$5+$E$5*(ED22*DW22/($K$5*1000))+$F$5*(ED22*DW22/($K$5*1000))*MAX(MIN(DJ22,$J$5),$I$5)*MAX(MIN(DJ22,$J$5),$I$5)+$G$5*MAX(MIN(DJ22,$J$5),$I$5)*(ED22*DW22/($K$5*1000))+$H$5*(ED22*DW22/($K$5*1000))*(ED22*DW22/($K$5*1000)))</f>
        <v>0</v>
      </c>
      <c r="Q22">
        <f>H22*(1000-(1000*0.61365*exp(17.502*U22/(240.97+U22))/(DW22+DX22)+DR22)/2)/(1000*0.61365*exp(17.502*U22/(240.97+U22))/(DW22+DX22)-DR22)</f>
        <v>0</v>
      </c>
      <c r="R22">
        <f>1/((DK22+1)/(O22/1.6)+1/(P22/1.37)) + DK22/((DK22+1)/(O22/1.6) + DK22/(P22/1.37))</f>
        <v>0</v>
      </c>
      <c r="S22">
        <f>(DF22*DI22)</f>
        <v>0</v>
      </c>
      <c r="T22">
        <f>(DY22+(S22+2*0.95*5.67E-8*(((DY22+$B$7)+273)^4-(DY22+273)^4)-44100*H22)/(1.84*29.3*P22+8*0.95*5.67E-8*(DY22+273)^3))</f>
        <v>0</v>
      </c>
      <c r="U22">
        <f>($C$7*DZ22+$D$7*EA22+$E$7*T22)</f>
        <v>0</v>
      </c>
      <c r="V22">
        <f>0.61365*exp(17.502*U22/(240.97+U22))</f>
        <v>0</v>
      </c>
      <c r="W22">
        <f>(X22/Y22*100)</f>
        <v>0</v>
      </c>
      <c r="X22">
        <f>DR22*(DW22+DX22)/1000</f>
        <v>0</v>
      </c>
      <c r="Y22">
        <f>0.61365*exp(17.502*DY22/(240.97+DY22))</f>
        <v>0</v>
      </c>
      <c r="Z22">
        <f>(V22-DR22*(DW22+DX22)/1000)</f>
        <v>0</v>
      </c>
      <c r="AA22">
        <f>(-H22*44100)</f>
        <v>0</v>
      </c>
      <c r="AB22">
        <f>2*29.3*P22*0.92*(DY22-U22)</f>
        <v>0</v>
      </c>
      <c r="AC22">
        <f>2*0.95*5.67E-8*(((DY22+$B$7)+273)^4-(U22+273)^4)</f>
        <v>0</v>
      </c>
      <c r="AD22">
        <f>S22+AC22+AA22+AB22</f>
        <v>0</v>
      </c>
      <c r="AE22">
        <f>DV22*AS22*(DQ22-DP22*(1000-AS22*DS22)/(1000-AS22*DR22))/(100*DJ22)</f>
        <v>0</v>
      </c>
      <c r="AF22">
        <f>1000*DV22*AS22*(DR22-DS22)/(100*DJ22*(1000-AS22*DR22))</f>
        <v>0</v>
      </c>
      <c r="AG22">
        <f>(AH22 - AI22 - DW22*1E3/(8.314*(DY22+273.15)) * AK22/DV22 * AJ22) * DV22/(100*DJ22) * (1000 - DS22)/1000</f>
        <v>0</v>
      </c>
      <c r="AH22">
        <v>321.067294593515</v>
      </c>
      <c r="AI22">
        <v>319.032527272727</v>
      </c>
      <c r="AJ22">
        <v>-0.0312859131129361</v>
      </c>
      <c r="AK22">
        <v>65.8869464173943</v>
      </c>
      <c r="AL22">
        <f>(AN22 - AM22 + DW22*1E3/(8.314*(DY22+273.15)) * AP22/DV22 * AO22) * DV22/(100*DJ22) * 1000/(1000 - AN22)</f>
        <v>0</v>
      </c>
      <c r="AM22">
        <v>27.7752045017549</v>
      </c>
      <c r="AN22">
        <v>28.9513509090909</v>
      </c>
      <c r="AO22">
        <v>-0.000198260922208707</v>
      </c>
      <c r="AP22">
        <v>78.20374605159</v>
      </c>
      <c r="AQ22">
        <v>0</v>
      </c>
      <c r="AR22">
        <v>0</v>
      </c>
      <c r="AS22">
        <f>IF(AQ22*$H$13&gt;=AU22,1.0,(AU22/(AU22-AQ22*$H$13)))</f>
        <v>0</v>
      </c>
      <c r="AT22">
        <f>(AS22-1)*100</f>
        <v>0</v>
      </c>
      <c r="AU22">
        <f>MAX(0,($B$13+$C$13*ED22)/(1+$D$13*ED22)*DW22/(DY22+273)*$E$13)</f>
        <v>0</v>
      </c>
      <c r="AV22" t="s">
        <v>432</v>
      </c>
      <c r="AW22">
        <v>10225.1</v>
      </c>
      <c r="AX22">
        <v>960.04</v>
      </c>
      <c r="AY22">
        <v>4833.63</v>
      </c>
      <c r="AZ22">
        <f>1-AX22/AY22</f>
        <v>0</v>
      </c>
      <c r="BA22">
        <v>-0.362030610459343</v>
      </c>
      <c r="BB22" t="s">
        <v>457</v>
      </c>
      <c r="BC22">
        <v>10219.8</v>
      </c>
      <c r="BD22">
        <v>1890.9264</v>
      </c>
      <c r="BE22">
        <v>2142.86211428391</v>
      </c>
      <c r="BF22">
        <f>1-BD22/BE22</f>
        <v>0</v>
      </c>
      <c r="BG22">
        <v>0.5</v>
      </c>
      <c r="BH22">
        <f>DG22</f>
        <v>0</v>
      </c>
      <c r="BI22">
        <f>J22</f>
        <v>0</v>
      </c>
      <c r="BJ22">
        <f>BF22*BG22*BH22</f>
        <v>0</v>
      </c>
      <c r="BK22">
        <f>(BI22-BA22)/BH22</f>
        <v>0</v>
      </c>
      <c r="BL22">
        <f>(AY22-BE22)/BE22</f>
        <v>0</v>
      </c>
      <c r="BM22">
        <f>AX22/(AZ22+AX22/BE22)</f>
        <v>0</v>
      </c>
      <c r="BN22" t="s">
        <v>434</v>
      </c>
      <c r="BO22">
        <v>0</v>
      </c>
      <c r="BP22">
        <f>IF(BO22&lt;&gt;0, BO22, BM22)</f>
        <v>0</v>
      </c>
      <c r="BQ22">
        <f>1-BP22/BE22</f>
        <v>0</v>
      </c>
      <c r="BR22">
        <f>(BE22-BD22)/(BE22-BP22)</f>
        <v>0</v>
      </c>
      <c r="BS22">
        <f>(AY22-BE22)/(AY22-BP22)</f>
        <v>0</v>
      </c>
      <c r="BT22">
        <f>(BE22-BD22)/(BE22-AX22)</f>
        <v>0</v>
      </c>
      <c r="BU22">
        <f>(AY22-BE22)/(AY22-AX22)</f>
        <v>0</v>
      </c>
      <c r="BV22">
        <f>(BR22*BP22/BD22)</f>
        <v>0</v>
      </c>
      <c r="BW22">
        <f>(1-BV22)</f>
        <v>0</v>
      </c>
      <c r="BX22">
        <v>2282</v>
      </c>
      <c r="BY22">
        <v>290</v>
      </c>
      <c r="BZ22">
        <v>2130.05</v>
      </c>
      <c r="CA22">
        <v>45</v>
      </c>
      <c r="CB22">
        <v>10219.8</v>
      </c>
      <c r="CC22">
        <v>2122.79</v>
      </c>
      <c r="CD22">
        <v>7.26</v>
      </c>
      <c r="CE22">
        <v>300</v>
      </c>
      <c r="CF22">
        <v>24.1</v>
      </c>
      <c r="CG22">
        <v>2142.86211428391</v>
      </c>
      <c r="CH22">
        <v>3.0018225949285</v>
      </c>
      <c r="CI22">
        <v>-20.5110826749695</v>
      </c>
      <c r="CJ22">
        <v>2.67832373353909</v>
      </c>
      <c r="CK22">
        <v>0.676852380267313</v>
      </c>
      <c r="CL22">
        <v>-0.00785859866518354</v>
      </c>
      <c r="CM22">
        <v>290</v>
      </c>
      <c r="CN22">
        <v>2127.34</v>
      </c>
      <c r="CO22">
        <v>845</v>
      </c>
      <c r="CP22">
        <v>10167</v>
      </c>
      <c r="CQ22">
        <v>2122.69</v>
      </c>
      <c r="CR22">
        <v>4.65</v>
      </c>
      <c r="DF22">
        <f>$B$11*EE22+$C$11*EF22+$F$11*EQ22*(1-ET22)</f>
        <v>0</v>
      </c>
      <c r="DG22">
        <f>DF22*DH22</f>
        <v>0</v>
      </c>
      <c r="DH22">
        <f>($B$11*$D$9+$C$11*$D$9+$F$11*((FD22+EV22)/MAX(FD22+EV22+FE22, 0.1)*$I$9+FE22/MAX(FD22+EV22+FE22, 0.1)*$J$9))/($B$11+$C$11+$F$11)</f>
        <v>0</v>
      </c>
      <c r="DI22">
        <f>($B$11*$K$9+$C$11*$K$9+$F$11*((FD22+EV22)/MAX(FD22+EV22+FE22, 0.1)*$P$9+FE22/MAX(FD22+EV22+FE22, 0.1)*$Q$9))/($B$11+$C$11+$F$11)</f>
        <v>0</v>
      </c>
      <c r="DJ22">
        <v>6</v>
      </c>
      <c r="DK22">
        <v>0.5</v>
      </c>
      <c r="DL22" t="s">
        <v>435</v>
      </c>
      <c r="DM22">
        <v>2</v>
      </c>
      <c r="DN22" t="b">
        <v>1</v>
      </c>
      <c r="DO22">
        <v>1705521486.6</v>
      </c>
      <c r="DP22">
        <v>309.8069375</v>
      </c>
      <c r="DQ22">
        <v>312.3181875</v>
      </c>
      <c r="DR22">
        <v>28.97239375</v>
      </c>
      <c r="DS22">
        <v>27.781225</v>
      </c>
      <c r="DT22">
        <v>306.5658125</v>
      </c>
      <c r="DU22">
        <v>28.337275</v>
      </c>
      <c r="DV22">
        <v>599.9925</v>
      </c>
      <c r="DW22">
        <v>88.3059625</v>
      </c>
      <c r="DX22">
        <v>0.09997789375</v>
      </c>
      <c r="DY22">
        <v>32.6456375</v>
      </c>
      <c r="DZ22">
        <v>30.609725</v>
      </c>
      <c r="EA22">
        <v>999.9</v>
      </c>
      <c r="EB22">
        <v>0</v>
      </c>
      <c r="EC22">
        <v>0</v>
      </c>
      <c r="ED22">
        <v>4999.21875</v>
      </c>
      <c r="EE22">
        <v>0</v>
      </c>
      <c r="EF22">
        <v>39.4846875</v>
      </c>
      <c r="EG22">
        <v>-2.511291875</v>
      </c>
      <c r="EH22">
        <v>319.0505625</v>
      </c>
      <c r="EI22">
        <v>321.242875</v>
      </c>
      <c r="EJ22">
        <v>1.1911425</v>
      </c>
      <c r="EK22">
        <v>312.3181875</v>
      </c>
      <c r="EL22">
        <v>27.781225</v>
      </c>
      <c r="EM22">
        <v>2.55843375</v>
      </c>
      <c r="EN22">
        <v>2.45324875</v>
      </c>
      <c r="EO22">
        <v>21.4030875</v>
      </c>
      <c r="EP22">
        <v>20.71961875</v>
      </c>
      <c r="EQ22">
        <v>700.012125</v>
      </c>
      <c r="ER22">
        <v>0.94299075</v>
      </c>
      <c r="ES22">
        <v>0.0570090375</v>
      </c>
      <c r="ET22">
        <v>0</v>
      </c>
      <c r="EU22">
        <v>1891.823125</v>
      </c>
      <c r="EV22">
        <v>5.00003</v>
      </c>
      <c r="EW22">
        <v>13191.44375</v>
      </c>
      <c r="EX22">
        <v>5231.085625</v>
      </c>
      <c r="EY22">
        <v>45.1405</v>
      </c>
      <c r="EZ22">
        <v>47.625</v>
      </c>
      <c r="FA22">
        <v>46.550375</v>
      </c>
      <c r="FB22">
        <v>47.511625</v>
      </c>
      <c r="FC22">
        <v>47.937</v>
      </c>
      <c r="FD22">
        <v>655.39</v>
      </c>
      <c r="FE22">
        <v>39.618125</v>
      </c>
      <c r="FF22">
        <v>0</v>
      </c>
      <c r="FG22">
        <v>70.9000000953674</v>
      </c>
      <c r="FH22">
        <v>0</v>
      </c>
      <c r="FI22">
        <v>1890.9264</v>
      </c>
      <c r="FJ22">
        <v>-35.2823076446725</v>
      </c>
      <c r="FK22">
        <v>-276.415384214271</v>
      </c>
      <c r="FL22">
        <v>13184.444</v>
      </c>
      <c r="FM22">
        <v>15</v>
      </c>
      <c r="FN22">
        <v>1705521231.1</v>
      </c>
      <c r="FO22" t="s">
        <v>436</v>
      </c>
      <c r="FP22">
        <v>1705521231.1</v>
      </c>
      <c r="FQ22">
        <v>1705521213.1</v>
      </c>
      <c r="FR22">
        <v>5</v>
      </c>
      <c r="FS22">
        <v>0.276</v>
      </c>
      <c r="FT22">
        <v>-0.053</v>
      </c>
      <c r="FU22">
        <v>3.248</v>
      </c>
      <c r="FV22">
        <v>0.581</v>
      </c>
      <c r="FW22">
        <v>312</v>
      </c>
      <c r="FX22">
        <v>28</v>
      </c>
      <c r="FY22">
        <v>0.06</v>
      </c>
      <c r="FZ22">
        <v>0.21</v>
      </c>
      <c r="GA22">
        <v>2.08826445528407</v>
      </c>
      <c r="GB22">
        <v>0.253157549677372</v>
      </c>
      <c r="GC22">
        <v>0.0808018299768093</v>
      </c>
      <c r="GD22">
        <v>1</v>
      </c>
      <c r="GE22">
        <v>1892.3676</v>
      </c>
      <c r="GF22">
        <v>-36.4607691799127</v>
      </c>
      <c r="GG22">
        <v>2.63670442787962</v>
      </c>
      <c r="GH22">
        <v>0</v>
      </c>
      <c r="GI22">
        <v>0.0570295760744949</v>
      </c>
      <c r="GJ22">
        <v>-2.28200924805424e-05</v>
      </c>
      <c r="GK22">
        <v>0.000204875856812077</v>
      </c>
      <c r="GL22">
        <v>1</v>
      </c>
      <c r="GM22">
        <v>2</v>
      </c>
      <c r="GN22">
        <v>3</v>
      </c>
      <c r="GO22" t="s">
        <v>437</v>
      </c>
      <c r="GP22">
        <v>3.197</v>
      </c>
      <c r="GQ22">
        <v>2.72263</v>
      </c>
      <c r="GR22">
        <v>0.0665576</v>
      </c>
      <c r="GS22">
        <v>0.0676323</v>
      </c>
      <c r="GT22">
        <v>0.118602</v>
      </c>
      <c r="GU22">
        <v>0.116443</v>
      </c>
      <c r="GV22">
        <v>25656.5</v>
      </c>
      <c r="GW22">
        <v>25981.5</v>
      </c>
      <c r="GX22">
        <v>26004.1</v>
      </c>
      <c r="GY22">
        <v>26597.3</v>
      </c>
      <c r="GZ22">
        <v>32475.2</v>
      </c>
      <c r="HA22">
        <v>32693.1</v>
      </c>
      <c r="HB22">
        <v>39548.5</v>
      </c>
      <c r="HC22">
        <v>39426.6</v>
      </c>
      <c r="HD22">
        <v>2.258</v>
      </c>
      <c r="HE22">
        <v>2.2033</v>
      </c>
      <c r="HF22">
        <v>0.121802</v>
      </c>
      <c r="HG22">
        <v>0</v>
      </c>
      <c r="HH22">
        <v>28.6265</v>
      </c>
      <c r="HI22">
        <v>999.9</v>
      </c>
      <c r="HJ22">
        <v>61.452</v>
      </c>
      <c r="HK22">
        <v>30.182</v>
      </c>
      <c r="HL22">
        <v>29.9576</v>
      </c>
      <c r="HM22">
        <v>29.7464</v>
      </c>
      <c r="HN22">
        <v>34.3189</v>
      </c>
      <c r="HO22">
        <v>2</v>
      </c>
      <c r="HP22">
        <v>0.19813</v>
      </c>
      <c r="HQ22">
        <v>0</v>
      </c>
      <c r="HR22">
        <v>20.2674</v>
      </c>
      <c r="HS22">
        <v>5.25323</v>
      </c>
      <c r="HT22">
        <v>11.9201</v>
      </c>
      <c r="HU22">
        <v>4.9752</v>
      </c>
      <c r="HV22">
        <v>3.286</v>
      </c>
      <c r="HW22">
        <v>9999</v>
      </c>
      <c r="HX22">
        <v>999.9</v>
      </c>
      <c r="HY22">
        <v>9999</v>
      </c>
      <c r="HZ22">
        <v>9999</v>
      </c>
      <c r="IA22">
        <v>1.86646</v>
      </c>
      <c r="IB22">
        <v>1.86661</v>
      </c>
      <c r="IC22">
        <v>1.86447</v>
      </c>
      <c r="ID22">
        <v>1.86492</v>
      </c>
      <c r="IE22">
        <v>1.86282</v>
      </c>
      <c r="IF22">
        <v>1.86569</v>
      </c>
      <c r="IG22">
        <v>1.86508</v>
      </c>
      <c r="IH22">
        <v>1.87042</v>
      </c>
      <c r="II22">
        <v>5</v>
      </c>
      <c r="IJ22">
        <v>0</v>
      </c>
      <c r="IK22">
        <v>0</v>
      </c>
      <c r="IL22">
        <v>0</v>
      </c>
      <c r="IM22" t="s">
        <v>438</v>
      </c>
      <c r="IN22" t="s">
        <v>439</v>
      </c>
      <c r="IO22" t="s">
        <v>440</v>
      </c>
      <c r="IP22" t="s">
        <v>441</v>
      </c>
      <c r="IQ22" t="s">
        <v>441</v>
      </c>
      <c r="IR22" t="s">
        <v>440</v>
      </c>
      <c r="IS22">
        <v>0</v>
      </c>
      <c r="IT22">
        <v>100</v>
      </c>
      <c r="IU22">
        <v>100</v>
      </c>
      <c r="IV22">
        <v>3.241</v>
      </c>
      <c r="IW22">
        <v>0.6342</v>
      </c>
      <c r="IX22">
        <v>2.08183649068359</v>
      </c>
      <c r="IY22">
        <v>0.00418538200283587</v>
      </c>
      <c r="IZ22">
        <v>-1.41063378290963e-06</v>
      </c>
      <c r="JA22">
        <v>3.10169211340598e-10</v>
      </c>
      <c r="JB22">
        <v>-0.0733497567940431</v>
      </c>
      <c r="JC22">
        <v>-0.018800783070482</v>
      </c>
      <c r="JD22">
        <v>0.00219286682016923</v>
      </c>
      <c r="JE22">
        <v>-2.28370224829719e-05</v>
      </c>
      <c r="JF22">
        <v>10</v>
      </c>
      <c r="JG22">
        <v>2135</v>
      </c>
      <c r="JH22">
        <v>1</v>
      </c>
      <c r="JI22">
        <v>29</v>
      </c>
      <c r="JJ22">
        <v>4.4</v>
      </c>
      <c r="JK22">
        <v>4.7</v>
      </c>
      <c r="JL22">
        <v>4.99756</v>
      </c>
      <c r="JM22">
        <v>4.99756</v>
      </c>
      <c r="JN22">
        <v>2.09595</v>
      </c>
      <c r="JO22">
        <v>2.73438</v>
      </c>
      <c r="JP22">
        <v>2.09717</v>
      </c>
      <c r="JQ22">
        <v>2.30591</v>
      </c>
      <c r="JR22">
        <v>34.3042</v>
      </c>
      <c r="JS22">
        <v>15.6731</v>
      </c>
      <c r="JT22">
        <v>2</v>
      </c>
      <c r="JU22">
        <v>633.562</v>
      </c>
      <c r="JV22">
        <v>725.805</v>
      </c>
      <c r="JW22">
        <v>30.6879</v>
      </c>
      <c r="JX22">
        <v>29.898</v>
      </c>
      <c r="JY22">
        <v>29.9999</v>
      </c>
      <c r="JZ22">
        <v>29.5817</v>
      </c>
      <c r="KA22">
        <v>29.9718</v>
      </c>
      <c r="KB22">
        <v>-1</v>
      </c>
      <c r="KC22">
        <v>-30</v>
      </c>
      <c r="KD22">
        <v>-30</v>
      </c>
      <c r="KE22">
        <v>-999.9</v>
      </c>
      <c r="KF22">
        <v>400</v>
      </c>
      <c r="KG22">
        <v>0</v>
      </c>
      <c r="KH22">
        <v>102.28</v>
      </c>
      <c r="KI22">
        <v>102.314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2024-01-17T11:58:54Z</dcterms:created>
  <dcterms:modified xsi:type="dcterms:W3CDTF">2024-01-17T11:58:54Z</dcterms:modified>
</cp:coreProperties>
</file>