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Mo\Desktop\"/>
    </mc:Choice>
  </mc:AlternateContent>
  <xr:revisionPtr revIDLastSave="0" documentId="13_ncr:1_{1D4527DA-DAAB-4938-BB64-17C1AE53B1DE}" xr6:coauthVersionLast="47" xr6:coauthVersionMax="47" xr10:uidLastSave="{00000000-0000-0000-0000-000000000000}"/>
  <bookViews>
    <workbookView xWindow="-120" yWindow="-120" windowWidth="20730" windowHeight="11160" xr2:uid="{D1C7FD41-5FC8-4209-A6CC-8045D4D779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H28" i="1"/>
  <c r="E28" i="1"/>
  <c r="E22" i="1"/>
  <c r="E17" i="1"/>
  <c r="G17" i="1"/>
  <c r="D40" i="1"/>
  <c r="D39" i="1"/>
  <c r="D38" i="1"/>
  <c r="E36" i="1"/>
  <c r="F34" i="1"/>
  <c r="G34" i="1"/>
  <c r="H34" i="1"/>
  <c r="E34" i="1"/>
  <c r="F36" i="1"/>
  <c r="G36" i="1"/>
  <c r="H36" i="1"/>
  <c r="H45" i="1"/>
  <c r="G45" i="1"/>
  <c r="H43" i="1"/>
  <c r="G43" i="1"/>
  <c r="F45" i="1"/>
  <c r="F43" i="1"/>
  <c r="E43" i="1"/>
  <c r="E45" i="1"/>
  <c r="I44" i="1"/>
  <c r="F44" i="1"/>
  <c r="G44" i="1"/>
  <c r="H44" i="1"/>
  <c r="E44" i="1"/>
  <c r="D43" i="1"/>
  <c r="D45" i="1"/>
  <c r="F33" i="1"/>
  <c r="G33" i="1"/>
  <c r="H33" i="1"/>
  <c r="E33" i="1"/>
  <c r="F32" i="1"/>
  <c r="G32" i="1"/>
  <c r="H32" i="1"/>
  <c r="E32" i="1"/>
  <c r="E26" i="1"/>
  <c r="F25" i="1"/>
  <c r="G25" i="1"/>
  <c r="H25" i="1"/>
  <c r="E25" i="1"/>
  <c r="F26" i="1"/>
  <c r="G26" i="1"/>
  <c r="H26" i="1"/>
  <c r="F24" i="1"/>
  <c r="G24" i="1"/>
  <c r="H24" i="1"/>
  <c r="H22" i="1"/>
  <c r="E19" i="1"/>
  <c r="F22" i="1"/>
  <c r="G22" i="1"/>
  <c r="E24" i="1"/>
  <c r="H19" i="1"/>
  <c r="F19" i="1"/>
  <c r="G19" i="1"/>
  <c r="E29" i="1" l="1"/>
  <c r="E35" i="1" s="1"/>
  <c r="E38" i="1" s="1"/>
  <c r="E39" i="1" s="1"/>
  <c r="E40" i="1" s="1"/>
  <c r="G29" i="1"/>
  <c r="G35" i="1" s="1"/>
  <c r="G38" i="1" s="1"/>
  <c r="G39" i="1" s="1"/>
  <c r="F29" i="1"/>
  <c r="F35" i="1" s="1"/>
  <c r="F38" i="1" s="1"/>
  <c r="F39" i="1" s="1"/>
  <c r="H29" i="1"/>
  <c r="H35" i="1" s="1"/>
  <c r="H38" i="1" s="1"/>
  <c r="H39" i="1" s="1"/>
  <c r="F40" i="1" l="1"/>
  <c r="G40" i="1" s="1"/>
  <c r="H40" i="1"/>
  <c r="D13" i="1"/>
  <c r="D15" i="1" s="1"/>
  <c r="E8" i="1" l="1"/>
  <c r="H5" i="1"/>
  <c r="H6" i="1" s="1"/>
  <c r="G5" i="1"/>
  <c r="G6" i="1" s="1"/>
  <c r="F5" i="1"/>
  <c r="F6" i="1" s="1"/>
  <c r="E5" i="1"/>
  <c r="E6" i="1" s="1"/>
  <c r="E9" i="1" s="1"/>
  <c r="G12" i="1" l="1"/>
  <c r="G15" i="1" s="1"/>
  <c r="H12" i="1"/>
  <c r="H15" i="1" s="1"/>
  <c r="F12" i="1"/>
  <c r="F15" i="1" s="1"/>
  <c r="E7" i="1"/>
  <c r="E12" i="1"/>
  <c r="E15" i="1" s="1"/>
  <c r="H9" i="1"/>
  <c r="G9" i="1"/>
  <c r="H8" i="1" s="1"/>
  <c r="H7" i="1" s="1"/>
  <c r="F9" i="1"/>
  <c r="G8" i="1" s="1"/>
  <c r="F8" i="1"/>
  <c r="G7" i="1" l="1"/>
  <c r="G18" i="1"/>
  <c r="G20" i="1"/>
  <c r="E20" i="1"/>
  <c r="E18" i="1"/>
  <c r="F7" i="1"/>
  <c r="H20" i="1"/>
  <c r="H18" i="1"/>
  <c r="E21" i="1" l="1"/>
  <c r="H21" i="1"/>
  <c r="G21" i="1"/>
  <c r="F18" i="1"/>
  <c r="F20" i="1"/>
  <c r="F21" i="1" l="1"/>
</calcChain>
</file>

<file path=xl/sharedStrings.xml><?xml version="1.0" encoding="utf-8"?>
<sst xmlns="http://schemas.openxmlformats.org/spreadsheetml/2006/main" count="40" uniqueCount="39">
  <si>
    <t>Nombre</t>
  </si>
  <si>
    <t>Moises Leonardo Mogiano Gutierrez</t>
  </si>
  <si>
    <t>REG</t>
  </si>
  <si>
    <t>Ventas Actuales</t>
  </si>
  <si>
    <t>Ventas Futuras</t>
  </si>
  <si>
    <t>Producc Computadoras</t>
  </si>
  <si>
    <t>Inventario Inicial</t>
  </si>
  <si>
    <t>Inventario Final</t>
  </si>
  <si>
    <t>INGRESOS</t>
  </si>
  <si>
    <t>Prestamo Banco</t>
  </si>
  <si>
    <t>Caja Banco</t>
  </si>
  <si>
    <t>TOTAL INGRESO</t>
  </si>
  <si>
    <t>Total C D</t>
  </si>
  <si>
    <t>Costos Comerciales</t>
  </si>
  <si>
    <t>Depreciación</t>
  </si>
  <si>
    <t>Intereses</t>
  </si>
  <si>
    <t>Total Indirecto</t>
  </si>
  <si>
    <t>Amortizacion</t>
  </si>
  <si>
    <t>Inversion</t>
  </si>
  <si>
    <t>TOTAL EGRESOS</t>
  </si>
  <si>
    <t>RESULTADO</t>
  </si>
  <si>
    <t>ACUMULADO</t>
  </si>
  <si>
    <t>Capital</t>
  </si>
  <si>
    <t>Amortizaciones</t>
  </si>
  <si>
    <t>Rollo de Alambre</t>
  </si>
  <si>
    <t>CIF(Mantenimiento)</t>
  </si>
  <si>
    <t>Repuestos y Lub</t>
  </si>
  <si>
    <t>MOD Indirecto</t>
  </si>
  <si>
    <t>MOD D</t>
  </si>
  <si>
    <t xml:space="preserve"> E E </t>
  </si>
  <si>
    <t xml:space="preserve">Insumos </t>
  </si>
  <si>
    <t>Material de Escritorio</t>
  </si>
  <si>
    <t>Servicios Basicos</t>
  </si>
  <si>
    <t>Sueldos y Salarios</t>
  </si>
  <si>
    <t>Costos Adm</t>
  </si>
  <si>
    <t>Alquileres, Seguros y Otros</t>
  </si>
  <si>
    <t>Publicidad</t>
  </si>
  <si>
    <t>Promocion</t>
  </si>
  <si>
    <t>Materia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</si>
</sst>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2" borderId="1" xfId="0" applyNumberFormat="1" applyFont="1" applyFill="1" applyBorder="1" applyAlignment="1">
      <alignment horizontal="center" vertical="center" wrapText="1"/>
    </xf>
    <xf numFmtId="43" fontId="2" fillId="0" borderId="0" xfId="0" applyNumberFormat="1" applyFont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3" fontId="0" fillId="0" borderId="0" xfId="0" applyNumberFormat="1"/>
    <xf numFmtId="43" fontId="2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2163-E284-4CD0-86D9-EA99A9B83F2C}">
  <dimension ref="B2:I45"/>
  <sheetViews>
    <sheetView tabSelected="1" topLeftCell="A24" workbookViewId="0">
      <selection activeCell="E28" sqref="E28"/>
    </sheetView>
  </sheetViews>
  <sheetFormatPr baseColWidth="10" defaultRowHeight="15" x14ac:dyDescent="0.25"/>
  <cols>
    <col min="2" max="2" width="9.5703125" bestFit="1" customWidth="1"/>
    <col min="3" max="3" width="22.28515625" customWidth="1"/>
    <col min="4" max="4" width="14.42578125" bestFit="1" customWidth="1"/>
    <col min="5" max="6" width="14.140625" bestFit="1" customWidth="1"/>
    <col min="7" max="8" width="15.28515625" bestFit="1" customWidth="1"/>
    <col min="9" max="9" width="13.140625" bestFit="1" customWidth="1"/>
  </cols>
  <sheetData>
    <row r="2" spans="2:9" ht="16.5" x14ac:dyDescent="0.25">
      <c r="B2" s="1" t="s">
        <v>0</v>
      </c>
      <c r="C2" s="10" t="s">
        <v>1</v>
      </c>
      <c r="D2" s="12"/>
      <c r="E2" s="12"/>
      <c r="F2" s="11"/>
      <c r="G2" s="2"/>
      <c r="H2" s="1" t="s">
        <v>2</v>
      </c>
      <c r="I2" s="3">
        <v>218034121</v>
      </c>
    </row>
    <row r="4" spans="2:9" ht="16.5" x14ac:dyDescent="0.25">
      <c r="B4" s="10" t="s">
        <v>3</v>
      </c>
      <c r="C4" s="11"/>
      <c r="D4" s="3"/>
      <c r="E4" s="3">
        <v>1</v>
      </c>
      <c r="F4" s="3">
        <v>2</v>
      </c>
      <c r="G4" s="3">
        <v>3</v>
      </c>
      <c r="H4" s="3">
        <v>4</v>
      </c>
    </row>
    <row r="5" spans="2:9" ht="16.5" x14ac:dyDescent="0.25">
      <c r="B5" s="10" t="s">
        <v>24</v>
      </c>
      <c r="C5" s="11"/>
      <c r="D5" s="4"/>
      <c r="E5" s="4">
        <f>10000</f>
        <v>10000</v>
      </c>
      <c r="F5" s="4">
        <f>11000</f>
        <v>11000</v>
      </c>
      <c r="G5" s="4">
        <f>10000</f>
        <v>10000</v>
      </c>
      <c r="H5" s="4">
        <f>9000</f>
        <v>9000</v>
      </c>
    </row>
    <row r="6" spans="2:9" ht="16.5" x14ac:dyDescent="0.25">
      <c r="B6" s="10" t="s">
        <v>4</v>
      </c>
      <c r="C6" s="11"/>
      <c r="D6" s="4"/>
      <c r="E6" s="4">
        <f>E5*1.1</f>
        <v>11000</v>
      </c>
      <c r="F6" s="4">
        <f t="shared" ref="F6:H6" si="0">F5*1.1</f>
        <v>12100.000000000002</v>
      </c>
      <c r="G6" s="4">
        <f t="shared" si="0"/>
        <v>11000</v>
      </c>
      <c r="H6" s="4">
        <f t="shared" si="0"/>
        <v>9900</v>
      </c>
    </row>
    <row r="7" spans="2:9" ht="16.5" x14ac:dyDescent="0.25">
      <c r="B7" s="13" t="s">
        <v>5</v>
      </c>
      <c r="C7" s="14"/>
      <c r="D7" s="5"/>
      <c r="E7" s="5">
        <f>E6-E8+E9</f>
        <v>11450</v>
      </c>
      <c r="F7" s="5">
        <f t="shared" ref="F7:H7" si="1">F6-F8+F9</f>
        <v>12155.000000000002</v>
      </c>
      <c r="G7" s="5">
        <f t="shared" si="1"/>
        <v>10945</v>
      </c>
      <c r="H7" s="5">
        <f t="shared" si="1"/>
        <v>9845</v>
      </c>
    </row>
    <row r="8" spans="2:9" ht="16.5" x14ac:dyDescent="0.25">
      <c r="B8" s="10" t="s">
        <v>6</v>
      </c>
      <c r="C8" s="11"/>
      <c r="D8" s="4"/>
      <c r="E8" s="4">
        <f>100</f>
        <v>100</v>
      </c>
      <c r="F8" s="4">
        <f>E9</f>
        <v>550</v>
      </c>
      <c r="G8" s="4">
        <f t="shared" ref="G8:H8" si="2">F9</f>
        <v>605.00000000000011</v>
      </c>
      <c r="H8" s="4">
        <f t="shared" si="2"/>
        <v>550</v>
      </c>
    </row>
    <row r="9" spans="2:9" ht="16.5" x14ac:dyDescent="0.25">
      <c r="B9" s="10" t="s">
        <v>7</v>
      </c>
      <c r="C9" s="11"/>
      <c r="D9" s="4"/>
      <c r="E9" s="4">
        <f>E6*5%</f>
        <v>550</v>
      </c>
      <c r="F9" s="4">
        <f t="shared" ref="F9:H9" si="3">F6*5%</f>
        <v>605.00000000000011</v>
      </c>
      <c r="G9" s="4">
        <f t="shared" si="3"/>
        <v>550</v>
      </c>
      <c r="H9" s="4">
        <f t="shared" si="3"/>
        <v>495</v>
      </c>
    </row>
    <row r="10" spans="2:9" ht="16.5" x14ac:dyDescent="0.25">
      <c r="B10" s="10"/>
      <c r="C10" s="11"/>
      <c r="D10" s="4"/>
      <c r="E10" s="4"/>
      <c r="F10" s="4"/>
      <c r="G10" s="4"/>
      <c r="H10" s="4"/>
    </row>
    <row r="11" spans="2:9" ht="16.5" x14ac:dyDescent="0.25">
      <c r="D11" s="4"/>
    </row>
    <row r="12" spans="2:9" ht="16.5" x14ac:dyDescent="0.25">
      <c r="B12" s="10" t="s">
        <v>8</v>
      </c>
      <c r="C12" s="11"/>
      <c r="D12" s="4"/>
      <c r="E12" s="4">
        <f>E6*450</f>
        <v>4950000</v>
      </c>
      <c r="F12" s="4">
        <f t="shared" ref="F12:H12" si="4">F6*450</f>
        <v>5445000.0000000009</v>
      </c>
      <c r="G12" s="4">
        <f t="shared" si="4"/>
        <v>4950000</v>
      </c>
      <c r="H12" s="4">
        <f t="shared" si="4"/>
        <v>4455000</v>
      </c>
    </row>
    <row r="13" spans="2:9" ht="16.5" x14ac:dyDescent="0.25">
      <c r="B13" s="10" t="s">
        <v>9</v>
      </c>
      <c r="C13" s="11"/>
      <c r="D13" s="4">
        <f>3000000-D14</f>
        <v>2500000</v>
      </c>
      <c r="E13" s="4"/>
      <c r="F13" s="4"/>
      <c r="G13" s="4"/>
      <c r="H13" s="4"/>
    </row>
    <row r="14" spans="2:9" ht="16.5" x14ac:dyDescent="0.25">
      <c r="B14" s="10" t="s">
        <v>10</v>
      </c>
      <c r="C14" s="11"/>
      <c r="D14" s="4">
        <v>500000</v>
      </c>
      <c r="E14" s="4"/>
      <c r="F14" s="4"/>
      <c r="G14" s="4"/>
      <c r="H14" s="4"/>
    </row>
    <row r="15" spans="2:9" ht="16.5" x14ac:dyDescent="0.25">
      <c r="B15" s="10" t="s">
        <v>11</v>
      </c>
      <c r="C15" s="11"/>
      <c r="D15" s="4">
        <f>SUM(D13:D14)</f>
        <v>3000000</v>
      </c>
      <c r="E15" s="4">
        <f>E12</f>
        <v>4950000</v>
      </c>
      <c r="F15" s="4">
        <f t="shared" ref="F15:H15" si="5">F12</f>
        <v>5445000.0000000009</v>
      </c>
      <c r="G15" s="4">
        <f t="shared" si="5"/>
        <v>4950000</v>
      </c>
      <c r="H15" s="4">
        <f t="shared" si="5"/>
        <v>4455000</v>
      </c>
    </row>
    <row r="16" spans="2:9" ht="16.5" x14ac:dyDescent="0.25">
      <c r="B16" s="10"/>
      <c r="C16" s="11"/>
      <c r="D16" s="4"/>
      <c r="E16" s="4"/>
      <c r="F16" s="4"/>
      <c r="G16" s="4"/>
      <c r="H16" s="4"/>
    </row>
    <row r="17" spans="2:8" ht="16.5" x14ac:dyDescent="0.25">
      <c r="B17" s="10" t="s">
        <v>38</v>
      </c>
      <c r="C17" s="11"/>
      <c r="D17" s="4"/>
      <c r="E17" s="4">
        <f>(E7+F7)*25*1.1*6</f>
        <v>3894825</v>
      </c>
      <c r="F17" s="4"/>
      <c r="G17" s="4">
        <f>(G7+H7)*25*1.1*6</f>
        <v>3430350</v>
      </c>
      <c r="H17" s="4"/>
    </row>
    <row r="18" spans="2:8" ht="16.5" x14ac:dyDescent="0.25">
      <c r="B18" s="10" t="s">
        <v>30</v>
      </c>
      <c r="C18" s="11"/>
      <c r="D18" s="4"/>
      <c r="E18" s="4">
        <f>E7*5</f>
        <v>57250</v>
      </c>
      <c r="F18" s="4">
        <f t="shared" ref="F18:H18" si="6">F7*5</f>
        <v>60775.000000000007</v>
      </c>
      <c r="G18" s="4">
        <f t="shared" si="6"/>
        <v>54725</v>
      </c>
      <c r="H18" s="4">
        <f t="shared" si="6"/>
        <v>49225</v>
      </c>
    </row>
    <row r="19" spans="2:8" ht="16.5" x14ac:dyDescent="0.25">
      <c r="B19" s="10" t="s">
        <v>28</v>
      </c>
      <c r="C19" s="11"/>
      <c r="D19" s="4"/>
      <c r="E19" s="4">
        <f>(4*3000)*3*1.15</f>
        <v>41400</v>
      </c>
      <c r="F19" s="4">
        <f t="shared" ref="F19:G19" si="7">(4*3000)*3*1.15</f>
        <v>41400</v>
      </c>
      <c r="G19" s="4">
        <f t="shared" si="7"/>
        <v>41400</v>
      </c>
      <c r="H19" s="4">
        <f>(4*3000)*4*1.15</f>
        <v>55199.999999999993</v>
      </c>
    </row>
    <row r="20" spans="2:8" ht="16.5" x14ac:dyDescent="0.25">
      <c r="B20" s="10" t="s">
        <v>29</v>
      </c>
      <c r="C20" s="11"/>
      <c r="D20" s="4"/>
      <c r="E20" s="4">
        <f>E7*30*0.6</f>
        <v>206100</v>
      </c>
      <c r="F20" s="4">
        <f t="shared" ref="F20:G20" si="8">F7*30*0.6</f>
        <v>218790.00000000003</v>
      </c>
      <c r="G20" s="4">
        <f t="shared" si="8"/>
        <v>197010</v>
      </c>
      <c r="H20" s="4">
        <f>H7*30*0.6</f>
        <v>177210</v>
      </c>
    </row>
    <row r="21" spans="2:8" ht="16.5" x14ac:dyDescent="0.25">
      <c r="B21" s="10" t="s">
        <v>12</v>
      </c>
      <c r="C21" s="11"/>
      <c r="D21" s="4"/>
      <c r="E21" s="4">
        <f>SUM(E17:E20)</f>
        <v>4199575</v>
      </c>
      <c r="F21" s="4">
        <f t="shared" ref="F21:H21" si="9">SUM(F17:F20)</f>
        <v>320965</v>
      </c>
      <c r="G21" s="4">
        <f t="shared" si="9"/>
        <v>3723485</v>
      </c>
      <c r="H21" s="4">
        <f t="shared" si="9"/>
        <v>281635</v>
      </c>
    </row>
    <row r="22" spans="2:8" ht="16.5" x14ac:dyDescent="0.25">
      <c r="B22" s="10" t="s">
        <v>27</v>
      </c>
      <c r="C22" s="11"/>
      <c r="D22" s="4"/>
      <c r="E22" s="4">
        <f>(2*2100+1*3000)*3*1.15</f>
        <v>24839.999999999996</v>
      </c>
      <c r="F22" s="4">
        <f t="shared" ref="F22:G22" si="10">(2*2100+1*3000)*3*1.15</f>
        <v>24839.999999999996</v>
      </c>
      <c r="G22" s="4">
        <f t="shared" si="10"/>
        <v>24839.999999999996</v>
      </c>
      <c r="H22" s="4">
        <f>(2*2100+1*3000)*4*1.15</f>
        <v>33120</v>
      </c>
    </row>
    <row r="23" spans="2:8" ht="16.5" x14ac:dyDescent="0.25">
      <c r="B23" s="10" t="s">
        <v>26</v>
      </c>
      <c r="C23" s="11"/>
      <c r="D23" s="4"/>
      <c r="E23" s="4">
        <v>10000</v>
      </c>
      <c r="F23" s="4">
        <v>10000</v>
      </c>
      <c r="G23" s="4">
        <v>10000</v>
      </c>
      <c r="H23" s="4">
        <v>10000</v>
      </c>
    </row>
    <row r="24" spans="2:8" ht="16.5" x14ac:dyDescent="0.25">
      <c r="B24" s="10" t="s">
        <v>25</v>
      </c>
      <c r="C24" s="11"/>
      <c r="D24" s="4"/>
      <c r="E24" s="4">
        <f>5000*3</f>
        <v>15000</v>
      </c>
      <c r="F24" s="4">
        <f t="shared" ref="F24:H24" si="11">5000*3</f>
        <v>15000</v>
      </c>
      <c r="G24" s="4">
        <f t="shared" si="11"/>
        <v>15000</v>
      </c>
      <c r="H24" s="4">
        <f t="shared" si="11"/>
        <v>15000</v>
      </c>
    </row>
    <row r="25" spans="2:8" ht="16.5" x14ac:dyDescent="0.25">
      <c r="B25" s="10" t="s">
        <v>35</v>
      </c>
      <c r="C25" s="11"/>
      <c r="D25" s="4"/>
      <c r="E25" s="4">
        <f>15000*3</f>
        <v>45000</v>
      </c>
      <c r="F25" s="4">
        <f t="shared" ref="F25:H25" si="12">15000*3</f>
        <v>45000</v>
      </c>
      <c r="G25" s="4">
        <f t="shared" si="12"/>
        <v>45000</v>
      </c>
      <c r="H25" s="4">
        <f t="shared" si="12"/>
        <v>45000</v>
      </c>
    </row>
    <row r="26" spans="2:8" ht="16.5" x14ac:dyDescent="0.25">
      <c r="B26" s="10" t="s">
        <v>32</v>
      </c>
      <c r="C26" s="11"/>
      <c r="D26" s="4"/>
      <c r="E26" s="4">
        <f>5000*3</f>
        <v>15000</v>
      </c>
      <c r="F26" s="4">
        <f t="shared" ref="F26:H26" si="13">5000*3</f>
        <v>15000</v>
      </c>
      <c r="G26" s="4">
        <f t="shared" si="13"/>
        <v>15000</v>
      </c>
      <c r="H26" s="4">
        <f t="shared" si="13"/>
        <v>15000</v>
      </c>
    </row>
    <row r="27" spans="2:8" ht="16.5" x14ac:dyDescent="0.25">
      <c r="B27" s="10" t="s">
        <v>31</v>
      </c>
      <c r="C27" s="11"/>
      <c r="D27" s="4"/>
      <c r="E27" s="4">
        <v>25000</v>
      </c>
      <c r="F27" s="4">
        <v>25000</v>
      </c>
      <c r="G27" s="4">
        <v>25000</v>
      </c>
      <c r="H27" s="4">
        <v>25000</v>
      </c>
    </row>
    <row r="28" spans="2:8" ht="16.5" x14ac:dyDescent="0.25">
      <c r="B28" s="10" t="s">
        <v>33</v>
      </c>
      <c r="C28" s="11"/>
      <c r="D28" s="4"/>
      <c r="E28" s="4">
        <f>75000*1.15</f>
        <v>86250</v>
      </c>
      <c r="F28" s="4">
        <f t="shared" ref="F28:H28" si="14">75000*1.15</f>
        <v>86250</v>
      </c>
      <c r="G28" s="4">
        <f t="shared" si="14"/>
        <v>86250</v>
      </c>
      <c r="H28" s="4">
        <f t="shared" si="14"/>
        <v>86250</v>
      </c>
    </row>
    <row r="29" spans="2:8" ht="16.5" x14ac:dyDescent="0.25">
      <c r="B29" s="10" t="s">
        <v>34</v>
      </c>
      <c r="C29" s="11"/>
      <c r="D29" s="4"/>
      <c r="E29" s="4">
        <f>SUM(E25:E28)</f>
        <v>171250</v>
      </c>
      <c r="F29" s="4">
        <f t="shared" ref="F29:H29" si="15">SUM(F25:F28)</f>
        <v>171250</v>
      </c>
      <c r="G29" s="4">
        <f t="shared" si="15"/>
        <v>171250</v>
      </c>
      <c r="H29" s="4">
        <f t="shared" si="15"/>
        <v>171250</v>
      </c>
    </row>
    <row r="30" spans="2:8" ht="16.5" x14ac:dyDescent="0.25">
      <c r="B30" s="10" t="s">
        <v>36</v>
      </c>
      <c r="C30" s="11"/>
      <c r="D30" s="4"/>
      <c r="E30" s="4">
        <v>50000</v>
      </c>
      <c r="F30" s="4">
        <v>50000</v>
      </c>
      <c r="G30" s="4">
        <v>50000</v>
      </c>
      <c r="H30" s="4">
        <v>50000</v>
      </c>
    </row>
    <row r="31" spans="2:8" ht="16.5" x14ac:dyDescent="0.25">
      <c r="B31" s="10" t="s">
        <v>37</v>
      </c>
      <c r="C31" s="11"/>
      <c r="D31" s="4"/>
      <c r="E31" s="4">
        <v>50000</v>
      </c>
      <c r="F31" s="4">
        <v>50000</v>
      </c>
      <c r="G31" s="4">
        <v>50000</v>
      </c>
      <c r="H31" s="4">
        <v>50000</v>
      </c>
    </row>
    <row r="32" spans="2:8" ht="16.5" x14ac:dyDescent="0.25">
      <c r="B32" s="10" t="s">
        <v>13</v>
      </c>
      <c r="C32" s="11"/>
      <c r="D32" s="4"/>
      <c r="E32" s="4">
        <f>SUM(E30:E31)</f>
        <v>100000</v>
      </c>
      <c r="F32" s="4">
        <f t="shared" ref="F32:H32" si="16">SUM(F30:F31)</f>
        <v>100000</v>
      </c>
      <c r="G32" s="4">
        <f t="shared" si="16"/>
        <v>100000</v>
      </c>
      <c r="H32" s="4">
        <f t="shared" si="16"/>
        <v>100000</v>
      </c>
    </row>
    <row r="33" spans="2:9" ht="16.5" x14ac:dyDescent="0.25">
      <c r="B33" s="10" t="s">
        <v>14</v>
      </c>
      <c r="C33" s="11"/>
      <c r="D33" s="4"/>
      <c r="E33" s="4">
        <f>-200000/4</f>
        <v>-50000</v>
      </c>
      <c r="F33" s="4">
        <f t="shared" ref="F33:H33" si="17">-200000/4</f>
        <v>-50000</v>
      </c>
      <c r="G33" s="4">
        <f t="shared" si="17"/>
        <v>-50000</v>
      </c>
      <c r="H33" s="4">
        <f t="shared" si="17"/>
        <v>-50000</v>
      </c>
    </row>
    <row r="34" spans="2:9" ht="16.5" x14ac:dyDescent="0.25">
      <c r="B34" s="10" t="s">
        <v>15</v>
      </c>
      <c r="C34" s="11"/>
      <c r="D34" s="4"/>
      <c r="E34" s="4">
        <f>E45</f>
        <v>75000</v>
      </c>
      <c r="F34" s="4">
        <f t="shared" ref="F34:H34" si="18">F45</f>
        <v>56250</v>
      </c>
      <c r="G34" s="4">
        <f t="shared" si="18"/>
        <v>37500</v>
      </c>
      <c r="H34" s="4">
        <f t="shared" si="18"/>
        <v>18750</v>
      </c>
    </row>
    <row r="35" spans="2:9" ht="16.5" x14ac:dyDescent="0.25">
      <c r="B35" s="10" t="s">
        <v>16</v>
      </c>
      <c r="C35" s="11"/>
      <c r="D35" s="4"/>
      <c r="E35" s="4">
        <f>E22+E23+E24+E29+E32+E33+E34</f>
        <v>346090</v>
      </c>
      <c r="F35" s="4">
        <f t="shared" ref="F35:H35" si="19">F22+F23+F24+F29+F32+F33+F34</f>
        <v>327340</v>
      </c>
      <c r="G35" s="4">
        <f t="shared" si="19"/>
        <v>308590</v>
      </c>
      <c r="H35" s="4">
        <f t="shared" si="19"/>
        <v>298120</v>
      </c>
    </row>
    <row r="36" spans="2:9" ht="16.5" x14ac:dyDescent="0.25">
      <c r="B36" s="10" t="s">
        <v>17</v>
      </c>
      <c r="C36" s="11"/>
      <c r="D36" s="4"/>
      <c r="E36" s="4">
        <f>E44</f>
        <v>625000</v>
      </c>
      <c r="F36" s="4">
        <f t="shared" ref="F36:H36" si="20">F44</f>
        <v>625000</v>
      </c>
      <c r="G36" s="4">
        <f t="shared" si="20"/>
        <v>625000</v>
      </c>
      <c r="H36" s="4">
        <f t="shared" si="20"/>
        <v>625000</v>
      </c>
    </row>
    <row r="37" spans="2:9" ht="16.5" x14ac:dyDescent="0.25">
      <c r="B37" s="10" t="s">
        <v>18</v>
      </c>
      <c r="C37" s="11"/>
      <c r="D37" s="4">
        <v>3000000</v>
      </c>
      <c r="E37" s="4"/>
      <c r="F37" s="4">
        <v>500000</v>
      </c>
      <c r="G37" s="4"/>
      <c r="H37" s="4">
        <v>500000</v>
      </c>
    </row>
    <row r="38" spans="2:9" ht="16.5" x14ac:dyDescent="0.3">
      <c r="B38" s="10" t="s">
        <v>19</v>
      </c>
      <c r="C38" s="11"/>
      <c r="D38" s="9">
        <f>D37</f>
        <v>3000000</v>
      </c>
      <c r="E38" s="4">
        <f>E37+E36+E35+E21</f>
        <v>5170665</v>
      </c>
      <c r="F38" s="4">
        <f t="shared" ref="F38:H38" si="21">F37+F36+F35+F21</f>
        <v>1773305</v>
      </c>
      <c r="G38" s="4">
        <f t="shared" si="21"/>
        <v>4657075</v>
      </c>
      <c r="H38" s="4">
        <f t="shared" si="21"/>
        <v>1704755</v>
      </c>
    </row>
    <row r="39" spans="2:9" ht="16.5" x14ac:dyDescent="0.25">
      <c r="B39" s="10" t="s">
        <v>20</v>
      </c>
      <c r="C39" s="11"/>
      <c r="D39" s="4">
        <f>D15-D38</f>
        <v>0</v>
      </c>
      <c r="E39" s="4">
        <f t="shared" ref="E39:H39" si="22">E15-E38</f>
        <v>-220665</v>
      </c>
      <c r="F39" s="4">
        <f t="shared" si="22"/>
        <v>3671695.0000000009</v>
      </c>
      <c r="G39" s="4">
        <f t="shared" si="22"/>
        <v>292925</v>
      </c>
      <c r="H39" s="4">
        <f t="shared" si="22"/>
        <v>2750245</v>
      </c>
    </row>
    <row r="40" spans="2:9" ht="16.5" x14ac:dyDescent="0.25">
      <c r="B40" s="10" t="s">
        <v>21</v>
      </c>
      <c r="C40" s="11"/>
      <c r="D40" s="4">
        <f>D16-D39</f>
        <v>0</v>
      </c>
      <c r="E40" s="4">
        <f>E39+D40</f>
        <v>-220665</v>
      </c>
      <c r="F40" s="4">
        <f t="shared" ref="F40:H40" si="23">F39+E40</f>
        <v>3451030.0000000009</v>
      </c>
      <c r="G40" s="4">
        <f t="shared" si="23"/>
        <v>3743955.0000000009</v>
      </c>
      <c r="H40" s="4">
        <f t="shared" si="23"/>
        <v>6494200.0000000009</v>
      </c>
    </row>
    <row r="41" spans="2:9" ht="16.5" x14ac:dyDescent="0.25">
      <c r="B41" s="15"/>
      <c r="C41" s="15"/>
      <c r="D41" s="6"/>
      <c r="E41" s="6"/>
      <c r="F41" s="6"/>
      <c r="G41" s="6"/>
      <c r="H41" s="6"/>
    </row>
    <row r="42" spans="2:9" ht="16.5" x14ac:dyDescent="0.25">
      <c r="B42" s="16"/>
      <c r="C42" s="16"/>
      <c r="D42" s="6"/>
      <c r="E42" s="6"/>
      <c r="F42" s="6"/>
      <c r="G42" s="6"/>
      <c r="H42" s="6"/>
    </row>
    <row r="43" spans="2:9" ht="16.5" x14ac:dyDescent="0.25">
      <c r="B43" s="10" t="s">
        <v>22</v>
      </c>
      <c r="C43" s="11"/>
      <c r="D43" s="4">
        <f>D13</f>
        <v>2500000</v>
      </c>
      <c r="E43" s="4">
        <f>D43-E44</f>
        <v>1875000</v>
      </c>
      <c r="F43" s="4">
        <f>E43-F44</f>
        <v>1250000</v>
      </c>
      <c r="G43" s="4">
        <f>F43-G44</f>
        <v>625000</v>
      </c>
      <c r="H43" s="4">
        <f>G43-H44</f>
        <v>0</v>
      </c>
    </row>
    <row r="44" spans="2:9" ht="16.5" x14ac:dyDescent="0.25">
      <c r="B44" s="10" t="s">
        <v>23</v>
      </c>
      <c r="C44" s="11"/>
      <c r="D44" s="4"/>
      <c r="E44" s="4">
        <f>$D$43/4</f>
        <v>625000</v>
      </c>
      <c r="F44" s="4">
        <f t="shared" ref="F44:H44" si="24">$D$43/4</f>
        <v>625000</v>
      </c>
      <c r="G44" s="4">
        <f t="shared" si="24"/>
        <v>625000</v>
      </c>
      <c r="H44" s="4">
        <f t="shared" si="24"/>
        <v>625000</v>
      </c>
      <c r="I44" s="8">
        <f>SUM(E44:H44)</f>
        <v>2500000</v>
      </c>
    </row>
    <row r="45" spans="2:9" ht="16.5" x14ac:dyDescent="0.25">
      <c r="B45" s="10" t="s">
        <v>15</v>
      </c>
      <c r="C45" s="11"/>
      <c r="D45" s="7">
        <f>12%/4</f>
        <v>0.03</v>
      </c>
      <c r="E45" s="4">
        <f>D43*D45</f>
        <v>75000</v>
      </c>
      <c r="F45" s="4">
        <f>D45*E43</f>
        <v>56250</v>
      </c>
      <c r="G45" s="4">
        <f>F43*D45</f>
        <v>37500</v>
      </c>
      <c r="H45" s="4">
        <f>G43*D45</f>
        <v>18750</v>
      </c>
    </row>
  </sheetData>
  <mergeCells count="42">
    <mergeCell ref="B45:C45"/>
    <mergeCell ref="B39:C39"/>
    <mergeCell ref="B40:C40"/>
    <mergeCell ref="B41:C41"/>
    <mergeCell ref="B42:C42"/>
    <mergeCell ref="B43:C43"/>
    <mergeCell ref="B44:C44"/>
    <mergeCell ref="B38:C38"/>
    <mergeCell ref="B20:C20"/>
    <mergeCell ref="B21:C21"/>
    <mergeCell ref="B24:C24"/>
    <mergeCell ref="B28:C28"/>
    <mergeCell ref="B32:C32"/>
    <mergeCell ref="B29:C29"/>
    <mergeCell ref="B30:C30"/>
    <mergeCell ref="B31:C31"/>
    <mergeCell ref="B33:C33"/>
    <mergeCell ref="B34:C34"/>
    <mergeCell ref="B35:C35"/>
    <mergeCell ref="B36:C36"/>
    <mergeCell ref="B37:C37"/>
    <mergeCell ref="C2:F2"/>
    <mergeCell ref="B4:C4"/>
    <mergeCell ref="B5:C5"/>
    <mergeCell ref="B6:C6"/>
    <mergeCell ref="B7:C7"/>
    <mergeCell ref="B8:C8"/>
    <mergeCell ref="B23:C23"/>
    <mergeCell ref="B22:C22"/>
    <mergeCell ref="B25:C25"/>
    <mergeCell ref="B27:C27"/>
    <mergeCell ref="B26:C26"/>
    <mergeCell ref="B19:C19"/>
    <mergeCell ref="B9:C9"/>
    <mergeCell ref="B10:C10"/>
    <mergeCell ref="B12:C12"/>
    <mergeCell ref="B13:C13"/>
    <mergeCell ref="B14:C14"/>
    <mergeCell ref="B15:C15"/>
    <mergeCell ref="B16:C16"/>
    <mergeCell ref="B17:C17"/>
    <mergeCell ref="B18:C1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Leonardo Mogiano Gutierrez</dc:creator>
  <cp:lastModifiedBy>Moises Leonardo Mogiano Gutierrez</cp:lastModifiedBy>
  <dcterms:created xsi:type="dcterms:W3CDTF">2021-12-13T19:30:28Z</dcterms:created>
  <dcterms:modified xsi:type="dcterms:W3CDTF">2021-12-15T23:17:45Z</dcterms:modified>
</cp:coreProperties>
</file>