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eoMo\Desktop\"/>
    </mc:Choice>
  </mc:AlternateContent>
  <xr:revisionPtr revIDLastSave="0" documentId="13_ncr:1_{92DA1058-A3BC-4458-A79C-622004C47A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27" i="1"/>
  <c r="D29" i="1"/>
  <c r="C27" i="1"/>
  <c r="D53" i="1"/>
  <c r="D52" i="1"/>
  <c r="D51" i="1"/>
  <c r="D50" i="1"/>
  <c r="D49" i="1"/>
  <c r="D45" i="1"/>
  <c r="F36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C32" i="1"/>
  <c r="D32" i="1"/>
  <c r="D30" i="1"/>
  <c r="C30" i="1"/>
  <c r="C29" i="1"/>
  <c r="C37" i="1" s="1"/>
  <c r="C38" i="1" s="1"/>
  <c r="D28" i="1"/>
  <c r="C28" i="1"/>
  <c r="D26" i="1"/>
  <c r="C26" i="1"/>
  <c r="D25" i="1"/>
  <c r="C25" i="1"/>
  <c r="D23" i="1"/>
  <c r="C23" i="1"/>
  <c r="F23" i="1"/>
  <c r="F22" i="1"/>
  <c r="F20" i="1"/>
  <c r="F21" i="1"/>
  <c r="F19" i="1"/>
  <c r="F18" i="1"/>
  <c r="F17" i="1"/>
  <c r="F16" i="1"/>
  <c r="D14" i="1"/>
  <c r="C14" i="1"/>
  <c r="C11" i="1"/>
  <c r="E11" i="1"/>
  <c r="D11" i="1"/>
  <c r="F13" i="1"/>
  <c r="D13" i="1"/>
  <c r="C13" i="1"/>
  <c r="F10" i="1"/>
  <c r="D10" i="1"/>
  <c r="E10" i="1"/>
  <c r="C10" i="1"/>
  <c r="D39" i="1" l="1"/>
  <c r="D37" i="1"/>
  <c r="D38" i="1" s="1"/>
  <c r="D31" i="1"/>
  <c r="F29" i="1"/>
  <c r="C39" i="1"/>
  <c r="C31" i="1"/>
  <c r="D42" i="1" l="1"/>
  <c r="D40" i="1"/>
  <c r="D41" i="1" s="1"/>
  <c r="C42" i="1"/>
  <c r="C41" i="1"/>
  <c r="F31" i="1"/>
  <c r="D46" i="1" s="1"/>
  <c r="D47" i="1" s="1"/>
  <c r="D54" i="1" s="1"/>
  <c r="F37" i="1"/>
  <c r="D55" i="1" l="1"/>
  <c r="D56" i="1" s="1"/>
</calcChain>
</file>

<file path=xl/sharedStrings.xml><?xml version="1.0" encoding="utf-8"?>
<sst xmlns="http://schemas.openxmlformats.org/spreadsheetml/2006/main" count="58" uniqueCount="53">
  <si>
    <t>Ventas</t>
  </si>
  <si>
    <t>Bici. de Paseo</t>
  </si>
  <si>
    <t>Bici. Deportivas</t>
  </si>
  <si>
    <t>Motocicletas</t>
  </si>
  <si>
    <t>Total</t>
  </si>
  <si>
    <t>Cantidad</t>
  </si>
  <si>
    <t>Precio</t>
  </si>
  <si>
    <t>Ingresos</t>
  </si>
  <si>
    <t xml:space="preserve">Partes y Pzas </t>
  </si>
  <si>
    <t>Transporte + Seguro</t>
  </si>
  <si>
    <t>Precio CIF</t>
  </si>
  <si>
    <t>IVA + IT</t>
  </si>
  <si>
    <t>Partes y Piezas</t>
  </si>
  <si>
    <t>Insumos</t>
  </si>
  <si>
    <t>MOD</t>
  </si>
  <si>
    <t>E E</t>
  </si>
  <si>
    <t>Costo de Fabric</t>
  </si>
  <si>
    <t>Costo Financ</t>
  </si>
  <si>
    <t>Depreciación</t>
  </si>
  <si>
    <t>Costo Indirecto</t>
  </si>
  <si>
    <t>Costo Total</t>
  </si>
  <si>
    <t>CDU</t>
  </si>
  <si>
    <t>MC</t>
  </si>
  <si>
    <t>Qe</t>
  </si>
  <si>
    <t>Cvu</t>
  </si>
  <si>
    <t>ESTADO DE RESULTADOS</t>
  </si>
  <si>
    <t>INGRESOS</t>
  </si>
  <si>
    <t>Costos de Venta</t>
  </si>
  <si>
    <t>EGRESOS</t>
  </si>
  <si>
    <t>Total Egresos</t>
  </si>
  <si>
    <t>Impuestos</t>
  </si>
  <si>
    <t>Utilidad Neta</t>
  </si>
  <si>
    <t>NOMBRE</t>
  </si>
  <si>
    <t>Mogiano Gutierrez Moises Leonardo</t>
  </si>
  <si>
    <t>DOCENTE</t>
  </si>
  <si>
    <t>Ing. Juan Manuel Chahín Avichacra</t>
  </si>
  <si>
    <t>REG</t>
  </si>
  <si>
    <t>SEMESTRE</t>
  </si>
  <si>
    <t>2-2021</t>
  </si>
  <si>
    <t>MATERIA</t>
  </si>
  <si>
    <t>Costos y Presupuestos</t>
  </si>
  <si>
    <t>ELC002-SA</t>
  </si>
  <si>
    <t>Impuestos Importación</t>
  </si>
  <si>
    <t>Gastos de Aduana</t>
  </si>
  <si>
    <t>Recuperación IVA</t>
  </si>
  <si>
    <t>Costo Parates y Piezas</t>
  </si>
  <si>
    <t>Costo Directo</t>
  </si>
  <si>
    <t>Costo Ind de Fabric</t>
  </si>
  <si>
    <t>Costos Administración</t>
  </si>
  <si>
    <t>Costo Comercialización</t>
  </si>
  <si>
    <t>Costo Total Unitario</t>
  </si>
  <si>
    <t>Ingresos Netos</t>
  </si>
  <si>
    <t>Utilidad Bruta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</si>
</sst>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4" fontId="0" fillId="0" borderId="0" xfId="0" applyNumberForma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9" fontId="0" fillId="0" borderId="0" xfId="0" applyNumberFormat="1"/>
    <xf numFmtId="0" fontId="4" fillId="0" borderId="0" xfId="0" applyFont="1"/>
    <xf numFmtId="4" fontId="0" fillId="0" borderId="1" xfId="0" applyNumberFormat="1" applyBorder="1"/>
    <xf numFmtId="0" fontId="2" fillId="4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1" xfId="0" applyFont="1" applyBorder="1"/>
    <xf numFmtId="0" fontId="2" fillId="5" borderId="1" xfId="0" applyFont="1" applyFill="1" applyBorder="1" applyAlignment="1">
      <alignment horizontal="center" vertical="center"/>
    </xf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6"/>
  <sheetViews>
    <sheetView tabSelected="1" topLeftCell="A41" workbookViewId="0">
      <selection activeCell="H31" sqref="H31"/>
    </sheetView>
  </sheetViews>
  <sheetFormatPr baseColWidth="10" defaultColWidth="9.140625" defaultRowHeight="15" x14ac:dyDescent="0.25"/>
  <cols>
    <col min="2" max="2" width="22" customWidth="1"/>
    <col min="3" max="4" width="19.28515625" customWidth="1"/>
    <col min="5" max="5" width="14" customWidth="1"/>
    <col min="6" max="6" width="16.42578125" customWidth="1"/>
    <col min="9" max="9" width="19" customWidth="1"/>
  </cols>
  <sheetData>
    <row r="2" spans="2:9" x14ac:dyDescent="0.25">
      <c r="B2" s="2" t="s">
        <v>32</v>
      </c>
      <c r="C2" s="3" t="s">
        <v>33</v>
      </c>
      <c r="D2" s="3"/>
      <c r="E2" s="3"/>
      <c r="F2" s="2" t="s">
        <v>34</v>
      </c>
      <c r="G2" s="4" t="s">
        <v>35</v>
      </c>
      <c r="H2" s="5"/>
      <c r="I2" s="6"/>
    </row>
    <row r="3" spans="2:9" x14ac:dyDescent="0.25">
      <c r="B3" s="2" t="s">
        <v>36</v>
      </c>
      <c r="C3" s="4">
        <v>218034121</v>
      </c>
      <c r="D3" s="5"/>
      <c r="E3" s="6"/>
      <c r="F3" s="2" t="s">
        <v>37</v>
      </c>
      <c r="G3" s="7" t="s">
        <v>38</v>
      </c>
      <c r="H3" s="7"/>
      <c r="I3" s="7"/>
    </row>
    <row r="4" spans="2:9" x14ac:dyDescent="0.25">
      <c r="B4" s="2" t="s">
        <v>39</v>
      </c>
      <c r="C4" s="3" t="s">
        <v>40</v>
      </c>
      <c r="D4" s="3"/>
      <c r="E4" s="8" t="s">
        <v>41</v>
      </c>
    </row>
    <row r="7" spans="2:9" x14ac:dyDescent="0.25">
      <c r="B7" s="11" t="s">
        <v>0</v>
      </c>
      <c r="C7" s="11" t="s">
        <v>1</v>
      </c>
      <c r="D7" s="11" t="s">
        <v>2</v>
      </c>
      <c r="E7" s="11" t="s">
        <v>3</v>
      </c>
      <c r="F7" s="11" t="s">
        <v>4</v>
      </c>
    </row>
    <row r="8" spans="2:9" x14ac:dyDescent="0.25">
      <c r="B8" s="1" t="s">
        <v>5</v>
      </c>
      <c r="C8" s="9">
        <v>1000</v>
      </c>
      <c r="D8" s="9">
        <v>500</v>
      </c>
      <c r="E8" s="9">
        <v>100</v>
      </c>
      <c r="F8" s="9"/>
    </row>
    <row r="9" spans="2:9" x14ac:dyDescent="0.25">
      <c r="B9" s="1" t="s">
        <v>6</v>
      </c>
      <c r="C9" s="9">
        <v>200</v>
      </c>
      <c r="D9" s="9">
        <v>1500</v>
      </c>
      <c r="E9" s="9">
        <v>3000</v>
      </c>
      <c r="F9" s="9"/>
    </row>
    <row r="10" spans="2:9" x14ac:dyDescent="0.25">
      <c r="B10" s="1" t="s">
        <v>7</v>
      </c>
      <c r="C10" s="9">
        <f>C8*C9</f>
        <v>200000</v>
      </c>
      <c r="D10" s="9">
        <f t="shared" ref="D10:E10" si="0">D8*D9</f>
        <v>750000</v>
      </c>
      <c r="E10" s="9">
        <f t="shared" si="0"/>
        <v>300000</v>
      </c>
      <c r="F10" s="9">
        <f>SUM(C10:E10)</f>
        <v>1250000</v>
      </c>
    </row>
    <row r="11" spans="2:9" x14ac:dyDescent="0.25">
      <c r="C11" s="9">
        <f>C10/$F$10</f>
        <v>0.16</v>
      </c>
      <c r="D11" s="9">
        <f>D10/$F$10</f>
        <v>0.6</v>
      </c>
      <c r="E11" s="9">
        <f>E10/$F$10</f>
        <v>0.24</v>
      </c>
      <c r="F11" s="9"/>
    </row>
    <row r="12" spans="2:9" x14ac:dyDescent="0.25">
      <c r="C12" s="9"/>
      <c r="D12" s="9"/>
      <c r="E12" s="9"/>
      <c r="F12" s="9"/>
    </row>
    <row r="13" spans="2:9" x14ac:dyDescent="0.25">
      <c r="B13" s="1" t="s">
        <v>8</v>
      </c>
      <c r="C13" s="9">
        <f>50*C8</f>
        <v>50000</v>
      </c>
      <c r="D13" s="9">
        <f>100*D8</f>
        <v>50000</v>
      </c>
      <c r="E13" s="9"/>
      <c r="F13" s="9">
        <f>SUM(C13:E13)</f>
        <v>100000</v>
      </c>
    </row>
    <row r="14" spans="2:9" x14ac:dyDescent="0.25">
      <c r="C14" s="9">
        <f>C13/F13</f>
        <v>0.5</v>
      </c>
      <c r="D14" s="9">
        <f>D13/F13</f>
        <v>0.5</v>
      </c>
      <c r="E14" s="9"/>
      <c r="F14" s="9"/>
    </row>
    <row r="15" spans="2:9" x14ac:dyDescent="0.25">
      <c r="B15" s="1" t="s">
        <v>9</v>
      </c>
      <c r="C15" s="9"/>
      <c r="D15" s="9"/>
      <c r="E15" s="9"/>
      <c r="F15" s="9">
        <v>3000</v>
      </c>
    </row>
    <row r="16" spans="2:9" x14ac:dyDescent="0.25">
      <c r="B16" s="1" t="s">
        <v>10</v>
      </c>
      <c r="C16" s="9"/>
      <c r="D16" s="9"/>
      <c r="E16" s="9"/>
      <c r="F16" s="9">
        <f>F13+F15</f>
        <v>103000</v>
      </c>
    </row>
    <row r="17" spans="2:6" x14ac:dyDescent="0.25">
      <c r="B17" s="13" t="s">
        <v>42</v>
      </c>
      <c r="C17" s="9"/>
      <c r="D17" s="9"/>
      <c r="E17" s="12">
        <v>0.2</v>
      </c>
      <c r="F17" s="9">
        <f>F16*E17</f>
        <v>20600</v>
      </c>
    </row>
    <row r="18" spans="2:6" x14ac:dyDescent="0.25">
      <c r="B18" s="13" t="s">
        <v>43</v>
      </c>
      <c r="C18" s="9"/>
      <c r="D18" s="9"/>
      <c r="E18" s="12">
        <v>0.03</v>
      </c>
      <c r="F18" s="9">
        <f>F16*E18</f>
        <v>3090</v>
      </c>
    </row>
    <row r="19" spans="2:6" x14ac:dyDescent="0.25">
      <c r="C19" s="9"/>
      <c r="D19" s="9"/>
      <c r="E19" s="9"/>
      <c r="F19" s="9">
        <f>SUM(F16:F18)</f>
        <v>126690</v>
      </c>
    </row>
    <row r="20" spans="2:6" x14ac:dyDescent="0.25">
      <c r="B20" s="1" t="s">
        <v>11</v>
      </c>
      <c r="C20" s="9"/>
      <c r="D20" s="9"/>
      <c r="E20" s="9"/>
      <c r="F20" s="9">
        <f>F21-F19</f>
        <v>24131.42857142858</v>
      </c>
    </row>
    <row r="21" spans="2:6" x14ac:dyDescent="0.25">
      <c r="C21" s="9"/>
      <c r="D21" s="9"/>
      <c r="E21" s="9"/>
      <c r="F21" s="9">
        <f>F19/(1-0.16)</f>
        <v>150821.42857142858</v>
      </c>
    </row>
    <row r="22" spans="2:6" x14ac:dyDescent="0.25">
      <c r="B22" s="13" t="s">
        <v>44</v>
      </c>
      <c r="C22" s="9"/>
      <c r="D22" s="9"/>
      <c r="E22" s="12">
        <v>0.13</v>
      </c>
      <c r="F22" s="9">
        <f>F21*E22</f>
        <v>19606.785714285717</v>
      </c>
    </row>
    <row r="23" spans="2:6" x14ac:dyDescent="0.25">
      <c r="B23" s="13" t="s">
        <v>45</v>
      </c>
      <c r="C23" s="9">
        <f>C14*$F$23</f>
        <v>65607.321428571435</v>
      </c>
      <c r="D23" s="9">
        <f>D14*$F$23</f>
        <v>65607.321428571435</v>
      </c>
      <c r="E23" s="9"/>
      <c r="F23" s="9">
        <f>F21-F22</f>
        <v>131214.64285714287</v>
      </c>
    </row>
    <row r="24" spans="2:6" x14ac:dyDescent="0.25">
      <c r="C24" s="9"/>
      <c r="D24" s="9"/>
      <c r="E24" s="9"/>
      <c r="F24" s="9"/>
    </row>
    <row r="25" spans="2:6" x14ac:dyDescent="0.25">
      <c r="B25" s="1" t="s">
        <v>12</v>
      </c>
      <c r="C25" s="9">
        <f>C23</f>
        <v>65607.321428571435</v>
      </c>
      <c r="D25" s="9">
        <f>D23</f>
        <v>65607.321428571435</v>
      </c>
      <c r="E25" s="9"/>
      <c r="F25" s="9"/>
    </row>
    <row r="26" spans="2:6" x14ac:dyDescent="0.25">
      <c r="B26" s="1" t="s">
        <v>13</v>
      </c>
      <c r="C26" s="9">
        <f>10*C8</f>
        <v>10000</v>
      </c>
      <c r="D26" s="9">
        <f>20*D8</f>
        <v>10000</v>
      </c>
      <c r="E26" s="9"/>
      <c r="F26" s="9"/>
    </row>
    <row r="27" spans="2:6" x14ac:dyDescent="0.25">
      <c r="B27" s="1" t="s">
        <v>14</v>
      </c>
      <c r="C27" s="9">
        <f>70*C8</f>
        <v>70000</v>
      </c>
      <c r="D27" s="9">
        <f>70*D8</f>
        <v>35000</v>
      </c>
      <c r="E27" s="9"/>
      <c r="F27" s="9"/>
    </row>
    <row r="28" spans="2:6" x14ac:dyDescent="0.25">
      <c r="B28" s="1" t="s">
        <v>15</v>
      </c>
      <c r="C28" s="9">
        <f>C8*25*0.05</f>
        <v>1250</v>
      </c>
      <c r="D28" s="9">
        <f>D8*25*0.05</f>
        <v>625</v>
      </c>
      <c r="E28" s="9"/>
      <c r="F28" s="9"/>
    </row>
    <row r="29" spans="2:6" x14ac:dyDescent="0.25">
      <c r="B29" s="13" t="s">
        <v>46</v>
      </c>
      <c r="C29" s="9">
        <f>SUM(C25:C28)</f>
        <v>146857.32142857142</v>
      </c>
      <c r="D29" s="9">
        <f>SUM(D25:D28)</f>
        <v>111232.32142857143</v>
      </c>
      <c r="E29" s="9"/>
      <c r="F29" s="9">
        <f>C29+D29</f>
        <v>258089.64285714284</v>
      </c>
    </row>
    <row r="30" spans="2:6" x14ac:dyDescent="0.25">
      <c r="B30" s="13" t="s">
        <v>47</v>
      </c>
      <c r="C30" s="9">
        <f>C14*F30</f>
        <v>5000</v>
      </c>
      <c r="D30" s="9">
        <f>D14*F30</f>
        <v>5000</v>
      </c>
      <c r="E30" s="9"/>
      <c r="F30" s="9">
        <v>10000</v>
      </c>
    </row>
    <row r="31" spans="2:6" x14ac:dyDescent="0.25">
      <c r="B31" s="1" t="s">
        <v>16</v>
      </c>
      <c r="C31" s="9">
        <f>SUM(C29:C30)</f>
        <v>151857.32142857142</v>
      </c>
      <c r="D31" s="9">
        <f>SUM(D29:D30)</f>
        <v>116232.32142857143</v>
      </c>
      <c r="E31" s="9"/>
      <c r="F31" s="9">
        <f>SUM(F29:F30)</f>
        <v>268089.64285714284</v>
      </c>
    </row>
    <row r="32" spans="2:6" x14ac:dyDescent="0.25">
      <c r="B32" s="13" t="s">
        <v>48</v>
      </c>
      <c r="C32" s="9">
        <f>C11*$F$32</f>
        <v>8000</v>
      </c>
      <c r="D32" s="9">
        <f>D11*$F$32</f>
        <v>30000</v>
      </c>
      <c r="E32" s="9">
        <f>SUM(C32:D32)</f>
        <v>38000</v>
      </c>
      <c r="F32" s="9">
        <v>50000</v>
      </c>
    </row>
    <row r="33" spans="2:6" x14ac:dyDescent="0.25">
      <c r="B33" s="13" t="s">
        <v>49</v>
      </c>
      <c r="C33" s="9">
        <f>C11*$F$33</f>
        <v>6400</v>
      </c>
      <c r="D33" s="9">
        <f>D11*$F$33</f>
        <v>24000</v>
      </c>
      <c r="E33" s="9">
        <f>SUM(C33:D33)</f>
        <v>30400</v>
      </c>
      <c r="F33" s="9">
        <v>40000</v>
      </c>
    </row>
    <row r="34" spans="2:6" x14ac:dyDescent="0.25">
      <c r="B34" s="1" t="s">
        <v>17</v>
      </c>
      <c r="C34" s="9">
        <f>C11*$F$34</f>
        <v>1600</v>
      </c>
      <c r="D34" s="9">
        <f>D11*$F$34</f>
        <v>6000</v>
      </c>
      <c r="E34" s="9">
        <f>SUM(C34:D34)</f>
        <v>7600</v>
      </c>
      <c r="F34" s="9">
        <v>10000</v>
      </c>
    </row>
    <row r="35" spans="2:6" x14ac:dyDescent="0.25">
      <c r="B35" s="1" t="s">
        <v>18</v>
      </c>
      <c r="C35" s="9">
        <f>C11*$F$35</f>
        <v>1600</v>
      </c>
      <c r="D35" s="9">
        <f>D11*$F$35</f>
        <v>6000</v>
      </c>
      <c r="E35" s="9">
        <f>SUM(C35:D35)</f>
        <v>7600</v>
      </c>
      <c r="F35" s="9">
        <v>10000</v>
      </c>
    </row>
    <row r="36" spans="2:6" x14ac:dyDescent="0.25">
      <c r="B36" s="1" t="s">
        <v>19</v>
      </c>
      <c r="C36" s="9">
        <f>C30+C32+C33+C34+C35</f>
        <v>22600</v>
      </c>
      <c r="D36" s="9">
        <f>D30+D32+D33+D34+D35</f>
        <v>71000</v>
      </c>
      <c r="E36" s="9">
        <f>SUM(C36:D36)</f>
        <v>93600</v>
      </c>
      <c r="F36" s="9">
        <f>SUM(F32:F35)+F30</f>
        <v>120000</v>
      </c>
    </row>
    <row r="37" spans="2:6" x14ac:dyDescent="0.25">
      <c r="B37" s="1" t="s">
        <v>20</v>
      </c>
      <c r="C37" s="9">
        <f>C36+C29</f>
        <v>169457.32142857142</v>
      </c>
      <c r="D37" s="9">
        <f>D36+D29</f>
        <v>182232.32142857142</v>
      </c>
      <c r="E37" s="9"/>
      <c r="F37" s="9">
        <f>F36+F29</f>
        <v>378089.64285714284</v>
      </c>
    </row>
    <row r="38" spans="2:6" x14ac:dyDescent="0.25">
      <c r="B38" s="13" t="s">
        <v>50</v>
      </c>
      <c r="C38" s="9">
        <f>C37/C8</f>
        <v>169.45732142857142</v>
      </c>
      <c r="D38" s="9">
        <f>D37/D8</f>
        <v>364.46464285714285</v>
      </c>
      <c r="E38" s="9"/>
      <c r="F38" s="9"/>
    </row>
    <row r="39" spans="2:6" x14ac:dyDescent="0.25">
      <c r="B39" s="1" t="s">
        <v>21</v>
      </c>
      <c r="C39" s="9">
        <f>C29/C8</f>
        <v>146.85732142857142</v>
      </c>
      <c r="D39" s="9">
        <f>D29/D8</f>
        <v>222.46464285714288</v>
      </c>
      <c r="E39" s="9"/>
      <c r="F39" s="9"/>
    </row>
    <row r="40" spans="2:6" x14ac:dyDescent="0.25">
      <c r="B40" s="1" t="s">
        <v>22</v>
      </c>
      <c r="C40" s="9">
        <f>C9-C39</f>
        <v>53.142678571428576</v>
      </c>
      <c r="D40" s="9">
        <f>D9-D39</f>
        <v>1277.535357142857</v>
      </c>
      <c r="E40" s="9"/>
      <c r="F40" s="9"/>
    </row>
    <row r="41" spans="2:6" x14ac:dyDescent="0.25">
      <c r="B41" s="1" t="s">
        <v>23</v>
      </c>
      <c r="C41" s="9">
        <f>C36/C40</f>
        <v>425.27024620378427</v>
      </c>
      <c r="D41" s="9">
        <f>D36/D40</f>
        <v>55.575761252344435</v>
      </c>
      <c r="E41" s="9"/>
      <c r="F41" s="9"/>
    </row>
    <row r="42" spans="2:6" x14ac:dyDescent="0.25">
      <c r="B42" s="1" t="s">
        <v>24</v>
      </c>
      <c r="C42" s="9">
        <f>C39</f>
        <v>146.85732142857142</v>
      </c>
      <c r="D42" s="9">
        <f>D39</f>
        <v>222.46464285714288</v>
      </c>
      <c r="E42" s="9"/>
      <c r="F42" s="9"/>
    </row>
    <row r="43" spans="2:6" x14ac:dyDescent="0.25">
      <c r="B43" s="16" t="s">
        <v>25</v>
      </c>
      <c r="C43" s="17"/>
      <c r="D43" s="18"/>
      <c r="E43" s="9"/>
      <c r="F43" s="9"/>
    </row>
    <row r="44" spans="2:6" x14ac:dyDescent="0.25">
      <c r="B44" s="15" t="s">
        <v>26</v>
      </c>
      <c r="C44" s="15"/>
      <c r="D44" s="15"/>
      <c r="E44" s="9"/>
      <c r="F44" s="9"/>
    </row>
    <row r="45" spans="2:6" x14ac:dyDescent="0.25">
      <c r="B45" s="10" t="s">
        <v>0</v>
      </c>
      <c r="C45" s="14"/>
      <c r="D45" s="14">
        <f>C10+D10</f>
        <v>950000</v>
      </c>
      <c r="E45" s="9"/>
      <c r="F45" s="9"/>
    </row>
    <row r="46" spans="2:6" x14ac:dyDescent="0.25">
      <c r="B46" s="10" t="s">
        <v>27</v>
      </c>
      <c r="C46" s="14"/>
      <c r="D46" s="14">
        <f>F31</f>
        <v>268089.64285714284</v>
      </c>
      <c r="E46" s="9"/>
      <c r="F46" s="9"/>
    </row>
    <row r="47" spans="2:6" x14ac:dyDescent="0.25">
      <c r="B47" s="19" t="s">
        <v>51</v>
      </c>
      <c r="C47" s="14"/>
      <c r="D47" s="14">
        <f>D45-D46</f>
        <v>681910.35714285716</v>
      </c>
      <c r="E47" s="9"/>
      <c r="F47" s="9"/>
    </row>
    <row r="48" spans="2:6" x14ac:dyDescent="0.25">
      <c r="B48" s="20" t="s">
        <v>28</v>
      </c>
      <c r="C48" s="20"/>
      <c r="D48" s="20"/>
      <c r="E48" s="9"/>
      <c r="F48" s="9"/>
    </row>
    <row r="49" spans="2:6" x14ac:dyDescent="0.25">
      <c r="B49" s="19" t="s">
        <v>48</v>
      </c>
      <c r="C49" s="14"/>
      <c r="D49" s="14">
        <f>E32</f>
        <v>38000</v>
      </c>
      <c r="E49" s="9"/>
      <c r="F49" s="9"/>
    </row>
    <row r="50" spans="2:6" x14ac:dyDescent="0.25">
      <c r="B50" s="19" t="s">
        <v>49</v>
      </c>
      <c r="C50" s="14"/>
      <c r="D50" s="14">
        <f>E33</f>
        <v>30400</v>
      </c>
      <c r="E50" s="9"/>
      <c r="F50" s="9"/>
    </row>
    <row r="51" spans="2:6" x14ac:dyDescent="0.25">
      <c r="B51" s="10" t="s">
        <v>17</v>
      </c>
      <c r="C51" s="14"/>
      <c r="D51" s="14">
        <f>E34</f>
        <v>7600</v>
      </c>
      <c r="E51" s="9"/>
      <c r="F51" s="9"/>
    </row>
    <row r="52" spans="2:6" x14ac:dyDescent="0.25">
      <c r="B52" s="10" t="s">
        <v>18</v>
      </c>
      <c r="C52" s="14"/>
      <c r="D52" s="14">
        <f>E35</f>
        <v>7600</v>
      </c>
      <c r="E52" s="9"/>
      <c r="F52" s="9"/>
    </row>
    <row r="53" spans="2:6" x14ac:dyDescent="0.25">
      <c r="B53" s="10" t="s">
        <v>29</v>
      </c>
      <c r="C53" s="14"/>
      <c r="D53" s="14">
        <f>SUM(D49:D52)</f>
        <v>83600</v>
      </c>
      <c r="E53" s="9"/>
      <c r="F53" s="9"/>
    </row>
    <row r="54" spans="2:6" x14ac:dyDescent="0.25">
      <c r="B54" s="19" t="s">
        <v>52</v>
      </c>
      <c r="C54" s="14"/>
      <c r="D54" s="14">
        <f>D47-D53</f>
        <v>598310.35714285716</v>
      </c>
      <c r="E54" s="9"/>
      <c r="F54" s="9"/>
    </row>
    <row r="55" spans="2:6" x14ac:dyDescent="0.25">
      <c r="B55" s="10" t="s">
        <v>30</v>
      </c>
      <c r="C55" s="21">
        <v>0.25</v>
      </c>
      <c r="D55" s="14">
        <f>D54*C55</f>
        <v>149577.58928571429</v>
      </c>
      <c r="E55" s="9"/>
      <c r="F55" s="9"/>
    </row>
    <row r="56" spans="2:6" x14ac:dyDescent="0.25">
      <c r="B56" s="10" t="s">
        <v>31</v>
      </c>
      <c r="C56" s="14"/>
      <c r="D56" s="14">
        <f>D54-D55</f>
        <v>448732.76785714284</v>
      </c>
      <c r="E56" s="9"/>
      <c r="F56" s="9"/>
    </row>
  </sheetData>
  <mergeCells count="8">
    <mergeCell ref="B44:D44"/>
    <mergeCell ref="B48:D48"/>
    <mergeCell ref="C2:E2"/>
    <mergeCell ref="G2:I2"/>
    <mergeCell ref="C3:E3"/>
    <mergeCell ref="G3:I3"/>
    <mergeCell ref="C4:D4"/>
    <mergeCell ref="B43:D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Leonardo Mogiano Gutierrez</dc:creator>
  <cp:lastModifiedBy>Moises Leonardo Mogiano Gutierrez</cp:lastModifiedBy>
  <dcterms:created xsi:type="dcterms:W3CDTF">2015-06-05T18:19:34Z</dcterms:created>
  <dcterms:modified xsi:type="dcterms:W3CDTF">2021-10-12T05:15:55Z</dcterms:modified>
</cp:coreProperties>
</file>