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o\Desktop\"/>
    </mc:Choice>
  </mc:AlternateContent>
  <xr:revisionPtr revIDLastSave="0" documentId="13_ncr:1_{D513783D-1AF8-4508-A310-E13AABABD6B8}" xr6:coauthVersionLast="47" xr6:coauthVersionMax="47" xr10:uidLastSave="{00000000-0000-0000-0000-000000000000}"/>
  <bookViews>
    <workbookView xWindow="-4590" yWindow="1275" windowWidth="9930" windowHeight="10260" xr2:uid="{B8A68C5B-21C9-494E-9414-72F1E3CE60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E32" i="1"/>
  <c r="E23" i="1"/>
  <c r="E22" i="1"/>
  <c r="E21" i="1"/>
  <c r="H20" i="1"/>
  <c r="E20" i="1"/>
  <c r="F19" i="1"/>
  <c r="E19" i="1"/>
  <c r="G18" i="1"/>
  <c r="E18" i="1"/>
  <c r="D16" i="1"/>
  <c r="H39" i="1"/>
  <c r="G39" i="1"/>
  <c r="F39" i="1"/>
  <c r="E39" i="1"/>
  <c r="E37" i="1"/>
  <c r="E16" i="1"/>
  <c r="E12" i="1"/>
  <c r="E7" i="1"/>
  <c r="G9" i="1"/>
  <c r="F9" i="1"/>
  <c r="E9" i="1"/>
  <c r="E6" i="1"/>
  <c r="F6" i="1"/>
  <c r="G6" i="1"/>
  <c r="H6" i="1"/>
  <c r="H12" i="1" s="1"/>
  <c r="H16" i="1" s="1"/>
  <c r="G8" i="1"/>
  <c r="G7" i="1" s="1"/>
  <c r="H8" i="1"/>
  <c r="H7" i="1" s="1"/>
  <c r="F12" i="1"/>
  <c r="F16" i="1" s="1"/>
  <c r="G12" i="1"/>
  <c r="G16" i="1"/>
  <c r="E24" i="1"/>
  <c r="F24" i="1"/>
  <c r="G24" i="1"/>
  <c r="H24" i="1"/>
  <c r="E27" i="1"/>
  <c r="F27" i="1"/>
  <c r="G27" i="1"/>
  <c r="H27" i="1"/>
  <c r="D32" i="1"/>
  <c r="D37" i="1"/>
  <c r="D39" i="1"/>
  <c r="H19" i="1" l="1"/>
  <c r="H21" i="1"/>
  <c r="G21" i="1"/>
  <c r="G20" i="1"/>
  <c r="G19" i="1"/>
  <c r="H38" i="1"/>
  <c r="H30" i="1" s="1"/>
  <c r="G38" i="1"/>
  <c r="G30" i="1" s="1"/>
  <c r="E28" i="1"/>
  <c r="E29" i="1" s="1"/>
  <c r="F38" i="1"/>
  <c r="F30" i="1" s="1"/>
  <c r="E38" i="1"/>
  <c r="E30" i="1" s="1"/>
  <c r="F8" i="1"/>
  <c r="F7" i="1" s="1"/>
  <c r="F20" i="1" l="1"/>
  <c r="F21" i="1"/>
  <c r="E33" i="1"/>
  <c r="E34" i="1" s="1"/>
  <c r="G22" i="1"/>
  <c r="G23" i="1" s="1"/>
  <c r="H22" i="1"/>
  <c r="H23" i="1" s="1"/>
  <c r="F37" i="1" l="1"/>
  <c r="F28" i="1"/>
  <c r="F29" i="1" s="1"/>
  <c r="F32" i="1" s="1"/>
  <c r="F33" i="1" s="1"/>
  <c r="F34" i="1" s="1"/>
  <c r="F22" i="1"/>
  <c r="F23" i="1" s="1"/>
  <c r="G37" i="1" l="1"/>
  <c r="G28" i="1"/>
  <c r="G29" i="1" s="1"/>
  <c r="G32" i="1" s="1"/>
  <c r="G33" i="1" s="1"/>
  <c r="G34" i="1" s="1"/>
  <c r="H28" i="1" l="1"/>
  <c r="H29" i="1" s="1"/>
  <c r="H32" i="1" s="1"/>
  <c r="H33" i="1" s="1"/>
  <c r="H34" i="1" s="1"/>
  <c r="H37" i="1"/>
</calcChain>
</file>

<file path=xl/sharedStrings.xml><?xml version="1.0" encoding="utf-8"?>
<sst xmlns="http://schemas.openxmlformats.org/spreadsheetml/2006/main" count="35" uniqueCount="34">
  <si>
    <t>Ventas Actuales</t>
  </si>
  <si>
    <t>Nombre</t>
  </si>
  <si>
    <t>Moises Leonardo Mogiano Gutierrez</t>
  </si>
  <si>
    <t>REG</t>
  </si>
  <si>
    <t>Computadoras</t>
  </si>
  <si>
    <t>Ventas Futuras</t>
  </si>
  <si>
    <t>Producc Computadoras</t>
  </si>
  <si>
    <t>Inventario Final</t>
  </si>
  <si>
    <t>Inventario Inicial</t>
  </si>
  <si>
    <t>INGRESOS</t>
  </si>
  <si>
    <t>Ventas Computadoras</t>
  </si>
  <si>
    <t>Ventas Totales</t>
  </si>
  <si>
    <t>Prestamo Banco</t>
  </si>
  <si>
    <t>Caja Banco</t>
  </si>
  <si>
    <t>TOTAL INGRESO</t>
  </si>
  <si>
    <t>Materia Prima Compu</t>
  </si>
  <si>
    <t xml:space="preserve"> E E Compu</t>
  </si>
  <si>
    <t>Insumos Compu</t>
  </si>
  <si>
    <t>MOD Compu</t>
  </si>
  <si>
    <t>Costo Directo Compu</t>
  </si>
  <si>
    <t>Total C D</t>
  </si>
  <si>
    <t>CIF (Mantenimiento)</t>
  </si>
  <si>
    <t>Depreciación</t>
  </si>
  <si>
    <t>Intereses</t>
  </si>
  <si>
    <t>Total Indirecto</t>
  </si>
  <si>
    <t>Amortizacion</t>
  </si>
  <si>
    <t>Inversion</t>
  </si>
  <si>
    <t>TOTAL EGRESOS</t>
  </si>
  <si>
    <t>RESULTADO</t>
  </si>
  <si>
    <t>ACUMULADO</t>
  </si>
  <si>
    <t>Capital</t>
  </si>
  <si>
    <t>Amortizaciones</t>
  </si>
  <si>
    <t>Costos Administrativos</t>
  </si>
  <si>
    <t>Costos Comerciales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</si>
</sst>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8FAF-3503-4F3F-B44E-EDF330A5CB91}">
  <dimension ref="B2:N40"/>
  <sheetViews>
    <sheetView tabSelected="1" topLeftCell="B7" workbookViewId="0">
      <selection activeCell="G18" sqref="G18"/>
    </sheetView>
  </sheetViews>
  <sheetFormatPr baseColWidth="10" defaultRowHeight="16.5" x14ac:dyDescent="0.25"/>
  <cols>
    <col min="1" max="1" width="11.42578125" style="2"/>
    <col min="2" max="2" width="9.5703125" style="2" bestFit="1" customWidth="1"/>
    <col min="3" max="3" width="19.140625" style="2" customWidth="1"/>
    <col min="4" max="4" width="10.140625" style="2" bestFit="1" customWidth="1"/>
    <col min="5" max="7" width="11.28515625" style="2" bestFit="1" customWidth="1"/>
    <col min="8" max="8" width="13" style="2" bestFit="1" customWidth="1"/>
    <col min="9" max="9" width="11.28515625" style="2" bestFit="1" customWidth="1"/>
    <col min="10" max="16384" width="11.42578125" style="2"/>
  </cols>
  <sheetData>
    <row r="2" spans="2:9" x14ac:dyDescent="0.25">
      <c r="B2" s="1" t="s">
        <v>1</v>
      </c>
      <c r="C2" s="9" t="s">
        <v>2</v>
      </c>
      <c r="D2" s="15"/>
      <c r="E2" s="15"/>
      <c r="F2" s="10"/>
      <c r="H2" s="1" t="s">
        <v>3</v>
      </c>
      <c r="I2" s="3">
        <v>218034121</v>
      </c>
    </row>
    <row r="4" spans="2:9" x14ac:dyDescent="0.25">
      <c r="B4" s="9" t="s">
        <v>0</v>
      </c>
      <c r="C4" s="10"/>
      <c r="D4" s="3"/>
      <c r="E4" s="3">
        <v>1</v>
      </c>
      <c r="F4" s="3">
        <v>2</v>
      </c>
      <c r="G4" s="3">
        <v>3</v>
      </c>
      <c r="H4" s="3">
        <v>4</v>
      </c>
    </row>
    <row r="5" spans="2:9" x14ac:dyDescent="0.25">
      <c r="B5" s="9" t="s">
        <v>4</v>
      </c>
      <c r="C5" s="10"/>
      <c r="D5" s="3"/>
      <c r="E5" s="6">
        <v>1000</v>
      </c>
      <c r="F5" s="6">
        <v>1200</v>
      </c>
      <c r="G5" s="6">
        <v>1000</v>
      </c>
      <c r="H5" s="6">
        <v>1300</v>
      </c>
    </row>
    <row r="6" spans="2:9" x14ac:dyDescent="0.25">
      <c r="B6" s="9" t="s">
        <v>5</v>
      </c>
      <c r="C6" s="10"/>
      <c r="D6" s="3"/>
      <c r="E6" s="6">
        <f>E5*$I$6+E5</f>
        <v>1100</v>
      </c>
      <c r="F6" s="6">
        <f>F5*$I$6+F5</f>
        <v>1320</v>
      </c>
      <c r="G6" s="6">
        <f>G5*$I$6+G5</f>
        <v>1100</v>
      </c>
      <c r="H6" s="6">
        <f>H5*$I$6+H5</f>
        <v>1430</v>
      </c>
      <c r="I6" s="4">
        <v>0.1</v>
      </c>
    </row>
    <row r="7" spans="2:9" x14ac:dyDescent="0.25">
      <c r="B7" s="16" t="s">
        <v>6</v>
      </c>
      <c r="C7" s="17"/>
      <c r="D7" s="5"/>
      <c r="E7" s="7">
        <f>E6-E8+E9</f>
        <v>1105</v>
      </c>
      <c r="F7" s="7">
        <f t="shared" ref="F7:H7" si="0">F6-F8+F9</f>
        <v>1331</v>
      </c>
      <c r="G7" s="7">
        <f t="shared" si="0"/>
        <v>1089</v>
      </c>
      <c r="H7" s="7">
        <f t="shared" si="0"/>
        <v>1447</v>
      </c>
    </row>
    <row r="8" spans="2:9" x14ac:dyDescent="0.25">
      <c r="B8" s="9" t="s">
        <v>8</v>
      </c>
      <c r="C8" s="10"/>
      <c r="D8" s="3"/>
      <c r="E8" s="6">
        <v>50</v>
      </c>
      <c r="F8" s="6">
        <f>E9</f>
        <v>55</v>
      </c>
      <c r="G8" s="6">
        <f>F9</f>
        <v>66</v>
      </c>
      <c r="H8" s="6">
        <f>G9</f>
        <v>55</v>
      </c>
    </row>
    <row r="9" spans="2:9" x14ac:dyDescent="0.25">
      <c r="B9" s="9" t="s">
        <v>7</v>
      </c>
      <c r="C9" s="10"/>
      <c r="D9" s="3"/>
      <c r="E9" s="6">
        <f>E6*0.05</f>
        <v>55</v>
      </c>
      <c r="F9" s="6">
        <f>F6*0.05</f>
        <v>66</v>
      </c>
      <c r="G9" s="6">
        <f>G6*0.05</f>
        <v>55</v>
      </c>
      <c r="H9" s="6">
        <v>72</v>
      </c>
    </row>
    <row r="10" spans="2:9" x14ac:dyDescent="0.25">
      <c r="B10" s="9"/>
      <c r="C10" s="10"/>
      <c r="D10" s="3"/>
      <c r="E10" s="6"/>
      <c r="F10" s="6"/>
      <c r="G10" s="6"/>
      <c r="H10" s="6"/>
    </row>
    <row r="11" spans="2:9" x14ac:dyDescent="0.25">
      <c r="B11" s="9" t="s">
        <v>9</v>
      </c>
      <c r="C11" s="10"/>
      <c r="D11" s="3"/>
      <c r="E11" s="6"/>
      <c r="F11" s="6"/>
      <c r="G11" s="6"/>
      <c r="H11" s="6"/>
    </row>
    <row r="12" spans="2:9" x14ac:dyDescent="0.25">
      <c r="B12" s="9" t="s">
        <v>10</v>
      </c>
      <c r="C12" s="10"/>
      <c r="D12" s="3"/>
      <c r="E12" s="6">
        <f>E6*500</f>
        <v>550000</v>
      </c>
      <c r="F12" s="6">
        <f t="shared" ref="F12:H12" si="1">F6*500</f>
        <v>660000</v>
      </c>
      <c r="G12" s="6">
        <f t="shared" si="1"/>
        <v>550000</v>
      </c>
      <c r="H12" s="6">
        <f t="shared" si="1"/>
        <v>715000</v>
      </c>
    </row>
    <row r="13" spans="2:9" x14ac:dyDescent="0.25">
      <c r="B13" s="9" t="s">
        <v>11</v>
      </c>
      <c r="C13" s="10"/>
      <c r="D13" s="6"/>
      <c r="E13" s="6"/>
      <c r="F13" s="6"/>
      <c r="G13" s="6"/>
      <c r="H13" s="3"/>
    </row>
    <row r="14" spans="2:9" x14ac:dyDescent="0.25">
      <c r="B14" s="9" t="s">
        <v>12</v>
      </c>
      <c r="C14" s="10"/>
      <c r="D14" s="6">
        <v>60000</v>
      </c>
      <c r="E14" s="6"/>
      <c r="F14" s="6"/>
      <c r="G14" s="6"/>
      <c r="H14" s="3"/>
    </row>
    <row r="15" spans="2:9" x14ac:dyDescent="0.25">
      <c r="B15" s="9" t="s">
        <v>13</v>
      </c>
      <c r="C15" s="10"/>
      <c r="D15" s="6">
        <v>20000</v>
      </c>
      <c r="E15" s="6"/>
      <c r="F15" s="6"/>
      <c r="G15" s="6"/>
      <c r="H15" s="3"/>
    </row>
    <row r="16" spans="2:9" x14ac:dyDescent="0.25">
      <c r="B16" s="9" t="s">
        <v>14</v>
      </c>
      <c r="C16" s="10"/>
      <c r="D16" s="6">
        <f>SUM(D14:D15)</f>
        <v>80000</v>
      </c>
      <c r="E16" s="6">
        <f>E12</f>
        <v>550000</v>
      </c>
      <c r="F16" s="6">
        <f t="shared" ref="F16:H16" si="2">F12</f>
        <v>660000</v>
      </c>
      <c r="G16" s="6">
        <f t="shared" si="2"/>
        <v>550000</v>
      </c>
      <c r="H16" s="6">
        <f t="shared" si="2"/>
        <v>715000</v>
      </c>
    </row>
    <row r="17" spans="2:14" x14ac:dyDescent="0.25">
      <c r="B17" s="9"/>
      <c r="C17" s="10"/>
      <c r="D17" s="6"/>
      <c r="E17" s="6"/>
      <c r="F17" s="6"/>
      <c r="G17" s="6"/>
      <c r="H17" s="3"/>
    </row>
    <row r="18" spans="2:14" x14ac:dyDescent="0.25">
      <c r="B18" s="9" t="s">
        <v>15</v>
      </c>
      <c r="C18" s="10"/>
      <c r="D18" s="6"/>
      <c r="E18" s="6">
        <f>(E7+F7)*150</f>
        <v>365400</v>
      </c>
      <c r="F18" s="6"/>
      <c r="G18" s="6">
        <f>SUM(G7:H7)*150</f>
        <v>380400</v>
      </c>
      <c r="H18" s="3"/>
    </row>
    <row r="19" spans="2:14" x14ac:dyDescent="0.25">
      <c r="B19" s="9" t="s">
        <v>17</v>
      </c>
      <c r="C19" s="10"/>
      <c r="D19" s="6"/>
      <c r="E19" s="6">
        <f>E7*10</f>
        <v>11050</v>
      </c>
      <c r="F19" s="6">
        <f>F7*10</f>
        <v>13310</v>
      </c>
      <c r="G19" s="6">
        <f t="shared" ref="F19:H19" si="3">G7*10</f>
        <v>10890</v>
      </c>
      <c r="H19" s="6">
        <f t="shared" si="3"/>
        <v>14470</v>
      </c>
    </row>
    <row r="20" spans="2:14" x14ac:dyDescent="0.25">
      <c r="B20" s="9" t="s">
        <v>18</v>
      </c>
      <c r="C20" s="10"/>
      <c r="D20" s="6"/>
      <c r="E20" s="6">
        <f>E7*30*1.15</f>
        <v>38122.5</v>
      </c>
      <c r="F20" s="6">
        <f t="shared" ref="F20:G20" si="4">F7*30*1.15</f>
        <v>45919.5</v>
      </c>
      <c r="G20" s="6">
        <f t="shared" si="4"/>
        <v>37570.5</v>
      </c>
      <c r="H20" s="6">
        <f>H7*30/3*4*1.15</f>
        <v>66562</v>
      </c>
    </row>
    <row r="21" spans="2:14" x14ac:dyDescent="0.25">
      <c r="B21" s="9" t="s">
        <v>16</v>
      </c>
      <c r="C21" s="10"/>
      <c r="D21" s="6"/>
      <c r="E21" s="6">
        <f>(E7*100)*0.05</f>
        <v>5525</v>
      </c>
      <c r="F21" s="6">
        <f t="shared" ref="F21:H21" si="5">(F7*100)*0.05</f>
        <v>6655</v>
      </c>
      <c r="G21" s="6">
        <f t="shared" si="5"/>
        <v>5445</v>
      </c>
      <c r="H21" s="6">
        <f t="shared" si="5"/>
        <v>7235</v>
      </c>
    </row>
    <row r="22" spans="2:14" ht="16.5" customHeight="1" x14ac:dyDescent="0.25">
      <c r="B22" s="9" t="s">
        <v>19</v>
      </c>
      <c r="C22" s="10"/>
      <c r="D22" s="6"/>
      <c r="E22" s="6">
        <f>SUM(E18:E21)</f>
        <v>420097.5</v>
      </c>
      <c r="F22" s="6">
        <f t="shared" ref="F22:H22" si="6">SUM(F18:F21)</f>
        <v>65884.5</v>
      </c>
      <c r="G22" s="6">
        <f t="shared" si="6"/>
        <v>434305.5</v>
      </c>
      <c r="H22" s="6">
        <f t="shared" si="6"/>
        <v>88267</v>
      </c>
      <c r="I22" s="12"/>
      <c r="J22" s="13"/>
      <c r="K22" s="13"/>
      <c r="L22" s="13"/>
      <c r="M22" s="13"/>
      <c r="N22" s="13"/>
    </row>
    <row r="23" spans="2:14" x14ac:dyDescent="0.25">
      <c r="B23" s="9" t="s">
        <v>20</v>
      </c>
      <c r="C23" s="10"/>
      <c r="D23" s="6"/>
      <c r="E23" s="6">
        <f>E22</f>
        <v>420097.5</v>
      </c>
      <c r="F23" s="6">
        <f t="shared" ref="F23:H23" si="7">F22</f>
        <v>65884.5</v>
      </c>
      <c r="G23" s="6">
        <f t="shared" si="7"/>
        <v>434305.5</v>
      </c>
      <c r="H23" s="6">
        <f t="shared" si="7"/>
        <v>88267</v>
      </c>
    </row>
    <row r="24" spans="2:14" x14ac:dyDescent="0.25">
      <c r="B24" s="9" t="s">
        <v>21</v>
      </c>
      <c r="C24" s="10"/>
      <c r="D24" s="6"/>
      <c r="E24" s="6">
        <f>200*3</f>
        <v>600</v>
      </c>
      <c r="F24" s="6">
        <f t="shared" ref="F24:H24" si="8">200*3</f>
        <v>600</v>
      </c>
      <c r="G24" s="6">
        <f t="shared" si="8"/>
        <v>600</v>
      </c>
      <c r="H24" s="6">
        <f t="shared" si="8"/>
        <v>600</v>
      </c>
    </row>
    <row r="25" spans="2:14" x14ac:dyDescent="0.25">
      <c r="B25" s="9" t="s">
        <v>32</v>
      </c>
      <c r="C25" s="10"/>
      <c r="D25" s="6"/>
      <c r="E25" s="6">
        <v>5000</v>
      </c>
      <c r="F25" s="6">
        <v>5000</v>
      </c>
      <c r="G25" s="6">
        <v>5000</v>
      </c>
      <c r="H25" s="6">
        <v>5000</v>
      </c>
    </row>
    <row r="26" spans="2:14" x14ac:dyDescent="0.25">
      <c r="B26" s="9" t="s">
        <v>33</v>
      </c>
      <c r="C26" s="10"/>
      <c r="D26" s="6"/>
      <c r="E26" s="6">
        <v>2000</v>
      </c>
      <c r="F26" s="6">
        <v>2000</v>
      </c>
      <c r="G26" s="6">
        <v>2000</v>
      </c>
      <c r="H26" s="6">
        <v>2000</v>
      </c>
    </row>
    <row r="27" spans="2:14" x14ac:dyDescent="0.25">
      <c r="B27" s="9" t="s">
        <v>22</v>
      </c>
      <c r="C27" s="10"/>
      <c r="D27" s="6"/>
      <c r="E27" s="6">
        <f>-10000/4</f>
        <v>-2500</v>
      </c>
      <c r="F27" s="6">
        <f t="shared" ref="F27:H27" si="9">-10000/4</f>
        <v>-2500</v>
      </c>
      <c r="G27" s="6">
        <f t="shared" si="9"/>
        <v>-2500</v>
      </c>
      <c r="H27" s="6">
        <f t="shared" si="9"/>
        <v>-2500</v>
      </c>
    </row>
    <row r="28" spans="2:14" x14ac:dyDescent="0.25">
      <c r="B28" s="9" t="s">
        <v>23</v>
      </c>
      <c r="C28" s="10"/>
      <c r="D28" s="6"/>
      <c r="E28" s="6">
        <f>E39</f>
        <v>1500</v>
      </c>
      <c r="F28" s="6">
        <f t="shared" ref="F28:H28" si="10">F39</f>
        <v>1125</v>
      </c>
      <c r="G28" s="6">
        <f t="shared" si="10"/>
        <v>750</v>
      </c>
      <c r="H28" s="6">
        <f t="shared" si="10"/>
        <v>375</v>
      </c>
    </row>
    <row r="29" spans="2:14" x14ac:dyDescent="0.25">
      <c r="B29" s="9" t="s">
        <v>24</v>
      </c>
      <c r="C29" s="10"/>
      <c r="D29" s="6"/>
      <c r="E29" s="6">
        <f>SUM(E24:E28)</f>
        <v>6600</v>
      </c>
      <c r="F29" s="6">
        <f t="shared" ref="F29:H29" si="11">SUM(F24:F28)</f>
        <v>6225</v>
      </c>
      <c r="G29" s="6">
        <f t="shared" si="11"/>
        <v>5850</v>
      </c>
      <c r="H29" s="6">
        <f t="shared" si="11"/>
        <v>5475</v>
      </c>
    </row>
    <row r="30" spans="2:14" x14ac:dyDescent="0.25">
      <c r="B30" s="9" t="s">
        <v>25</v>
      </c>
      <c r="C30" s="10"/>
      <c r="D30" s="6"/>
      <c r="E30" s="6">
        <f>E38</f>
        <v>15000</v>
      </c>
      <c r="F30" s="6">
        <f t="shared" ref="F30:H30" si="12">F38</f>
        <v>15000</v>
      </c>
      <c r="G30" s="6">
        <f t="shared" si="12"/>
        <v>15000</v>
      </c>
      <c r="H30" s="6">
        <f t="shared" si="12"/>
        <v>15000</v>
      </c>
    </row>
    <row r="31" spans="2:14" x14ac:dyDescent="0.25">
      <c r="B31" s="9" t="s">
        <v>26</v>
      </c>
      <c r="C31" s="10"/>
      <c r="D31" s="6">
        <v>80000</v>
      </c>
      <c r="E31" s="6">
        <v>5000</v>
      </c>
      <c r="F31" s="6">
        <v>5000</v>
      </c>
      <c r="G31" s="6">
        <v>5000</v>
      </c>
      <c r="H31" s="6">
        <v>5000</v>
      </c>
    </row>
    <row r="32" spans="2:14" x14ac:dyDescent="0.25">
      <c r="B32" s="9" t="s">
        <v>27</v>
      </c>
      <c r="C32" s="10"/>
      <c r="D32" s="6">
        <f>D31</f>
        <v>80000</v>
      </c>
      <c r="E32" s="6">
        <f>E31+E30+E29+E23</f>
        <v>446697.5</v>
      </c>
      <c r="F32" s="6">
        <f t="shared" ref="F32:H32" si="13">F31+F30+F29+F23</f>
        <v>92109.5</v>
      </c>
      <c r="G32" s="6">
        <f t="shared" si="13"/>
        <v>460155.5</v>
      </c>
      <c r="H32" s="6">
        <f t="shared" si="13"/>
        <v>113742</v>
      </c>
    </row>
    <row r="33" spans="2:8" x14ac:dyDescent="0.25">
      <c r="B33" s="9" t="s">
        <v>28</v>
      </c>
      <c r="C33" s="10"/>
      <c r="D33" s="6">
        <f>D16-D32</f>
        <v>0</v>
      </c>
      <c r="E33" s="6">
        <f>E16-E32</f>
        <v>103302.5</v>
      </c>
      <c r="F33" s="6">
        <f t="shared" ref="F33:H33" si="14">F16-F32</f>
        <v>567890.5</v>
      </c>
      <c r="G33" s="6">
        <f t="shared" si="14"/>
        <v>89844.5</v>
      </c>
      <c r="H33" s="6">
        <f t="shared" si="14"/>
        <v>601258</v>
      </c>
    </row>
    <row r="34" spans="2:8" x14ac:dyDescent="0.25">
      <c r="B34" s="9" t="s">
        <v>29</v>
      </c>
      <c r="C34" s="10"/>
      <c r="D34" s="6">
        <f>D33</f>
        <v>0</v>
      </c>
      <c r="E34" s="6">
        <f>D34+E33</f>
        <v>103302.5</v>
      </c>
      <c r="F34" s="6">
        <f t="shared" ref="F34:H34" si="15">E34+F33</f>
        <v>671193</v>
      </c>
      <c r="G34" s="6">
        <f t="shared" si="15"/>
        <v>761037.5</v>
      </c>
      <c r="H34" s="6">
        <f t="shared" si="15"/>
        <v>1362295.5</v>
      </c>
    </row>
    <row r="35" spans="2:8" x14ac:dyDescent="0.25">
      <c r="B35" s="11"/>
      <c r="C35" s="11"/>
    </row>
    <row r="36" spans="2:8" x14ac:dyDescent="0.25">
      <c r="B36" s="14"/>
      <c r="C36" s="14"/>
    </row>
    <row r="37" spans="2:8" x14ac:dyDescent="0.25">
      <c r="B37" s="9" t="s">
        <v>30</v>
      </c>
      <c r="C37" s="10"/>
      <c r="D37" s="6">
        <f>D14</f>
        <v>60000</v>
      </c>
      <c r="E37" s="6">
        <f>D37-E38</f>
        <v>45000</v>
      </c>
      <c r="F37" s="6">
        <f>E37-F38</f>
        <v>30000</v>
      </c>
      <c r="G37" s="6">
        <f>F37-G38</f>
        <v>15000</v>
      </c>
      <c r="H37" s="6">
        <f>G37-H38</f>
        <v>0</v>
      </c>
    </row>
    <row r="38" spans="2:8" x14ac:dyDescent="0.25">
      <c r="B38" s="9" t="s">
        <v>31</v>
      </c>
      <c r="C38" s="10"/>
      <c r="D38" s="3"/>
      <c r="E38" s="6">
        <f>$D$37/4</f>
        <v>15000</v>
      </c>
      <c r="F38" s="6">
        <f t="shared" ref="F38:H38" si="16">$D$37/4</f>
        <v>15000</v>
      </c>
      <c r="G38" s="6">
        <f t="shared" si="16"/>
        <v>15000</v>
      </c>
      <c r="H38" s="6">
        <f t="shared" si="16"/>
        <v>15000</v>
      </c>
    </row>
    <row r="39" spans="2:8" x14ac:dyDescent="0.25">
      <c r="B39" s="9" t="s">
        <v>23</v>
      </c>
      <c r="C39" s="10"/>
      <c r="D39" s="8">
        <f>10%/4</f>
        <v>2.5000000000000001E-2</v>
      </c>
      <c r="E39" s="6">
        <f>D37*D39</f>
        <v>1500</v>
      </c>
      <c r="F39" s="6">
        <f>E37*D39</f>
        <v>1125</v>
      </c>
      <c r="G39" s="6">
        <f>F37*D39</f>
        <v>750</v>
      </c>
      <c r="H39" s="6">
        <f>D39*G37</f>
        <v>375</v>
      </c>
    </row>
    <row r="40" spans="2:8" x14ac:dyDescent="0.25">
      <c r="B40" s="11"/>
      <c r="C40" s="11"/>
    </row>
  </sheetData>
  <mergeCells count="39">
    <mergeCell ref="C2:F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5:C25"/>
    <mergeCell ref="B26:C26"/>
    <mergeCell ref="B27:C27"/>
    <mergeCell ref="B18:C18"/>
    <mergeCell ref="B19:C19"/>
    <mergeCell ref="B20:C20"/>
    <mergeCell ref="B21:C21"/>
    <mergeCell ref="B22:C22"/>
    <mergeCell ref="B37:C37"/>
    <mergeCell ref="B39:C39"/>
    <mergeCell ref="B38:C38"/>
    <mergeCell ref="B40:C40"/>
    <mergeCell ref="I22:N22"/>
    <mergeCell ref="B33:C33"/>
    <mergeCell ref="B34:C34"/>
    <mergeCell ref="B35:C35"/>
    <mergeCell ref="B36:C36"/>
    <mergeCell ref="B28:C28"/>
    <mergeCell ref="B29:C29"/>
    <mergeCell ref="B30:C30"/>
    <mergeCell ref="B31:C31"/>
    <mergeCell ref="B32:C32"/>
    <mergeCell ref="B23:C23"/>
    <mergeCell ref="B24:C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Leonardo Mogiano Gutierrez</dc:creator>
  <cp:lastModifiedBy>Moises Leonardo Mogiano Gutierrez</cp:lastModifiedBy>
  <dcterms:created xsi:type="dcterms:W3CDTF">2021-12-09T02:41:27Z</dcterms:created>
  <dcterms:modified xsi:type="dcterms:W3CDTF">2021-12-23T03:56:09Z</dcterms:modified>
</cp:coreProperties>
</file>