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Mo\Desktop\"/>
    </mc:Choice>
  </mc:AlternateContent>
  <xr:revisionPtr revIDLastSave="0" documentId="13_ncr:1_{03BCA94B-E9C0-4807-9CD8-23D178CCF97C}" xr6:coauthVersionLast="47" xr6:coauthVersionMax="47" xr10:uidLastSave="{00000000-0000-0000-0000-000000000000}"/>
  <bookViews>
    <workbookView xWindow="-120" yWindow="-120" windowWidth="20730" windowHeight="11160" xr2:uid="{75470220-14F7-4095-9FC1-B34287D778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6" i="1" l="1"/>
  <c r="D45" i="1"/>
  <c r="E44" i="1"/>
  <c r="E41" i="1"/>
  <c r="E36" i="1"/>
  <c r="F36" i="1"/>
  <c r="G36" i="1"/>
  <c r="H36" i="1"/>
  <c r="E29" i="1"/>
  <c r="E33" i="1"/>
  <c r="E27" i="1"/>
  <c r="E28" i="1"/>
  <c r="E25" i="1"/>
  <c r="G26" i="1"/>
  <c r="E26" i="1"/>
  <c r="E18" i="1"/>
  <c r="E11" i="1"/>
  <c r="E10" i="1"/>
  <c r="G31" i="1"/>
  <c r="H31" i="1"/>
  <c r="F32" i="1"/>
  <c r="G32" i="1"/>
  <c r="H32" i="1"/>
  <c r="E32" i="1"/>
  <c r="G33" i="1"/>
  <c r="F23" i="1"/>
  <c r="G23" i="1"/>
  <c r="H23" i="1"/>
  <c r="E23" i="1"/>
  <c r="D23" i="1"/>
  <c r="F39" i="1"/>
  <c r="G39" i="1"/>
  <c r="H39" i="1"/>
  <c r="E39" i="1"/>
  <c r="D44" i="1"/>
  <c r="F37" i="1"/>
  <c r="G37" i="1"/>
  <c r="H37" i="1"/>
  <c r="E37" i="1"/>
  <c r="H29" i="1"/>
  <c r="G29" i="1"/>
  <c r="F29" i="1"/>
  <c r="D51" i="1" l="1"/>
  <c r="D49" i="1"/>
  <c r="E51" i="1" s="1"/>
  <c r="E40" i="1" s="1"/>
  <c r="H43" i="1"/>
  <c r="F43" i="1"/>
  <c r="G19" i="1"/>
  <c r="H19" i="1"/>
  <c r="H18" i="1"/>
  <c r="H20" i="1" s="1"/>
  <c r="F15" i="1"/>
  <c r="F11" i="1" s="1"/>
  <c r="G14" i="1"/>
  <c r="G11" i="1" s="1"/>
  <c r="H14" i="1"/>
  <c r="F14" i="1"/>
  <c r="F13" i="1"/>
  <c r="G12" i="1"/>
  <c r="F12" i="1"/>
  <c r="H15" i="1"/>
  <c r="F9" i="1"/>
  <c r="F19" i="1" s="1"/>
  <c r="G9" i="1"/>
  <c r="H9" i="1"/>
  <c r="H11" i="1" s="1"/>
  <c r="E9" i="1"/>
  <c r="E19" i="1" s="1"/>
  <c r="H8" i="1"/>
  <c r="F8" i="1"/>
  <c r="F18" i="1" s="1"/>
  <c r="F20" i="1" s="1"/>
  <c r="G8" i="1"/>
  <c r="G13" i="1" s="1"/>
  <c r="H12" i="1" s="1"/>
  <c r="H10" i="1" s="1"/>
  <c r="E8" i="1"/>
  <c r="E20" i="1" s="1"/>
  <c r="G50" i="1" l="1"/>
  <c r="G42" i="1" s="1"/>
  <c r="H27" i="1"/>
  <c r="H33" i="1" s="1"/>
  <c r="G34" i="1"/>
  <c r="G28" i="1"/>
  <c r="F28" i="1"/>
  <c r="F34" i="1" s="1"/>
  <c r="H28" i="1"/>
  <c r="G10" i="1"/>
  <c r="E31" i="1"/>
  <c r="F10" i="1"/>
  <c r="F31" i="1" s="1"/>
  <c r="G18" i="1"/>
  <c r="G20" i="1" s="1"/>
  <c r="E50" i="1"/>
  <c r="F50" i="1"/>
  <c r="F42" i="1" s="1"/>
  <c r="H50" i="1"/>
  <c r="H42" i="1" s="1"/>
  <c r="E42" i="1" l="1"/>
  <c r="E49" i="1"/>
  <c r="G25" i="1"/>
  <c r="G35" i="1" s="1"/>
  <c r="G27" i="1"/>
  <c r="E34" i="1"/>
  <c r="F27" i="1"/>
  <c r="F33" i="1" s="1"/>
  <c r="F35" i="1" s="1"/>
  <c r="H34" i="1"/>
  <c r="H35" i="1" s="1"/>
  <c r="E35" i="1" l="1"/>
  <c r="E45" i="1" s="1"/>
  <c r="E46" i="1" s="1"/>
  <c r="F49" i="1"/>
  <c r="F51" i="1"/>
  <c r="F40" i="1" s="1"/>
  <c r="F41" i="1" s="1"/>
  <c r="F44" i="1" s="1"/>
  <c r="F45" i="1" s="1"/>
  <c r="F46" i="1" l="1"/>
  <c r="G49" i="1"/>
  <c r="G51" i="1"/>
  <c r="G40" i="1" s="1"/>
  <c r="G41" i="1" s="1"/>
  <c r="G44" i="1" s="1"/>
  <c r="G45" i="1" s="1"/>
  <c r="G46" i="1" l="1"/>
  <c r="H51" i="1"/>
  <c r="H40" i="1" s="1"/>
  <c r="H41" i="1" s="1"/>
  <c r="H44" i="1" s="1"/>
  <c r="H45" i="1" s="1"/>
  <c r="H49" i="1"/>
  <c r="H46" i="1" l="1"/>
</calcChain>
</file>

<file path=xl/sharedStrings.xml><?xml version="1.0" encoding="utf-8"?>
<sst xmlns="http://schemas.openxmlformats.org/spreadsheetml/2006/main" count="46" uniqueCount="43">
  <si>
    <t>Nombre</t>
  </si>
  <si>
    <t>Moises Leonardo Mogiano Gutierrez</t>
  </si>
  <si>
    <t>REG</t>
  </si>
  <si>
    <t>Ventas Actuales</t>
  </si>
  <si>
    <t>Ventas Futuras</t>
  </si>
  <si>
    <t>Café Especial</t>
  </si>
  <si>
    <t>Café Soluble</t>
  </si>
  <si>
    <t>Producc Especial</t>
  </si>
  <si>
    <t>Producc Soluble</t>
  </si>
  <si>
    <t>Inv Inicial Especial</t>
  </si>
  <si>
    <t>Inv Final Especial</t>
  </si>
  <si>
    <t>Inv Inicial Soluble</t>
  </si>
  <si>
    <t>Inv Final Soluble</t>
  </si>
  <si>
    <t>INGRESOS</t>
  </si>
  <si>
    <t>Ventas Especial</t>
  </si>
  <si>
    <t>Ventas Soluble</t>
  </si>
  <si>
    <t>Total Ventas</t>
  </si>
  <si>
    <t>Prestamo Banco</t>
  </si>
  <si>
    <t>Caja Banco</t>
  </si>
  <si>
    <t>TOTAL INGRESO</t>
  </si>
  <si>
    <t>Mat Prima Esp</t>
  </si>
  <si>
    <t>Mat Prima Sol</t>
  </si>
  <si>
    <t>Insumos Sol</t>
  </si>
  <si>
    <t>Insumos Esp</t>
  </si>
  <si>
    <t>E E Esp</t>
  </si>
  <si>
    <t>E E Sol</t>
  </si>
  <si>
    <t>Costo Directo Esp</t>
  </si>
  <si>
    <t>Costo Directo Sol</t>
  </si>
  <si>
    <t>TOTAL C D</t>
  </si>
  <si>
    <t>Costo Adm</t>
  </si>
  <si>
    <t>Costo Com</t>
  </si>
  <si>
    <t>Depreciación</t>
  </si>
  <si>
    <t>Intereses</t>
  </si>
  <si>
    <t>TOTAL INDIRECTO</t>
  </si>
  <si>
    <t>Amortización</t>
  </si>
  <si>
    <t>Inversión</t>
  </si>
  <si>
    <t>Total Egreso</t>
  </si>
  <si>
    <t>Resultado</t>
  </si>
  <si>
    <t>Acumulado</t>
  </si>
  <si>
    <t>Capital</t>
  </si>
  <si>
    <t>Amortizaciones</t>
  </si>
  <si>
    <t>MOD Total</t>
  </si>
  <si>
    <t>CIF (Mantenimineto y Rep)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</si>
</sst>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89FFF"/>
        <bgColor indexed="64"/>
      </patternFill>
    </fill>
    <fill>
      <patternFill patternType="solid">
        <fgColor rgb="FFFEBE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 vertical="center" wrapText="1"/>
    </xf>
    <xf numFmtId="43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3" fontId="2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5" borderId="1" xfId="0" applyFont="1" applyFill="1" applyBorder="1"/>
    <xf numFmtId="43" fontId="2" fillId="0" borderId="1" xfId="0" applyNumberFormat="1" applyFont="1" applyBorder="1"/>
    <xf numFmtId="0" fontId="2" fillId="0" borderId="0" xfId="0" applyFont="1"/>
    <xf numFmtId="43" fontId="2" fillId="0" borderId="0" xfId="0" applyNumberFormat="1" applyFont="1" applyBorder="1"/>
    <xf numFmtId="10" fontId="2" fillId="0" borderId="1" xfId="0" applyNumberFormat="1" applyFont="1" applyBorder="1"/>
    <xf numFmtId="43" fontId="2" fillId="6" borderId="1" xfId="0" applyNumberFormat="1" applyFont="1" applyFill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43" fontId="2" fillId="0" borderId="1" xfId="0" applyNumberFormat="1" applyFont="1" applyBorder="1" applyAlignment="1">
      <alignment horizontal="center"/>
    </xf>
    <xf numFmtId="43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BEC0"/>
      <color rgb="FFE89FFF"/>
      <color rgb="FFDD7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964C-A0F5-4663-8F24-2BBC038A0FC9}">
  <dimension ref="B2:I116"/>
  <sheetViews>
    <sheetView tabSelected="1" topLeftCell="B40" workbookViewId="0">
      <selection activeCell="J46" sqref="J46"/>
    </sheetView>
  </sheetViews>
  <sheetFormatPr baseColWidth="10" defaultColWidth="16.5703125" defaultRowHeight="15" x14ac:dyDescent="0.25"/>
  <cols>
    <col min="2" max="2" width="9.5703125" bestFit="1" customWidth="1"/>
    <col min="3" max="3" width="19.140625" customWidth="1"/>
    <col min="4" max="6" width="12.7109375" bestFit="1" customWidth="1"/>
    <col min="7" max="7" width="12.7109375" customWidth="1"/>
    <col min="8" max="8" width="14.42578125" bestFit="1" customWidth="1"/>
    <col min="9" max="9" width="11.28515625" bestFit="1" customWidth="1"/>
  </cols>
  <sheetData>
    <row r="2" spans="2:9" ht="16.5" x14ac:dyDescent="0.25">
      <c r="B2" s="1" t="s">
        <v>0</v>
      </c>
      <c r="C2" s="17" t="s">
        <v>1</v>
      </c>
      <c r="D2" s="18"/>
      <c r="E2" s="18"/>
      <c r="F2" s="19"/>
      <c r="G2" s="2"/>
      <c r="H2" s="1" t="s">
        <v>2</v>
      </c>
      <c r="I2" s="3">
        <v>218034121</v>
      </c>
    </row>
    <row r="4" spans="2:9" ht="16.5" x14ac:dyDescent="0.25">
      <c r="B4" s="20" t="s">
        <v>3</v>
      </c>
      <c r="C4" s="21"/>
      <c r="D4" s="7"/>
      <c r="E4" s="7">
        <v>1</v>
      </c>
      <c r="F4" s="7">
        <v>2</v>
      </c>
      <c r="G4" s="7">
        <v>3</v>
      </c>
      <c r="H4" s="7">
        <v>4</v>
      </c>
    </row>
    <row r="5" spans="2:9" ht="16.5" x14ac:dyDescent="0.25">
      <c r="B5" s="22" t="s">
        <v>5</v>
      </c>
      <c r="C5" s="23"/>
      <c r="D5" s="3"/>
      <c r="E5" s="5">
        <v>1500</v>
      </c>
      <c r="F5" s="5">
        <v>1800</v>
      </c>
      <c r="G5" s="5">
        <v>2000</v>
      </c>
      <c r="H5" s="5">
        <v>2500</v>
      </c>
    </row>
    <row r="6" spans="2:9" ht="16.5" x14ac:dyDescent="0.25">
      <c r="B6" s="22" t="s">
        <v>6</v>
      </c>
      <c r="C6" s="23"/>
      <c r="D6" s="3"/>
      <c r="E6" s="5">
        <v>2500</v>
      </c>
      <c r="F6" s="5">
        <v>2000</v>
      </c>
      <c r="G6" s="5">
        <v>2500</v>
      </c>
      <c r="H6" s="5">
        <v>3000</v>
      </c>
    </row>
    <row r="7" spans="2:9" ht="16.5" x14ac:dyDescent="0.25">
      <c r="B7" s="24" t="s">
        <v>4</v>
      </c>
      <c r="C7" s="25"/>
      <c r="D7" s="8"/>
      <c r="E7" s="9"/>
      <c r="F7" s="9"/>
      <c r="G7" s="9"/>
      <c r="H7" s="9"/>
    </row>
    <row r="8" spans="2:9" ht="16.5" x14ac:dyDescent="0.25">
      <c r="B8" s="22" t="s">
        <v>5</v>
      </c>
      <c r="C8" s="23"/>
      <c r="D8" s="3"/>
      <c r="E8" s="5">
        <f>E5*1.1</f>
        <v>1650.0000000000002</v>
      </c>
      <c r="F8" s="5">
        <f t="shared" ref="F8:G8" si="0">F5*1.1</f>
        <v>1980.0000000000002</v>
      </c>
      <c r="G8" s="5">
        <f t="shared" si="0"/>
        <v>2200</v>
      </c>
      <c r="H8" s="5">
        <f>H5*1.1</f>
        <v>2750</v>
      </c>
    </row>
    <row r="9" spans="2:9" ht="16.5" x14ac:dyDescent="0.25">
      <c r="B9" s="22" t="s">
        <v>6</v>
      </c>
      <c r="C9" s="23"/>
      <c r="D9" s="3"/>
      <c r="E9" s="5">
        <f>E6*1.1</f>
        <v>2750</v>
      </c>
      <c r="F9" s="5">
        <f t="shared" ref="F9:H9" si="1">F6*1.1</f>
        <v>2200</v>
      </c>
      <c r="G9" s="5">
        <f t="shared" si="1"/>
        <v>2750</v>
      </c>
      <c r="H9" s="5">
        <f t="shared" si="1"/>
        <v>3300.0000000000005</v>
      </c>
    </row>
    <row r="10" spans="2:9" ht="16.5" x14ac:dyDescent="0.25">
      <c r="B10" s="26" t="s">
        <v>7</v>
      </c>
      <c r="C10" s="27"/>
      <c r="D10" s="4"/>
      <c r="E10" s="6">
        <f>E8-E12+E13</f>
        <v>1533.0000000000002</v>
      </c>
      <c r="F10" s="6">
        <f t="shared" ref="F10:H10" si="2">F8-F12+F13</f>
        <v>1996.0000000000002</v>
      </c>
      <c r="G10" s="6">
        <f t="shared" si="2"/>
        <v>2211</v>
      </c>
      <c r="H10" s="6">
        <f t="shared" si="2"/>
        <v>2778</v>
      </c>
    </row>
    <row r="11" spans="2:9" ht="16.5" x14ac:dyDescent="0.25">
      <c r="B11" s="26" t="s">
        <v>8</v>
      </c>
      <c r="C11" s="27"/>
      <c r="D11" s="4"/>
      <c r="E11" s="6">
        <f>E9-E14+E15</f>
        <v>2588</v>
      </c>
      <c r="F11" s="6">
        <f t="shared" ref="F11:H11" si="3">F9-F14+F15</f>
        <v>2172</v>
      </c>
      <c r="G11" s="6">
        <f t="shared" si="3"/>
        <v>2778</v>
      </c>
      <c r="H11" s="6">
        <f t="shared" si="3"/>
        <v>3327.0000000000005</v>
      </c>
    </row>
    <row r="12" spans="2:9" ht="16.5" x14ac:dyDescent="0.25">
      <c r="B12" s="22" t="s">
        <v>9</v>
      </c>
      <c r="C12" s="23"/>
      <c r="D12" s="3"/>
      <c r="E12" s="5">
        <v>200</v>
      </c>
      <c r="F12" s="5">
        <f>E13</f>
        <v>83</v>
      </c>
      <c r="G12" s="5">
        <f t="shared" ref="G12:H12" si="4">F13</f>
        <v>99.000000000000014</v>
      </c>
      <c r="H12" s="5">
        <f t="shared" si="4"/>
        <v>110</v>
      </c>
    </row>
    <row r="13" spans="2:9" ht="16.5" x14ac:dyDescent="0.25">
      <c r="B13" s="22" t="s">
        <v>10</v>
      </c>
      <c r="C13" s="23"/>
      <c r="D13" s="3"/>
      <c r="E13" s="5">
        <v>83</v>
      </c>
      <c r="F13" s="5">
        <f>F8*0.05</f>
        <v>99.000000000000014</v>
      </c>
      <c r="G13" s="5">
        <f t="shared" ref="G13" si="5">G8*0.05</f>
        <v>110</v>
      </c>
      <c r="H13" s="5">
        <v>138</v>
      </c>
    </row>
    <row r="14" spans="2:9" ht="16.5" x14ac:dyDescent="0.25">
      <c r="B14" s="22" t="s">
        <v>11</v>
      </c>
      <c r="C14" s="23"/>
      <c r="D14" s="3"/>
      <c r="E14" s="5">
        <v>300</v>
      </c>
      <c r="F14" s="5">
        <f>E15</f>
        <v>138</v>
      </c>
      <c r="G14" s="5">
        <f t="shared" ref="G14:H14" si="6">F15</f>
        <v>110</v>
      </c>
      <c r="H14" s="5">
        <f t="shared" si="6"/>
        <v>138</v>
      </c>
    </row>
    <row r="15" spans="2:9" ht="16.5" x14ac:dyDescent="0.25">
      <c r="B15" s="22" t="s">
        <v>12</v>
      </c>
      <c r="C15" s="23"/>
      <c r="D15" s="3"/>
      <c r="E15" s="5">
        <v>138</v>
      </c>
      <c r="F15" s="5">
        <f>F9*0.05</f>
        <v>110</v>
      </c>
      <c r="G15" s="5">
        <v>138</v>
      </c>
      <c r="H15" s="5">
        <f t="shared" ref="H15" si="7">H9*0.05</f>
        <v>165.00000000000003</v>
      </c>
    </row>
    <row r="16" spans="2:9" ht="16.5" x14ac:dyDescent="0.3">
      <c r="B16" s="28"/>
      <c r="C16" s="29"/>
      <c r="D16" s="10"/>
      <c r="E16" s="10"/>
      <c r="F16" s="10"/>
      <c r="G16" s="10"/>
      <c r="H16" s="10"/>
    </row>
    <row r="17" spans="2:8" ht="16.5" x14ac:dyDescent="0.3">
      <c r="B17" s="30" t="s">
        <v>13</v>
      </c>
      <c r="C17" s="31"/>
      <c r="D17" s="11"/>
      <c r="E17" s="11"/>
      <c r="F17" s="11"/>
      <c r="G17" s="11"/>
      <c r="H17" s="11"/>
    </row>
    <row r="18" spans="2:8" ht="16.5" x14ac:dyDescent="0.3">
      <c r="B18" s="32" t="s">
        <v>14</v>
      </c>
      <c r="C18" s="33"/>
      <c r="D18" s="10"/>
      <c r="E18" s="12">
        <f>E8*200</f>
        <v>330000.00000000006</v>
      </c>
      <c r="F18" s="12">
        <f t="shared" ref="F18:H18" si="8">F8*200</f>
        <v>396000.00000000006</v>
      </c>
      <c r="G18" s="12">
        <f t="shared" si="8"/>
        <v>440000</v>
      </c>
      <c r="H18" s="12">
        <f t="shared" si="8"/>
        <v>550000</v>
      </c>
    </row>
    <row r="19" spans="2:8" ht="16.5" x14ac:dyDescent="0.3">
      <c r="B19" s="32" t="s">
        <v>15</v>
      </c>
      <c r="C19" s="33"/>
      <c r="D19" s="10"/>
      <c r="E19" s="12">
        <f>E9*100</f>
        <v>275000</v>
      </c>
      <c r="F19" s="12">
        <f t="shared" ref="F19:H19" si="9">F9*100</f>
        <v>220000</v>
      </c>
      <c r="G19" s="12">
        <f t="shared" si="9"/>
        <v>275000</v>
      </c>
      <c r="H19" s="12">
        <f t="shared" si="9"/>
        <v>330000.00000000006</v>
      </c>
    </row>
    <row r="20" spans="2:8" ht="16.5" x14ac:dyDescent="0.3">
      <c r="B20" s="32" t="s">
        <v>16</v>
      </c>
      <c r="C20" s="33"/>
      <c r="D20" s="10"/>
      <c r="E20" s="12">
        <f>SUM(E18:E19)</f>
        <v>605000</v>
      </c>
      <c r="F20" s="12">
        <f t="shared" ref="F20:G20" si="10">SUM(F18:F19)</f>
        <v>616000</v>
      </c>
      <c r="G20" s="12">
        <f t="shared" si="10"/>
        <v>715000</v>
      </c>
      <c r="H20" s="12">
        <f>SUM(H18:H19)</f>
        <v>880000</v>
      </c>
    </row>
    <row r="21" spans="2:8" ht="16.5" x14ac:dyDescent="0.3">
      <c r="B21" s="32" t="s">
        <v>17</v>
      </c>
      <c r="C21" s="33"/>
      <c r="D21" s="12">
        <v>70000</v>
      </c>
      <c r="E21" s="12"/>
      <c r="F21" s="12"/>
      <c r="G21" s="12"/>
      <c r="H21" s="12"/>
    </row>
    <row r="22" spans="2:8" ht="16.5" x14ac:dyDescent="0.3">
      <c r="B22" s="34" t="s">
        <v>18</v>
      </c>
      <c r="C22" s="34"/>
      <c r="D22" s="12">
        <v>30000</v>
      </c>
      <c r="E22" s="12"/>
    </row>
    <row r="23" spans="2:8" ht="16.5" x14ac:dyDescent="0.3">
      <c r="B23" s="34" t="s">
        <v>19</v>
      </c>
      <c r="C23" s="34"/>
      <c r="D23" s="12">
        <f>SUM(D21:D22)</f>
        <v>100000</v>
      </c>
      <c r="E23" s="12">
        <f>E20</f>
        <v>605000</v>
      </c>
      <c r="F23" s="12">
        <f t="shared" ref="F23:H23" si="11">F20</f>
        <v>616000</v>
      </c>
      <c r="G23" s="12">
        <f t="shared" si="11"/>
        <v>715000</v>
      </c>
      <c r="H23" s="12">
        <f t="shared" si="11"/>
        <v>880000</v>
      </c>
    </row>
    <row r="24" spans="2:8" ht="16.5" x14ac:dyDescent="0.3">
      <c r="B24" s="34"/>
      <c r="C24" s="34"/>
      <c r="D24" s="12"/>
      <c r="E24" s="12"/>
      <c r="F24" s="12"/>
      <c r="G24" s="12"/>
      <c r="H24" s="12"/>
    </row>
    <row r="25" spans="2:8" ht="16.5" x14ac:dyDescent="0.3">
      <c r="B25" s="34" t="s">
        <v>20</v>
      </c>
      <c r="C25" s="34"/>
      <c r="D25" s="12"/>
      <c r="E25" s="12">
        <f>(E10+F10)*1.15*50</f>
        <v>202917.50000000003</v>
      </c>
      <c r="F25" s="12"/>
      <c r="G25" s="12">
        <f>(G10+H10)*1.15*50</f>
        <v>286867.5</v>
      </c>
      <c r="H25" s="12"/>
    </row>
    <row r="26" spans="2:8" ht="16.5" x14ac:dyDescent="0.3">
      <c r="B26" s="34" t="s">
        <v>21</v>
      </c>
      <c r="C26" s="34"/>
      <c r="D26" s="12"/>
      <c r="E26" s="12">
        <f>(E11+F11)*1.2*30</f>
        <v>171360</v>
      </c>
      <c r="F26" s="12"/>
      <c r="G26" s="12">
        <f>(G11+H11)*1.2*30</f>
        <v>219780</v>
      </c>
      <c r="H26" s="12"/>
    </row>
    <row r="27" spans="2:8" ht="16.5" x14ac:dyDescent="0.3">
      <c r="B27" s="34" t="s">
        <v>23</v>
      </c>
      <c r="C27" s="34"/>
      <c r="D27" s="12"/>
      <c r="E27" s="12">
        <f>((E10*1000)/500)/1000*50</f>
        <v>153.30000000000001</v>
      </c>
      <c r="F27" s="12">
        <f t="shared" ref="F27:H27" si="12">((F10*1000)/500)/1000*50</f>
        <v>199.60000000000002</v>
      </c>
      <c r="G27" s="12">
        <f t="shared" si="12"/>
        <v>221.1</v>
      </c>
      <c r="H27" s="12">
        <f t="shared" si="12"/>
        <v>277.8</v>
      </c>
    </row>
    <row r="28" spans="2:8" ht="16.5" x14ac:dyDescent="0.3">
      <c r="B28" s="34" t="s">
        <v>22</v>
      </c>
      <c r="C28" s="34"/>
      <c r="D28" s="12"/>
      <c r="E28" s="12">
        <f>((E11*1000)/500)/1000*100+E11*0.05</f>
        <v>647</v>
      </c>
      <c r="F28" s="12">
        <f t="shared" ref="F28:H28" si="13">((F11*1000)/500)/1000*100+F11*0.05</f>
        <v>543</v>
      </c>
      <c r="G28" s="12">
        <f t="shared" si="13"/>
        <v>694.5</v>
      </c>
      <c r="H28" s="12">
        <f t="shared" si="13"/>
        <v>831.75000000000011</v>
      </c>
    </row>
    <row r="29" spans="2:8" ht="16.5" x14ac:dyDescent="0.3">
      <c r="B29" s="34" t="s">
        <v>41</v>
      </c>
      <c r="C29" s="34"/>
      <c r="D29" s="12"/>
      <c r="E29" s="12">
        <f>(4*4000+2*2500+1*5500)*1.15*3</f>
        <v>91424.999999999985</v>
      </c>
      <c r="F29" s="12">
        <f>(4*4000*1.15+2*2500*1.15+1*5500*1.15)*3</f>
        <v>91425</v>
      </c>
      <c r="G29" s="12">
        <f>(4*4000*1.15+2*2500*1.15+1*5500*1.15)*3</f>
        <v>91425</v>
      </c>
      <c r="H29" s="12">
        <f>(4*4000/3*4*1.15+2*2500/3*4*1.15+1*5500/3*4*1.15)*3</f>
        <v>121899.99999999999</v>
      </c>
    </row>
    <row r="30" spans="2:8" ht="16.5" x14ac:dyDescent="0.3">
      <c r="B30" s="34"/>
      <c r="C30" s="34"/>
      <c r="D30" s="12"/>
      <c r="E30" s="12"/>
      <c r="F30" s="12"/>
      <c r="G30" s="12"/>
      <c r="H30" s="12"/>
    </row>
    <row r="31" spans="2:8" ht="16.5" x14ac:dyDescent="0.3">
      <c r="B31" s="35" t="s">
        <v>24</v>
      </c>
      <c r="C31" s="35"/>
      <c r="D31" s="12"/>
      <c r="E31" s="12">
        <f>E10*10*0.6</f>
        <v>9198</v>
      </c>
      <c r="F31" s="12">
        <f t="shared" ref="F31:H31" si="14">F10*10*0.6</f>
        <v>11976.000000000002</v>
      </c>
      <c r="G31" s="12">
        <f t="shared" si="14"/>
        <v>13266</v>
      </c>
      <c r="H31" s="12">
        <f t="shared" si="14"/>
        <v>16668</v>
      </c>
    </row>
    <row r="32" spans="2:8" ht="16.5" x14ac:dyDescent="0.3">
      <c r="B32" s="35" t="s">
        <v>25</v>
      </c>
      <c r="C32" s="35"/>
      <c r="D32" s="12"/>
      <c r="E32" s="12">
        <f>E11*10*0.6</f>
        <v>15528</v>
      </c>
      <c r="F32" s="12">
        <f t="shared" ref="F32:H32" si="15">F11*10*0.6</f>
        <v>13032</v>
      </c>
      <c r="G32" s="12">
        <f t="shared" si="15"/>
        <v>16668</v>
      </c>
      <c r="H32" s="12">
        <f t="shared" si="15"/>
        <v>19962.000000000004</v>
      </c>
    </row>
    <row r="33" spans="2:8" ht="16.5" x14ac:dyDescent="0.3">
      <c r="B33" s="35" t="s">
        <v>26</v>
      </c>
      <c r="C33" s="35"/>
      <c r="D33" s="12"/>
      <c r="E33" s="12">
        <f>E25+E27+E29/2+E31</f>
        <v>257981.30000000002</v>
      </c>
      <c r="F33" s="12">
        <f t="shared" ref="F33:H33" si="16">F25+F27+F29/2+F31</f>
        <v>57888.1</v>
      </c>
      <c r="G33" s="12">
        <f t="shared" si="16"/>
        <v>346067.1</v>
      </c>
      <c r="H33" s="12">
        <f t="shared" si="16"/>
        <v>77895.799999999988</v>
      </c>
    </row>
    <row r="34" spans="2:8" ht="16.5" x14ac:dyDescent="0.3">
      <c r="B34" s="35" t="s">
        <v>27</v>
      </c>
      <c r="C34" s="35"/>
      <c r="D34" s="12"/>
      <c r="E34" s="12">
        <f>E26+E28+E29/2+E32</f>
        <v>233247.5</v>
      </c>
      <c r="F34" s="12">
        <f t="shared" ref="F34:H34" si="17">F26+F28+F29/2+F32</f>
        <v>59287.5</v>
      </c>
      <c r="G34" s="12">
        <f t="shared" si="17"/>
        <v>282855</v>
      </c>
      <c r="H34" s="12">
        <f t="shared" si="17"/>
        <v>81743.75</v>
      </c>
    </row>
    <row r="35" spans="2:8" ht="16.5" x14ac:dyDescent="0.3">
      <c r="B35" s="35" t="s">
        <v>28</v>
      </c>
      <c r="C35" s="35"/>
      <c r="D35" s="12"/>
      <c r="E35" s="12">
        <f>E33+E34</f>
        <v>491228.80000000005</v>
      </c>
      <c r="F35" s="12">
        <f t="shared" ref="F35:H35" si="18">F33+F34</f>
        <v>117175.6</v>
      </c>
      <c r="G35" s="12">
        <f t="shared" si="18"/>
        <v>628922.1</v>
      </c>
      <c r="H35" s="12">
        <f t="shared" si="18"/>
        <v>159639.54999999999</v>
      </c>
    </row>
    <row r="36" spans="2:8" ht="16.5" x14ac:dyDescent="0.3">
      <c r="B36" s="35" t="s">
        <v>42</v>
      </c>
      <c r="C36" s="35"/>
      <c r="D36" s="12"/>
      <c r="E36" s="12">
        <f>(5000+2000)*3</f>
        <v>21000</v>
      </c>
      <c r="F36" s="12">
        <f t="shared" ref="F36:H36" si="19">(5000+2000)*3</f>
        <v>21000</v>
      </c>
      <c r="G36" s="12">
        <f t="shared" si="19"/>
        <v>21000</v>
      </c>
      <c r="H36" s="12">
        <f t="shared" si="19"/>
        <v>21000</v>
      </c>
    </row>
    <row r="37" spans="2:8" ht="16.5" x14ac:dyDescent="0.3">
      <c r="B37" s="35" t="s">
        <v>29</v>
      </c>
      <c r="C37" s="35"/>
      <c r="D37" s="12"/>
      <c r="E37" s="12">
        <f>30000</f>
        <v>30000</v>
      </c>
      <c r="F37" s="12">
        <f>30000</f>
        <v>30000</v>
      </c>
      <c r="G37" s="12">
        <f>30000</f>
        <v>30000</v>
      </c>
      <c r="H37" s="12">
        <f>30000</f>
        <v>30000</v>
      </c>
    </row>
    <row r="38" spans="2:8" ht="16.5" x14ac:dyDescent="0.3">
      <c r="B38" s="35" t="s">
        <v>30</v>
      </c>
      <c r="C38" s="35"/>
      <c r="D38" s="12"/>
      <c r="E38" s="12">
        <v>20000</v>
      </c>
      <c r="F38" s="12">
        <v>20000</v>
      </c>
      <c r="G38" s="12">
        <v>20000</v>
      </c>
      <c r="H38" s="12">
        <v>20000</v>
      </c>
    </row>
    <row r="39" spans="2:8" ht="16.5" x14ac:dyDescent="0.3">
      <c r="B39" s="35" t="s">
        <v>31</v>
      </c>
      <c r="C39" s="35"/>
      <c r="D39" s="12"/>
      <c r="E39" s="12">
        <f>-100000/4</f>
        <v>-25000</v>
      </c>
      <c r="F39" s="12">
        <f t="shared" ref="F39:H39" si="20">-100000/4</f>
        <v>-25000</v>
      </c>
      <c r="G39" s="12">
        <f t="shared" si="20"/>
        <v>-25000</v>
      </c>
      <c r="H39" s="12">
        <f t="shared" si="20"/>
        <v>-25000</v>
      </c>
    </row>
    <row r="40" spans="2:8" ht="16.5" x14ac:dyDescent="0.3">
      <c r="B40" s="35" t="s">
        <v>32</v>
      </c>
      <c r="C40" s="35"/>
      <c r="D40" s="12"/>
      <c r="E40" s="12">
        <f>E51</f>
        <v>2100</v>
      </c>
      <c r="F40" s="12">
        <f t="shared" ref="F40:H40" si="21">F51</f>
        <v>1575</v>
      </c>
      <c r="G40" s="12">
        <f t="shared" si="21"/>
        <v>1050</v>
      </c>
      <c r="H40" s="12">
        <f t="shared" si="21"/>
        <v>525</v>
      </c>
    </row>
    <row r="41" spans="2:8" ht="16.5" x14ac:dyDescent="0.3">
      <c r="B41" s="35" t="s">
        <v>33</v>
      </c>
      <c r="C41" s="35"/>
      <c r="D41" s="12"/>
      <c r="E41" s="12">
        <f>SUM(E36:E40)</f>
        <v>48100</v>
      </c>
      <c r="F41" s="12">
        <f t="shared" ref="F41:G41" si="22">SUM(F36:F40)</f>
        <v>47575</v>
      </c>
      <c r="G41" s="12">
        <f t="shared" si="22"/>
        <v>47050</v>
      </c>
      <c r="H41" s="12">
        <f>SUM(H36:H40)</f>
        <v>46525</v>
      </c>
    </row>
    <row r="42" spans="2:8" ht="16.5" x14ac:dyDescent="0.3">
      <c r="B42" s="35" t="s">
        <v>34</v>
      </c>
      <c r="C42" s="35"/>
      <c r="D42" s="12"/>
      <c r="E42" s="12">
        <f>E50</f>
        <v>17500</v>
      </c>
      <c r="F42" s="12">
        <f t="shared" ref="F42:H42" si="23">F50</f>
        <v>17500</v>
      </c>
      <c r="G42" s="12">
        <f t="shared" si="23"/>
        <v>17500</v>
      </c>
      <c r="H42" s="12">
        <f t="shared" si="23"/>
        <v>17500</v>
      </c>
    </row>
    <row r="43" spans="2:8" ht="16.5" x14ac:dyDescent="0.3">
      <c r="B43" s="35" t="s">
        <v>35</v>
      </c>
      <c r="C43" s="35"/>
      <c r="D43" s="12">
        <v>100000</v>
      </c>
      <c r="E43" s="12"/>
      <c r="F43" s="12">
        <f>20000/2</f>
        <v>10000</v>
      </c>
      <c r="G43" s="12"/>
      <c r="H43" s="12">
        <f>20000/2</f>
        <v>10000</v>
      </c>
    </row>
    <row r="44" spans="2:8" ht="16.5" x14ac:dyDescent="0.3">
      <c r="B44" s="35" t="s">
        <v>36</v>
      </c>
      <c r="C44" s="35"/>
      <c r="D44" s="12">
        <f>100000</f>
        <v>100000</v>
      </c>
      <c r="E44" s="12">
        <f>E35+E41+E42+E43</f>
        <v>556828.80000000005</v>
      </c>
      <c r="F44" s="12">
        <f>F35+F41+F42+F43</f>
        <v>192250.6</v>
      </c>
      <c r="G44" s="12">
        <f t="shared" ref="G44:H44" si="24">G35+G41+G42+G43</f>
        <v>693472.1</v>
      </c>
      <c r="H44" s="12">
        <f t="shared" si="24"/>
        <v>233664.55</v>
      </c>
    </row>
    <row r="45" spans="2:8" ht="16.5" x14ac:dyDescent="0.3">
      <c r="B45" s="35" t="s">
        <v>37</v>
      </c>
      <c r="C45" s="35"/>
      <c r="D45" s="12">
        <f>D23-D44</f>
        <v>0</v>
      </c>
      <c r="E45" s="16">
        <f t="shared" ref="E45:H45" si="25">E23-E44</f>
        <v>48171.199999999953</v>
      </c>
      <c r="F45" s="12">
        <f t="shared" si="25"/>
        <v>423749.4</v>
      </c>
      <c r="G45" s="16">
        <f t="shared" si="25"/>
        <v>21527.900000000023</v>
      </c>
      <c r="H45" s="12">
        <f t="shared" si="25"/>
        <v>646335.44999999995</v>
      </c>
    </row>
    <row r="46" spans="2:8" ht="16.5" x14ac:dyDescent="0.3">
      <c r="B46" s="35" t="s">
        <v>38</v>
      </c>
      <c r="C46" s="35"/>
      <c r="D46" s="12">
        <f>D45</f>
        <v>0</v>
      </c>
      <c r="E46" s="12">
        <f>D46+E45</f>
        <v>48171.199999999953</v>
      </c>
      <c r="F46" s="12">
        <f t="shared" ref="F46:H46" si="26">E46+F45</f>
        <v>471920.6</v>
      </c>
      <c r="G46" s="12">
        <f t="shared" si="26"/>
        <v>493448.5</v>
      </c>
      <c r="H46" s="12">
        <f t="shared" si="26"/>
        <v>1139783.95</v>
      </c>
    </row>
    <row r="47" spans="2:8" ht="16.5" x14ac:dyDescent="0.3">
      <c r="B47" s="36"/>
      <c r="C47" s="36"/>
      <c r="D47" s="14"/>
      <c r="E47" s="14"/>
      <c r="F47" s="14"/>
      <c r="G47" s="14"/>
      <c r="H47" s="14"/>
    </row>
    <row r="48" spans="2:8" ht="16.5" x14ac:dyDescent="0.3">
      <c r="B48" s="36"/>
      <c r="C48" s="36"/>
      <c r="D48" s="14"/>
      <c r="E48" s="14"/>
      <c r="F48" s="14"/>
      <c r="G48" s="14"/>
      <c r="H48" s="14"/>
    </row>
    <row r="49" spans="2:8" ht="16.5" x14ac:dyDescent="0.3">
      <c r="B49" s="35" t="s">
        <v>39</v>
      </c>
      <c r="C49" s="35"/>
      <c r="D49" s="12">
        <f>D21</f>
        <v>70000</v>
      </c>
      <c r="E49" s="12">
        <f>D49-E50</f>
        <v>52500</v>
      </c>
      <c r="F49" s="12">
        <f>E49-F50</f>
        <v>35000</v>
      </c>
      <c r="G49" s="12">
        <f>F49-G50</f>
        <v>17500</v>
      </c>
      <c r="H49" s="12">
        <f>G49-G50</f>
        <v>0</v>
      </c>
    </row>
    <row r="50" spans="2:8" ht="16.5" x14ac:dyDescent="0.3">
      <c r="B50" s="35" t="s">
        <v>40</v>
      </c>
      <c r="C50" s="35"/>
      <c r="D50" s="12"/>
      <c r="E50" s="12">
        <f>$D$49/4</f>
        <v>17500</v>
      </c>
      <c r="F50" s="12">
        <f t="shared" ref="F50:H50" si="27">$D$49/4</f>
        <v>17500</v>
      </c>
      <c r="G50" s="12">
        <f t="shared" si="27"/>
        <v>17500</v>
      </c>
      <c r="H50" s="12">
        <f t="shared" si="27"/>
        <v>17500</v>
      </c>
    </row>
    <row r="51" spans="2:8" ht="16.5" x14ac:dyDescent="0.3">
      <c r="B51" s="35" t="s">
        <v>32</v>
      </c>
      <c r="C51" s="35"/>
      <c r="D51" s="15">
        <f>12%/4</f>
        <v>0.03</v>
      </c>
      <c r="E51" s="12">
        <f>D49*D51</f>
        <v>2100</v>
      </c>
      <c r="F51" s="12">
        <f>D51*E49</f>
        <v>1575</v>
      </c>
      <c r="G51" s="12">
        <f>D51*F49</f>
        <v>1050</v>
      </c>
      <c r="H51" s="12">
        <f>D51*G49</f>
        <v>525</v>
      </c>
    </row>
    <row r="52" spans="2:8" ht="16.5" x14ac:dyDescent="0.3">
      <c r="B52" s="36"/>
      <c r="C52" s="36"/>
      <c r="D52" s="14"/>
      <c r="E52" s="14"/>
      <c r="F52" s="14"/>
      <c r="G52" s="14"/>
      <c r="H52" s="14"/>
    </row>
    <row r="53" spans="2:8" ht="16.5" x14ac:dyDescent="0.3">
      <c r="B53" s="36"/>
      <c r="C53" s="36"/>
      <c r="D53" s="14"/>
      <c r="E53" s="14"/>
      <c r="F53" s="14"/>
      <c r="G53" s="14"/>
      <c r="H53" s="14"/>
    </row>
    <row r="54" spans="2:8" ht="16.5" x14ac:dyDescent="0.3">
      <c r="B54" s="36"/>
      <c r="C54" s="36"/>
      <c r="D54" s="14"/>
      <c r="E54" s="14"/>
      <c r="F54" s="14"/>
      <c r="G54" s="14"/>
      <c r="H54" s="14"/>
    </row>
    <row r="55" spans="2:8" ht="16.5" x14ac:dyDescent="0.3">
      <c r="B55" s="36"/>
      <c r="C55" s="36"/>
      <c r="D55" s="14"/>
      <c r="E55" s="14"/>
      <c r="F55" s="14"/>
      <c r="G55" s="14"/>
      <c r="H55" s="14"/>
    </row>
    <row r="56" spans="2:8" ht="16.5" x14ac:dyDescent="0.3">
      <c r="B56" s="36"/>
      <c r="C56" s="36"/>
      <c r="D56" s="14"/>
      <c r="E56" s="14"/>
      <c r="F56" s="14"/>
      <c r="G56" s="14"/>
      <c r="H56" s="14"/>
    </row>
    <row r="57" spans="2:8" ht="16.5" x14ac:dyDescent="0.3">
      <c r="B57" s="36"/>
      <c r="C57" s="36"/>
      <c r="D57" s="14"/>
      <c r="E57" s="14"/>
      <c r="F57" s="14"/>
      <c r="G57" s="14"/>
      <c r="H57" s="14"/>
    </row>
    <row r="58" spans="2:8" ht="16.5" x14ac:dyDescent="0.3">
      <c r="B58" s="36"/>
      <c r="C58" s="36"/>
      <c r="D58" s="14"/>
      <c r="E58" s="14"/>
      <c r="F58" s="14"/>
      <c r="G58" s="14"/>
      <c r="H58" s="14"/>
    </row>
    <row r="59" spans="2:8" ht="16.5" x14ac:dyDescent="0.3">
      <c r="B59" s="13"/>
      <c r="C59" s="13"/>
      <c r="D59" s="13"/>
      <c r="E59" s="13"/>
      <c r="F59" s="13"/>
      <c r="G59" s="13"/>
      <c r="H59" s="13"/>
    </row>
    <row r="60" spans="2:8" ht="16.5" x14ac:dyDescent="0.3">
      <c r="B60" s="13"/>
      <c r="C60" s="13"/>
      <c r="D60" s="13"/>
      <c r="E60" s="13"/>
      <c r="F60" s="13"/>
      <c r="G60" s="13"/>
      <c r="H60" s="13"/>
    </row>
    <row r="61" spans="2:8" ht="16.5" x14ac:dyDescent="0.3">
      <c r="B61" s="13"/>
      <c r="C61" s="13"/>
      <c r="D61" s="13"/>
      <c r="E61" s="13"/>
      <c r="F61" s="13"/>
      <c r="G61" s="13"/>
      <c r="H61" s="13"/>
    </row>
    <row r="62" spans="2:8" ht="16.5" x14ac:dyDescent="0.3">
      <c r="B62" s="13"/>
      <c r="C62" s="13"/>
      <c r="D62" s="13"/>
      <c r="E62" s="13"/>
      <c r="F62" s="13"/>
      <c r="G62" s="13"/>
      <c r="H62" s="13"/>
    </row>
    <row r="63" spans="2:8" ht="16.5" x14ac:dyDescent="0.3">
      <c r="B63" s="13"/>
      <c r="C63" s="13"/>
      <c r="D63" s="13"/>
      <c r="E63" s="13"/>
      <c r="F63" s="13"/>
      <c r="G63" s="13"/>
      <c r="H63" s="13"/>
    </row>
    <row r="64" spans="2:8" ht="16.5" x14ac:dyDescent="0.3">
      <c r="B64" s="13"/>
      <c r="C64" s="13"/>
      <c r="D64" s="13"/>
      <c r="E64" s="13"/>
      <c r="F64" s="13"/>
      <c r="G64" s="13"/>
      <c r="H64" s="13"/>
    </row>
    <row r="65" spans="2:8" ht="16.5" x14ac:dyDescent="0.3">
      <c r="B65" s="13"/>
      <c r="C65" s="13"/>
      <c r="D65" s="13"/>
      <c r="E65" s="13"/>
      <c r="F65" s="13"/>
      <c r="G65" s="13"/>
      <c r="H65" s="13"/>
    </row>
    <row r="66" spans="2:8" ht="16.5" x14ac:dyDescent="0.3">
      <c r="B66" s="13"/>
      <c r="C66" s="13"/>
      <c r="D66" s="13"/>
      <c r="E66" s="13"/>
      <c r="F66" s="13"/>
      <c r="G66" s="13"/>
      <c r="H66" s="13"/>
    </row>
    <row r="67" spans="2:8" ht="16.5" x14ac:dyDescent="0.3">
      <c r="B67" s="13"/>
      <c r="C67" s="13"/>
      <c r="D67" s="13"/>
      <c r="E67" s="13"/>
      <c r="F67" s="13"/>
      <c r="G67" s="13"/>
      <c r="H67" s="13"/>
    </row>
    <row r="68" spans="2:8" ht="16.5" x14ac:dyDescent="0.3">
      <c r="B68" s="13"/>
      <c r="C68" s="13"/>
      <c r="D68" s="13"/>
      <c r="E68" s="13"/>
      <c r="F68" s="13"/>
      <c r="G68" s="13"/>
      <c r="H68" s="13"/>
    </row>
    <row r="69" spans="2:8" ht="16.5" x14ac:dyDescent="0.3">
      <c r="B69" s="13"/>
      <c r="C69" s="13"/>
      <c r="D69" s="13"/>
      <c r="E69" s="13"/>
      <c r="F69" s="13"/>
      <c r="G69" s="13"/>
      <c r="H69" s="13"/>
    </row>
    <row r="70" spans="2:8" ht="16.5" x14ac:dyDescent="0.3">
      <c r="B70" s="13"/>
      <c r="C70" s="13"/>
      <c r="D70" s="13"/>
      <c r="E70" s="13"/>
      <c r="F70" s="13"/>
      <c r="G70" s="13"/>
      <c r="H70" s="13"/>
    </row>
    <row r="71" spans="2:8" ht="16.5" x14ac:dyDescent="0.3">
      <c r="B71" s="13"/>
      <c r="C71" s="13"/>
      <c r="D71" s="13"/>
      <c r="E71" s="13"/>
      <c r="F71" s="13"/>
      <c r="G71" s="13"/>
      <c r="H71" s="13"/>
    </row>
    <row r="72" spans="2:8" ht="16.5" x14ac:dyDescent="0.3">
      <c r="B72" s="13"/>
      <c r="C72" s="13"/>
      <c r="D72" s="13"/>
      <c r="E72" s="13"/>
      <c r="F72" s="13"/>
      <c r="G72" s="13"/>
      <c r="H72" s="13"/>
    </row>
    <row r="73" spans="2:8" ht="16.5" x14ac:dyDescent="0.3">
      <c r="B73" s="13"/>
      <c r="C73" s="13"/>
      <c r="D73" s="13"/>
      <c r="E73" s="13"/>
      <c r="F73" s="13"/>
      <c r="G73" s="13"/>
      <c r="H73" s="13"/>
    </row>
    <row r="74" spans="2:8" ht="16.5" x14ac:dyDescent="0.3">
      <c r="B74" s="13"/>
      <c r="C74" s="13"/>
      <c r="D74" s="13"/>
      <c r="E74" s="13"/>
      <c r="F74" s="13"/>
      <c r="G74" s="13"/>
      <c r="H74" s="13"/>
    </row>
    <row r="75" spans="2:8" ht="16.5" x14ac:dyDescent="0.3">
      <c r="B75" s="13"/>
      <c r="C75" s="13"/>
      <c r="D75" s="13"/>
      <c r="E75" s="13"/>
      <c r="F75" s="13"/>
      <c r="G75" s="13"/>
      <c r="H75" s="13"/>
    </row>
    <row r="76" spans="2:8" ht="16.5" x14ac:dyDescent="0.3">
      <c r="B76" s="13"/>
      <c r="C76" s="13"/>
      <c r="D76" s="13"/>
      <c r="E76" s="13"/>
      <c r="F76" s="13"/>
      <c r="G76" s="13"/>
      <c r="H76" s="13"/>
    </row>
    <row r="77" spans="2:8" ht="16.5" x14ac:dyDescent="0.3">
      <c r="B77" s="13"/>
      <c r="C77" s="13"/>
      <c r="D77" s="13"/>
      <c r="E77" s="13"/>
      <c r="F77" s="13"/>
      <c r="G77" s="13"/>
      <c r="H77" s="13"/>
    </row>
    <row r="78" spans="2:8" ht="16.5" x14ac:dyDescent="0.3">
      <c r="B78" s="13"/>
      <c r="C78" s="13"/>
      <c r="D78" s="13"/>
      <c r="E78" s="13"/>
      <c r="F78" s="13"/>
      <c r="G78" s="13"/>
      <c r="H78" s="13"/>
    </row>
    <row r="79" spans="2:8" ht="16.5" x14ac:dyDescent="0.3">
      <c r="B79" s="13"/>
      <c r="C79" s="13"/>
      <c r="D79" s="13"/>
      <c r="E79" s="13"/>
      <c r="F79" s="13"/>
      <c r="G79" s="13"/>
      <c r="H79" s="13"/>
    </row>
    <row r="80" spans="2:8" ht="16.5" x14ac:dyDescent="0.3">
      <c r="B80" s="13"/>
      <c r="C80" s="13"/>
      <c r="D80" s="13"/>
      <c r="E80" s="13"/>
      <c r="F80" s="13"/>
      <c r="G80" s="13"/>
      <c r="H80" s="13"/>
    </row>
    <row r="81" spans="2:8" ht="16.5" x14ac:dyDescent="0.3">
      <c r="B81" s="13"/>
      <c r="C81" s="13"/>
      <c r="D81" s="13"/>
      <c r="E81" s="13"/>
      <c r="F81" s="13"/>
      <c r="G81" s="13"/>
      <c r="H81" s="13"/>
    </row>
    <row r="82" spans="2:8" ht="16.5" x14ac:dyDescent="0.3">
      <c r="B82" s="13"/>
      <c r="C82" s="13"/>
      <c r="D82" s="13"/>
      <c r="E82" s="13"/>
      <c r="F82" s="13"/>
      <c r="G82" s="13"/>
      <c r="H82" s="13"/>
    </row>
    <row r="83" spans="2:8" ht="16.5" x14ac:dyDescent="0.3">
      <c r="B83" s="13"/>
      <c r="C83" s="13"/>
      <c r="D83" s="13"/>
      <c r="E83" s="13"/>
      <c r="F83" s="13"/>
      <c r="G83" s="13"/>
      <c r="H83" s="13"/>
    </row>
    <row r="84" spans="2:8" ht="16.5" x14ac:dyDescent="0.3">
      <c r="B84" s="13"/>
      <c r="C84" s="13"/>
      <c r="D84" s="13"/>
      <c r="E84" s="13"/>
      <c r="F84" s="13"/>
      <c r="G84" s="13"/>
      <c r="H84" s="13"/>
    </row>
    <row r="85" spans="2:8" ht="16.5" x14ac:dyDescent="0.3">
      <c r="B85" s="13"/>
      <c r="C85" s="13"/>
      <c r="D85" s="13"/>
      <c r="E85" s="13"/>
      <c r="F85" s="13"/>
      <c r="G85" s="13"/>
      <c r="H85" s="13"/>
    </row>
    <row r="86" spans="2:8" ht="16.5" x14ac:dyDescent="0.3">
      <c r="B86" s="13"/>
      <c r="C86" s="13"/>
      <c r="D86" s="13"/>
      <c r="E86" s="13"/>
      <c r="F86" s="13"/>
      <c r="G86" s="13"/>
      <c r="H86" s="13"/>
    </row>
    <row r="87" spans="2:8" ht="16.5" x14ac:dyDescent="0.3">
      <c r="B87" s="13"/>
      <c r="C87" s="13"/>
      <c r="D87" s="13"/>
      <c r="E87" s="13"/>
      <c r="F87" s="13"/>
      <c r="G87" s="13"/>
      <c r="H87" s="13"/>
    </row>
    <row r="88" spans="2:8" ht="16.5" x14ac:dyDescent="0.3">
      <c r="B88" s="13"/>
      <c r="C88" s="13"/>
      <c r="D88" s="13"/>
      <c r="E88" s="13"/>
      <c r="F88" s="13"/>
      <c r="G88" s="13"/>
      <c r="H88" s="13"/>
    </row>
    <row r="89" spans="2:8" ht="16.5" x14ac:dyDescent="0.3">
      <c r="B89" s="13"/>
      <c r="C89" s="13"/>
      <c r="D89" s="13"/>
      <c r="E89" s="13"/>
      <c r="F89" s="13"/>
      <c r="G89" s="13"/>
      <c r="H89" s="13"/>
    </row>
    <row r="90" spans="2:8" ht="16.5" x14ac:dyDescent="0.3">
      <c r="B90" s="13"/>
      <c r="C90" s="13"/>
      <c r="D90" s="13"/>
      <c r="E90" s="13"/>
      <c r="F90" s="13"/>
      <c r="G90" s="13"/>
      <c r="H90" s="13"/>
    </row>
    <row r="91" spans="2:8" ht="16.5" x14ac:dyDescent="0.3">
      <c r="B91" s="13"/>
      <c r="C91" s="13"/>
      <c r="D91" s="13"/>
      <c r="E91" s="13"/>
      <c r="F91" s="13"/>
      <c r="G91" s="13"/>
      <c r="H91" s="13"/>
    </row>
    <row r="92" spans="2:8" ht="16.5" x14ac:dyDescent="0.3">
      <c r="B92" s="13"/>
      <c r="C92" s="13"/>
      <c r="D92" s="13"/>
      <c r="E92" s="13"/>
      <c r="F92" s="13"/>
      <c r="G92" s="13"/>
      <c r="H92" s="13"/>
    </row>
    <row r="93" spans="2:8" ht="16.5" x14ac:dyDescent="0.3">
      <c r="B93" s="13"/>
      <c r="C93" s="13"/>
      <c r="D93" s="13"/>
      <c r="E93" s="13"/>
      <c r="F93" s="13"/>
      <c r="G93" s="13"/>
      <c r="H93" s="13"/>
    </row>
    <row r="94" spans="2:8" ht="16.5" x14ac:dyDescent="0.3">
      <c r="B94" s="13"/>
      <c r="C94" s="13"/>
      <c r="D94" s="13"/>
      <c r="E94" s="13"/>
      <c r="F94" s="13"/>
      <c r="G94" s="13"/>
      <c r="H94" s="13"/>
    </row>
    <row r="95" spans="2:8" ht="16.5" x14ac:dyDescent="0.3">
      <c r="B95" s="13"/>
      <c r="C95" s="13"/>
      <c r="D95" s="13"/>
      <c r="E95" s="13"/>
      <c r="F95" s="13"/>
      <c r="G95" s="13"/>
      <c r="H95" s="13"/>
    </row>
    <row r="96" spans="2:8" ht="16.5" x14ac:dyDescent="0.3">
      <c r="B96" s="13"/>
      <c r="C96" s="13"/>
      <c r="D96" s="13"/>
      <c r="E96" s="13"/>
      <c r="F96" s="13"/>
      <c r="G96" s="13"/>
      <c r="H96" s="13"/>
    </row>
    <row r="97" spans="2:8" ht="16.5" x14ac:dyDescent="0.3">
      <c r="B97" s="13"/>
      <c r="C97" s="13"/>
      <c r="D97" s="13"/>
      <c r="E97" s="13"/>
      <c r="F97" s="13"/>
      <c r="G97" s="13"/>
      <c r="H97" s="13"/>
    </row>
    <row r="98" spans="2:8" ht="16.5" x14ac:dyDescent="0.3">
      <c r="B98" s="13"/>
      <c r="C98" s="13"/>
      <c r="D98" s="13"/>
      <c r="E98" s="13"/>
      <c r="F98" s="13"/>
      <c r="G98" s="13"/>
      <c r="H98" s="13"/>
    </row>
    <row r="99" spans="2:8" ht="16.5" x14ac:dyDescent="0.3">
      <c r="B99" s="13"/>
      <c r="C99" s="13"/>
      <c r="D99" s="13"/>
      <c r="E99" s="13"/>
      <c r="F99" s="13"/>
      <c r="G99" s="13"/>
      <c r="H99" s="13"/>
    </row>
    <row r="100" spans="2:8" ht="16.5" x14ac:dyDescent="0.3">
      <c r="B100" s="13"/>
      <c r="C100" s="13"/>
      <c r="D100" s="13"/>
      <c r="E100" s="13"/>
      <c r="F100" s="13"/>
      <c r="G100" s="13"/>
      <c r="H100" s="13"/>
    </row>
    <row r="101" spans="2:8" ht="16.5" x14ac:dyDescent="0.3">
      <c r="B101" s="13"/>
      <c r="C101" s="13"/>
      <c r="D101" s="13"/>
      <c r="E101" s="13"/>
      <c r="F101" s="13"/>
      <c r="G101" s="13"/>
      <c r="H101" s="13"/>
    </row>
    <row r="102" spans="2:8" ht="16.5" x14ac:dyDescent="0.3">
      <c r="B102" s="13"/>
      <c r="C102" s="13"/>
      <c r="D102" s="13"/>
      <c r="E102" s="13"/>
      <c r="F102" s="13"/>
      <c r="G102" s="13"/>
      <c r="H102" s="13"/>
    </row>
    <row r="103" spans="2:8" ht="16.5" x14ac:dyDescent="0.3">
      <c r="B103" s="13"/>
      <c r="C103" s="13"/>
      <c r="D103" s="13"/>
      <c r="E103" s="13"/>
      <c r="F103" s="13"/>
      <c r="G103" s="13"/>
      <c r="H103" s="13"/>
    </row>
    <row r="104" spans="2:8" ht="16.5" x14ac:dyDescent="0.3">
      <c r="B104" s="13"/>
      <c r="C104" s="13"/>
      <c r="D104" s="13"/>
      <c r="E104" s="13"/>
      <c r="F104" s="13"/>
      <c r="G104" s="13"/>
      <c r="H104" s="13"/>
    </row>
    <row r="105" spans="2:8" ht="16.5" x14ac:dyDescent="0.3">
      <c r="B105" s="13"/>
      <c r="C105" s="13"/>
      <c r="D105" s="13"/>
      <c r="E105" s="13"/>
      <c r="F105" s="13"/>
      <c r="G105" s="13"/>
      <c r="H105" s="13"/>
    </row>
    <row r="106" spans="2:8" ht="16.5" x14ac:dyDescent="0.3">
      <c r="B106" s="13"/>
      <c r="C106" s="13"/>
      <c r="D106" s="13"/>
      <c r="E106" s="13"/>
      <c r="F106" s="13"/>
      <c r="G106" s="13"/>
      <c r="H106" s="13"/>
    </row>
    <row r="107" spans="2:8" ht="16.5" x14ac:dyDescent="0.3">
      <c r="B107" s="13"/>
      <c r="C107" s="13"/>
      <c r="D107" s="13"/>
      <c r="E107" s="13"/>
      <c r="F107" s="13"/>
      <c r="G107" s="13"/>
      <c r="H107" s="13"/>
    </row>
    <row r="108" spans="2:8" ht="16.5" x14ac:dyDescent="0.3">
      <c r="B108" s="13"/>
      <c r="C108" s="13"/>
      <c r="D108" s="13"/>
      <c r="E108" s="13"/>
      <c r="F108" s="13"/>
      <c r="G108" s="13"/>
      <c r="H108" s="13"/>
    </row>
    <row r="109" spans="2:8" ht="16.5" x14ac:dyDescent="0.3">
      <c r="B109" s="13"/>
      <c r="C109" s="13"/>
      <c r="D109" s="13"/>
      <c r="E109" s="13"/>
      <c r="F109" s="13"/>
      <c r="G109" s="13"/>
      <c r="H109" s="13"/>
    </row>
    <row r="110" spans="2:8" ht="16.5" x14ac:dyDescent="0.3">
      <c r="B110" s="13"/>
      <c r="C110" s="13"/>
      <c r="D110" s="13"/>
      <c r="E110" s="13"/>
      <c r="F110" s="13"/>
      <c r="G110" s="13"/>
      <c r="H110" s="13"/>
    </row>
    <row r="111" spans="2:8" ht="16.5" x14ac:dyDescent="0.3">
      <c r="B111" s="13"/>
      <c r="C111" s="13"/>
      <c r="D111" s="13"/>
      <c r="E111" s="13"/>
      <c r="F111" s="13"/>
      <c r="G111" s="13"/>
      <c r="H111" s="13"/>
    </row>
    <row r="112" spans="2:8" ht="16.5" x14ac:dyDescent="0.3">
      <c r="B112" s="13"/>
      <c r="C112" s="13"/>
      <c r="D112" s="13"/>
      <c r="E112" s="13"/>
      <c r="F112" s="13"/>
      <c r="G112" s="13"/>
      <c r="H112" s="13"/>
    </row>
    <row r="113" spans="2:8" ht="16.5" x14ac:dyDescent="0.3">
      <c r="B113" s="13"/>
      <c r="C113" s="13"/>
      <c r="D113" s="13"/>
      <c r="E113" s="13"/>
      <c r="F113" s="13"/>
      <c r="G113" s="13"/>
      <c r="H113" s="13"/>
    </row>
    <row r="114" spans="2:8" ht="16.5" x14ac:dyDescent="0.3">
      <c r="B114" s="13"/>
      <c r="C114" s="13"/>
      <c r="D114" s="13"/>
      <c r="E114" s="13"/>
      <c r="F114" s="13"/>
      <c r="G114" s="13"/>
      <c r="H114" s="13"/>
    </row>
    <row r="115" spans="2:8" ht="16.5" x14ac:dyDescent="0.3">
      <c r="B115" s="13"/>
      <c r="C115" s="13"/>
      <c r="D115" s="13"/>
      <c r="E115" s="13"/>
      <c r="F115" s="13"/>
      <c r="G115" s="13"/>
      <c r="H115" s="13"/>
    </row>
    <row r="116" spans="2:8" ht="16.5" x14ac:dyDescent="0.3">
      <c r="B116" s="13"/>
      <c r="C116" s="13"/>
      <c r="D116" s="13"/>
      <c r="E116" s="13"/>
      <c r="F116" s="13"/>
      <c r="G116" s="13"/>
      <c r="H116" s="13"/>
    </row>
  </sheetData>
  <mergeCells count="56">
    <mergeCell ref="B54:C54"/>
    <mergeCell ref="B55:C55"/>
    <mergeCell ref="B56:C56"/>
    <mergeCell ref="B57:C57"/>
    <mergeCell ref="B58:C58"/>
    <mergeCell ref="B53:C53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42:C42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14:C14"/>
    <mergeCell ref="B15:C15"/>
    <mergeCell ref="B16:C16"/>
    <mergeCell ref="B17:C17"/>
    <mergeCell ref="B18:C18"/>
    <mergeCell ref="B13:C13"/>
    <mergeCell ref="B5:C5"/>
    <mergeCell ref="B9:C9"/>
    <mergeCell ref="B8:C8"/>
    <mergeCell ref="B10:C10"/>
    <mergeCell ref="B12:C12"/>
    <mergeCell ref="C2:F2"/>
    <mergeCell ref="B4:C4"/>
    <mergeCell ref="B6:C6"/>
    <mergeCell ref="B7:C7"/>
    <mergeCell ref="B11:C11"/>
  </mergeCells>
  <pageMargins left="0.7" right="0.7" top="0.75" bottom="0.75" header="0.3" footer="0.3"/>
  <pageSetup paperSize="9" orientation="portrait" r:id="rId1"/>
  <ignoredErrors>
    <ignoredError sqref="F13:G1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Leonardo Mogiano Gutierrez</dc:creator>
  <cp:lastModifiedBy>Moises Leonardo Mogiano Gutierrez</cp:lastModifiedBy>
  <dcterms:created xsi:type="dcterms:W3CDTF">2021-12-11T17:25:48Z</dcterms:created>
  <dcterms:modified xsi:type="dcterms:W3CDTF">2021-12-23T04:36:34Z</dcterms:modified>
</cp:coreProperties>
</file>