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Mo\Desktop\"/>
    </mc:Choice>
  </mc:AlternateContent>
  <xr:revisionPtr revIDLastSave="0" documentId="13_ncr:1_{9DB69210-9DEB-4635-A746-78177F9C660C}" xr6:coauthVersionLast="47" xr6:coauthVersionMax="47" xr10:uidLastSave="{00000000-0000-0000-0000-000000000000}"/>
  <bookViews>
    <workbookView xWindow="-120" yWindow="-120" windowWidth="20730" windowHeight="11160" xr2:uid="{130AC6E3-2AF7-4F42-B75F-2CED5CE309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" l="1"/>
  <c r="C61" i="1"/>
  <c r="F43" i="1"/>
  <c r="G43" i="1"/>
  <c r="H43" i="1"/>
  <c r="E43" i="1"/>
  <c r="D43" i="1"/>
  <c r="E42" i="1"/>
  <c r="F42" i="1"/>
  <c r="G42" i="1"/>
  <c r="H42" i="1"/>
  <c r="D42" i="1"/>
  <c r="F41" i="1"/>
  <c r="G41" i="1"/>
  <c r="H41" i="1"/>
  <c r="E41" i="1"/>
  <c r="D41" i="1"/>
  <c r="F54" i="1"/>
  <c r="E36" i="1"/>
  <c r="E38" i="1" s="1"/>
  <c r="G54" i="1"/>
  <c r="G55" i="1"/>
  <c r="G36" i="1" s="1"/>
  <c r="G38" i="1" s="1"/>
  <c r="G52" i="1"/>
  <c r="G53" i="1"/>
  <c r="G51" i="1"/>
  <c r="F52" i="1"/>
  <c r="F53" i="1"/>
  <c r="F51" i="1"/>
  <c r="E31" i="1"/>
  <c r="F35" i="1"/>
  <c r="G35" i="1"/>
  <c r="H35" i="1"/>
  <c r="E35" i="1"/>
  <c r="H32" i="1"/>
  <c r="F32" i="1"/>
  <c r="G32" i="1"/>
  <c r="E32" i="1"/>
  <c r="H28" i="1"/>
  <c r="H31" i="1" s="1"/>
  <c r="F28" i="1"/>
  <c r="F31" i="1" s="1"/>
  <c r="G28" i="1"/>
  <c r="G31" i="1" s="1"/>
  <c r="E28" i="1"/>
  <c r="F26" i="1"/>
  <c r="G26" i="1"/>
  <c r="H26" i="1"/>
  <c r="E26" i="1"/>
  <c r="H21" i="1"/>
  <c r="G21" i="1"/>
  <c r="F21" i="1"/>
  <c r="E21" i="1"/>
  <c r="D47" i="1"/>
  <c r="D45" i="1"/>
  <c r="F46" i="1" s="1"/>
  <c r="F39" i="1" s="1"/>
  <c r="D17" i="1"/>
  <c r="F40" i="1"/>
  <c r="G40" i="1"/>
  <c r="H40" i="1"/>
  <c r="E40" i="1"/>
  <c r="G9" i="1"/>
  <c r="H7" i="1"/>
  <c r="F7" i="1"/>
  <c r="F13" i="1" s="1"/>
  <c r="F14" i="1" s="1"/>
  <c r="F17" i="1" s="1"/>
  <c r="G7" i="1"/>
  <c r="G13" i="1" s="1"/>
  <c r="G14" i="1" s="1"/>
  <c r="G17" i="1" s="1"/>
  <c r="E7" i="1"/>
  <c r="E10" i="1" s="1"/>
  <c r="F36" i="1" l="1"/>
  <c r="F38" i="1" s="1"/>
  <c r="H36" i="1"/>
  <c r="H38" i="1" s="1"/>
  <c r="E46" i="1"/>
  <c r="E39" i="1" s="1"/>
  <c r="H46" i="1"/>
  <c r="H39" i="1" s="1"/>
  <c r="E47" i="1"/>
  <c r="E37" i="1" s="1"/>
  <c r="G46" i="1"/>
  <c r="G39" i="1" s="1"/>
  <c r="G10" i="1"/>
  <c r="H9" i="1" s="1"/>
  <c r="H8" i="1" s="1"/>
  <c r="E13" i="1"/>
  <c r="E14" i="1" s="1"/>
  <c r="E17" i="1" s="1"/>
  <c r="H13" i="1"/>
  <c r="H14" i="1" s="1"/>
  <c r="H17" i="1" s="1"/>
  <c r="F9" i="1"/>
  <c r="F8" i="1" s="1"/>
  <c r="E8" i="1"/>
  <c r="E45" i="1" l="1"/>
  <c r="F22" i="1"/>
  <c r="F20" i="1"/>
  <c r="F23" i="1" s="1"/>
  <c r="F24" i="1" s="1"/>
  <c r="H22" i="1"/>
  <c r="H20" i="1"/>
  <c r="E22" i="1"/>
  <c r="E20" i="1"/>
  <c r="E19" i="1"/>
  <c r="F47" i="1"/>
  <c r="F37" i="1" s="1"/>
  <c r="F45" i="1"/>
  <c r="G8" i="1"/>
  <c r="E23" i="1" l="1"/>
  <c r="E24" i="1" s="1"/>
  <c r="H23" i="1"/>
  <c r="H24" i="1" s="1"/>
  <c r="G22" i="1"/>
  <c r="G20" i="1"/>
  <c r="G19" i="1"/>
  <c r="G47" i="1"/>
  <c r="G37" i="1" s="1"/>
  <c r="G45" i="1"/>
  <c r="G23" i="1" l="1"/>
  <c r="G24" i="1" s="1"/>
  <c r="H45" i="1"/>
  <c r="H47" i="1"/>
  <c r="H37" i="1" s="1"/>
</calcChain>
</file>

<file path=xl/sharedStrings.xml><?xml version="1.0" encoding="utf-8"?>
<sst xmlns="http://schemas.openxmlformats.org/spreadsheetml/2006/main" count="54" uniqueCount="52">
  <si>
    <t>Ventas Actuales</t>
  </si>
  <si>
    <t>Venta Futura</t>
  </si>
  <si>
    <t>Inventario Inicial</t>
  </si>
  <si>
    <t>Inventario Final</t>
  </si>
  <si>
    <t>Puertas</t>
  </si>
  <si>
    <t>INGRESOS</t>
  </si>
  <si>
    <t>Ventas Totales</t>
  </si>
  <si>
    <t>Prestamo Banco</t>
  </si>
  <si>
    <t>Caja Banco</t>
  </si>
  <si>
    <t>TOTAL INGRESO</t>
  </si>
  <si>
    <t>Ventas Puertas</t>
  </si>
  <si>
    <t>Costo Directo D</t>
  </si>
  <si>
    <t>Total C D</t>
  </si>
  <si>
    <t>CIF (Mantenimiento)</t>
  </si>
  <si>
    <t>Costos Administrativos</t>
  </si>
  <si>
    <t>Costos Comerciales</t>
  </si>
  <si>
    <t>Depreciación</t>
  </si>
  <si>
    <t>Intereses</t>
  </si>
  <si>
    <t>Total Indirecto</t>
  </si>
  <si>
    <t>Amortizacion</t>
  </si>
  <si>
    <t>Inversion</t>
  </si>
  <si>
    <t>TOTAL EGRESOS</t>
  </si>
  <si>
    <t>RESULTADO</t>
  </si>
  <si>
    <t>ACUMULADO</t>
  </si>
  <si>
    <t>Capital</t>
  </si>
  <si>
    <t>Amortizaciones</t>
  </si>
  <si>
    <t>Materia Prima Puerta</t>
  </si>
  <si>
    <t>Insumos Puerta</t>
  </si>
  <si>
    <t>MOD Puerta</t>
  </si>
  <si>
    <t xml:space="preserve"> E E Puerta</t>
  </si>
  <si>
    <t>Producc Puerta</t>
  </si>
  <si>
    <t>Lubricantes y Rep</t>
  </si>
  <si>
    <t>Material de Escritorio</t>
  </si>
  <si>
    <t>Sueldos y Salarios</t>
  </si>
  <si>
    <t>Servicios Basicos</t>
  </si>
  <si>
    <t>Seguros y Otros</t>
  </si>
  <si>
    <t>MOD IND</t>
  </si>
  <si>
    <t>Publicidad</t>
  </si>
  <si>
    <t>Promocion y Distri</t>
  </si>
  <si>
    <t>DEPRECIACION</t>
  </si>
  <si>
    <t>EDIFICIO</t>
  </si>
  <si>
    <t>MAQUINA</t>
  </si>
  <si>
    <t>VEHICULOS</t>
  </si>
  <si>
    <t>MUEBLES Y ECENRES</t>
  </si>
  <si>
    <t>VI</t>
  </si>
  <si>
    <t>VR</t>
  </si>
  <si>
    <t>AÑOS</t>
  </si>
  <si>
    <t>TOTAL</t>
  </si>
  <si>
    <t>Dep</t>
  </si>
  <si>
    <t>FLUJO DE CAJA PROYECTADO</t>
  </si>
  <si>
    <t>VAN</t>
  </si>
  <si>
    <t>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</si>
</sst>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43" fontId="0" fillId="0" borderId="0" xfId="0" applyNumberFormat="1"/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3" fontId="0" fillId="0" borderId="1" xfId="0" applyNumberFormat="1" applyBorder="1"/>
    <xf numFmtId="10" fontId="0" fillId="0" borderId="1" xfId="0" applyNumberFormat="1" applyBorder="1"/>
    <xf numFmtId="43" fontId="0" fillId="0" borderId="0" xfId="0" applyNumberFormat="1" applyAlignment="1">
      <alignment horizontal="center" vertical="center" wrapText="1"/>
    </xf>
    <xf numFmtId="4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/>
    <xf numFmtId="40" fontId="0" fillId="0" borderId="1" xfId="0" applyNumberFormat="1" applyBorder="1"/>
    <xf numFmtId="9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75EF-2C1D-426F-9009-7FDA9C6EE55F}">
  <dimension ref="B4:J116"/>
  <sheetViews>
    <sheetView tabSelected="1" topLeftCell="A62" zoomScaleNormal="100" workbookViewId="0">
      <selection activeCell="F65" sqref="F65"/>
    </sheetView>
  </sheetViews>
  <sheetFormatPr baseColWidth="10" defaultRowHeight="15" x14ac:dyDescent="0.25"/>
  <cols>
    <col min="2" max="2" width="13" customWidth="1"/>
    <col min="3" max="3" width="15.7109375" customWidth="1"/>
    <col min="4" max="4" width="14.140625" bestFit="1" customWidth="1"/>
    <col min="5" max="6" width="13.140625" bestFit="1" customWidth="1"/>
    <col min="7" max="7" width="14.7109375" customWidth="1"/>
    <col min="8" max="8" width="15" customWidth="1"/>
  </cols>
  <sheetData>
    <row r="4" spans="2:8" ht="16.5" x14ac:dyDescent="0.25">
      <c r="B4" s="1" t="s">
        <v>0</v>
      </c>
      <c r="C4" s="9"/>
      <c r="D4" s="13"/>
      <c r="E4" s="13">
        <v>1</v>
      </c>
      <c r="F4" s="13">
        <v>2</v>
      </c>
      <c r="G4" s="13">
        <v>3</v>
      </c>
      <c r="H4" s="13">
        <v>4</v>
      </c>
    </row>
    <row r="5" spans="2:8" ht="16.5" x14ac:dyDescent="0.25">
      <c r="B5" s="2" t="s">
        <v>4</v>
      </c>
      <c r="C5" s="4"/>
      <c r="D5" s="14"/>
      <c r="E5" s="14">
        <v>6000</v>
      </c>
      <c r="F5" s="14">
        <v>7000</v>
      </c>
      <c r="G5" s="14">
        <v>8000</v>
      </c>
      <c r="H5" s="14">
        <v>7000</v>
      </c>
    </row>
    <row r="6" spans="2:8" ht="16.5" x14ac:dyDescent="0.25">
      <c r="B6" s="6" t="s">
        <v>1</v>
      </c>
      <c r="C6" s="10"/>
      <c r="D6" s="14"/>
      <c r="E6" s="14"/>
      <c r="F6" s="14"/>
      <c r="G6" s="14"/>
      <c r="H6" s="14"/>
    </row>
    <row r="7" spans="2:8" ht="16.5" x14ac:dyDescent="0.25">
      <c r="B7" s="18" t="s">
        <v>4</v>
      </c>
      <c r="C7" s="19"/>
      <c r="D7" s="14"/>
      <c r="E7" s="14">
        <f>E5*1.05</f>
        <v>6300</v>
      </c>
      <c r="F7" s="14">
        <f t="shared" ref="F7:G7" si="0">F5*1.05</f>
        <v>7350</v>
      </c>
      <c r="G7" s="14">
        <f t="shared" si="0"/>
        <v>8400</v>
      </c>
      <c r="H7" s="14">
        <f>H5*1.05</f>
        <v>7350</v>
      </c>
    </row>
    <row r="8" spans="2:8" ht="16.5" x14ac:dyDescent="0.25">
      <c r="B8" s="3" t="s">
        <v>30</v>
      </c>
      <c r="C8" s="11"/>
      <c r="D8" s="14"/>
      <c r="E8" s="14">
        <f>E7-E9+E10</f>
        <v>6263</v>
      </c>
      <c r="F8" s="14">
        <f t="shared" ref="F8:H8" si="1">F7-F9+F10</f>
        <v>7361</v>
      </c>
      <c r="G8" s="14">
        <f t="shared" si="1"/>
        <v>8410</v>
      </c>
      <c r="H8" s="14">
        <f t="shared" si="1"/>
        <v>7340</v>
      </c>
    </row>
    <row r="9" spans="2:8" ht="16.5" x14ac:dyDescent="0.25">
      <c r="B9" s="4" t="s">
        <v>2</v>
      </c>
      <c r="C9" s="12"/>
      <c r="D9" s="14"/>
      <c r="E9" s="14">
        <v>100</v>
      </c>
      <c r="F9" s="14">
        <f>E10</f>
        <v>63</v>
      </c>
      <c r="G9" s="14">
        <f t="shared" ref="G9:H9" si="2">F10</f>
        <v>74</v>
      </c>
      <c r="H9" s="14">
        <f t="shared" si="2"/>
        <v>84</v>
      </c>
    </row>
    <row r="10" spans="2:8" ht="16.5" x14ac:dyDescent="0.25">
      <c r="B10" s="4" t="s">
        <v>3</v>
      </c>
      <c r="C10" s="12"/>
      <c r="D10" s="14"/>
      <c r="E10" s="14">
        <f>E7*0.01</f>
        <v>63</v>
      </c>
      <c r="F10" s="14">
        <v>74</v>
      </c>
      <c r="G10" s="14">
        <f t="shared" ref="G10" si="3">G7*0.01</f>
        <v>84</v>
      </c>
      <c r="H10" s="14">
        <v>74</v>
      </c>
    </row>
    <row r="11" spans="2:8" ht="16.5" x14ac:dyDescent="0.25">
      <c r="B11" s="16"/>
      <c r="C11" s="16"/>
      <c r="D11" s="14"/>
      <c r="E11" s="14"/>
      <c r="F11" s="14"/>
      <c r="G11" s="14"/>
      <c r="H11" s="14"/>
    </row>
    <row r="12" spans="2:8" ht="16.5" x14ac:dyDescent="0.25">
      <c r="B12" s="4" t="s">
        <v>5</v>
      </c>
      <c r="C12" s="5"/>
      <c r="D12" s="14"/>
      <c r="E12" s="14"/>
      <c r="F12" s="14"/>
      <c r="G12" s="14"/>
      <c r="H12" s="14"/>
    </row>
    <row r="13" spans="2:8" ht="16.5" x14ac:dyDescent="0.25">
      <c r="B13" s="4" t="s">
        <v>10</v>
      </c>
      <c r="C13" s="5"/>
      <c r="D13" s="14"/>
      <c r="E13" s="14">
        <f>E7*1000</f>
        <v>6300000</v>
      </c>
      <c r="F13" s="14">
        <f t="shared" ref="F13:H13" si="4">F7*1000</f>
        <v>7350000</v>
      </c>
      <c r="G13" s="14">
        <f t="shared" si="4"/>
        <v>8400000</v>
      </c>
      <c r="H13" s="14">
        <f t="shared" si="4"/>
        <v>7350000</v>
      </c>
    </row>
    <row r="14" spans="2:8" ht="16.5" x14ac:dyDescent="0.25">
      <c r="B14" s="4" t="s">
        <v>6</v>
      </c>
      <c r="C14" s="5"/>
      <c r="D14" s="14"/>
      <c r="E14" s="14">
        <f>E13</f>
        <v>6300000</v>
      </c>
      <c r="F14" s="14">
        <f t="shared" ref="F14:H14" si="5">F13</f>
        <v>7350000</v>
      </c>
      <c r="G14" s="14">
        <f t="shared" si="5"/>
        <v>8400000</v>
      </c>
      <c r="H14" s="14">
        <f t="shared" si="5"/>
        <v>7350000</v>
      </c>
    </row>
    <row r="15" spans="2:8" ht="16.5" x14ac:dyDescent="0.25">
      <c r="B15" s="4" t="s">
        <v>7</v>
      </c>
      <c r="C15" s="5"/>
      <c r="D15" s="20">
        <v>1500000</v>
      </c>
      <c r="E15" s="20"/>
      <c r="F15" s="20"/>
      <c r="G15" s="20"/>
      <c r="H15" s="20"/>
    </row>
    <row r="16" spans="2:8" ht="16.5" x14ac:dyDescent="0.25">
      <c r="B16" s="4" t="s">
        <v>8</v>
      </c>
      <c r="C16" s="5"/>
      <c r="D16" s="20">
        <v>500000</v>
      </c>
      <c r="E16" s="20"/>
      <c r="F16" s="20"/>
      <c r="G16" s="20"/>
      <c r="H16" s="20"/>
    </row>
    <row r="17" spans="2:8" ht="16.5" x14ac:dyDescent="0.25">
      <c r="B17" s="4" t="s">
        <v>9</v>
      </c>
      <c r="C17" s="5"/>
      <c r="D17" s="20">
        <f>SUM(D15:D16)</f>
        <v>2000000</v>
      </c>
      <c r="E17" s="20">
        <f>E14</f>
        <v>6300000</v>
      </c>
      <c r="F17" s="20">
        <f t="shared" ref="F17:H17" si="6">F14</f>
        <v>7350000</v>
      </c>
      <c r="G17" s="20">
        <f t="shared" si="6"/>
        <v>8400000</v>
      </c>
      <c r="H17" s="20">
        <f t="shared" si="6"/>
        <v>7350000</v>
      </c>
    </row>
    <row r="18" spans="2:8" x14ac:dyDescent="0.25">
      <c r="D18" s="7"/>
      <c r="E18" s="7"/>
      <c r="F18" s="7"/>
      <c r="G18" s="7"/>
      <c r="H18" s="7"/>
    </row>
    <row r="19" spans="2:8" ht="16.5" x14ac:dyDescent="0.25">
      <c r="B19" s="4" t="s">
        <v>26</v>
      </c>
      <c r="C19" s="5"/>
      <c r="D19" s="20"/>
      <c r="E19" s="20">
        <f>(E8+F8)*10*30</f>
        <v>4087200</v>
      </c>
      <c r="F19" s="20"/>
      <c r="G19" s="20">
        <f>(G8+H8)*10*30</f>
        <v>4725000</v>
      </c>
      <c r="H19" s="20"/>
    </row>
    <row r="20" spans="2:8" ht="16.5" x14ac:dyDescent="0.25">
      <c r="B20" s="4" t="s">
        <v>27</v>
      </c>
      <c r="C20" s="5"/>
      <c r="D20" s="20"/>
      <c r="E20" s="20">
        <f>E8*10</f>
        <v>62630</v>
      </c>
      <c r="F20" s="20">
        <f t="shared" ref="F20:H20" si="7">F8*10</f>
        <v>73610</v>
      </c>
      <c r="G20" s="20">
        <f t="shared" si="7"/>
        <v>84100</v>
      </c>
      <c r="H20" s="20">
        <f t="shared" si="7"/>
        <v>73400</v>
      </c>
    </row>
    <row r="21" spans="2:8" ht="16.5" x14ac:dyDescent="0.25">
      <c r="B21" s="4" t="s">
        <v>28</v>
      </c>
      <c r="C21" s="5"/>
      <c r="D21" s="20"/>
      <c r="E21" s="20">
        <f>(10*3500)*3*1.15</f>
        <v>120749.99999999999</v>
      </c>
      <c r="F21" s="20">
        <f>(10*3500)*3*1.15</f>
        <v>120749.99999999999</v>
      </c>
      <c r="G21" s="20">
        <f>(10*3500)*3*1.15</f>
        <v>120749.99999999999</v>
      </c>
      <c r="H21" s="20">
        <f>(10*3500)*4*1.15</f>
        <v>161000</v>
      </c>
    </row>
    <row r="22" spans="2:8" ht="16.5" x14ac:dyDescent="0.25">
      <c r="B22" s="4" t="s">
        <v>29</v>
      </c>
      <c r="C22" s="5"/>
      <c r="D22" s="20"/>
      <c r="E22" s="20">
        <f>(E8/10)*200*0.6</f>
        <v>75155.999999999985</v>
      </c>
      <c r="F22" s="20">
        <f t="shared" ref="F22:H22" si="8">(F8/10)*200*0.6</f>
        <v>88332</v>
      </c>
      <c r="G22" s="20">
        <f t="shared" si="8"/>
        <v>100920</v>
      </c>
      <c r="H22" s="20">
        <f t="shared" si="8"/>
        <v>88080</v>
      </c>
    </row>
    <row r="23" spans="2:8" ht="16.5" x14ac:dyDescent="0.25">
      <c r="B23" s="4" t="s">
        <v>11</v>
      </c>
      <c r="C23" s="5"/>
      <c r="D23" s="20"/>
      <c r="E23" s="20">
        <f>SUM(E19:E22)</f>
        <v>4345736</v>
      </c>
      <c r="F23" s="20">
        <f t="shared" ref="F23:H23" si="9">SUM(F19:F22)</f>
        <v>282692</v>
      </c>
      <c r="G23" s="20">
        <f t="shared" si="9"/>
        <v>5030770</v>
      </c>
      <c r="H23" s="20">
        <f t="shared" si="9"/>
        <v>322480</v>
      </c>
    </row>
    <row r="24" spans="2:8" ht="16.5" x14ac:dyDescent="0.25">
      <c r="B24" s="4" t="s">
        <v>12</v>
      </c>
      <c r="C24" s="5"/>
      <c r="D24" s="20"/>
      <c r="E24" s="20">
        <f>E23</f>
        <v>4345736</v>
      </c>
      <c r="F24" s="20">
        <f t="shared" ref="F24:H24" si="10">F23</f>
        <v>282692</v>
      </c>
      <c r="G24" s="20">
        <f t="shared" si="10"/>
        <v>5030770</v>
      </c>
      <c r="H24" s="20">
        <f t="shared" si="10"/>
        <v>322480</v>
      </c>
    </row>
    <row r="25" spans="2:8" ht="16.5" x14ac:dyDescent="0.25">
      <c r="B25" s="4" t="s">
        <v>31</v>
      </c>
      <c r="C25" s="5"/>
      <c r="D25" s="20"/>
      <c r="E25" s="20">
        <v>25000</v>
      </c>
      <c r="F25" s="20">
        <v>25000</v>
      </c>
      <c r="G25" s="20">
        <v>25000</v>
      </c>
      <c r="H25" s="20">
        <v>25000</v>
      </c>
    </row>
    <row r="26" spans="2:8" ht="16.5" x14ac:dyDescent="0.25">
      <c r="B26" s="4" t="s">
        <v>13</v>
      </c>
      <c r="C26" s="5"/>
      <c r="D26" s="20"/>
      <c r="E26" s="20">
        <f>5000*3</f>
        <v>15000</v>
      </c>
      <c r="F26" s="20">
        <f t="shared" ref="F26:H26" si="11">5000*3</f>
        <v>15000</v>
      </c>
      <c r="G26" s="20">
        <f t="shared" si="11"/>
        <v>15000</v>
      </c>
      <c r="H26" s="20">
        <f t="shared" si="11"/>
        <v>15000</v>
      </c>
    </row>
    <row r="27" spans="2:8" ht="16.5" x14ac:dyDescent="0.25">
      <c r="B27" s="4" t="s">
        <v>32</v>
      </c>
      <c r="C27" s="5"/>
      <c r="D27" s="20"/>
      <c r="E27" s="20">
        <v>10000</v>
      </c>
      <c r="F27" s="20">
        <v>10000</v>
      </c>
      <c r="G27" s="20">
        <v>10000</v>
      </c>
      <c r="H27" s="20">
        <v>10000</v>
      </c>
    </row>
    <row r="28" spans="2:8" ht="16.5" x14ac:dyDescent="0.25">
      <c r="B28" s="4" t="s">
        <v>33</v>
      </c>
      <c r="C28" s="5"/>
      <c r="D28" s="20"/>
      <c r="E28" s="20">
        <f>60000*1.15</f>
        <v>69000</v>
      </c>
      <c r="F28" s="20">
        <f t="shared" ref="F28:G28" si="12">60000*1.15</f>
        <v>69000</v>
      </c>
      <c r="G28" s="20">
        <f t="shared" si="12"/>
        <v>69000</v>
      </c>
      <c r="H28" s="20">
        <f>80000*1.15</f>
        <v>92000</v>
      </c>
    </row>
    <row r="29" spans="2:8" ht="16.5" x14ac:dyDescent="0.25">
      <c r="B29" s="4" t="s">
        <v>35</v>
      </c>
      <c r="C29" s="5"/>
      <c r="D29" s="20"/>
      <c r="E29" s="20">
        <v>10000</v>
      </c>
      <c r="F29" s="20">
        <v>10000</v>
      </c>
      <c r="G29" s="20">
        <v>10000</v>
      </c>
      <c r="H29" s="20">
        <v>10000</v>
      </c>
    </row>
    <row r="30" spans="2:8" ht="16.5" x14ac:dyDescent="0.25">
      <c r="B30" s="4" t="s">
        <v>34</v>
      </c>
      <c r="C30" s="5"/>
      <c r="D30" s="20"/>
      <c r="E30" s="20">
        <v>20000</v>
      </c>
      <c r="F30" s="20">
        <v>20000</v>
      </c>
      <c r="G30" s="20">
        <v>20000</v>
      </c>
      <c r="H30" s="20">
        <v>20000</v>
      </c>
    </row>
    <row r="31" spans="2:8" ht="16.5" x14ac:dyDescent="0.25">
      <c r="B31" s="4" t="s">
        <v>14</v>
      </c>
      <c r="C31" s="5"/>
      <c r="D31" s="20"/>
      <c r="E31" s="20">
        <f>SUM(E27:E30)</f>
        <v>109000</v>
      </c>
      <c r="F31" s="20">
        <f t="shared" ref="F31:H31" si="13">SUM(F27:F30)</f>
        <v>109000</v>
      </c>
      <c r="G31" s="20">
        <f t="shared" si="13"/>
        <v>109000</v>
      </c>
      <c r="H31" s="20">
        <f t="shared" si="13"/>
        <v>132000</v>
      </c>
    </row>
    <row r="32" spans="2:8" ht="16.5" x14ac:dyDescent="0.25">
      <c r="B32" s="4" t="s">
        <v>36</v>
      </c>
      <c r="C32" s="5"/>
      <c r="D32" s="20"/>
      <c r="E32" s="20">
        <f>(2*4000)*3*1.15</f>
        <v>27599.999999999996</v>
      </c>
      <c r="F32" s="20">
        <f t="shared" ref="F32:G32" si="14">(2*4000)*3*1.15</f>
        <v>27599.999999999996</v>
      </c>
      <c r="G32" s="20">
        <f t="shared" si="14"/>
        <v>27599.999999999996</v>
      </c>
      <c r="H32" s="20">
        <f>(2*4000)*4*1.15</f>
        <v>36800</v>
      </c>
    </row>
    <row r="33" spans="2:8" ht="16.5" x14ac:dyDescent="0.25">
      <c r="B33" s="4" t="s">
        <v>37</v>
      </c>
      <c r="C33" s="5"/>
      <c r="D33" s="20"/>
      <c r="E33" s="20">
        <v>50000</v>
      </c>
      <c r="F33" s="20">
        <v>50000</v>
      </c>
      <c r="G33" s="20">
        <v>50000</v>
      </c>
      <c r="H33" s="20">
        <v>50000</v>
      </c>
    </row>
    <row r="34" spans="2:8" ht="16.5" x14ac:dyDescent="0.25">
      <c r="B34" s="4" t="s">
        <v>38</v>
      </c>
      <c r="C34" s="5"/>
      <c r="D34" s="20"/>
      <c r="E34" s="20">
        <v>50000</v>
      </c>
      <c r="F34" s="20">
        <v>50000</v>
      </c>
      <c r="G34" s="20">
        <v>50000</v>
      </c>
      <c r="H34" s="20">
        <v>50000</v>
      </c>
    </row>
    <row r="35" spans="2:8" ht="16.5" x14ac:dyDescent="0.25">
      <c r="B35" s="4" t="s">
        <v>15</v>
      </c>
      <c r="C35" s="5"/>
      <c r="D35" s="20"/>
      <c r="E35" s="20">
        <f>SUM(E33:E34)</f>
        <v>100000</v>
      </c>
      <c r="F35" s="20">
        <f t="shared" ref="F35:H35" si="15">SUM(F33:F34)</f>
        <v>100000</v>
      </c>
      <c r="G35" s="20">
        <f t="shared" si="15"/>
        <v>100000</v>
      </c>
      <c r="H35" s="20">
        <f t="shared" si="15"/>
        <v>100000</v>
      </c>
    </row>
    <row r="36" spans="2:8" ht="16.5" x14ac:dyDescent="0.25">
      <c r="B36" s="4" t="s">
        <v>16</v>
      </c>
      <c r="C36" s="5"/>
      <c r="D36" s="20"/>
      <c r="E36" s="20">
        <f>(-$G$55)/4</f>
        <v>-227500</v>
      </c>
      <c r="F36" s="20">
        <f t="shared" ref="F36:H36" si="16">(-$G$55)/4</f>
        <v>-227500</v>
      </c>
      <c r="G36" s="20">
        <f t="shared" si="16"/>
        <v>-227500</v>
      </c>
      <c r="H36" s="20">
        <f t="shared" si="16"/>
        <v>-227500</v>
      </c>
    </row>
    <row r="37" spans="2:8" ht="16.5" x14ac:dyDescent="0.25">
      <c r="B37" s="4" t="s">
        <v>17</v>
      </c>
      <c r="C37" s="5"/>
      <c r="D37" s="20"/>
      <c r="E37" s="20">
        <f>E47</f>
        <v>56250</v>
      </c>
      <c r="F37" s="20">
        <f t="shared" ref="F37:H37" si="17">F47</f>
        <v>42187.5</v>
      </c>
      <c r="G37" s="20">
        <f t="shared" si="17"/>
        <v>28125</v>
      </c>
      <c r="H37" s="20">
        <f t="shared" si="17"/>
        <v>14062.5</v>
      </c>
    </row>
    <row r="38" spans="2:8" ht="16.5" x14ac:dyDescent="0.25">
      <c r="B38" s="4" t="s">
        <v>18</v>
      </c>
      <c r="C38" s="5"/>
      <c r="D38" s="20"/>
      <c r="E38" s="20">
        <f>E25+E26+E31+E32+E35+E36+E37</f>
        <v>105350</v>
      </c>
      <c r="F38" s="20">
        <f t="shared" ref="F38:H38" si="18">F25+F26+F31+F32+F35+F36+F37</f>
        <v>91287.5</v>
      </c>
      <c r="G38" s="20">
        <f t="shared" si="18"/>
        <v>77225</v>
      </c>
      <c r="H38" s="20">
        <f t="shared" si="18"/>
        <v>95362.5</v>
      </c>
    </row>
    <row r="39" spans="2:8" ht="16.5" x14ac:dyDescent="0.25">
      <c r="B39" s="4" t="s">
        <v>19</v>
      </c>
      <c r="C39" s="5"/>
      <c r="D39" s="20"/>
      <c r="E39" s="20">
        <f>E46</f>
        <v>375000</v>
      </c>
      <c r="F39" s="20">
        <f t="shared" ref="F39:H39" si="19">F46</f>
        <v>375000</v>
      </c>
      <c r="G39" s="20">
        <f t="shared" si="19"/>
        <v>375000</v>
      </c>
      <c r="H39" s="20">
        <f t="shared" si="19"/>
        <v>375000</v>
      </c>
    </row>
    <row r="40" spans="2:8" ht="16.5" x14ac:dyDescent="0.25">
      <c r="B40" s="4" t="s">
        <v>20</v>
      </c>
      <c r="C40" s="5"/>
      <c r="D40" s="20">
        <v>2000000</v>
      </c>
      <c r="E40" s="20">
        <f>500000/4</f>
        <v>125000</v>
      </c>
      <c r="F40" s="20">
        <f t="shared" ref="F40:H40" si="20">500000/4</f>
        <v>125000</v>
      </c>
      <c r="G40" s="20">
        <f t="shared" si="20"/>
        <v>125000</v>
      </c>
      <c r="H40" s="20">
        <f t="shared" si="20"/>
        <v>125000</v>
      </c>
    </row>
    <row r="41" spans="2:8" ht="16.5" x14ac:dyDescent="0.25">
      <c r="B41" s="4" t="s">
        <v>21</v>
      </c>
      <c r="C41" s="5"/>
      <c r="D41" s="20">
        <f>D40</f>
        <v>2000000</v>
      </c>
      <c r="E41" s="20">
        <f>E38+E24+E39+E40</f>
        <v>4951086</v>
      </c>
      <c r="F41" s="20">
        <f t="shared" ref="F41:H41" si="21">F38+F24+F39+F40</f>
        <v>873979.5</v>
      </c>
      <c r="G41" s="20">
        <f t="shared" si="21"/>
        <v>5607995</v>
      </c>
      <c r="H41" s="20">
        <f t="shared" si="21"/>
        <v>917842.5</v>
      </c>
    </row>
    <row r="42" spans="2:8" ht="16.5" x14ac:dyDescent="0.25">
      <c r="B42" s="4" t="s">
        <v>22</v>
      </c>
      <c r="C42" s="5"/>
      <c r="D42" s="20">
        <f>D17-D41</f>
        <v>0</v>
      </c>
      <c r="E42" s="20">
        <f t="shared" ref="E42:H42" si="22">E17-E41</f>
        <v>1348914</v>
      </c>
      <c r="F42" s="20">
        <f t="shared" si="22"/>
        <v>6476020.5</v>
      </c>
      <c r="G42" s="20">
        <f t="shared" si="22"/>
        <v>2792005</v>
      </c>
      <c r="H42" s="20">
        <f t="shared" si="22"/>
        <v>6432157.5</v>
      </c>
    </row>
    <row r="43" spans="2:8" ht="16.5" x14ac:dyDescent="0.25">
      <c r="B43" s="4" t="s">
        <v>23</v>
      </c>
      <c r="C43" s="5"/>
      <c r="D43" s="20">
        <f>D42</f>
        <v>0</v>
      </c>
      <c r="E43" s="20">
        <f>D43+E42</f>
        <v>1348914</v>
      </c>
      <c r="F43" s="20">
        <f t="shared" ref="F43:H43" si="23">E43+F42</f>
        <v>7824934.5</v>
      </c>
      <c r="G43" s="20">
        <f t="shared" si="23"/>
        <v>10616939.5</v>
      </c>
      <c r="H43" s="20">
        <f t="shared" si="23"/>
        <v>17049097</v>
      </c>
    </row>
    <row r="44" spans="2:8" x14ac:dyDescent="0.25">
      <c r="D44" s="7"/>
      <c r="E44" s="7"/>
      <c r="F44" s="7"/>
      <c r="G44" s="7"/>
      <c r="H44" s="7"/>
    </row>
    <row r="45" spans="2:8" ht="16.5" x14ac:dyDescent="0.25">
      <c r="B45" s="4" t="s">
        <v>24</v>
      </c>
      <c r="C45" s="5"/>
      <c r="D45" s="20">
        <f>D15</f>
        <v>1500000</v>
      </c>
      <c r="E45" s="20">
        <f>D45-E46</f>
        <v>1125000</v>
      </c>
      <c r="F45" s="20">
        <f>E45-F46</f>
        <v>750000</v>
      </c>
      <c r="G45" s="20">
        <f>F45-G46</f>
        <v>375000</v>
      </c>
      <c r="H45" s="20">
        <f>G45-H46</f>
        <v>0</v>
      </c>
    </row>
    <row r="46" spans="2:8" ht="16.5" x14ac:dyDescent="0.25">
      <c r="B46" s="4" t="s">
        <v>25</v>
      </c>
      <c r="C46" s="5"/>
      <c r="D46" s="20"/>
      <c r="E46" s="20">
        <f>$D$45/4</f>
        <v>375000</v>
      </c>
      <c r="F46" s="20">
        <f t="shared" ref="F46:H46" si="24">$D$45/4</f>
        <v>375000</v>
      </c>
      <c r="G46" s="20">
        <f t="shared" si="24"/>
        <v>375000</v>
      </c>
      <c r="H46" s="20">
        <f t="shared" si="24"/>
        <v>375000</v>
      </c>
    </row>
    <row r="47" spans="2:8" ht="16.5" x14ac:dyDescent="0.25">
      <c r="B47" s="4" t="s">
        <v>17</v>
      </c>
      <c r="C47" s="5"/>
      <c r="D47" s="21">
        <f>15%/4</f>
        <v>3.7499999999999999E-2</v>
      </c>
      <c r="E47" s="20">
        <f>D45*D47</f>
        <v>56250</v>
      </c>
      <c r="F47" s="20">
        <f>E45*D47</f>
        <v>42187.5</v>
      </c>
      <c r="G47" s="20">
        <f>F45*D47</f>
        <v>28125</v>
      </c>
      <c r="H47" s="20">
        <f>G45*D47</f>
        <v>14062.5</v>
      </c>
    </row>
    <row r="48" spans="2:8" x14ac:dyDescent="0.25">
      <c r="D48" s="7"/>
      <c r="E48" s="7"/>
      <c r="F48" s="7"/>
      <c r="G48" s="7"/>
      <c r="H48" s="7"/>
    </row>
    <row r="49" spans="2:10" x14ac:dyDescent="0.25">
      <c r="D49" s="7"/>
      <c r="E49" s="7"/>
      <c r="F49" s="7"/>
      <c r="G49" s="7"/>
      <c r="H49" s="7"/>
    </row>
    <row r="50" spans="2:10" x14ac:dyDescent="0.25">
      <c r="B50" s="17" t="s">
        <v>39</v>
      </c>
      <c r="C50" s="17"/>
      <c r="D50" s="23" t="s">
        <v>44</v>
      </c>
      <c r="E50" s="23" t="s">
        <v>46</v>
      </c>
      <c r="F50" s="23" t="s">
        <v>45</v>
      </c>
      <c r="G50" s="23" t="s">
        <v>48</v>
      </c>
      <c r="H50" s="7"/>
    </row>
    <row r="51" spans="2:10" x14ac:dyDescent="0.25">
      <c r="B51" s="17" t="s">
        <v>40</v>
      </c>
      <c r="C51" s="17"/>
      <c r="D51" s="20">
        <v>5000000</v>
      </c>
      <c r="E51" s="23">
        <v>20</v>
      </c>
      <c r="F51" s="23">
        <f>D51*50%</f>
        <v>2500000</v>
      </c>
      <c r="G51" s="20">
        <f>(D51-F51)/E51</f>
        <v>125000</v>
      </c>
      <c r="J51" s="22"/>
    </row>
    <row r="52" spans="2:10" x14ac:dyDescent="0.25">
      <c r="B52" s="17" t="s">
        <v>41</v>
      </c>
      <c r="C52" s="17"/>
      <c r="D52" s="20">
        <v>10000000</v>
      </c>
      <c r="E52" s="20">
        <v>10</v>
      </c>
      <c r="F52" s="23">
        <f>D52*25%</f>
        <v>2500000</v>
      </c>
      <c r="G52" s="20">
        <f>(D52-F52)/E52</f>
        <v>750000</v>
      </c>
      <c r="J52" s="22"/>
    </row>
    <row r="53" spans="2:10" x14ac:dyDescent="0.25">
      <c r="B53" s="17" t="s">
        <v>42</v>
      </c>
      <c r="C53" s="17"/>
      <c r="D53" s="20">
        <v>200000</v>
      </c>
      <c r="E53" s="20">
        <v>5</v>
      </c>
      <c r="F53" s="23">
        <f>D53*50%</f>
        <v>100000</v>
      </c>
      <c r="G53" s="20">
        <f>(D53-F53)/E53</f>
        <v>20000</v>
      </c>
      <c r="J53" s="22"/>
    </row>
    <row r="54" spans="2:10" x14ac:dyDescent="0.25">
      <c r="B54" s="17" t="s">
        <v>43</v>
      </c>
      <c r="C54" s="17"/>
      <c r="D54" s="20">
        <v>100000</v>
      </c>
      <c r="E54" s="20">
        <v>5</v>
      </c>
      <c r="F54" s="23">
        <f>D54*25%</f>
        <v>25000</v>
      </c>
      <c r="G54" s="20">
        <f>(D54-F54)/E54</f>
        <v>15000</v>
      </c>
      <c r="J54" s="22"/>
    </row>
    <row r="55" spans="2:10" x14ac:dyDescent="0.25">
      <c r="D55" s="7"/>
      <c r="E55" s="7"/>
      <c r="F55" s="20" t="s">
        <v>47</v>
      </c>
      <c r="G55" s="20">
        <f>SUM(G51:G54)</f>
        <v>910000</v>
      </c>
      <c r="H55" s="7"/>
    </row>
    <row r="56" spans="2:10" x14ac:dyDescent="0.25">
      <c r="D56" s="7"/>
      <c r="E56" s="7"/>
      <c r="F56" s="7"/>
      <c r="G56" s="7"/>
      <c r="H56" s="7"/>
    </row>
    <row r="57" spans="2:10" x14ac:dyDescent="0.25">
      <c r="B57" s="17" t="s">
        <v>49</v>
      </c>
      <c r="C57" s="17"/>
      <c r="D57" s="17"/>
      <c r="E57" s="17"/>
      <c r="F57" s="17"/>
      <c r="G57" s="17"/>
      <c r="H57" s="17"/>
    </row>
    <row r="58" spans="2:10" x14ac:dyDescent="0.25">
      <c r="B58" s="24"/>
      <c r="C58" s="24">
        <v>0</v>
      </c>
      <c r="D58" s="25">
        <v>1</v>
      </c>
      <c r="E58" s="25">
        <v>2</v>
      </c>
      <c r="F58" s="25">
        <v>3</v>
      </c>
      <c r="G58" s="25">
        <v>4</v>
      </c>
      <c r="H58" s="25">
        <v>5</v>
      </c>
    </row>
    <row r="59" spans="2:10" x14ac:dyDescent="0.25">
      <c r="B59" s="15"/>
      <c r="C59" s="15"/>
      <c r="D59" s="15"/>
      <c r="E59" s="20"/>
      <c r="F59" s="20"/>
      <c r="G59" s="20"/>
      <c r="H59" s="20"/>
    </row>
    <row r="60" spans="2:10" ht="31.5" customHeight="1" x14ac:dyDescent="0.25">
      <c r="B60" s="24"/>
      <c r="C60" s="20">
        <v>-2000000</v>
      </c>
      <c r="D60" s="20">
        <v>-100000</v>
      </c>
      <c r="E60" s="20">
        <v>600000</v>
      </c>
      <c r="F60" s="20">
        <v>1500000</v>
      </c>
      <c r="G60" s="20">
        <v>1800000</v>
      </c>
      <c r="H60" s="20">
        <v>2500000</v>
      </c>
    </row>
    <row r="61" spans="2:10" x14ac:dyDescent="0.25">
      <c r="B61" s="15" t="s">
        <v>50</v>
      </c>
      <c r="C61" s="26">
        <f>NPV(B63,D60,E60,F60,G60,H60)+C60</f>
        <v>1625101.7076001088</v>
      </c>
      <c r="D61" s="20"/>
      <c r="E61" s="20"/>
      <c r="F61" s="20"/>
      <c r="G61" s="20"/>
      <c r="H61" s="20"/>
    </row>
    <row r="62" spans="2:10" x14ac:dyDescent="0.25">
      <c r="B62" s="24" t="s">
        <v>51</v>
      </c>
      <c r="C62" s="27">
        <f>IRR(C60:H60,0.3)</f>
        <v>0.34353084868691686</v>
      </c>
      <c r="D62" s="20"/>
      <c r="E62" s="20"/>
      <c r="F62" s="20"/>
      <c r="G62" s="20"/>
      <c r="H62" s="20"/>
    </row>
    <row r="63" spans="2:10" x14ac:dyDescent="0.25">
      <c r="B63" s="27">
        <v>0.15</v>
      </c>
      <c r="C63" s="24"/>
      <c r="D63" s="20"/>
      <c r="E63" s="20"/>
      <c r="F63" s="20"/>
      <c r="G63" s="20"/>
      <c r="H63" s="20"/>
    </row>
    <row r="64" spans="2:10" x14ac:dyDescent="0.25">
      <c r="B64" s="8"/>
      <c r="C64" s="8"/>
      <c r="D64" s="7"/>
      <c r="E64" s="7"/>
      <c r="F64" s="7"/>
      <c r="G64" s="7"/>
      <c r="H64" s="7"/>
    </row>
    <row r="65" spans="4:8" x14ac:dyDescent="0.25">
      <c r="D65" s="7"/>
      <c r="E65" s="7"/>
      <c r="F65" s="7"/>
      <c r="G65" s="7"/>
      <c r="H65" s="7"/>
    </row>
    <row r="66" spans="4:8" x14ac:dyDescent="0.25">
      <c r="D66" s="7"/>
      <c r="E66" s="7"/>
      <c r="F66" s="7"/>
      <c r="G66" s="7"/>
      <c r="H66" s="7"/>
    </row>
    <row r="67" spans="4:8" x14ac:dyDescent="0.25">
      <c r="D67" s="7"/>
      <c r="E67" s="7"/>
      <c r="F67" s="7"/>
      <c r="G67" s="7"/>
      <c r="H67" s="7"/>
    </row>
    <row r="68" spans="4:8" x14ac:dyDescent="0.25">
      <c r="D68" s="7"/>
      <c r="E68" s="7"/>
      <c r="F68" s="7"/>
      <c r="G68" s="7"/>
      <c r="H68" s="7"/>
    </row>
    <row r="69" spans="4:8" x14ac:dyDescent="0.25">
      <c r="D69" s="7"/>
      <c r="E69" s="7"/>
      <c r="F69" s="7"/>
      <c r="G69" s="7"/>
      <c r="H69" s="7"/>
    </row>
    <row r="70" spans="4:8" x14ac:dyDescent="0.25">
      <c r="D70" s="7"/>
      <c r="E70" s="7"/>
      <c r="F70" s="7"/>
      <c r="G70" s="7"/>
      <c r="H70" s="7"/>
    </row>
    <row r="71" spans="4:8" x14ac:dyDescent="0.25">
      <c r="D71" s="7"/>
      <c r="E71" s="7"/>
      <c r="F71" s="7"/>
      <c r="G71" s="7"/>
      <c r="H71" s="7"/>
    </row>
    <row r="72" spans="4:8" x14ac:dyDescent="0.25">
      <c r="D72" s="7"/>
      <c r="E72" s="7"/>
      <c r="F72" s="7"/>
      <c r="G72" s="7"/>
      <c r="H72" s="7"/>
    </row>
    <row r="73" spans="4:8" x14ac:dyDescent="0.25">
      <c r="D73" s="7"/>
      <c r="E73" s="7"/>
      <c r="F73" s="7"/>
      <c r="G73" s="7"/>
      <c r="H73" s="7"/>
    </row>
    <row r="74" spans="4:8" x14ac:dyDescent="0.25">
      <c r="D74" s="7"/>
      <c r="E74" s="7"/>
      <c r="F74" s="7"/>
      <c r="G74" s="7"/>
      <c r="H74" s="7"/>
    </row>
    <row r="75" spans="4:8" x14ac:dyDescent="0.25">
      <c r="D75" s="7"/>
      <c r="E75" s="7"/>
      <c r="F75" s="7"/>
      <c r="G75" s="7"/>
      <c r="H75" s="7"/>
    </row>
    <row r="76" spans="4:8" x14ac:dyDescent="0.25">
      <c r="D76" s="7"/>
      <c r="E76" s="7"/>
      <c r="F76" s="7"/>
      <c r="G76" s="7"/>
      <c r="H76" s="7"/>
    </row>
    <row r="77" spans="4:8" x14ac:dyDescent="0.25">
      <c r="D77" s="7"/>
      <c r="E77" s="7"/>
      <c r="F77" s="7"/>
      <c r="G77" s="7"/>
      <c r="H77" s="7"/>
    </row>
    <row r="78" spans="4:8" x14ac:dyDescent="0.25">
      <c r="D78" s="7"/>
      <c r="E78" s="7"/>
      <c r="F78" s="7"/>
      <c r="G78" s="7"/>
      <c r="H78" s="7"/>
    </row>
    <row r="79" spans="4:8" x14ac:dyDescent="0.25">
      <c r="D79" s="7"/>
      <c r="E79" s="7"/>
      <c r="F79" s="7"/>
      <c r="G79" s="7"/>
      <c r="H79" s="7"/>
    </row>
    <row r="80" spans="4:8" x14ac:dyDescent="0.25">
      <c r="D80" s="7"/>
      <c r="E80" s="7"/>
      <c r="F80" s="7"/>
      <c r="G80" s="7"/>
      <c r="H80" s="7"/>
    </row>
    <row r="81" spans="4:8" x14ac:dyDescent="0.25">
      <c r="D81" s="7"/>
      <c r="E81" s="7"/>
      <c r="F81" s="7"/>
      <c r="G81" s="7"/>
      <c r="H81" s="7"/>
    </row>
    <row r="82" spans="4:8" x14ac:dyDescent="0.25">
      <c r="D82" s="7"/>
      <c r="E82" s="7"/>
      <c r="F82" s="7"/>
      <c r="G82" s="7"/>
      <c r="H82" s="7"/>
    </row>
    <row r="83" spans="4:8" x14ac:dyDescent="0.25">
      <c r="D83" s="7"/>
      <c r="E83" s="7"/>
      <c r="F83" s="7"/>
      <c r="G83" s="7"/>
      <c r="H83" s="7"/>
    </row>
    <row r="84" spans="4:8" x14ac:dyDescent="0.25">
      <c r="D84" s="7"/>
      <c r="E84" s="7"/>
      <c r="F84" s="7"/>
      <c r="G84" s="7"/>
      <c r="H84" s="7"/>
    </row>
    <row r="85" spans="4:8" x14ac:dyDescent="0.25">
      <c r="D85" s="7"/>
      <c r="E85" s="7"/>
      <c r="F85" s="7"/>
      <c r="G85" s="7"/>
      <c r="H85" s="7"/>
    </row>
    <row r="86" spans="4:8" x14ac:dyDescent="0.25">
      <c r="D86" s="7"/>
      <c r="E86" s="7"/>
      <c r="F86" s="7"/>
      <c r="G86" s="7"/>
      <c r="H86" s="7"/>
    </row>
    <row r="87" spans="4:8" x14ac:dyDescent="0.25">
      <c r="D87" s="7"/>
      <c r="E87" s="7"/>
      <c r="F87" s="7"/>
      <c r="G87" s="7"/>
      <c r="H87" s="7"/>
    </row>
    <row r="88" spans="4:8" x14ac:dyDescent="0.25">
      <c r="D88" s="7"/>
      <c r="E88" s="7"/>
      <c r="F88" s="7"/>
      <c r="G88" s="7"/>
      <c r="H88" s="7"/>
    </row>
    <row r="89" spans="4:8" x14ac:dyDescent="0.25">
      <c r="D89" s="7"/>
      <c r="E89" s="7"/>
      <c r="F89" s="7"/>
      <c r="G89" s="7"/>
      <c r="H89" s="7"/>
    </row>
    <row r="90" spans="4:8" x14ac:dyDescent="0.25">
      <c r="D90" s="7"/>
      <c r="E90" s="7"/>
      <c r="F90" s="7"/>
      <c r="G90" s="7"/>
      <c r="H90" s="7"/>
    </row>
    <row r="91" spans="4:8" x14ac:dyDescent="0.25">
      <c r="D91" s="7"/>
      <c r="E91" s="7"/>
      <c r="F91" s="7"/>
      <c r="G91" s="7"/>
      <c r="H91" s="7"/>
    </row>
    <row r="92" spans="4:8" x14ac:dyDescent="0.25">
      <c r="D92" s="7"/>
      <c r="E92" s="7"/>
      <c r="F92" s="7"/>
      <c r="G92" s="7"/>
      <c r="H92" s="7"/>
    </row>
    <row r="93" spans="4:8" x14ac:dyDescent="0.25">
      <c r="D93" s="7"/>
      <c r="E93" s="7"/>
      <c r="F93" s="7"/>
      <c r="G93" s="7"/>
      <c r="H93" s="7"/>
    </row>
    <row r="94" spans="4:8" x14ac:dyDescent="0.25">
      <c r="D94" s="7"/>
      <c r="E94" s="7"/>
      <c r="F94" s="7"/>
      <c r="G94" s="7"/>
      <c r="H94" s="7"/>
    </row>
    <row r="95" spans="4:8" x14ac:dyDescent="0.25">
      <c r="D95" s="7"/>
      <c r="E95" s="7"/>
      <c r="F95" s="7"/>
      <c r="G95" s="7"/>
      <c r="H95" s="7"/>
    </row>
    <row r="96" spans="4:8" x14ac:dyDescent="0.25">
      <c r="D96" s="7"/>
      <c r="E96" s="7"/>
      <c r="F96" s="7"/>
      <c r="G96" s="7"/>
      <c r="H96" s="7"/>
    </row>
    <row r="97" spans="4:8" x14ac:dyDescent="0.25">
      <c r="D97" s="7"/>
      <c r="E97" s="7"/>
      <c r="F97" s="7"/>
      <c r="G97" s="7"/>
      <c r="H97" s="7"/>
    </row>
    <row r="98" spans="4:8" x14ac:dyDescent="0.25">
      <c r="D98" s="7"/>
      <c r="E98" s="7"/>
      <c r="F98" s="7"/>
      <c r="G98" s="7"/>
      <c r="H98" s="7"/>
    </row>
    <row r="99" spans="4:8" x14ac:dyDescent="0.25">
      <c r="D99" s="7"/>
      <c r="E99" s="7"/>
      <c r="F99" s="7"/>
      <c r="G99" s="7"/>
      <c r="H99" s="7"/>
    </row>
    <row r="100" spans="4:8" x14ac:dyDescent="0.25">
      <c r="D100" s="7"/>
      <c r="E100" s="7"/>
      <c r="F100" s="7"/>
      <c r="G100" s="7"/>
      <c r="H100" s="7"/>
    </row>
    <row r="101" spans="4:8" x14ac:dyDescent="0.25">
      <c r="D101" s="7"/>
      <c r="E101" s="7"/>
      <c r="F101" s="7"/>
      <c r="G101" s="7"/>
      <c r="H101" s="7"/>
    </row>
    <row r="102" spans="4:8" x14ac:dyDescent="0.25">
      <c r="D102" s="7"/>
      <c r="E102" s="7"/>
      <c r="F102" s="7"/>
      <c r="G102" s="7"/>
      <c r="H102" s="7"/>
    </row>
    <row r="103" spans="4:8" x14ac:dyDescent="0.25">
      <c r="D103" s="7"/>
      <c r="E103" s="7"/>
      <c r="F103" s="7"/>
      <c r="G103" s="7"/>
      <c r="H103" s="7"/>
    </row>
    <row r="104" spans="4:8" x14ac:dyDescent="0.25">
      <c r="D104" s="7"/>
      <c r="E104" s="7"/>
      <c r="F104" s="7"/>
      <c r="G104" s="7"/>
      <c r="H104" s="7"/>
    </row>
    <row r="105" spans="4:8" x14ac:dyDescent="0.25">
      <c r="D105" s="7"/>
      <c r="E105" s="7"/>
      <c r="F105" s="7"/>
      <c r="G105" s="7"/>
      <c r="H105" s="7"/>
    </row>
    <row r="106" spans="4:8" x14ac:dyDescent="0.25">
      <c r="D106" s="7"/>
      <c r="E106" s="7"/>
      <c r="F106" s="7"/>
      <c r="G106" s="7"/>
      <c r="H106" s="7"/>
    </row>
    <row r="107" spans="4:8" x14ac:dyDescent="0.25">
      <c r="D107" s="7"/>
      <c r="E107" s="7"/>
      <c r="F107" s="7"/>
      <c r="G107" s="7"/>
      <c r="H107" s="7"/>
    </row>
    <row r="108" spans="4:8" x14ac:dyDescent="0.25">
      <c r="D108" s="7"/>
      <c r="E108" s="7"/>
      <c r="F108" s="7"/>
      <c r="G108" s="7"/>
      <c r="H108" s="7"/>
    </row>
    <row r="109" spans="4:8" x14ac:dyDescent="0.25">
      <c r="D109" s="7"/>
      <c r="E109" s="7"/>
      <c r="F109" s="7"/>
      <c r="G109" s="7"/>
      <c r="H109" s="7"/>
    </row>
    <row r="110" spans="4:8" x14ac:dyDescent="0.25">
      <c r="D110" s="7"/>
      <c r="E110" s="7"/>
      <c r="F110" s="7"/>
      <c r="G110" s="7"/>
      <c r="H110" s="7"/>
    </row>
    <row r="111" spans="4:8" x14ac:dyDescent="0.25">
      <c r="D111" s="7"/>
      <c r="E111" s="7"/>
      <c r="F111" s="7"/>
      <c r="G111" s="7"/>
      <c r="H111" s="7"/>
    </row>
    <row r="112" spans="4:8" x14ac:dyDescent="0.25">
      <c r="D112" s="7"/>
      <c r="E112" s="7"/>
      <c r="F112" s="7"/>
      <c r="G112" s="7"/>
      <c r="H112" s="7"/>
    </row>
    <row r="113" spans="4:8" x14ac:dyDescent="0.25">
      <c r="D113" s="7"/>
      <c r="E113" s="7"/>
      <c r="F113" s="7"/>
      <c r="G113" s="7"/>
      <c r="H113" s="7"/>
    </row>
    <row r="114" spans="4:8" x14ac:dyDescent="0.25">
      <c r="D114" s="7"/>
      <c r="E114" s="7"/>
      <c r="F114" s="7"/>
      <c r="G114" s="7"/>
      <c r="H114" s="7"/>
    </row>
    <row r="115" spans="4:8" x14ac:dyDescent="0.25">
      <c r="D115" s="7"/>
      <c r="E115" s="7"/>
      <c r="F115" s="7"/>
      <c r="G115" s="7"/>
      <c r="H115" s="7"/>
    </row>
    <row r="116" spans="4:8" x14ac:dyDescent="0.25">
      <c r="D116" s="7"/>
      <c r="E116" s="7"/>
      <c r="F116" s="7"/>
      <c r="G116" s="7"/>
      <c r="H116" s="7"/>
    </row>
  </sheetData>
  <mergeCells count="49">
    <mergeCell ref="B57:H57"/>
    <mergeCell ref="B50:C50"/>
    <mergeCell ref="J51:J54"/>
    <mergeCell ref="B51:C51"/>
    <mergeCell ref="B52:C52"/>
    <mergeCell ref="B53:C53"/>
    <mergeCell ref="B54:C54"/>
    <mergeCell ref="B45:C45"/>
    <mergeCell ref="B46:C46"/>
    <mergeCell ref="B47:C47"/>
    <mergeCell ref="B25:C25"/>
    <mergeCell ref="B30:C30"/>
    <mergeCell ref="B27:C27"/>
    <mergeCell ref="B28:C28"/>
    <mergeCell ref="B29:C29"/>
    <mergeCell ref="B32:C32"/>
    <mergeCell ref="B33:C33"/>
    <mergeCell ref="B38:C38"/>
    <mergeCell ref="B39:C39"/>
    <mergeCell ref="B40:C40"/>
    <mergeCell ref="B41:C41"/>
    <mergeCell ref="B42:C42"/>
    <mergeCell ref="B43:C43"/>
    <mergeCell ref="B24:C24"/>
    <mergeCell ref="B26:C26"/>
    <mergeCell ref="B31:C31"/>
    <mergeCell ref="B35:C35"/>
    <mergeCell ref="B36:C36"/>
    <mergeCell ref="B37:C37"/>
    <mergeCell ref="B34:C34"/>
    <mergeCell ref="B21:C21"/>
    <mergeCell ref="B22:C22"/>
    <mergeCell ref="B23:C23"/>
    <mergeCell ref="B16:C16"/>
    <mergeCell ref="B17:C17"/>
    <mergeCell ref="B19:C19"/>
    <mergeCell ref="B20:C20"/>
    <mergeCell ref="B14:C14"/>
    <mergeCell ref="B12:C12"/>
    <mergeCell ref="B13:C13"/>
    <mergeCell ref="B15:C15"/>
    <mergeCell ref="B8:C8"/>
    <mergeCell ref="B11:C11"/>
    <mergeCell ref="B9:C9"/>
    <mergeCell ref="B10:C10"/>
    <mergeCell ref="B4:C4"/>
    <mergeCell ref="B5:C5"/>
    <mergeCell ref="B6:C6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Leonardo Mogiano Gutierrez</dc:creator>
  <cp:lastModifiedBy>Moises Leonardo Mogiano Gutierrez</cp:lastModifiedBy>
  <dcterms:created xsi:type="dcterms:W3CDTF">2021-12-23T19:17:12Z</dcterms:created>
  <dcterms:modified xsi:type="dcterms:W3CDTF">2021-12-23T20:40:05Z</dcterms:modified>
</cp:coreProperties>
</file>