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m\Documents\UAGRM\COSTOS Y PRESUP\"/>
    </mc:Choice>
  </mc:AlternateContent>
  <xr:revisionPtr revIDLastSave="0" documentId="13_ncr:1_{A72725A8-D132-4A77-9EF8-1202A283B8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F17" i="1"/>
  <c r="F19" i="1" s="1"/>
  <c r="F22" i="1" s="1"/>
  <c r="E17" i="1"/>
  <c r="D17" i="1"/>
  <c r="D19" i="1" s="1"/>
  <c r="D22" i="1" s="1"/>
  <c r="C17" i="1"/>
  <c r="C19" i="1" s="1"/>
  <c r="C22" i="1" s="1"/>
  <c r="F25" i="1"/>
  <c r="E25" i="1"/>
  <c r="D25" i="1"/>
  <c r="C25" i="1"/>
  <c r="F24" i="1"/>
  <c r="E24" i="1"/>
  <c r="D24" i="1"/>
  <c r="C24" i="1"/>
  <c r="B46" i="1"/>
  <c r="F37" i="1"/>
  <c r="E37" i="1"/>
  <c r="D37" i="1"/>
  <c r="C37" i="1"/>
  <c r="F27" i="1"/>
  <c r="E27" i="1"/>
  <c r="D27" i="1"/>
  <c r="C27" i="1"/>
  <c r="F29" i="1"/>
  <c r="E29" i="1"/>
  <c r="D29" i="1"/>
  <c r="C29" i="1"/>
  <c r="F28" i="1"/>
  <c r="E28" i="1"/>
  <c r="D28" i="1"/>
  <c r="C28" i="1"/>
  <c r="F26" i="1"/>
  <c r="E26" i="1"/>
  <c r="D26" i="1"/>
  <c r="C26" i="1"/>
  <c r="B22" i="1"/>
  <c r="B42" i="1" s="1"/>
  <c r="F14" i="1"/>
  <c r="E14" i="1"/>
  <c r="D14" i="1"/>
  <c r="C14" i="1"/>
  <c r="F13" i="1"/>
  <c r="E13" i="1"/>
  <c r="D13" i="1"/>
  <c r="C13" i="1"/>
  <c r="F9" i="1"/>
  <c r="E9" i="1"/>
  <c r="F8" i="1"/>
  <c r="E8" i="1"/>
  <c r="D9" i="1"/>
  <c r="D8" i="1"/>
  <c r="F11" i="1"/>
  <c r="E11" i="1"/>
  <c r="D11" i="1"/>
  <c r="F10" i="1"/>
  <c r="E10" i="1"/>
  <c r="D10" i="1"/>
  <c r="C11" i="1"/>
  <c r="C10" i="1"/>
  <c r="F7" i="1"/>
  <c r="E7" i="1"/>
  <c r="D7" i="1"/>
  <c r="C7" i="1"/>
  <c r="F6" i="1"/>
  <c r="E6" i="1"/>
  <c r="D6" i="1"/>
  <c r="C6" i="1"/>
  <c r="E19" i="1" l="1"/>
  <c r="E22" i="1" s="1"/>
  <c r="D30" i="1"/>
  <c r="C30" i="1"/>
  <c r="F30" i="1"/>
  <c r="E30" i="1"/>
  <c r="C47" i="1"/>
  <c r="C36" i="1" s="1"/>
  <c r="C48" i="1"/>
  <c r="C35" i="1" s="1"/>
  <c r="B41" i="1"/>
  <c r="D47" i="1" l="1"/>
  <c r="G30" i="1"/>
  <c r="C38" i="1"/>
  <c r="C41" i="1" s="1"/>
  <c r="C42" i="1" s="1"/>
  <c r="C46" i="1"/>
  <c r="D48" i="1" s="1"/>
  <c r="D35" i="1" s="1"/>
  <c r="D36" i="1"/>
  <c r="E47" i="1"/>
  <c r="D38" i="1"/>
  <c r="D41" i="1" s="1"/>
  <c r="D42" i="1" s="1"/>
  <c r="G19" i="1"/>
  <c r="B43" i="1"/>
  <c r="C43" i="1" l="1"/>
  <c r="D43" i="1" s="1"/>
  <c r="D46" i="1"/>
  <c r="E46" i="1" s="1"/>
  <c r="F47" i="1"/>
  <c r="F36" i="1" s="1"/>
  <c r="E36" i="1"/>
  <c r="E48" i="1" l="1"/>
  <c r="E35" i="1" s="1"/>
  <c r="E38" i="1" s="1"/>
  <c r="E41" i="1" s="1"/>
  <c r="E42" i="1" s="1"/>
  <c r="E43" i="1" s="1"/>
  <c r="F46" i="1"/>
  <c r="F48" i="1"/>
  <c r="F35" i="1" s="1"/>
  <c r="F38" i="1" s="1"/>
  <c r="F41" i="1" s="1"/>
  <c r="F42" i="1" s="1"/>
  <c r="F43" i="1" l="1"/>
</calcChain>
</file>

<file path=xl/sharedStrings.xml><?xml version="1.0" encoding="utf-8"?>
<sst xmlns="http://schemas.openxmlformats.org/spreadsheetml/2006/main" count="47" uniqueCount="37">
  <si>
    <t>VENTAS ACTUALES</t>
  </si>
  <si>
    <t>Café Especial</t>
  </si>
  <si>
    <t>Café Soluble</t>
  </si>
  <si>
    <t>VENTAS PLANEADA</t>
  </si>
  <si>
    <t>Inv Inicial CE</t>
  </si>
  <si>
    <t>Inv Inicial CS</t>
  </si>
  <si>
    <t>Inv Final CE</t>
  </si>
  <si>
    <t>Inv Final CS</t>
  </si>
  <si>
    <t>PRODUCCIÓN</t>
  </si>
  <si>
    <t>TOTAL VENTA</t>
  </si>
  <si>
    <t>CAJA Y Bco</t>
  </si>
  <si>
    <t>Prestamo Bco</t>
  </si>
  <si>
    <t>Total de Ingresos</t>
  </si>
  <si>
    <t>EGRESOS</t>
  </si>
  <si>
    <t>MP Café Especial</t>
  </si>
  <si>
    <t>MP Café Soluble</t>
  </si>
  <si>
    <t>Costos Adm</t>
  </si>
  <si>
    <t>Costos de Comerc</t>
  </si>
  <si>
    <t>Costos Financieros</t>
  </si>
  <si>
    <t>Amortización</t>
  </si>
  <si>
    <t>Depreciación</t>
  </si>
  <si>
    <t>Total Egresos  Pres Operat</t>
  </si>
  <si>
    <t>PRESUPUESTO INVERSIONES</t>
  </si>
  <si>
    <t>Compra de Equipos</t>
  </si>
  <si>
    <t>TOTAL EGRESOS</t>
  </si>
  <si>
    <t>RESULTADO</t>
  </si>
  <si>
    <t>RESULTADO ACUMULADO</t>
  </si>
  <si>
    <t>CAPITAL</t>
  </si>
  <si>
    <t>Intereses</t>
  </si>
  <si>
    <t>EE CS</t>
  </si>
  <si>
    <t>EE CE</t>
  </si>
  <si>
    <t>Total</t>
  </si>
  <si>
    <t>Honorarios mantenim</t>
  </si>
  <si>
    <t>PRESUPUESTO DE INGRESOS</t>
  </si>
  <si>
    <t>Insumos CE</t>
  </si>
  <si>
    <t>Insumos CS</t>
  </si>
  <si>
    <t>Repuestos y lubricantes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</si>
</sst>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43" fontId="0" fillId="2" borderId="0" xfId="0" applyNumberFormat="1" applyFill="1"/>
    <xf numFmtId="43" fontId="0" fillId="2" borderId="0" xfId="1" applyFont="1" applyFill="1"/>
    <xf numFmtId="43" fontId="0" fillId="0" borderId="0" xfId="1" applyFont="1" applyFill="1"/>
    <xf numFmtId="9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1"/>
  <sheetViews>
    <sheetView tabSelected="1" topLeftCell="A22" workbookViewId="0">
      <selection activeCell="D37" sqref="D37"/>
    </sheetView>
  </sheetViews>
  <sheetFormatPr baseColWidth="10" defaultRowHeight="15" x14ac:dyDescent="0.25"/>
  <cols>
    <col min="1" max="1" width="23.5703125" customWidth="1"/>
    <col min="2" max="2" width="11.5703125" bestFit="1" customWidth="1"/>
    <col min="3" max="3" width="15.140625" bestFit="1" customWidth="1"/>
    <col min="4" max="4" width="12.42578125" customWidth="1"/>
    <col min="5" max="5" width="13.42578125" customWidth="1"/>
    <col min="6" max="6" width="14" customWidth="1"/>
    <col min="7" max="7" width="13.140625" bestFit="1" customWidth="1"/>
  </cols>
  <sheetData>
    <row r="2" spans="1:7" x14ac:dyDescent="0.25">
      <c r="A2" t="s">
        <v>0</v>
      </c>
      <c r="C2" s="1">
        <v>1</v>
      </c>
      <c r="D2" s="1">
        <v>2</v>
      </c>
      <c r="E2" s="1">
        <v>3</v>
      </c>
      <c r="F2" s="1">
        <v>4</v>
      </c>
      <c r="G2" s="1"/>
    </row>
    <row r="3" spans="1:7" x14ac:dyDescent="0.25">
      <c r="A3" t="s">
        <v>1</v>
      </c>
      <c r="C3" s="2">
        <v>1200</v>
      </c>
      <c r="D3" s="2">
        <v>1600</v>
      </c>
      <c r="E3" s="2">
        <v>1500</v>
      </c>
      <c r="F3" s="2">
        <v>2000</v>
      </c>
    </row>
    <row r="4" spans="1:7" x14ac:dyDescent="0.25">
      <c r="A4" t="s">
        <v>2</v>
      </c>
      <c r="C4" s="2">
        <v>2000</v>
      </c>
      <c r="D4" s="2">
        <v>2000</v>
      </c>
      <c r="E4" s="2">
        <v>3000</v>
      </c>
      <c r="F4" s="2">
        <v>3000</v>
      </c>
    </row>
    <row r="5" spans="1:7" x14ac:dyDescent="0.25">
      <c r="A5" t="s">
        <v>3</v>
      </c>
      <c r="C5" s="2"/>
      <c r="D5" s="2"/>
      <c r="E5" s="2"/>
      <c r="F5" s="2"/>
    </row>
    <row r="6" spans="1:7" x14ac:dyDescent="0.25">
      <c r="A6" t="s">
        <v>1</v>
      </c>
      <c r="C6" s="2">
        <f>C3*1.1</f>
        <v>1320</v>
      </c>
      <c r="D6" s="2">
        <f t="shared" ref="D6:F7" si="0">D3*1.1</f>
        <v>1760.0000000000002</v>
      </c>
      <c r="E6" s="2">
        <f t="shared" si="0"/>
        <v>1650.0000000000002</v>
      </c>
      <c r="F6" s="2">
        <f t="shared" si="0"/>
        <v>2200</v>
      </c>
    </row>
    <row r="7" spans="1:7" x14ac:dyDescent="0.25">
      <c r="A7" t="s">
        <v>2</v>
      </c>
      <c r="C7" s="2">
        <f>C4*1.1</f>
        <v>2200</v>
      </c>
      <c r="D7" s="2">
        <f t="shared" si="0"/>
        <v>2200</v>
      </c>
      <c r="E7" s="2">
        <f t="shared" si="0"/>
        <v>3300.0000000000005</v>
      </c>
      <c r="F7" s="2">
        <f t="shared" si="0"/>
        <v>3300.0000000000005</v>
      </c>
    </row>
    <row r="8" spans="1:7" x14ac:dyDescent="0.25">
      <c r="A8" t="s">
        <v>4</v>
      </c>
      <c r="C8" s="2">
        <v>200</v>
      </c>
      <c r="D8" s="2">
        <f>C10</f>
        <v>66</v>
      </c>
      <c r="E8" s="2">
        <f t="shared" ref="E8:F8" si="1">D10</f>
        <v>88.000000000000014</v>
      </c>
      <c r="F8" s="2">
        <f t="shared" si="1"/>
        <v>82.500000000000014</v>
      </c>
    </row>
    <row r="9" spans="1:7" x14ac:dyDescent="0.25">
      <c r="A9" t="s">
        <v>5</v>
      </c>
      <c r="C9" s="2">
        <v>300</v>
      </c>
      <c r="D9" s="2">
        <f>C11</f>
        <v>110</v>
      </c>
      <c r="E9" s="2">
        <f t="shared" ref="E9:F9" si="2">D11</f>
        <v>110</v>
      </c>
      <c r="F9" s="2">
        <f t="shared" si="2"/>
        <v>165.00000000000003</v>
      </c>
    </row>
    <row r="10" spans="1:7" x14ac:dyDescent="0.25">
      <c r="A10" t="s">
        <v>6</v>
      </c>
      <c r="C10" s="2">
        <f>C6*0.05</f>
        <v>66</v>
      </c>
      <c r="D10" s="2">
        <f t="shared" ref="D10:F10" si="3">D6*0.05</f>
        <v>88.000000000000014</v>
      </c>
      <c r="E10" s="2">
        <f t="shared" si="3"/>
        <v>82.500000000000014</v>
      </c>
      <c r="F10" s="2">
        <f t="shared" si="3"/>
        <v>110</v>
      </c>
    </row>
    <row r="11" spans="1:7" x14ac:dyDescent="0.25">
      <c r="A11" t="s">
        <v>7</v>
      </c>
      <c r="C11" s="2">
        <f>C7*0.05</f>
        <v>110</v>
      </c>
      <c r="D11" s="2">
        <f t="shared" ref="D11:F11" si="4">D7*0.05</f>
        <v>110</v>
      </c>
      <c r="E11" s="2">
        <f t="shared" si="4"/>
        <v>165.00000000000003</v>
      </c>
      <c r="F11" s="2">
        <f t="shared" si="4"/>
        <v>165.00000000000003</v>
      </c>
    </row>
    <row r="12" spans="1:7" x14ac:dyDescent="0.25">
      <c r="A12" t="s">
        <v>8</v>
      </c>
      <c r="C12" s="2"/>
      <c r="D12" s="2"/>
      <c r="E12" s="2"/>
      <c r="F12" s="2"/>
    </row>
    <row r="13" spans="1:7" x14ac:dyDescent="0.25">
      <c r="A13" t="s">
        <v>1</v>
      </c>
      <c r="C13" s="5">
        <f>C6-C8+C10</f>
        <v>1186</v>
      </c>
      <c r="D13" s="5">
        <f t="shared" ref="D13:F13" si="5">D6-D8+D10</f>
        <v>1782.0000000000002</v>
      </c>
      <c r="E13" s="5">
        <f t="shared" si="5"/>
        <v>1644.5000000000002</v>
      </c>
      <c r="F13" s="5">
        <f t="shared" si="5"/>
        <v>2227.5</v>
      </c>
    </row>
    <row r="14" spans="1:7" x14ac:dyDescent="0.25">
      <c r="A14" t="s">
        <v>2</v>
      </c>
      <c r="C14" s="5">
        <f>C7-C9+C11</f>
        <v>2010</v>
      </c>
      <c r="D14" s="5">
        <f t="shared" ref="D14:F14" si="6">D7-D9+D11</f>
        <v>2200</v>
      </c>
      <c r="E14" s="5">
        <f t="shared" si="6"/>
        <v>3355.0000000000005</v>
      </c>
      <c r="F14" s="5">
        <f t="shared" si="6"/>
        <v>3300.0000000000005</v>
      </c>
    </row>
    <row r="15" spans="1:7" x14ac:dyDescent="0.25">
      <c r="C15" s="2"/>
      <c r="D15" s="2"/>
      <c r="E15" s="2"/>
      <c r="F15" s="2"/>
    </row>
    <row r="16" spans="1:7" x14ac:dyDescent="0.25">
      <c r="A16" t="s">
        <v>33</v>
      </c>
      <c r="C16" s="2"/>
      <c r="D16" s="2"/>
      <c r="E16" s="2"/>
      <c r="F16" s="2"/>
    </row>
    <row r="17" spans="1:7" x14ac:dyDescent="0.25">
      <c r="A17" t="s">
        <v>1</v>
      </c>
      <c r="C17" s="2">
        <f>C6*150*1.1</f>
        <v>217800.00000000003</v>
      </c>
      <c r="D17" s="2">
        <f t="shared" ref="D17:F17" si="7">D6*150*1.1</f>
        <v>290400.00000000012</v>
      </c>
      <c r="E17" s="2">
        <f t="shared" si="7"/>
        <v>272250.00000000006</v>
      </c>
      <c r="F17" s="2">
        <f t="shared" si="7"/>
        <v>363000.00000000006</v>
      </c>
    </row>
    <row r="18" spans="1:7" x14ac:dyDescent="0.25">
      <c r="A18" t="s">
        <v>2</v>
      </c>
      <c r="C18" s="2">
        <f>C7*75*1.1</f>
        <v>181500.00000000003</v>
      </c>
      <c r="D18" s="2">
        <f t="shared" ref="D18:F18" si="8">D7*75*1.1</f>
        <v>181500.00000000003</v>
      </c>
      <c r="E18" s="2">
        <f t="shared" si="8"/>
        <v>272250.00000000006</v>
      </c>
      <c r="F18" s="2">
        <f t="shared" si="8"/>
        <v>272250.00000000006</v>
      </c>
    </row>
    <row r="19" spans="1:7" x14ac:dyDescent="0.25">
      <c r="A19" t="s">
        <v>9</v>
      </c>
      <c r="C19" s="2">
        <f>SUM(C17:C18)</f>
        <v>399300.00000000006</v>
      </c>
      <c r="D19" s="2">
        <f t="shared" ref="D19:F19" si="9">SUM(D17:D18)</f>
        <v>471900.00000000012</v>
      </c>
      <c r="E19" s="2">
        <f t="shared" si="9"/>
        <v>544500.00000000012</v>
      </c>
      <c r="F19" s="2">
        <f t="shared" si="9"/>
        <v>635250.00000000012</v>
      </c>
      <c r="G19" s="3">
        <f>SUM(C19:F19)</f>
        <v>2050950.0000000005</v>
      </c>
    </row>
    <row r="20" spans="1:7" x14ac:dyDescent="0.25">
      <c r="A20" t="s">
        <v>10</v>
      </c>
      <c r="B20" s="2">
        <v>25000</v>
      </c>
      <c r="C20" s="2"/>
      <c r="D20" s="2"/>
      <c r="E20" s="2"/>
      <c r="F20" s="2"/>
    </row>
    <row r="21" spans="1:7" x14ac:dyDescent="0.25">
      <c r="A21" t="s">
        <v>11</v>
      </c>
      <c r="B21" s="2">
        <v>175000</v>
      </c>
      <c r="C21" s="2"/>
      <c r="D21" s="2"/>
      <c r="E21" s="2"/>
      <c r="F21" s="2"/>
    </row>
    <row r="22" spans="1:7" x14ac:dyDescent="0.25">
      <c r="A22" t="s">
        <v>12</v>
      </c>
      <c r="B22" s="4">
        <f>SUM(B20:B21)</f>
        <v>200000</v>
      </c>
      <c r="C22" s="5">
        <f>C19</f>
        <v>399300.00000000006</v>
      </c>
      <c r="D22" s="5">
        <f t="shared" ref="D22:F22" si="10">D19</f>
        <v>471900.00000000012</v>
      </c>
      <c r="E22" s="5">
        <f t="shared" si="10"/>
        <v>544500.00000000012</v>
      </c>
      <c r="F22" s="5">
        <f t="shared" si="10"/>
        <v>635250.00000000012</v>
      </c>
    </row>
    <row r="23" spans="1:7" x14ac:dyDescent="0.25">
      <c r="A23" t="s">
        <v>13</v>
      </c>
      <c r="C23" s="2"/>
      <c r="D23" s="2"/>
      <c r="E23" s="2"/>
      <c r="F23" s="2"/>
    </row>
    <row r="24" spans="1:7" x14ac:dyDescent="0.25">
      <c r="A24" t="s">
        <v>14</v>
      </c>
      <c r="C24" s="2">
        <f>(C13)*1.1*50</f>
        <v>65230.000000000007</v>
      </c>
      <c r="D24" s="2">
        <f t="shared" ref="D24:F24" si="11">(D13)*1.1*50</f>
        <v>98010.000000000029</v>
      </c>
      <c r="E24" s="2">
        <f t="shared" si="11"/>
        <v>90447.500000000029</v>
      </c>
      <c r="F24" s="2">
        <f t="shared" si="11"/>
        <v>122512.5</v>
      </c>
    </row>
    <row r="25" spans="1:7" x14ac:dyDescent="0.25">
      <c r="A25" t="s">
        <v>15</v>
      </c>
      <c r="C25" s="2">
        <f>(C14)*1.15*20</f>
        <v>46230</v>
      </c>
      <c r="D25" s="2">
        <f t="shared" ref="D25:F25" si="12">(D14)*1.15*20</f>
        <v>50600</v>
      </c>
      <c r="E25" s="2">
        <f t="shared" si="12"/>
        <v>77165</v>
      </c>
      <c r="F25" s="2">
        <f t="shared" si="12"/>
        <v>75900.000000000015</v>
      </c>
    </row>
    <row r="26" spans="1:7" x14ac:dyDescent="0.25">
      <c r="A26" t="s">
        <v>34</v>
      </c>
      <c r="C26" s="2">
        <f>C13*1000/500*50/1000</f>
        <v>118.6</v>
      </c>
      <c r="D26" s="2">
        <f t="shared" ref="D26:F26" si="13">D13*1000/500*50/1000</f>
        <v>178.20000000000002</v>
      </c>
      <c r="E26" s="2">
        <f t="shared" si="13"/>
        <v>164.45000000000002</v>
      </c>
      <c r="F26" s="2">
        <f t="shared" si="13"/>
        <v>222.75</v>
      </c>
    </row>
    <row r="27" spans="1:7" x14ac:dyDescent="0.25">
      <c r="A27" t="s">
        <v>35</v>
      </c>
      <c r="C27" s="2">
        <f>C14*1000/500*100/1000+0.05*C14</f>
        <v>502.5</v>
      </c>
      <c r="D27" s="2">
        <f t="shared" ref="D27:F27" si="14">D14*1000/500*100/1000+0.05*D14</f>
        <v>550</v>
      </c>
      <c r="E27" s="2">
        <f t="shared" si="14"/>
        <v>838.75000000000011</v>
      </c>
      <c r="F27" s="2">
        <f t="shared" si="14"/>
        <v>825.00000000000011</v>
      </c>
    </row>
    <row r="28" spans="1:7" x14ac:dyDescent="0.25">
      <c r="A28" t="s">
        <v>30</v>
      </c>
      <c r="C28" s="2">
        <f>C13*100*0.6</f>
        <v>71160</v>
      </c>
      <c r="D28" s="2">
        <f t="shared" ref="D28:F29" si="15">D13*100*0.6</f>
        <v>106920.00000000001</v>
      </c>
      <c r="E28" s="2">
        <f t="shared" si="15"/>
        <v>98670.000000000015</v>
      </c>
      <c r="F28" s="2">
        <f t="shared" si="15"/>
        <v>133650</v>
      </c>
    </row>
    <row r="29" spans="1:7" x14ac:dyDescent="0.25">
      <c r="A29" t="s">
        <v>29</v>
      </c>
      <c r="C29" s="2">
        <f>C14*100*0.6</f>
        <v>120600</v>
      </c>
      <c r="D29" s="2">
        <f t="shared" si="15"/>
        <v>132000</v>
      </c>
      <c r="E29" s="2">
        <f t="shared" si="15"/>
        <v>201300.00000000003</v>
      </c>
      <c r="F29" s="2">
        <f t="shared" si="15"/>
        <v>198000.00000000003</v>
      </c>
    </row>
    <row r="30" spans="1:7" x14ac:dyDescent="0.25">
      <c r="A30" t="s">
        <v>31</v>
      </c>
      <c r="C30" s="2">
        <f>SUM(C24:C29)</f>
        <v>303841.09999999998</v>
      </c>
      <c r="D30" s="2">
        <f t="shared" ref="D30:F30" si="16">SUM(D24:D29)</f>
        <v>388258.20000000007</v>
      </c>
      <c r="E30" s="2">
        <f t="shared" si="16"/>
        <v>468585.70000000007</v>
      </c>
      <c r="F30" s="2">
        <f t="shared" si="16"/>
        <v>531110.25</v>
      </c>
      <c r="G30" s="3">
        <f>SUM(C30:F30)</f>
        <v>1691795.25</v>
      </c>
    </row>
    <row r="31" spans="1:7" x14ac:dyDescent="0.25">
      <c r="A31" t="s">
        <v>36</v>
      </c>
      <c r="C31" s="2">
        <v>10000</v>
      </c>
      <c r="D31" s="2">
        <v>10000</v>
      </c>
      <c r="E31" s="2">
        <v>10000</v>
      </c>
      <c r="F31" s="2">
        <v>10000</v>
      </c>
    </row>
    <row r="32" spans="1:7" x14ac:dyDescent="0.25">
      <c r="A32" t="s">
        <v>32</v>
      </c>
      <c r="C32" s="2">
        <v>6000</v>
      </c>
      <c r="D32" s="2">
        <v>6000</v>
      </c>
      <c r="E32" s="2">
        <v>6000</v>
      </c>
      <c r="F32" s="2">
        <v>6000</v>
      </c>
    </row>
    <row r="33" spans="1:7" x14ac:dyDescent="0.25">
      <c r="A33" t="s">
        <v>16</v>
      </c>
      <c r="C33" s="2">
        <v>20000</v>
      </c>
      <c r="D33" s="2">
        <v>20000</v>
      </c>
      <c r="E33" s="2">
        <v>20000</v>
      </c>
      <c r="F33" s="2">
        <v>20000</v>
      </c>
    </row>
    <row r="34" spans="1:7" x14ac:dyDescent="0.25">
      <c r="A34" t="s">
        <v>17</v>
      </c>
      <c r="C34" s="2">
        <v>7000</v>
      </c>
      <c r="D34" s="2">
        <v>7000</v>
      </c>
      <c r="E34" s="2">
        <v>7000</v>
      </c>
      <c r="F34" s="2">
        <v>7000</v>
      </c>
    </row>
    <row r="35" spans="1:7" x14ac:dyDescent="0.25">
      <c r="A35" t="s">
        <v>18</v>
      </c>
      <c r="C35" s="2">
        <f>C48</f>
        <v>5250</v>
      </c>
      <c r="D35" s="2">
        <f t="shared" ref="D35:F35" si="17">D48</f>
        <v>3937.5</v>
      </c>
      <c r="E35" s="2">
        <f t="shared" si="17"/>
        <v>2625</v>
      </c>
      <c r="F35" s="2">
        <f t="shared" si="17"/>
        <v>1312.5</v>
      </c>
    </row>
    <row r="36" spans="1:7" x14ac:dyDescent="0.25">
      <c r="A36" t="s">
        <v>19</v>
      </c>
      <c r="C36" s="3">
        <f>C47</f>
        <v>43750</v>
      </c>
      <c r="D36" s="3">
        <f t="shared" ref="D36:F36" si="18">D47</f>
        <v>43750</v>
      </c>
      <c r="E36" s="3">
        <f t="shared" si="18"/>
        <v>43750</v>
      </c>
      <c r="F36" s="3">
        <f t="shared" si="18"/>
        <v>43750</v>
      </c>
    </row>
    <row r="37" spans="1:7" x14ac:dyDescent="0.25">
      <c r="A37" t="s">
        <v>20</v>
      </c>
      <c r="C37" s="6">
        <f>-80000/4</f>
        <v>-20000</v>
      </c>
      <c r="D37" s="6">
        <f t="shared" ref="D37:F37" si="19">-80000/4</f>
        <v>-20000</v>
      </c>
      <c r="E37" s="6">
        <f t="shared" si="19"/>
        <v>-20000</v>
      </c>
      <c r="F37" s="6">
        <f t="shared" si="19"/>
        <v>-20000</v>
      </c>
    </row>
    <row r="38" spans="1:7" x14ac:dyDescent="0.25">
      <c r="A38" t="s">
        <v>21</v>
      </c>
      <c r="C38" s="2">
        <f>SUM(C30:C37)</f>
        <v>375841.1</v>
      </c>
      <c r="D38" s="2">
        <f t="shared" ref="D38:F38" si="20">SUM(D30:D37)</f>
        <v>458945.70000000007</v>
      </c>
      <c r="E38" s="2">
        <f t="shared" si="20"/>
        <v>537960.70000000007</v>
      </c>
      <c r="F38" s="2">
        <f t="shared" si="20"/>
        <v>599172.75</v>
      </c>
    </row>
    <row r="39" spans="1:7" x14ac:dyDescent="0.25">
      <c r="A39" t="s">
        <v>22</v>
      </c>
    </row>
    <row r="40" spans="1:7" x14ac:dyDescent="0.25">
      <c r="A40" t="s">
        <v>23</v>
      </c>
      <c r="B40" s="2">
        <v>200000</v>
      </c>
      <c r="C40" s="2"/>
      <c r="D40" s="2">
        <v>25000</v>
      </c>
      <c r="E40" s="2">
        <v>15000</v>
      </c>
      <c r="F40" s="2">
        <v>10000</v>
      </c>
      <c r="G40" s="2"/>
    </row>
    <row r="41" spans="1:7" x14ac:dyDescent="0.25">
      <c r="A41" t="s">
        <v>24</v>
      </c>
      <c r="B41" s="4">
        <f>B40</f>
        <v>200000</v>
      </c>
      <c r="C41" s="5">
        <f>C38+C40</f>
        <v>375841.1</v>
      </c>
      <c r="D41" s="5">
        <f>D38+D40</f>
        <v>483945.70000000007</v>
      </c>
      <c r="E41" s="5">
        <f>E38+E40</f>
        <v>552960.70000000007</v>
      </c>
      <c r="F41" s="5">
        <f t="shared" ref="D41:F41" si="21">F38+F40</f>
        <v>609172.75</v>
      </c>
      <c r="G41" s="2"/>
    </row>
    <row r="42" spans="1:7" x14ac:dyDescent="0.25">
      <c r="A42" t="s">
        <v>25</v>
      </c>
      <c r="B42" s="3">
        <f>B22-B41</f>
        <v>0</v>
      </c>
      <c r="C42" s="3">
        <f>C22-C41</f>
        <v>23458.900000000081</v>
      </c>
      <c r="D42" s="3">
        <f t="shared" ref="C42:F42" si="22">D22-D41</f>
        <v>-12045.699999999953</v>
      </c>
      <c r="E42" s="3">
        <f t="shared" si="22"/>
        <v>-8460.6999999999534</v>
      </c>
      <c r="F42" s="3">
        <f t="shared" si="22"/>
        <v>26077.250000000116</v>
      </c>
      <c r="G42" s="2"/>
    </row>
    <row r="43" spans="1:7" x14ac:dyDescent="0.25">
      <c r="A43" t="s">
        <v>26</v>
      </c>
      <c r="B43" s="3">
        <f>B42</f>
        <v>0</v>
      </c>
      <c r="C43" s="2">
        <f>B43+C42</f>
        <v>23458.900000000081</v>
      </c>
      <c r="D43" s="2">
        <f t="shared" ref="D43:F43" si="23">C43+D42</f>
        <v>11413.200000000128</v>
      </c>
      <c r="E43" s="2">
        <f t="shared" si="23"/>
        <v>2952.5000000001746</v>
      </c>
      <c r="F43" s="2">
        <f t="shared" si="23"/>
        <v>29029.750000000291</v>
      </c>
      <c r="G43" s="2"/>
    </row>
    <row r="44" spans="1:7" x14ac:dyDescent="0.25">
      <c r="C44" s="2"/>
      <c r="D44" s="2"/>
      <c r="E44" s="2"/>
      <c r="F44" s="2"/>
      <c r="G44" s="2"/>
    </row>
    <row r="45" spans="1:7" x14ac:dyDescent="0.25">
      <c r="C45" s="2"/>
      <c r="D45" s="2"/>
      <c r="E45" s="2"/>
      <c r="F45" s="2"/>
      <c r="G45" s="2"/>
    </row>
    <row r="46" spans="1:7" x14ac:dyDescent="0.25">
      <c r="A46" t="s">
        <v>27</v>
      </c>
      <c r="B46" s="2">
        <f>B21</f>
        <v>175000</v>
      </c>
      <c r="C46" s="2">
        <f>B46-C47</f>
        <v>131250</v>
      </c>
      <c r="D46" s="2">
        <f t="shared" ref="D46:F46" si="24">C46-D47</f>
        <v>87500</v>
      </c>
      <c r="E46" s="2">
        <f t="shared" si="24"/>
        <v>43750</v>
      </c>
      <c r="F46" s="2">
        <f t="shared" si="24"/>
        <v>0</v>
      </c>
    </row>
    <row r="47" spans="1:7" x14ac:dyDescent="0.25">
      <c r="A47" t="s">
        <v>19</v>
      </c>
      <c r="C47" s="2">
        <f>B46/4</f>
        <v>43750</v>
      </c>
      <c r="D47" s="2">
        <f>C47</f>
        <v>43750</v>
      </c>
      <c r="E47" s="2">
        <f>D47</f>
        <v>43750</v>
      </c>
      <c r="F47" s="2">
        <f>E47</f>
        <v>43750</v>
      </c>
    </row>
    <row r="48" spans="1:7" x14ac:dyDescent="0.25">
      <c r="A48" t="s">
        <v>28</v>
      </c>
      <c r="B48" s="7">
        <v>0.03</v>
      </c>
      <c r="C48" s="2">
        <f>B46*B48</f>
        <v>5250</v>
      </c>
      <c r="D48" s="2">
        <f>C46*B48</f>
        <v>3937.5</v>
      </c>
      <c r="E48" s="2">
        <f>D46*B48</f>
        <v>2625</v>
      </c>
      <c r="F48" s="2">
        <f>E46*B48</f>
        <v>1312.5</v>
      </c>
    </row>
    <row r="49" spans="1:6" x14ac:dyDescent="0.25">
      <c r="A49" t="s">
        <v>27</v>
      </c>
      <c r="C49" s="2"/>
      <c r="D49" s="2"/>
      <c r="E49" s="2"/>
      <c r="F49" s="2"/>
    </row>
    <row r="50" spans="1:6" x14ac:dyDescent="0.25">
      <c r="A50" t="s">
        <v>19</v>
      </c>
      <c r="B50" s="2"/>
      <c r="C50" s="2"/>
      <c r="D50" s="2"/>
      <c r="E50" s="2"/>
      <c r="F50" s="2"/>
    </row>
    <row r="51" spans="1:6" x14ac:dyDescent="0.25">
      <c r="A51" t="s">
        <v>28</v>
      </c>
      <c r="F5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Chahin</dc:creator>
  <cp:lastModifiedBy>juanm</cp:lastModifiedBy>
  <dcterms:created xsi:type="dcterms:W3CDTF">2018-06-07T19:27:03Z</dcterms:created>
  <dcterms:modified xsi:type="dcterms:W3CDTF">2021-06-29T20:59:20Z</dcterms:modified>
</cp:coreProperties>
</file>