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Archivos\ELC 002\"/>
    </mc:Choice>
  </mc:AlternateContent>
  <bookViews>
    <workbookView xWindow="0" yWindow="0" windowWidth="20490" windowHeight="8910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1" l="1"/>
  <c r="B43" i="1"/>
  <c r="B42" i="1"/>
  <c r="B41" i="1"/>
  <c r="B40" i="1"/>
  <c r="B39" i="1"/>
  <c r="B38" i="1"/>
  <c r="B37" i="1"/>
  <c r="B27" i="1"/>
  <c r="B33" i="1"/>
  <c r="C34" i="1" s="1"/>
  <c r="F24" i="1"/>
  <c r="E24" i="1"/>
  <c r="D24" i="1"/>
  <c r="C24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E15" i="1"/>
  <c r="C15" i="1"/>
  <c r="F13" i="1"/>
  <c r="E13" i="1"/>
  <c r="D13" i="1"/>
  <c r="C13" i="1"/>
  <c r="B13" i="1"/>
  <c r="B28" i="1" s="1"/>
  <c r="B29" i="1" s="1"/>
  <c r="F10" i="1"/>
  <c r="E10" i="1"/>
  <c r="D10" i="1"/>
  <c r="C10" i="1"/>
  <c r="F7" i="1"/>
  <c r="E7" i="1"/>
  <c r="D7" i="1"/>
  <c r="C7" i="1"/>
  <c r="F5" i="1"/>
  <c r="E5" i="1"/>
  <c r="D5" i="1"/>
  <c r="F6" i="1"/>
  <c r="E6" i="1"/>
  <c r="D6" i="1"/>
  <c r="C6" i="1"/>
  <c r="F4" i="1"/>
  <c r="E4" i="1"/>
  <c r="D4" i="1"/>
  <c r="C4" i="1"/>
  <c r="G24" i="1"/>
  <c r="G22" i="1"/>
  <c r="G21" i="1"/>
  <c r="G20" i="1"/>
  <c r="B53" i="1" l="1"/>
  <c r="C35" i="1"/>
  <c r="C23" i="1" s="1"/>
  <c r="C25" i="1"/>
  <c r="C33" i="1"/>
  <c r="C27" i="1"/>
  <c r="C28" i="1" s="1"/>
  <c r="C29" i="1" s="1"/>
  <c r="D34" i="1"/>
  <c r="G13" i="1"/>
  <c r="G4" i="1"/>
  <c r="E34" i="1" l="1"/>
  <c r="D25" i="1"/>
  <c r="D33" i="1"/>
  <c r="D35" i="1"/>
  <c r="D23" i="1" s="1"/>
  <c r="D27" i="1" s="1"/>
  <c r="D28" i="1" s="1"/>
  <c r="D29" i="1" s="1"/>
  <c r="B49" i="1"/>
  <c r="G10" i="1"/>
  <c r="B48" i="1" s="1"/>
  <c r="G7" i="1"/>
  <c r="E33" i="1" l="1"/>
  <c r="E35" i="1"/>
  <c r="E23" i="1" s="1"/>
  <c r="F34" i="1"/>
  <c r="F25" i="1" s="1"/>
  <c r="E25" i="1"/>
  <c r="G17" i="1"/>
  <c r="B50" i="1"/>
  <c r="G15" i="1"/>
  <c r="E27" i="1" l="1"/>
  <c r="E28" i="1" s="1"/>
  <c r="E29" i="1" s="1"/>
  <c r="F33" i="1"/>
  <c r="F35" i="1"/>
  <c r="F23" i="1" s="1"/>
  <c r="F27" i="1" s="1"/>
  <c r="F28" i="1" s="1"/>
  <c r="F29" i="1" s="1"/>
  <c r="G16" i="1"/>
  <c r="G18" i="1"/>
  <c r="G25" i="1"/>
  <c r="G34" i="1"/>
  <c r="G23" i="1"/>
  <c r="G19" i="1"/>
  <c r="H25" i="1" l="1"/>
  <c r="B52" i="1" s="1"/>
  <c r="B54" i="1" s="1"/>
  <c r="B55" i="1" s="1"/>
  <c r="G27" i="1"/>
  <c r="B56" i="1" l="1"/>
  <c r="B57" i="1" s="1"/>
</calcChain>
</file>

<file path=xl/sharedStrings.xml><?xml version="1.0" encoding="utf-8"?>
<sst xmlns="http://schemas.openxmlformats.org/spreadsheetml/2006/main" count="50" uniqueCount="45">
  <si>
    <t>VENTAS ACTUALES</t>
  </si>
  <si>
    <t>VENTAS PLANEADAS</t>
  </si>
  <si>
    <t>INV. INICIAL</t>
  </si>
  <si>
    <t>INV. FINAL</t>
  </si>
  <si>
    <t>PRODUCCIÓN</t>
  </si>
  <si>
    <t>PRESUPUESTO DE INGRESOS</t>
  </si>
  <si>
    <t>VENTAS</t>
  </si>
  <si>
    <t>CAJA Y BCO</t>
  </si>
  <si>
    <t>PRESTAMO BCO</t>
  </si>
  <si>
    <t>TOTAL DE INGRESOS</t>
  </si>
  <si>
    <t>PRESUPUESTO DE EGRESOS</t>
  </si>
  <si>
    <t>Materia Prima</t>
  </si>
  <si>
    <t>Insumos</t>
  </si>
  <si>
    <t>Mano de obra Directa</t>
  </si>
  <si>
    <t>Energia electr</t>
  </si>
  <si>
    <t>COSTO DIRECTO</t>
  </si>
  <si>
    <t>COSTOS INDIRECT DE FAB</t>
  </si>
  <si>
    <t>COSTOS ADM</t>
  </si>
  <si>
    <t>COSTO DE COMERC</t>
  </si>
  <si>
    <t>COSTO FINANCIERO</t>
  </si>
  <si>
    <t>DEPRECIACIÓN</t>
  </si>
  <si>
    <t>AMORTIZACIÓN</t>
  </si>
  <si>
    <t>IINVERSIONES</t>
  </si>
  <si>
    <t>TOTA EGRESOS</t>
  </si>
  <si>
    <t>CAPITAL</t>
  </si>
  <si>
    <t>INTERESES</t>
  </si>
  <si>
    <t>RESULTADO</t>
  </si>
  <si>
    <t>ACUMULADO</t>
  </si>
  <si>
    <t>COSTO INDIRECTO DE FABRIC</t>
  </si>
  <si>
    <t>CA+CC´+CF</t>
  </si>
  <si>
    <t>DEPRCIACIÓN</t>
  </si>
  <si>
    <t>COSTO TOTAL</t>
  </si>
  <si>
    <t>CTU</t>
  </si>
  <si>
    <t>MC</t>
  </si>
  <si>
    <t>CDU</t>
  </si>
  <si>
    <t>PRECIO VENTA</t>
  </si>
  <si>
    <t>ESTADO DE RESULTADOS</t>
  </si>
  <si>
    <t>INGRESOS</t>
  </si>
  <si>
    <t>COSTO DE FABRIC</t>
  </si>
  <si>
    <t>INGRESOS NETOS</t>
  </si>
  <si>
    <t>EGRESOS</t>
  </si>
  <si>
    <t>TOTAL EGRESOS</t>
  </si>
  <si>
    <t>UTILIDAD BRUTA</t>
  </si>
  <si>
    <t>IMPUESTOS 25%</t>
  </si>
  <si>
    <t>UTILIDAD NETA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</si>
</sst>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0" fontId="0" fillId="2" borderId="0" xfId="0" applyFill="1"/>
    <xf numFmtId="43" fontId="0" fillId="2" borderId="0" xfId="1" applyFont="1" applyFill="1"/>
    <xf numFmtId="43" fontId="0" fillId="0" borderId="0" xfId="0" applyNumberFormat="1"/>
    <xf numFmtId="0" fontId="0" fillId="3" borderId="0" xfId="0" applyFill="1"/>
    <xf numFmtId="43" fontId="0" fillId="3" borderId="0" xfId="1" applyFont="1" applyFill="1"/>
    <xf numFmtId="9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tabSelected="1" zoomScale="80" zoomScaleNormal="80" workbookViewId="0">
      <selection activeCell="H1" sqref="H1:H1048576"/>
    </sheetView>
  </sheetViews>
  <sheetFormatPr baseColWidth="10" defaultRowHeight="15" x14ac:dyDescent="0.25"/>
  <cols>
    <col min="1" max="1" width="24.7109375" customWidth="1"/>
    <col min="2" max="2" width="14.140625" bestFit="1" customWidth="1"/>
    <col min="3" max="3" width="15" customWidth="1"/>
    <col min="4" max="4" width="14.42578125" customWidth="1"/>
    <col min="5" max="5" width="15.140625" customWidth="1"/>
    <col min="6" max="6" width="13.5703125" customWidth="1"/>
    <col min="7" max="7" width="15.5703125" customWidth="1"/>
    <col min="8" max="8" width="14.7109375" customWidth="1"/>
  </cols>
  <sheetData>
    <row r="2" spans="1:7" x14ac:dyDescent="0.25">
      <c r="C2" s="1">
        <v>1</v>
      </c>
      <c r="D2" s="1">
        <v>2</v>
      </c>
      <c r="E2" s="1">
        <v>3</v>
      </c>
      <c r="F2" s="1">
        <v>4</v>
      </c>
    </row>
    <row r="3" spans="1:7" x14ac:dyDescent="0.25">
      <c r="A3" t="s">
        <v>0</v>
      </c>
      <c r="B3" s="2"/>
      <c r="C3" s="2">
        <v>65000</v>
      </c>
      <c r="D3" s="2">
        <v>80000</v>
      </c>
      <c r="E3" s="2">
        <v>75000</v>
      </c>
      <c r="F3" s="2">
        <v>60000</v>
      </c>
    </row>
    <row r="4" spans="1:7" x14ac:dyDescent="0.25">
      <c r="A4" s="3" t="s">
        <v>1</v>
      </c>
      <c r="B4" s="4"/>
      <c r="C4" s="4">
        <f>C3*1.1</f>
        <v>71500</v>
      </c>
      <c r="D4" s="4">
        <f t="shared" ref="D4:F4" si="0">D3*1.1</f>
        <v>88000</v>
      </c>
      <c r="E4" s="4">
        <f t="shared" si="0"/>
        <v>82500</v>
      </c>
      <c r="F4" s="4">
        <f t="shared" si="0"/>
        <v>66000</v>
      </c>
      <c r="G4" s="5">
        <f>SUM(C4:F4)</f>
        <v>308000</v>
      </c>
    </row>
    <row r="5" spans="1:7" x14ac:dyDescent="0.25">
      <c r="A5" t="s">
        <v>2</v>
      </c>
      <c r="B5" s="2"/>
      <c r="C5" s="2">
        <v>2000</v>
      </c>
      <c r="D5" s="2">
        <f>C6</f>
        <v>7150</v>
      </c>
      <c r="E5" s="2">
        <f t="shared" ref="E5:F5" si="1">D6</f>
        <v>8800</v>
      </c>
      <c r="F5" s="2">
        <f t="shared" si="1"/>
        <v>8250</v>
      </c>
    </row>
    <row r="6" spans="1:7" x14ac:dyDescent="0.25">
      <c r="A6" t="s">
        <v>3</v>
      </c>
      <c r="B6" s="2"/>
      <c r="C6" s="2">
        <f>C4*0.1</f>
        <v>7150</v>
      </c>
      <c r="D6" s="2">
        <f t="shared" ref="D6:F6" si="2">D4*0.1</f>
        <v>8800</v>
      </c>
      <c r="E6" s="2">
        <f t="shared" si="2"/>
        <v>8250</v>
      </c>
      <c r="F6" s="2">
        <f t="shared" si="2"/>
        <v>6600</v>
      </c>
    </row>
    <row r="7" spans="1:7" x14ac:dyDescent="0.25">
      <c r="A7" s="6" t="s">
        <v>4</v>
      </c>
      <c r="B7" s="7"/>
      <c r="C7" s="7">
        <f>C4-C5+C6</f>
        <v>76650</v>
      </c>
      <c r="D7" s="7">
        <f t="shared" ref="D7:F7" si="3">D4-D5+D6</f>
        <v>89650</v>
      </c>
      <c r="E7" s="7">
        <f t="shared" si="3"/>
        <v>81950</v>
      </c>
      <c r="F7" s="7">
        <f t="shared" si="3"/>
        <v>64350</v>
      </c>
      <c r="G7" s="5">
        <f>SUM(C7:F7)</f>
        <v>312600</v>
      </c>
    </row>
    <row r="8" spans="1:7" x14ac:dyDescent="0.25">
      <c r="B8" s="2"/>
      <c r="C8" s="2"/>
      <c r="D8" s="2"/>
      <c r="E8" s="2"/>
      <c r="F8" s="2"/>
    </row>
    <row r="9" spans="1:7" x14ac:dyDescent="0.25">
      <c r="A9" t="s">
        <v>5</v>
      </c>
      <c r="B9" s="2"/>
      <c r="C9" s="2"/>
      <c r="D9" s="2"/>
      <c r="E9" s="2"/>
      <c r="F9" s="2"/>
    </row>
    <row r="10" spans="1:7" x14ac:dyDescent="0.25">
      <c r="A10" t="s">
        <v>6</v>
      </c>
      <c r="B10" s="2"/>
      <c r="C10" s="2">
        <f>C4*30</f>
        <v>2145000</v>
      </c>
      <c r="D10" s="2">
        <f t="shared" ref="D10:F10" si="4">D4*30</f>
        <v>2640000</v>
      </c>
      <c r="E10" s="2">
        <f t="shared" si="4"/>
        <v>2475000</v>
      </c>
      <c r="F10" s="2">
        <f t="shared" si="4"/>
        <v>1980000</v>
      </c>
      <c r="G10" s="5">
        <f>SUM(C10:F10)</f>
        <v>9240000</v>
      </c>
    </row>
    <row r="11" spans="1:7" x14ac:dyDescent="0.25">
      <c r="A11" t="s">
        <v>7</v>
      </c>
      <c r="B11" s="2">
        <v>1000000</v>
      </c>
      <c r="C11" s="2"/>
      <c r="D11" s="2"/>
      <c r="E11" s="2"/>
      <c r="F11" s="2"/>
    </row>
    <row r="12" spans="1:7" x14ac:dyDescent="0.25">
      <c r="A12" t="s">
        <v>8</v>
      </c>
      <c r="B12" s="2">
        <v>2060000</v>
      </c>
      <c r="C12" s="2"/>
      <c r="D12" s="2"/>
      <c r="E12" s="2"/>
      <c r="F12" s="2"/>
    </row>
    <row r="13" spans="1:7" x14ac:dyDescent="0.25">
      <c r="A13" t="s">
        <v>9</v>
      </c>
      <c r="B13" s="2">
        <f>SUM(B10:B12)</f>
        <v>3060000</v>
      </c>
      <c r="C13" s="2">
        <f t="shared" ref="C13:F13" si="5">SUM(C10:C12)</f>
        <v>2145000</v>
      </c>
      <c r="D13" s="2">
        <f t="shared" si="5"/>
        <v>2640000</v>
      </c>
      <c r="E13" s="2">
        <f t="shared" si="5"/>
        <v>2475000</v>
      </c>
      <c r="F13" s="2">
        <f t="shared" si="5"/>
        <v>1980000</v>
      </c>
      <c r="G13" s="2">
        <f>SUM(B13:F13)</f>
        <v>12300000</v>
      </c>
    </row>
    <row r="14" spans="1:7" x14ac:dyDescent="0.25">
      <c r="A14" t="s">
        <v>10</v>
      </c>
      <c r="B14" s="2"/>
      <c r="C14" s="2"/>
      <c r="D14" s="2"/>
      <c r="E14" s="2"/>
      <c r="F14" s="2"/>
    </row>
    <row r="15" spans="1:7" x14ac:dyDescent="0.25">
      <c r="A15" t="s">
        <v>11</v>
      </c>
      <c r="B15" s="2"/>
      <c r="C15" s="2">
        <f>(C7+D7)*1.1*7</f>
        <v>1280510.0000000002</v>
      </c>
      <c r="D15" s="2"/>
      <c r="E15" s="2">
        <f>(E7+F7)*1.1*7</f>
        <v>1126510</v>
      </c>
      <c r="F15" s="2"/>
      <c r="G15" s="5">
        <f>SUM(C15:F15)</f>
        <v>2407020</v>
      </c>
    </row>
    <row r="16" spans="1:7" x14ac:dyDescent="0.25">
      <c r="A16" t="s">
        <v>12</v>
      </c>
      <c r="B16" s="2"/>
      <c r="C16" s="2">
        <f>C7/100*2</f>
        <v>1533</v>
      </c>
      <c r="D16" s="2">
        <f t="shared" ref="D16:F16" si="6">D7/100*2</f>
        <v>1793</v>
      </c>
      <c r="E16" s="2">
        <f t="shared" si="6"/>
        <v>1639</v>
      </c>
      <c r="F16" s="2">
        <f t="shared" si="6"/>
        <v>1287</v>
      </c>
      <c r="G16" s="5">
        <f t="shared" ref="G16:G25" si="7">SUM(C16:F16)</f>
        <v>6252</v>
      </c>
    </row>
    <row r="17" spans="1:8" x14ac:dyDescent="0.25">
      <c r="A17" t="s">
        <v>13</v>
      </c>
      <c r="B17" s="2"/>
      <c r="C17" s="2">
        <f>C7*1*2</f>
        <v>153300</v>
      </c>
      <c r="D17" s="2">
        <f t="shared" ref="D17:E17" si="8">D7*1*2</f>
        <v>179300</v>
      </c>
      <c r="E17" s="2">
        <f t="shared" si="8"/>
        <v>163900</v>
      </c>
      <c r="F17" s="2">
        <f>F7*1*2/3*4</f>
        <v>171600</v>
      </c>
      <c r="G17" s="5">
        <f t="shared" si="7"/>
        <v>668100</v>
      </c>
    </row>
    <row r="18" spans="1:8" x14ac:dyDescent="0.25">
      <c r="A18" t="s">
        <v>14</v>
      </c>
      <c r="B18" s="2"/>
      <c r="C18" s="2">
        <f>C7/10*20*0.6</f>
        <v>91980</v>
      </c>
      <c r="D18" s="2">
        <f t="shared" ref="D18:F18" si="9">D7/10*20*0.6</f>
        <v>107580</v>
      </c>
      <c r="E18" s="2">
        <f t="shared" si="9"/>
        <v>98340</v>
      </c>
      <c r="F18" s="2">
        <f t="shared" si="9"/>
        <v>77220</v>
      </c>
      <c r="G18" s="5">
        <f t="shared" si="7"/>
        <v>375120</v>
      </c>
    </row>
    <row r="19" spans="1:8" x14ac:dyDescent="0.25">
      <c r="A19" t="s">
        <v>15</v>
      </c>
      <c r="B19" s="2"/>
      <c r="C19" s="2">
        <f>SUM(C15:C18)</f>
        <v>1527323.0000000002</v>
      </c>
      <c r="D19" s="2">
        <f t="shared" ref="D19:F19" si="10">SUM(D15:D18)</f>
        <v>288673</v>
      </c>
      <c r="E19" s="2">
        <f t="shared" si="10"/>
        <v>1390389</v>
      </c>
      <c r="F19" s="2">
        <f t="shared" si="10"/>
        <v>250107</v>
      </c>
      <c r="G19" s="5">
        <f t="shared" si="7"/>
        <v>3456492</v>
      </c>
    </row>
    <row r="20" spans="1:8" x14ac:dyDescent="0.25">
      <c r="A20" t="s">
        <v>16</v>
      </c>
      <c r="B20" s="2"/>
      <c r="C20" s="2">
        <v>50000</v>
      </c>
      <c r="D20" s="2">
        <v>50000</v>
      </c>
      <c r="E20" s="2">
        <v>50000</v>
      </c>
      <c r="F20" s="2">
        <v>50000</v>
      </c>
      <c r="G20" s="5">
        <f t="shared" si="7"/>
        <v>200000</v>
      </c>
    </row>
    <row r="21" spans="1:8" x14ac:dyDescent="0.25">
      <c r="A21" t="s">
        <v>17</v>
      </c>
      <c r="B21" s="2"/>
      <c r="C21" s="2">
        <v>150000</v>
      </c>
      <c r="D21" s="2">
        <v>150000</v>
      </c>
      <c r="E21" s="2">
        <v>150000</v>
      </c>
      <c r="F21" s="2">
        <v>150000</v>
      </c>
      <c r="G21" s="5">
        <f t="shared" si="7"/>
        <v>600000</v>
      </c>
    </row>
    <row r="22" spans="1:8" x14ac:dyDescent="0.25">
      <c r="A22" t="s">
        <v>18</v>
      </c>
      <c r="B22" s="2"/>
      <c r="C22" s="2">
        <v>100000</v>
      </c>
      <c r="D22" s="2">
        <v>100000</v>
      </c>
      <c r="E22" s="2">
        <v>100000</v>
      </c>
      <c r="F22" s="2">
        <v>100000</v>
      </c>
      <c r="G22" s="5">
        <f t="shared" si="7"/>
        <v>400000</v>
      </c>
    </row>
    <row r="23" spans="1:8" x14ac:dyDescent="0.25">
      <c r="A23" t="s">
        <v>19</v>
      </c>
      <c r="B23" s="2"/>
      <c r="C23" s="2">
        <f>C35</f>
        <v>61800</v>
      </c>
      <c r="D23" s="2">
        <f t="shared" ref="D23:F23" si="11">D35</f>
        <v>46350</v>
      </c>
      <c r="E23" s="2">
        <f t="shared" si="11"/>
        <v>30900</v>
      </c>
      <c r="F23" s="2">
        <f t="shared" si="11"/>
        <v>15450</v>
      </c>
      <c r="G23" s="5">
        <f t="shared" si="7"/>
        <v>154500</v>
      </c>
    </row>
    <row r="24" spans="1:8" x14ac:dyDescent="0.25">
      <c r="A24" t="s">
        <v>20</v>
      </c>
      <c r="B24" s="2"/>
      <c r="C24" s="2">
        <f>-800000/4</f>
        <v>-200000</v>
      </c>
      <c r="D24" s="2">
        <f t="shared" ref="D24:F24" si="12">-800000/4</f>
        <v>-200000</v>
      </c>
      <c r="E24" s="2">
        <f t="shared" si="12"/>
        <v>-200000</v>
      </c>
      <c r="F24" s="2">
        <f t="shared" si="12"/>
        <v>-200000</v>
      </c>
      <c r="G24" s="5">
        <f t="shared" si="7"/>
        <v>-800000</v>
      </c>
    </row>
    <row r="25" spans="1:8" x14ac:dyDescent="0.25">
      <c r="A25" t="s">
        <v>21</v>
      </c>
      <c r="B25" s="2"/>
      <c r="C25" s="2">
        <f>C34</f>
        <v>515000</v>
      </c>
      <c r="D25" s="2">
        <f t="shared" ref="D25:F25" si="13">D34</f>
        <v>515000</v>
      </c>
      <c r="E25" s="2">
        <f t="shared" si="13"/>
        <v>515000</v>
      </c>
      <c r="F25" s="2">
        <f t="shared" si="13"/>
        <v>515000</v>
      </c>
      <c r="G25" s="5">
        <f t="shared" si="7"/>
        <v>2060000</v>
      </c>
      <c r="H25" s="5">
        <f>+G21+G22+G23</f>
        <v>1154500</v>
      </c>
    </row>
    <row r="26" spans="1:8" x14ac:dyDescent="0.25">
      <c r="A26" t="s">
        <v>22</v>
      </c>
      <c r="B26" s="2">
        <v>3000000</v>
      </c>
      <c r="C26" s="2"/>
      <c r="D26" s="2"/>
      <c r="E26" s="2"/>
      <c r="F26" s="2"/>
      <c r="G26" s="2"/>
    </row>
    <row r="27" spans="1:8" x14ac:dyDescent="0.25">
      <c r="A27" t="s">
        <v>23</v>
      </c>
      <c r="B27" s="2">
        <f>SUM(B26)</f>
        <v>3000000</v>
      </c>
      <c r="C27" s="2">
        <f>SUM(C19:C25)</f>
        <v>2204123</v>
      </c>
      <c r="D27" s="2">
        <f t="shared" ref="D27:F27" si="14">SUM(D19:D25)</f>
        <v>950023</v>
      </c>
      <c r="E27" s="2">
        <f t="shared" si="14"/>
        <v>2036289</v>
      </c>
      <c r="F27" s="2">
        <f t="shared" si="14"/>
        <v>880557</v>
      </c>
      <c r="G27" s="2">
        <f t="shared" ref="G27" si="15">SUM(G19:G26)</f>
        <v>6070992</v>
      </c>
    </row>
    <row r="28" spans="1:8" x14ac:dyDescent="0.25">
      <c r="A28" t="s">
        <v>26</v>
      </c>
      <c r="B28" s="5">
        <f>B13-B27</f>
        <v>60000</v>
      </c>
      <c r="C28" s="5">
        <f t="shared" ref="C28:F28" si="16">C13-C27</f>
        <v>-59123</v>
      </c>
      <c r="D28" s="5">
        <f t="shared" si="16"/>
        <v>1689977</v>
      </c>
      <c r="E28" s="5">
        <f t="shared" si="16"/>
        <v>438711</v>
      </c>
      <c r="F28" s="5">
        <f t="shared" si="16"/>
        <v>1099443</v>
      </c>
    </row>
    <row r="29" spans="1:8" x14ac:dyDescent="0.25">
      <c r="A29" t="s">
        <v>27</v>
      </c>
      <c r="B29" s="5">
        <f>B28</f>
        <v>60000</v>
      </c>
      <c r="C29" s="5">
        <f>B29+C28</f>
        <v>877</v>
      </c>
      <c r="D29" s="5">
        <f t="shared" ref="D29:F29" si="17">C29+D28</f>
        <v>1690854</v>
      </c>
      <c r="E29" s="5">
        <f t="shared" si="17"/>
        <v>2129565</v>
      </c>
      <c r="F29" s="5">
        <f t="shared" si="17"/>
        <v>3229008</v>
      </c>
    </row>
    <row r="31" spans="1:8" x14ac:dyDescent="0.25">
      <c r="B31" s="5"/>
    </row>
    <row r="32" spans="1:8" x14ac:dyDescent="0.25">
      <c r="C32" s="1"/>
      <c r="D32" s="1"/>
      <c r="E32" s="1"/>
      <c r="F32" s="1"/>
    </row>
    <row r="33" spans="1:7" x14ac:dyDescent="0.25">
      <c r="A33" t="s">
        <v>24</v>
      </c>
      <c r="B33" s="2">
        <f>B12</f>
        <v>2060000</v>
      </c>
      <c r="C33" s="5">
        <f>B33-C34</f>
        <v>1545000</v>
      </c>
      <c r="D33" s="5">
        <f t="shared" ref="D33:F33" si="18">C33-D34</f>
        <v>1030000</v>
      </c>
      <c r="E33" s="5">
        <f t="shared" si="18"/>
        <v>515000</v>
      </c>
      <c r="F33" s="5">
        <f t="shared" si="18"/>
        <v>0</v>
      </c>
    </row>
    <row r="34" spans="1:7" x14ac:dyDescent="0.25">
      <c r="A34" t="s">
        <v>21</v>
      </c>
      <c r="B34" s="2"/>
      <c r="C34" s="2">
        <f>B33/4</f>
        <v>515000</v>
      </c>
      <c r="D34" s="2">
        <f>B33/4</f>
        <v>515000</v>
      </c>
      <c r="E34" s="2">
        <f>D34</f>
        <v>515000</v>
      </c>
      <c r="F34" s="2">
        <f>E34</f>
        <v>515000</v>
      </c>
      <c r="G34" s="5">
        <f>SUM(C34:F34)</f>
        <v>2060000</v>
      </c>
    </row>
    <row r="35" spans="1:7" x14ac:dyDescent="0.25">
      <c r="A35" t="s">
        <v>25</v>
      </c>
      <c r="B35" s="8">
        <v>0.12</v>
      </c>
      <c r="C35" s="2">
        <f>B$33*B35/4</f>
        <v>61800</v>
      </c>
      <c r="D35" s="2">
        <f>C33*B$35/4</f>
        <v>46350</v>
      </c>
      <c r="E35" s="2">
        <f>D33*B$35/4</f>
        <v>30900</v>
      </c>
      <c r="F35" s="2">
        <f>E33*B$35/4</f>
        <v>15450</v>
      </c>
    </row>
    <row r="36" spans="1:7" x14ac:dyDescent="0.25">
      <c r="B36" s="2"/>
      <c r="C36" s="2"/>
      <c r="D36" s="2"/>
      <c r="E36" s="2"/>
      <c r="F36" s="2"/>
    </row>
    <row r="37" spans="1:7" x14ac:dyDescent="0.25">
      <c r="A37" t="s">
        <v>15</v>
      </c>
      <c r="B37" s="5">
        <f>G19</f>
        <v>3456492</v>
      </c>
    </row>
    <row r="38" spans="1:7" x14ac:dyDescent="0.25">
      <c r="A38" t="s">
        <v>28</v>
      </c>
      <c r="B38" s="5">
        <f>G20</f>
        <v>200000</v>
      </c>
    </row>
    <row r="39" spans="1:7" x14ac:dyDescent="0.25">
      <c r="A39" t="s">
        <v>29</v>
      </c>
      <c r="B39" s="5">
        <f>G21+G22+G23</f>
        <v>1154500</v>
      </c>
    </row>
    <row r="40" spans="1:7" x14ac:dyDescent="0.25">
      <c r="A40" t="s">
        <v>30</v>
      </c>
      <c r="B40" s="5">
        <f>-G24</f>
        <v>800000</v>
      </c>
    </row>
    <row r="41" spans="1:7" x14ac:dyDescent="0.25">
      <c r="A41" t="s">
        <v>31</v>
      </c>
      <c r="B41" s="5">
        <f>SUM(B37:B40)</f>
        <v>5610992</v>
      </c>
    </row>
    <row r="42" spans="1:7" x14ac:dyDescent="0.25">
      <c r="A42" t="s">
        <v>32</v>
      </c>
      <c r="B42">
        <f>B41/G7</f>
        <v>17.94943058221369</v>
      </c>
    </row>
    <row r="43" spans="1:7" x14ac:dyDescent="0.25">
      <c r="A43" t="s">
        <v>34</v>
      </c>
      <c r="B43" s="2">
        <f>B37/G7</f>
        <v>11.057236084452976</v>
      </c>
    </row>
    <row r="44" spans="1:7" x14ac:dyDescent="0.25">
      <c r="A44" t="s">
        <v>35</v>
      </c>
      <c r="B44">
        <v>30</v>
      </c>
    </row>
    <row r="45" spans="1:7" x14ac:dyDescent="0.25">
      <c r="A45" t="s">
        <v>33</v>
      </c>
      <c r="B45" s="2">
        <f>B44-B43</f>
        <v>18.942763915547026</v>
      </c>
    </row>
    <row r="46" spans="1:7" x14ac:dyDescent="0.25">
      <c r="A46" t="s">
        <v>36</v>
      </c>
    </row>
    <row r="47" spans="1:7" x14ac:dyDescent="0.25">
      <c r="A47" t="s">
        <v>37</v>
      </c>
      <c r="B47" s="5"/>
    </row>
    <row r="48" spans="1:7" x14ac:dyDescent="0.25">
      <c r="A48" t="s">
        <v>6</v>
      </c>
      <c r="B48" s="5">
        <f>G10</f>
        <v>9240000</v>
      </c>
    </row>
    <row r="49" spans="1:2" x14ac:dyDescent="0.25">
      <c r="A49" t="s">
        <v>38</v>
      </c>
      <c r="B49" s="5">
        <f>B37+B38</f>
        <v>3656492</v>
      </c>
    </row>
    <row r="50" spans="1:2" x14ac:dyDescent="0.25">
      <c r="A50" t="s">
        <v>39</v>
      </c>
      <c r="B50" s="5">
        <f>B48-B49</f>
        <v>5583508</v>
      </c>
    </row>
    <row r="51" spans="1:2" x14ac:dyDescent="0.25">
      <c r="A51" t="s">
        <v>40</v>
      </c>
    </row>
    <row r="52" spans="1:2" x14ac:dyDescent="0.25">
      <c r="A52" t="s">
        <v>29</v>
      </c>
      <c r="B52" s="5">
        <f>B39</f>
        <v>1154500</v>
      </c>
    </row>
    <row r="53" spans="1:2" x14ac:dyDescent="0.25">
      <c r="A53" t="s">
        <v>30</v>
      </c>
      <c r="B53" s="5">
        <f>B40</f>
        <v>800000</v>
      </c>
    </row>
    <row r="54" spans="1:2" x14ac:dyDescent="0.25">
      <c r="A54" t="s">
        <v>41</v>
      </c>
      <c r="B54" s="5">
        <f>SUM(B52:B53)</f>
        <v>1954500</v>
      </c>
    </row>
    <row r="55" spans="1:2" x14ac:dyDescent="0.25">
      <c r="A55" t="s">
        <v>42</v>
      </c>
      <c r="B55" s="5">
        <f>B50-B54</f>
        <v>3629008</v>
      </c>
    </row>
    <row r="56" spans="1:2" x14ac:dyDescent="0.25">
      <c r="A56" t="s">
        <v>43</v>
      </c>
      <c r="B56" s="5">
        <f>B55*0.25</f>
        <v>907252</v>
      </c>
    </row>
    <row r="57" spans="1:2" x14ac:dyDescent="0.25">
      <c r="A57" t="s">
        <v>44</v>
      </c>
      <c r="B57" s="5">
        <f>B55-B56</f>
        <v>2721756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 Chahin</dc:creator>
  <cp:lastModifiedBy>HP</cp:lastModifiedBy>
  <dcterms:created xsi:type="dcterms:W3CDTF">2018-06-12T19:33:43Z</dcterms:created>
  <dcterms:modified xsi:type="dcterms:W3CDTF">2021-07-20T18:19:37Z</dcterms:modified>
</cp:coreProperties>
</file>