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UAGRM\COSTOS Y PRESUP\"/>
    </mc:Choice>
  </mc:AlternateContent>
  <xr:revisionPtr revIDLastSave="0" documentId="13_ncr:1_{2F8F24C3-9EBC-4179-BD2E-C9B8D48C4A9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calcPr calcId="181029"/>
</workbook>
</file>

<file path=xl/calcChain.xml><?xml version="1.0" encoding="utf-8"?>
<calcChain xmlns="http://schemas.openxmlformats.org/spreadsheetml/2006/main">
  <c r="D66" i="1" l="1"/>
  <c r="D65" i="1"/>
  <c r="D64" i="1"/>
  <c r="D63" i="1"/>
  <c r="D55" i="1"/>
  <c r="C55" i="1"/>
  <c r="D54" i="1"/>
  <c r="C54" i="1"/>
  <c r="D53" i="1"/>
  <c r="C53" i="1"/>
  <c r="D52" i="1"/>
  <c r="C52" i="1"/>
  <c r="D51" i="1"/>
  <c r="C51" i="1"/>
  <c r="E40" i="1"/>
  <c r="E39" i="1"/>
  <c r="E36" i="1"/>
  <c r="E35" i="1"/>
  <c r="E33" i="1"/>
  <c r="E30" i="1"/>
  <c r="E29" i="1"/>
  <c r="E28" i="1"/>
  <c r="E27" i="1"/>
  <c r="E25" i="1"/>
  <c r="E24" i="1"/>
  <c r="E23" i="1"/>
  <c r="D19" i="1"/>
  <c r="D34" i="1" s="1"/>
  <c r="C19" i="1"/>
  <c r="C34" i="1" s="1"/>
  <c r="E34" i="1" s="1"/>
  <c r="D5" i="1"/>
  <c r="C5" i="1"/>
  <c r="E5" i="1" s="1"/>
  <c r="E8" i="1" s="1"/>
  <c r="E26" i="1" l="1"/>
  <c r="E31" i="1" s="1"/>
  <c r="F31" i="1"/>
  <c r="E37" i="1"/>
  <c r="E41" i="1" s="1"/>
  <c r="F40" i="1"/>
  <c r="E9" i="1"/>
  <c r="E10" i="1"/>
  <c r="E11" i="1"/>
  <c r="E13" i="1" s="1"/>
  <c r="C6" i="1"/>
  <c r="D6" i="1"/>
  <c r="E19" i="1"/>
  <c r="D59" i="1" s="1"/>
  <c r="E42" i="1" l="1"/>
  <c r="E12" i="1"/>
  <c r="E14" i="1"/>
  <c r="E15" i="1"/>
  <c r="D20" i="1"/>
  <c r="C20" i="1"/>
  <c r="F13" i="1"/>
  <c r="C45" i="1"/>
  <c r="D45" i="1"/>
  <c r="D42" i="1" l="1"/>
  <c r="C42" i="1"/>
  <c r="D15" i="1"/>
  <c r="E16" i="1"/>
  <c r="C15" i="1"/>
  <c r="C16" i="1" l="1"/>
  <c r="C43" i="1" s="1"/>
  <c r="D16" i="1"/>
  <c r="D43" i="1" s="1"/>
  <c r="D67" i="1"/>
  <c r="C44" i="1"/>
  <c r="D44" i="1"/>
  <c r="D46" i="1" l="1"/>
  <c r="D48" i="1" s="1"/>
  <c r="C46" i="1"/>
  <c r="C48" i="1" s="1"/>
  <c r="E46" i="1" l="1"/>
  <c r="D60" i="1" s="1"/>
  <c r="D61" i="1" s="1"/>
  <c r="D68" i="1" s="1"/>
  <c r="D69" i="1" l="1"/>
  <c r="D70" i="1" s="1"/>
</calcChain>
</file>

<file path=xl/sharedStrings.xml><?xml version="1.0" encoding="utf-8"?>
<sst xmlns="http://schemas.openxmlformats.org/spreadsheetml/2006/main" count="68" uniqueCount="63">
  <si>
    <t xml:space="preserve">Cantidad </t>
  </si>
  <si>
    <t>Transporte+seguro</t>
  </si>
  <si>
    <t>Gastos aduana 3%</t>
  </si>
  <si>
    <t>Impuestos Import 15%</t>
  </si>
  <si>
    <t>Recuperción IVA 13%</t>
  </si>
  <si>
    <t xml:space="preserve">Costo Total </t>
  </si>
  <si>
    <t>Costo Total (Bs)</t>
  </si>
  <si>
    <t>Precio Venta</t>
  </si>
  <si>
    <t>Precio de compra</t>
  </si>
  <si>
    <t>Heladeras ($us)</t>
  </si>
  <si>
    <t>Cocinas ($us)</t>
  </si>
  <si>
    <t xml:space="preserve">Participación </t>
  </si>
  <si>
    <t>Costo de Importacón</t>
  </si>
  <si>
    <t>Descripción</t>
  </si>
  <si>
    <t>Total compra</t>
  </si>
  <si>
    <t>Ítem</t>
  </si>
  <si>
    <t>Valor Total de la Importación</t>
  </si>
  <si>
    <t>IVA + IT (16%)</t>
  </si>
  <si>
    <t>Valor Total con Impuestos</t>
  </si>
  <si>
    <t>Ventas</t>
  </si>
  <si>
    <t>Participación</t>
  </si>
  <si>
    <t>Costo Administrativo</t>
  </si>
  <si>
    <t>Sueldos Gerente</t>
  </si>
  <si>
    <t>Sueldos Auxiliar</t>
  </si>
  <si>
    <t>Sueldos Secretaria</t>
  </si>
  <si>
    <t>Total</t>
  </si>
  <si>
    <t>Alquileres</t>
  </si>
  <si>
    <t>Material de escritorio</t>
  </si>
  <si>
    <t>Servicios</t>
  </si>
  <si>
    <t>Total Costo administrativo</t>
  </si>
  <si>
    <t>Comercialización</t>
  </si>
  <si>
    <t>Sueldo vendedor</t>
  </si>
  <si>
    <t>Publicidad y Promoción</t>
  </si>
  <si>
    <t>Distribución</t>
  </si>
  <si>
    <t>Comisión vendedor 2%</t>
  </si>
  <si>
    <t>Total Costo Comercializ</t>
  </si>
  <si>
    <t>Costo Financiero</t>
  </si>
  <si>
    <t>Intereses</t>
  </si>
  <si>
    <t xml:space="preserve">Depreciación </t>
  </si>
  <si>
    <t>COSTO TOTAL</t>
  </si>
  <si>
    <t>Costo Mercaderia</t>
  </si>
  <si>
    <t>Costos Indirectos o Fijos</t>
  </si>
  <si>
    <t>Costo Comercial</t>
  </si>
  <si>
    <t>Depreciación</t>
  </si>
  <si>
    <t>COSTO TOTAL unitario</t>
  </si>
  <si>
    <t>COSTO DIRECTO unitario</t>
  </si>
  <si>
    <t>MARGEN DE CONTRIBUCIÓN</t>
  </si>
  <si>
    <t>CANT. DE EQUILIBRIO</t>
  </si>
  <si>
    <t>ESTADO DE RESULTADOS</t>
  </si>
  <si>
    <t>INGRESOS</t>
  </si>
  <si>
    <t>Costo mercaderia</t>
  </si>
  <si>
    <t>Ventas Netas</t>
  </si>
  <si>
    <t>EGRES0S</t>
  </si>
  <si>
    <t>Total Egresos</t>
  </si>
  <si>
    <t>Utlidad Bruta</t>
  </si>
  <si>
    <t>Impuestos a las utilidades</t>
  </si>
  <si>
    <t>Utilidad Neta</t>
  </si>
  <si>
    <t>Honorarios contabilidad</t>
  </si>
  <si>
    <t>Total Costo Variable</t>
  </si>
  <si>
    <t>COSTO Variable unitario</t>
  </si>
  <si>
    <t>Valor CIF Santa cruz</t>
  </si>
  <si>
    <t>Costo Total ($us)</t>
  </si>
  <si>
    <t>Costo Total (Indirectos)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</si>
</sst>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43" fontId="0" fillId="0" borderId="1" xfId="0" applyNumberFormat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64" fontId="0" fillId="0" borderId="0" xfId="1" applyNumberFormat="1" applyFont="1"/>
    <xf numFmtId="9" fontId="0" fillId="0" borderId="0" xfId="0" applyNumberFormat="1"/>
    <xf numFmtId="43" fontId="0" fillId="0" borderId="3" xfId="0" applyNumberFormat="1" applyBorder="1"/>
    <xf numFmtId="43" fontId="0" fillId="0" borderId="4" xfId="0" applyNumberFormat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topLeftCell="A58" zoomScale="130" zoomScaleNormal="130" workbookViewId="0">
      <selection activeCell="E69" sqref="E69"/>
    </sheetView>
  </sheetViews>
  <sheetFormatPr baseColWidth="10" defaultRowHeight="15" x14ac:dyDescent="0.25"/>
  <cols>
    <col min="1" max="1" width="7.28515625" customWidth="1"/>
    <col min="2" max="2" width="25.28515625" customWidth="1"/>
    <col min="3" max="3" width="14.28515625" customWidth="1"/>
    <col min="4" max="4" width="14.85546875" customWidth="1"/>
    <col min="5" max="5" width="15.5703125" customWidth="1"/>
    <col min="6" max="6" width="13.140625" customWidth="1"/>
    <col min="7" max="7" width="11.5703125" bestFit="1" customWidth="1"/>
  </cols>
  <sheetData>
    <row r="1" spans="1:7" x14ac:dyDescent="0.25">
      <c r="A1" s="15" t="s">
        <v>12</v>
      </c>
      <c r="B1" s="15"/>
      <c r="C1" s="15"/>
      <c r="D1" s="15"/>
      <c r="E1" s="15"/>
    </row>
    <row r="2" spans="1:7" x14ac:dyDescent="0.25">
      <c r="A2" s="3" t="s">
        <v>15</v>
      </c>
      <c r="B2" s="4" t="s">
        <v>13</v>
      </c>
      <c r="C2" s="4" t="s">
        <v>9</v>
      </c>
      <c r="D2" s="4" t="s">
        <v>10</v>
      </c>
      <c r="E2" s="4"/>
    </row>
    <row r="3" spans="1:7" x14ac:dyDescent="0.25">
      <c r="A3" s="3">
        <v>1</v>
      </c>
      <c r="B3" s="4" t="s">
        <v>0</v>
      </c>
      <c r="C3" s="5">
        <v>1000</v>
      </c>
      <c r="D3" s="5">
        <v>2000</v>
      </c>
      <c r="E3" s="4"/>
    </row>
    <row r="4" spans="1:7" x14ac:dyDescent="0.25">
      <c r="A4" s="3">
        <v>2</v>
      </c>
      <c r="B4" s="4" t="s">
        <v>8</v>
      </c>
      <c r="C4" s="5">
        <v>200</v>
      </c>
      <c r="D4" s="5">
        <v>150</v>
      </c>
      <c r="E4" s="4"/>
    </row>
    <row r="5" spans="1:7" x14ac:dyDescent="0.25">
      <c r="A5" s="3">
        <v>3</v>
      </c>
      <c r="B5" s="4" t="s">
        <v>14</v>
      </c>
      <c r="C5" s="5">
        <f>C3*C4</f>
        <v>200000</v>
      </c>
      <c r="D5" s="5">
        <f>D3*D4</f>
        <v>300000</v>
      </c>
      <c r="E5" s="6">
        <f>SUM(C5:D5)</f>
        <v>500000</v>
      </c>
    </row>
    <row r="6" spans="1:7" x14ac:dyDescent="0.25">
      <c r="A6" s="3">
        <v>4</v>
      </c>
      <c r="B6" s="4" t="s">
        <v>11</v>
      </c>
      <c r="C6" s="5">
        <f>C5/E5</f>
        <v>0.4</v>
      </c>
      <c r="D6" s="5">
        <f>D5/E5</f>
        <v>0.6</v>
      </c>
      <c r="E6" s="4"/>
    </row>
    <row r="7" spans="1:7" x14ac:dyDescent="0.25">
      <c r="A7" s="3">
        <v>5</v>
      </c>
      <c r="B7" s="4" t="s">
        <v>1</v>
      </c>
      <c r="C7" s="5"/>
      <c r="D7" s="5"/>
      <c r="E7" s="5">
        <v>2500</v>
      </c>
    </row>
    <row r="8" spans="1:7" x14ac:dyDescent="0.25">
      <c r="A8" s="3">
        <v>6</v>
      </c>
      <c r="B8" s="4" t="s">
        <v>60</v>
      </c>
      <c r="C8" s="5"/>
      <c r="D8" s="5"/>
      <c r="E8" s="5">
        <f>E5+E7</f>
        <v>502500</v>
      </c>
    </row>
    <row r="9" spans="1:7" x14ac:dyDescent="0.25">
      <c r="A9" s="3">
        <v>7</v>
      </c>
      <c r="B9" s="4" t="s">
        <v>3</v>
      </c>
      <c r="C9" s="5"/>
      <c r="D9" s="5"/>
      <c r="E9" s="5">
        <f>E8*0.15</f>
        <v>75375</v>
      </c>
    </row>
    <row r="10" spans="1:7" x14ac:dyDescent="0.25">
      <c r="A10" s="3">
        <v>8</v>
      </c>
      <c r="B10" s="4" t="s">
        <v>2</v>
      </c>
      <c r="C10" s="5"/>
      <c r="D10" s="5"/>
      <c r="E10" s="5">
        <f>E8*0.03</f>
        <v>15075</v>
      </c>
    </row>
    <row r="11" spans="1:7" x14ac:dyDescent="0.25">
      <c r="A11" s="3">
        <v>9</v>
      </c>
      <c r="B11" s="4" t="s">
        <v>16</v>
      </c>
      <c r="C11" s="5"/>
      <c r="D11" s="5"/>
      <c r="E11" s="5">
        <f>SUM(E8:E10)</f>
        <v>592950</v>
      </c>
    </row>
    <row r="12" spans="1:7" x14ac:dyDescent="0.25">
      <c r="A12" s="3">
        <v>10</v>
      </c>
      <c r="B12" s="4" t="s">
        <v>17</v>
      </c>
      <c r="C12" s="5"/>
      <c r="D12" s="5"/>
      <c r="E12" s="2">
        <f>E13-E11</f>
        <v>112942.85714285716</v>
      </c>
    </row>
    <row r="13" spans="1:7" x14ac:dyDescent="0.25">
      <c r="A13" s="3">
        <v>11</v>
      </c>
      <c r="B13" s="4" t="s">
        <v>18</v>
      </c>
      <c r="C13" s="5"/>
      <c r="D13" s="5"/>
      <c r="E13" s="5">
        <f>E11/(1-0.16)</f>
        <v>705892.85714285716</v>
      </c>
      <c r="F13" s="2">
        <f>E13*0.16</f>
        <v>112942.85714285714</v>
      </c>
    </row>
    <row r="14" spans="1:7" x14ac:dyDescent="0.25">
      <c r="A14" s="3">
        <v>12</v>
      </c>
      <c r="B14" s="4" t="s">
        <v>4</v>
      </c>
      <c r="C14" s="5"/>
      <c r="D14" s="5"/>
      <c r="E14" s="5">
        <f>E13*0.13</f>
        <v>91766.071428571435</v>
      </c>
    </row>
    <row r="15" spans="1:7" x14ac:dyDescent="0.25">
      <c r="A15" s="3">
        <v>13</v>
      </c>
      <c r="B15" s="4" t="s">
        <v>61</v>
      </c>
      <c r="C15" s="13">
        <f>E15*C6</f>
        <v>245650.71428571429</v>
      </c>
      <c r="D15" s="5">
        <f>E15*D6</f>
        <v>368476.07142857142</v>
      </c>
      <c r="E15" s="5">
        <f>E13-E14</f>
        <v>614126.78571428568</v>
      </c>
      <c r="F15" s="2"/>
      <c r="G15" s="2"/>
    </row>
    <row r="16" spans="1:7" x14ac:dyDescent="0.25">
      <c r="A16" s="3">
        <v>14</v>
      </c>
      <c r="B16" s="4" t="s">
        <v>6</v>
      </c>
      <c r="C16" s="13">
        <f>E16*C6</f>
        <v>1709728.9714285713</v>
      </c>
      <c r="D16" s="14">
        <f>E16*D6</f>
        <v>2564593.4571428569</v>
      </c>
      <c r="E16" s="5">
        <f>E15*6.96</f>
        <v>4274322.4285714282</v>
      </c>
    </row>
    <row r="17" spans="1:6" x14ac:dyDescent="0.25">
      <c r="A17" s="8">
        <v>15</v>
      </c>
      <c r="B17" s="7" t="s">
        <v>0</v>
      </c>
      <c r="C17" s="5"/>
      <c r="D17" s="5"/>
      <c r="E17" s="1"/>
    </row>
    <row r="18" spans="1:6" x14ac:dyDescent="0.25">
      <c r="A18" s="8">
        <v>16</v>
      </c>
      <c r="B18" t="s">
        <v>7</v>
      </c>
      <c r="C18" s="1">
        <v>3150</v>
      </c>
      <c r="D18" s="1">
        <v>2450</v>
      </c>
      <c r="E18" s="1"/>
    </row>
    <row r="19" spans="1:6" x14ac:dyDescent="0.25">
      <c r="A19" s="8">
        <v>17</v>
      </c>
      <c r="B19" t="s">
        <v>19</v>
      </c>
      <c r="C19" s="1">
        <f>C18*C3</f>
        <v>3150000</v>
      </c>
      <c r="D19" s="1">
        <f>D18*D3</f>
        <v>4900000</v>
      </c>
      <c r="E19" s="1">
        <f>SUM(C19:D19)</f>
        <v>8050000</v>
      </c>
    </row>
    <row r="20" spans="1:6" x14ac:dyDescent="0.25">
      <c r="A20" s="8">
        <v>18</v>
      </c>
      <c r="B20" t="s">
        <v>20</v>
      </c>
      <c r="C20" s="1">
        <f>C19/E19</f>
        <v>0.39130434782608697</v>
      </c>
      <c r="D20" s="1">
        <f>D19/E19</f>
        <v>0.60869565217391308</v>
      </c>
      <c r="E20" s="1"/>
    </row>
    <row r="21" spans="1:6" x14ac:dyDescent="0.25">
      <c r="C21" s="1"/>
      <c r="D21" s="1"/>
      <c r="E21" s="1"/>
    </row>
    <row r="22" spans="1:6" x14ac:dyDescent="0.25">
      <c r="B22" t="s">
        <v>21</v>
      </c>
      <c r="C22" s="1"/>
      <c r="D22" s="1"/>
      <c r="E22" s="1"/>
    </row>
    <row r="23" spans="1:6" x14ac:dyDescent="0.25">
      <c r="A23" s="16">
        <v>19</v>
      </c>
      <c r="B23" t="s">
        <v>22</v>
      </c>
      <c r="E23" s="1">
        <f>10000*13*1.15/2</f>
        <v>74750</v>
      </c>
      <c r="F23" s="1"/>
    </row>
    <row r="24" spans="1:6" x14ac:dyDescent="0.25">
      <c r="A24" s="16"/>
      <c r="B24" t="s">
        <v>24</v>
      </c>
      <c r="E24" s="1">
        <f>4000*13*1.15/2</f>
        <v>29899.999999999996</v>
      </c>
      <c r="F24" s="1"/>
    </row>
    <row r="25" spans="1:6" x14ac:dyDescent="0.25">
      <c r="A25" s="16"/>
      <c r="B25" t="s">
        <v>23</v>
      </c>
      <c r="E25" s="1">
        <f>3000*13^1.15/2</f>
        <v>28650.098155875578</v>
      </c>
      <c r="F25" s="1"/>
    </row>
    <row r="26" spans="1:6" x14ac:dyDescent="0.25">
      <c r="A26" s="9">
        <v>20</v>
      </c>
      <c r="B26" t="s">
        <v>25</v>
      </c>
      <c r="E26" s="1">
        <f>SUM(E23:E25)</f>
        <v>133300.09815587557</v>
      </c>
    </row>
    <row r="27" spans="1:6" x14ac:dyDescent="0.25">
      <c r="A27" s="9"/>
      <c r="B27" t="s">
        <v>57</v>
      </c>
      <c r="E27" s="1">
        <f>5000*6</f>
        <v>30000</v>
      </c>
    </row>
    <row r="28" spans="1:6" x14ac:dyDescent="0.25">
      <c r="A28">
        <v>22</v>
      </c>
      <c r="B28" t="s">
        <v>26</v>
      </c>
      <c r="E28" s="1">
        <f>10000*6</f>
        <v>60000</v>
      </c>
    </row>
    <row r="29" spans="1:6" x14ac:dyDescent="0.25">
      <c r="A29">
        <v>23</v>
      </c>
      <c r="B29" t="s">
        <v>27</v>
      </c>
      <c r="E29" s="1">
        <f>1000*6</f>
        <v>6000</v>
      </c>
    </row>
    <row r="30" spans="1:6" x14ac:dyDescent="0.25">
      <c r="A30">
        <v>24</v>
      </c>
      <c r="B30" t="s">
        <v>28</v>
      </c>
      <c r="E30" s="1">
        <f>3000*6</f>
        <v>18000</v>
      </c>
    </row>
    <row r="31" spans="1:6" x14ac:dyDescent="0.25">
      <c r="A31">
        <v>25</v>
      </c>
      <c r="B31" t="s">
        <v>29</v>
      </c>
      <c r="E31" s="2">
        <f>SUM(E26:E30)</f>
        <v>247300.09815587557</v>
      </c>
      <c r="F31" s="2">
        <f>E31*0.4</f>
        <v>98920.039262350241</v>
      </c>
    </row>
    <row r="32" spans="1:6" x14ac:dyDescent="0.25">
      <c r="B32" t="s">
        <v>30</v>
      </c>
      <c r="E32" s="1"/>
    </row>
    <row r="33" spans="1:6" x14ac:dyDescent="0.25">
      <c r="A33">
        <v>26</v>
      </c>
      <c r="B33" t="s">
        <v>31</v>
      </c>
      <c r="E33" s="1">
        <f>2100*2*13*1.15/2</f>
        <v>31394.999999999996</v>
      </c>
    </row>
    <row r="34" spans="1:6" x14ac:dyDescent="0.25">
      <c r="A34">
        <v>27</v>
      </c>
      <c r="B34" t="s">
        <v>34</v>
      </c>
      <c r="C34" s="1">
        <f>C19*0.02</f>
        <v>63000</v>
      </c>
      <c r="D34" s="1">
        <f>D19*0.02</f>
        <v>98000</v>
      </c>
      <c r="E34" s="1">
        <f>SUM(C34:D34)</f>
        <v>161000</v>
      </c>
    </row>
    <row r="35" spans="1:6" x14ac:dyDescent="0.25">
      <c r="A35">
        <v>28</v>
      </c>
      <c r="B35" t="s">
        <v>32</v>
      </c>
      <c r="E35" s="1">
        <f>10000*6</f>
        <v>60000</v>
      </c>
    </row>
    <row r="36" spans="1:6" x14ac:dyDescent="0.25">
      <c r="A36">
        <v>29</v>
      </c>
      <c r="B36" t="s">
        <v>33</v>
      </c>
      <c r="E36" s="1">
        <f>3000*6</f>
        <v>18000</v>
      </c>
    </row>
    <row r="37" spans="1:6" x14ac:dyDescent="0.25">
      <c r="A37">
        <v>30</v>
      </c>
      <c r="B37" t="s">
        <v>35</v>
      </c>
      <c r="E37" s="2">
        <f>SUM(E33:E36)</f>
        <v>270395</v>
      </c>
    </row>
    <row r="38" spans="1:6" x14ac:dyDescent="0.25">
      <c r="B38" t="s">
        <v>36</v>
      </c>
    </row>
    <row r="39" spans="1:6" x14ac:dyDescent="0.25">
      <c r="A39">
        <v>31</v>
      </c>
      <c r="B39" t="s">
        <v>37</v>
      </c>
      <c r="E39" s="1">
        <f>300000*0.12/2</f>
        <v>18000</v>
      </c>
    </row>
    <row r="40" spans="1:6" x14ac:dyDescent="0.25">
      <c r="A40">
        <v>32</v>
      </c>
      <c r="B40" t="s">
        <v>38</v>
      </c>
      <c r="E40" s="1">
        <f>120000/2</f>
        <v>60000</v>
      </c>
      <c r="F40" s="2">
        <f>E40*0.4</f>
        <v>24000</v>
      </c>
    </row>
    <row r="41" spans="1:6" x14ac:dyDescent="0.25">
      <c r="C41" s="1"/>
      <c r="D41" s="1"/>
      <c r="E41" s="2">
        <f>E31+E37+E39+E40</f>
        <v>595695.09815587557</v>
      </c>
      <c r="F41" s="2"/>
    </row>
    <row r="42" spans="1:6" x14ac:dyDescent="0.25">
      <c r="B42" t="s">
        <v>62</v>
      </c>
      <c r="C42" s="2">
        <f>E42*C20</f>
        <v>160949.36318961531</v>
      </c>
      <c r="D42" s="2">
        <f>E42*D20</f>
        <v>250365.67607273493</v>
      </c>
      <c r="E42" s="2">
        <f>F31+E37+E39+F40</f>
        <v>411315.03926235024</v>
      </c>
    </row>
    <row r="43" spans="1:6" x14ac:dyDescent="0.25">
      <c r="B43" t="s">
        <v>5</v>
      </c>
      <c r="C43" s="2">
        <f>C16+C42</f>
        <v>1870678.3346181866</v>
      </c>
      <c r="D43" s="2">
        <f>D16+D42</f>
        <v>2814959.1332155918</v>
      </c>
      <c r="E43" s="2"/>
    </row>
    <row r="44" spans="1:6" x14ac:dyDescent="0.25">
      <c r="A44" s="3">
        <v>14</v>
      </c>
      <c r="B44" s="4" t="s">
        <v>40</v>
      </c>
      <c r="C44" s="5">
        <f>C16</f>
        <v>1709728.9714285713</v>
      </c>
      <c r="D44" s="5">
        <f>D16</f>
        <v>2564593.4571428569</v>
      </c>
      <c r="E44" s="5"/>
    </row>
    <row r="45" spans="1:6" x14ac:dyDescent="0.25">
      <c r="A45">
        <v>27</v>
      </c>
      <c r="B45" s="4" t="s">
        <v>34</v>
      </c>
      <c r="C45" s="6">
        <f>C34</f>
        <v>63000</v>
      </c>
      <c r="D45" s="6">
        <f>D34</f>
        <v>98000</v>
      </c>
      <c r="E45" s="5"/>
    </row>
    <row r="46" spans="1:6" x14ac:dyDescent="0.25">
      <c r="B46" s="10" t="s">
        <v>58</v>
      </c>
      <c r="C46" s="2">
        <f>C44+C45</f>
        <v>1772728.9714285713</v>
      </c>
      <c r="D46" s="2">
        <f>D44+D45</f>
        <v>2662593.4571428569</v>
      </c>
      <c r="E46" s="2">
        <f>SUM(C46:D46)</f>
        <v>4435322.4285714282</v>
      </c>
    </row>
    <row r="48" spans="1:6" x14ac:dyDescent="0.25">
      <c r="B48" t="s">
        <v>41</v>
      </c>
      <c r="C48" s="2">
        <f>C43-C46</f>
        <v>97949.363189615309</v>
      </c>
      <c r="D48" s="2">
        <f>D43-D46</f>
        <v>152365.67607273487</v>
      </c>
    </row>
    <row r="49" spans="2:5" x14ac:dyDescent="0.25">
      <c r="E49" s="2"/>
    </row>
    <row r="50" spans="2:5" x14ac:dyDescent="0.25">
      <c r="B50" t="s">
        <v>39</v>
      </c>
      <c r="C50" s="2"/>
      <c r="D50" s="2"/>
    </row>
    <row r="51" spans="2:5" x14ac:dyDescent="0.25">
      <c r="B51" t="s">
        <v>44</v>
      </c>
      <c r="C51" s="2">
        <f>C43/C3</f>
        <v>1870.6783346181867</v>
      </c>
      <c r="D51" s="2">
        <f>D43/D3</f>
        <v>1407.479566607796</v>
      </c>
    </row>
    <row r="52" spans="2:5" x14ac:dyDescent="0.25">
      <c r="B52" t="s">
        <v>59</v>
      </c>
      <c r="C52" s="1">
        <f>C46/C3</f>
        <v>1772.7289714285712</v>
      </c>
      <c r="D52" s="1">
        <f>D46/D3</f>
        <v>1331.2967285714285</v>
      </c>
    </row>
    <row r="53" spans="2:5" x14ac:dyDescent="0.25">
      <c r="B53" t="s">
        <v>45</v>
      </c>
      <c r="C53" s="2">
        <f>C52</f>
        <v>1772.7289714285712</v>
      </c>
      <c r="D53" s="2">
        <f>D52</f>
        <v>1331.2967285714285</v>
      </c>
    </row>
    <row r="54" spans="2:5" x14ac:dyDescent="0.25">
      <c r="B54" t="s">
        <v>46</v>
      </c>
      <c r="C54" s="2">
        <f>C18-C53</f>
        <v>1377.2710285714288</v>
      </c>
      <c r="D54" s="2">
        <f>D18-D53</f>
        <v>1118.7032714285715</v>
      </c>
    </row>
    <row r="55" spans="2:5" x14ac:dyDescent="0.25">
      <c r="B55" t="s">
        <v>47</v>
      </c>
      <c r="C55" s="11">
        <f>C48/(C18-C52)</f>
        <v>71.118437226704074</v>
      </c>
      <c r="D55" s="11">
        <f>D48/(D18-D52)</f>
        <v>136.19847189520203</v>
      </c>
    </row>
    <row r="57" spans="2:5" x14ac:dyDescent="0.25">
      <c r="B57" t="s">
        <v>48</v>
      </c>
    </row>
    <row r="58" spans="2:5" x14ac:dyDescent="0.25">
      <c r="B58" t="s">
        <v>49</v>
      </c>
    </row>
    <row r="59" spans="2:5" x14ac:dyDescent="0.25">
      <c r="B59" t="s">
        <v>19</v>
      </c>
      <c r="D59" s="2">
        <f>E19</f>
        <v>8050000</v>
      </c>
      <c r="E59" s="2"/>
    </row>
    <row r="60" spans="2:5" x14ac:dyDescent="0.25">
      <c r="B60" t="s">
        <v>50</v>
      </c>
      <c r="D60" s="2">
        <f>E46</f>
        <v>4435322.4285714282</v>
      </c>
      <c r="E60" s="2"/>
    </row>
    <row r="61" spans="2:5" x14ac:dyDescent="0.25">
      <c r="B61" t="s">
        <v>51</v>
      </c>
      <c r="D61" s="2">
        <f>D59-D60</f>
        <v>3614677.5714285718</v>
      </c>
      <c r="E61" s="2"/>
    </row>
    <row r="62" spans="2:5" x14ac:dyDescent="0.25">
      <c r="B62" t="s">
        <v>52</v>
      </c>
    </row>
    <row r="63" spans="2:5" x14ac:dyDescent="0.25">
      <c r="B63" t="s">
        <v>21</v>
      </c>
      <c r="D63" s="1">
        <f>F31</f>
        <v>98920.039262350241</v>
      </c>
      <c r="E63" s="2"/>
    </row>
    <row r="64" spans="2:5" x14ac:dyDescent="0.25">
      <c r="B64" t="s">
        <v>42</v>
      </c>
      <c r="D64" s="2">
        <f>E37</f>
        <v>270395</v>
      </c>
      <c r="E64" s="2"/>
    </row>
    <row r="65" spans="2:5" x14ac:dyDescent="0.25">
      <c r="B65" t="s">
        <v>36</v>
      </c>
      <c r="D65" s="2">
        <f>E39</f>
        <v>18000</v>
      </c>
      <c r="E65" s="2"/>
    </row>
    <row r="66" spans="2:5" x14ac:dyDescent="0.25">
      <c r="B66" t="s">
        <v>43</v>
      </c>
      <c r="D66" s="2">
        <f>E40</f>
        <v>60000</v>
      </c>
      <c r="E66" s="2"/>
    </row>
    <row r="67" spans="2:5" x14ac:dyDescent="0.25">
      <c r="B67" t="s">
        <v>53</v>
      </c>
      <c r="D67" s="2">
        <f>SUM(D63:D66)</f>
        <v>447315.03926235024</v>
      </c>
      <c r="E67" s="2"/>
    </row>
    <row r="68" spans="2:5" x14ac:dyDescent="0.25">
      <c r="B68" t="s">
        <v>54</v>
      </c>
      <c r="D68" s="2">
        <f>D61-D67</f>
        <v>3167362.5321662216</v>
      </c>
      <c r="E68" s="2"/>
    </row>
    <row r="69" spans="2:5" x14ac:dyDescent="0.25">
      <c r="B69" t="s">
        <v>55</v>
      </c>
      <c r="C69" s="12">
        <v>0.25</v>
      </c>
      <c r="D69" s="2">
        <f>D68*C69</f>
        <v>791840.63304155541</v>
      </c>
      <c r="E69" s="2"/>
    </row>
    <row r="70" spans="2:5" x14ac:dyDescent="0.25">
      <c r="B70" t="s">
        <v>56</v>
      </c>
      <c r="D70" s="2">
        <f>D68-D69</f>
        <v>2375521.8991246661</v>
      </c>
      <c r="E70" s="2"/>
    </row>
  </sheetData>
  <mergeCells count="2">
    <mergeCell ref="A1:E1"/>
    <mergeCell ref="A23:A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 Chahin</dc:creator>
  <cp:lastModifiedBy>usuario</cp:lastModifiedBy>
  <dcterms:created xsi:type="dcterms:W3CDTF">2017-08-24T18:49:36Z</dcterms:created>
  <dcterms:modified xsi:type="dcterms:W3CDTF">2021-05-13T20:30:08Z</dcterms:modified>
</cp:coreProperties>
</file>