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UAGRM\COSTOS Y PRESUP\"/>
    </mc:Choice>
  </mc:AlternateContent>
  <xr:revisionPtr revIDLastSave="0" documentId="13_ncr:1_{42595F2C-6676-44D7-80F6-1E4B04C8840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C50" i="1" l="1"/>
  <c r="C49" i="1"/>
  <c r="C48" i="1"/>
  <c r="C47" i="1"/>
  <c r="C46" i="1"/>
  <c r="C45" i="1"/>
  <c r="C44" i="1"/>
  <c r="C43" i="1"/>
  <c r="C41" i="1"/>
  <c r="C39" i="1"/>
  <c r="C40" i="1"/>
  <c r="C35" i="1"/>
  <c r="B35" i="1"/>
  <c r="C36" i="1"/>
  <c r="B36" i="1"/>
  <c r="C34" i="1"/>
  <c r="B34" i="1"/>
  <c r="C33" i="1"/>
  <c r="B33" i="1"/>
  <c r="C32" i="1"/>
  <c r="B32" i="1"/>
  <c r="C31" i="1"/>
  <c r="B31" i="1"/>
  <c r="D30" i="1"/>
  <c r="C30" i="1"/>
  <c r="B30" i="1"/>
  <c r="D5" i="1"/>
  <c r="C5" i="1"/>
  <c r="B5" i="1"/>
  <c r="E31" i="1"/>
  <c r="E30" i="1"/>
  <c r="E25" i="1"/>
  <c r="E23" i="1"/>
  <c r="C23" i="1"/>
  <c r="B23" i="1"/>
  <c r="C22" i="1"/>
  <c r="B22" i="1"/>
  <c r="C21" i="1"/>
  <c r="B21" i="1"/>
  <c r="B20" i="1"/>
  <c r="C20" i="1"/>
  <c r="C19" i="1"/>
  <c r="B19" i="1"/>
  <c r="C17" i="1"/>
  <c r="B17" i="1"/>
  <c r="C8" i="1"/>
  <c r="B8" i="1"/>
  <c r="E17" i="1"/>
  <c r="E16" i="1"/>
  <c r="F14" i="1"/>
  <c r="E14" i="1"/>
  <c r="E15" i="1"/>
  <c r="E13" i="1"/>
  <c r="E12" i="1"/>
  <c r="E11" i="1"/>
  <c r="E10" i="1"/>
  <c r="E7" i="1"/>
  <c r="C7" i="1"/>
  <c r="B7" i="1"/>
  <c r="E4" i="1"/>
  <c r="D4" i="1"/>
  <c r="C4" i="1"/>
  <c r="B4" i="1"/>
</calcChain>
</file>

<file path=xl/sharedStrings.xml><?xml version="1.0" encoding="utf-8"?>
<sst xmlns="http://schemas.openxmlformats.org/spreadsheetml/2006/main" count="48" uniqueCount="43">
  <si>
    <t>Motocicletas</t>
  </si>
  <si>
    <t>Precio</t>
  </si>
  <si>
    <t>Impuestos importación</t>
  </si>
  <si>
    <t>Gastos de aduana</t>
  </si>
  <si>
    <t>IVA + IT</t>
  </si>
  <si>
    <t>Precio CIF</t>
  </si>
  <si>
    <t>Recuperción IVA</t>
  </si>
  <si>
    <t>Insumos</t>
  </si>
  <si>
    <t>MOD</t>
  </si>
  <si>
    <t>E E</t>
  </si>
  <si>
    <t>costo directo</t>
  </si>
  <si>
    <t>Costos adm</t>
  </si>
  <si>
    <t>Costo comerc</t>
  </si>
  <si>
    <t>Costo Financ</t>
  </si>
  <si>
    <t>Costo Indirecto</t>
  </si>
  <si>
    <t>Costo Total</t>
  </si>
  <si>
    <t>CDU</t>
  </si>
  <si>
    <t>MC</t>
  </si>
  <si>
    <t>Qe</t>
  </si>
  <si>
    <t>Transporte + Seguro</t>
  </si>
  <si>
    <t>Partes y Piezas</t>
  </si>
  <si>
    <t>Costo Ind de fab</t>
  </si>
  <si>
    <t>Costo de Fabric</t>
  </si>
  <si>
    <t>Depreciación</t>
  </si>
  <si>
    <t>Costo total Unitario</t>
  </si>
  <si>
    <t>ESTADO DE RESULTADOS</t>
  </si>
  <si>
    <t>INGRESOS</t>
  </si>
  <si>
    <t>Ventas</t>
  </si>
  <si>
    <t>Costos de Venta</t>
  </si>
  <si>
    <t>Ingresos netos</t>
  </si>
  <si>
    <t>EGRESOS</t>
  </si>
  <si>
    <t>Total Egresos</t>
  </si>
  <si>
    <t>Utilidad</t>
  </si>
  <si>
    <t>Impuestos</t>
  </si>
  <si>
    <t>Utilidad Neta</t>
  </si>
  <si>
    <t>Cvu</t>
  </si>
  <si>
    <t>Cantidad</t>
  </si>
  <si>
    <t>Bici. de Paseo</t>
  </si>
  <si>
    <t>Bici. Deportivas</t>
  </si>
  <si>
    <t xml:space="preserve">Partes y Pzas </t>
  </si>
  <si>
    <t>Total</t>
  </si>
  <si>
    <t>Ingresos</t>
  </si>
  <si>
    <t>Costo parates y piezas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</si>
</sst>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9" fontId="0" fillId="0" borderId="0" xfId="1" applyNumberFormat="1" applyFont="1"/>
    <xf numFmtId="43" fontId="0" fillId="0" borderId="0" xfId="0" applyNumberFormat="1"/>
    <xf numFmtId="9" fontId="0" fillId="0" borderId="0" xfId="0" applyNumberFormat="1"/>
    <xf numFmtId="9" fontId="0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A30" workbookViewId="0">
      <selection activeCell="C51" sqref="C51"/>
    </sheetView>
  </sheetViews>
  <sheetFormatPr baseColWidth="10" defaultRowHeight="15" x14ac:dyDescent="0.25"/>
  <cols>
    <col min="1" max="1" width="21.7109375" customWidth="1"/>
    <col min="2" max="2" width="19.42578125" customWidth="1"/>
    <col min="3" max="3" width="18.42578125" customWidth="1"/>
    <col min="4" max="4" width="13.7109375" customWidth="1"/>
    <col min="5" max="5" width="20.42578125" bestFit="1" customWidth="1"/>
    <col min="6" max="6" width="13.140625" bestFit="1" customWidth="1"/>
    <col min="7" max="7" width="11.5703125" bestFit="1" customWidth="1"/>
  </cols>
  <sheetData>
    <row r="1" spans="1:9" x14ac:dyDescent="0.25">
      <c r="A1" t="s">
        <v>27</v>
      </c>
      <c r="B1" t="s">
        <v>37</v>
      </c>
      <c r="C1" t="s">
        <v>38</v>
      </c>
      <c r="D1" t="s">
        <v>0</v>
      </c>
      <c r="E1" t="s">
        <v>40</v>
      </c>
    </row>
    <row r="2" spans="1:9" x14ac:dyDescent="0.25">
      <c r="A2" t="s">
        <v>36</v>
      </c>
      <c r="B2" s="1">
        <v>3000</v>
      </c>
      <c r="C2" s="1">
        <v>1500</v>
      </c>
      <c r="D2" s="1">
        <v>500</v>
      </c>
      <c r="E2" s="1"/>
      <c r="F2" s="1"/>
      <c r="I2" s="1"/>
    </row>
    <row r="3" spans="1:9" x14ac:dyDescent="0.25">
      <c r="A3" t="s">
        <v>1</v>
      </c>
      <c r="B3">
        <v>300</v>
      </c>
      <c r="C3" s="1">
        <v>1000</v>
      </c>
      <c r="D3" s="1">
        <v>3000</v>
      </c>
      <c r="E3" s="1"/>
      <c r="F3" s="1"/>
      <c r="I3" s="1"/>
    </row>
    <row r="4" spans="1:9" x14ac:dyDescent="0.25">
      <c r="A4" t="s">
        <v>41</v>
      </c>
      <c r="B4" s="3">
        <f>B3*B2</f>
        <v>900000</v>
      </c>
      <c r="C4" s="3">
        <f t="shared" ref="C4:D4" si="0">C3*C2</f>
        <v>1500000</v>
      </c>
      <c r="D4" s="3">
        <f t="shared" si="0"/>
        <v>1500000</v>
      </c>
      <c r="E4" s="1">
        <f>SUM(B4:D4)</f>
        <v>3900000</v>
      </c>
      <c r="F4" s="1"/>
      <c r="G4" s="1"/>
      <c r="H4" s="1"/>
      <c r="I4" s="1"/>
    </row>
    <row r="5" spans="1:9" x14ac:dyDescent="0.25">
      <c r="B5" s="1">
        <f>B4/E4</f>
        <v>0.23076923076923078</v>
      </c>
      <c r="C5" s="1">
        <f>C4/E4</f>
        <v>0.38461538461538464</v>
      </c>
      <c r="D5" s="3">
        <f>D4/E4</f>
        <v>0.38461538461538464</v>
      </c>
      <c r="E5" s="1"/>
      <c r="F5" s="1"/>
      <c r="G5" s="1"/>
      <c r="H5" s="1"/>
      <c r="I5" s="1"/>
    </row>
    <row r="6" spans="1:9" x14ac:dyDescent="0.25">
      <c r="B6" s="3"/>
      <c r="C6" s="3"/>
      <c r="D6" s="3"/>
      <c r="E6" s="1"/>
      <c r="F6" s="1"/>
      <c r="G6" s="1"/>
      <c r="H6" s="1"/>
      <c r="I6" s="1"/>
    </row>
    <row r="7" spans="1:9" x14ac:dyDescent="0.25">
      <c r="A7" t="s">
        <v>39</v>
      </c>
      <c r="B7" s="3">
        <f>80*B2</f>
        <v>240000</v>
      </c>
      <c r="C7" s="3">
        <f>250*C2</f>
        <v>375000</v>
      </c>
      <c r="D7" s="1"/>
      <c r="E7" s="1">
        <f>SUM(B7:D7)</f>
        <v>615000</v>
      </c>
      <c r="F7" s="1"/>
      <c r="G7" s="1"/>
      <c r="H7" s="1"/>
      <c r="I7" s="1"/>
    </row>
    <row r="8" spans="1:9" x14ac:dyDescent="0.25">
      <c r="B8" s="3">
        <f>B7/E7</f>
        <v>0.3902439024390244</v>
      </c>
      <c r="C8" s="1">
        <f>C7/E7</f>
        <v>0.6097560975609756</v>
      </c>
      <c r="D8" s="1"/>
      <c r="E8" s="1"/>
      <c r="F8" s="1"/>
      <c r="G8" s="1"/>
      <c r="H8" s="1"/>
      <c r="I8" s="1"/>
    </row>
    <row r="9" spans="1:9" x14ac:dyDescent="0.25">
      <c r="A9" t="s">
        <v>19</v>
      </c>
      <c r="C9" s="1"/>
      <c r="D9" s="1"/>
      <c r="E9" s="1">
        <v>5000</v>
      </c>
      <c r="F9" s="1"/>
      <c r="G9" s="1"/>
      <c r="H9" s="1"/>
      <c r="I9" s="1"/>
    </row>
    <row r="10" spans="1:9" x14ac:dyDescent="0.25">
      <c r="A10" t="s">
        <v>5</v>
      </c>
      <c r="C10" s="1"/>
      <c r="D10" s="1"/>
      <c r="E10" s="1">
        <f>SUM(E7:E9)</f>
        <v>620000</v>
      </c>
      <c r="F10" s="1"/>
      <c r="G10" s="1"/>
      <c r="H10" s="1"/>
      <c r="I10" s="1"/>
    </row>
    <row r="11" spans="1:9" x14ac:dyDescent="0.25">
      <c r="A11" t="s">
        <v>2</v>
      </c>
      <c r="C11" s="1"/>
      <c r="D11" s="2">
        <v>0.15</v>
      </c>
      <c r="E11" s="1">
        <f>E10*D11</f>
        <v>93000</v>
      </c>
      <c r="F11" s="1"/>
      <c r="G11" s="1"/>
      <c r="H11" s="1"/>
      <c r="I11" s="1"/>
    </row>
    <row r="12" spans="1:9" x14ac:dyDescent="0.25">
      <c r="A12" t="s">
        <v>3</v>
      </c>
      <c r="C12" s="1"/>
      <c r="D12" s="2">
        <v>0.05</v>
      </c>
      <c r="E12" s="1">
        <f>E10*D12</f>
        <v>31000</v>
      </c>
      <c r="F12" s="1"/>
      <c r="G12" s="1"/>
      <c r="H12" s="1"/>
      <c r="I12" s="1"/>
    </row>
    <row r="13" spans="1:9" x14ac:dyDescent="0.25">
      <c r="E13" s="1">
        <f>SUM(E10:E12)</f>
        <v>744000</v>
      </c>
      <c r="F13" s="1"/>
      <c r="G13" s="1"/>
      <c r="H13" s="1"/>
      <c r="I13" s="1"/>
    </row>
    <row r="14" spans="1:9" x14ac:dyDescent="0.25">
      <c r="A14" t="s">
        <v>4</v>
      </c>
      <c r="C14" s="1"/>
      <c r="D14" s="2">
        <v>0.16</v>
      </c>
      <c r="E14" s="1">
        <f>E15-E13</f>
        <v>141714.2857142858</v>
      </c>
      <c r="F14" s="1">
        <f>D14*E15</f>
        <v>141714.28571428574</v>
      </c>
      <c r="G14" s="1"/>
      <c r="H14" s="1"/>
      <c r="I14" s="1"/>
    </row>
    <row r="15" spans="1:9" x14ac:dyDescent="0.25">
      <c r="C15" s="1"/>
      <c r="D15" s="2"/>
      <c r="E15" s="1">
        <f>E13/(1-D14)</f>
        <v>885714.2857142858</v>
      </c>
      <c r="F15" s="1"/>
      <c r="G15" s="1"/>
      <c r="H15" s="1"/>
      <c r="I15" s="1"/>
    </row>
    <row r="16" spans="1:9" x14ac:dyDescent="0.25">
      <c r="A16" t="s">
        <v>6</v>
      </c>
      <c r="C16" s="1"/>
      <c r="D16" s="2">
        <v>0.13</v>
      </c>
      <c r="E16" s="1">
        <f>E15*D16</f>
        <v>115142.85714285716</v>
      </c>
      <c r="G16" s="1"/>
      <c r="H16" s="1"/>
      <c r="I16" s="1"/>
    </row>
    <row r="17" spans="1:9" x14ac:dyDescent="0.25">
      <c r="A17" t="s">
        <v>42</v>
      </c>
      <c r="B17" s="1">
        <f>E17*B8</f>
        <v>300710.80139372824</v>
      </c>
      <c r="C17" s="1">
        <f>E17*C8</f>
        <v>469860.6271777004</v>
      </c>
      <c r="D17" s="1"/>
      <c r="E17" s="3">
        <f>E15-E16</f>
        <v>770571.42857142864</v>
      </c>
      <c r="F17" s="1"/>
      <c r="G17" s="1"/>
      <c r="H17" s="1"/>
      <c r="I17" s="1"/>
    </row>
    <row r="18" spans="1:9" x14ac:dyDescent="0.25">
      <c r="C18" s="1"/>
      <c r="D18" s="1"/>
      <c r="E18" s="1"/>
      <c r="F18" s="1"/>
      <c r="G18" s="1"/>
      <c r="H18" s="1"/>
      <c r="I18" s="1"/>
    </row>
    <row r="19" spans="1:9" x14ac:dyDescent="0.25">
      <c r="A19" t="s">
        <v>20</v>
      </c>
      <c r="B19" s="3">
        <f>B17</f>
        <v>300710.80139372824</v>
      </c>
      <c r="C19" s="3">
        <f>C17</f>
        <v>469860.6271777004</v>
      </c>
      <c r="D19" s="1"/>
      <c r="E19" s="1"/>
      <c r="F19" s="1"/>
      <c r="G19" s="1"/>
      <c r="H19" s="1"/>
      <c r="I19" s="1"/>
    </row>
    <row r="20" spans="1:9" x14ac:dyDescent="0.25">
      <c r="A20" t="s">
        <v>7</v>
      </c>
      <c r="B20" s="3">
        <f>B2*5</f>
        <v>15000</v>
      </c>
      <c r="C20" s="1">
        <f>10*C2</f>
        <v>15000</v>
      </c>
      <c r="D20" s="1"/>
      <c r="E20" s="1"/>
      <c r="F20" s="1"/>
      <c r="G20" s="1"/>
      <c r="H20" s="1"/>
      <c r="I20" s="1"/>
    </row>
    <row r="21" spans="1:9" x14ac:dyDescent="0.25">
      <c r="A21" t="s">
        <v>8</v>
      </c>
      <c r="B21" s="3">
        <f>60*B2*1.15/12*13</f>
        <v>224249.99999999994</v>
      </c>
      <c r="C21" s="3">
        <f>60*C2*1.15/12*13</f>
        <v>112124.99999999997</v>
      </c>
      <c r="D21" s="1"/>
      <c r="E21" s="1"/>
      <c r="F21" s="1"/>
      <c r="G21" s="1"/>
      <c r="H21" s="1"/>
      <c r="I21" s="1"/>
    </row>
    <row r="22" spans="1:9" x14ac:dyDescent="0.25">
      <c r="A22" t="s">
        <v>9</v>
      </c>
      <c r="B22" s="3">
        <f>25*B2*0.05</f>
        <v>3750</v>
      </c>
      <c r="C22" s="3">
        <f>25*C2*0.05</f>
        <v>1875</v>
      </c>
      <c r="D22" s="1"/>
      <c r="E22" s="1"/>
      <c r="F22" s="1"/>
      <c r="G22" s="1"/>
      <c r="H22" s="1"/>
      <c r="I22" s="1"/>
    </row>
    <row r="23" spans="1:9" x14ac:dyDescent="0.25">
      <c r="A23" t="s">
        <v>10</v>
      </c>
      <c r="B23" s="3">
        <f>SUM(B19:B22)</f>
        <v>543710.80139372824</v>
      </c>
      <c r="C23" s="3">
        <f>SUM(C19:C22)</f>
        <v>598860.6271777004</v>
      </c>
      <c r="E23" s="3">
        <f>SUM(B23:C23)</f>
        <v>1142571.4285714286</v>
      </c>
    </row>
    <row r="24" spans="1:9" x14ac:dyDescent="0.25">
      <c r="A24" t="s">
        <v>21</v>
      </c>
      <c r="B24" s="3"/>
      <c r="C24" s="3"/>
      <c r="D24" s="1"/>
      <c r="E24" s="1">
        <v>5000</v>
      </c>
    </row>
    <row r="25" spans="1:9" x14ac:dyDescent="0.25">
      <c r="A25" t="s">
        <v>22</v>
      </c>
      <c r="B25" s="3"/>
      <c r="C25" s="3"/>
      <c r="D25" s="1"/>
      <c r="E25" s="3">
        <f>E24+E23</f>
        <v>1147571.4285714286</v>
      </c>
    </row>
    <row r="26" spans="1:9" x14ac:dyDescent="0.25">
      <c r="A26" t="s">
        <v>11</v>
      </c>
      <c r="B26" s="3"/>
      <c r="C26" s="3"/>
      <c r="E26" s="1">
        <v>20000</v>
      </c>
    </row>
    <row r="27" spans="1:9" x14ac:dyDescent="0.25">
      <c r="A27" t="s">
        <v>12</v>
      </c>
      <c r="B27" s="1"/>
      <c r="C27" s="1"/>
      <c r="E27" s="1">
        <v>8000</v>
      </c>
    </row>
    <row r="28" spans="1:9" x14ac:dyDescent="0.25">
      <c r="A28" t="s">
        <v>13</v>
      </c>
      <c r="B28" s="1"/>
      <c r="C28" s="1"/>
      <c r="E28" s="1">
        <v>2000</v>
      </c>
    </row>
    <row r="29" spans="1:9" x14ac:dyDescent="0.25">
      <c r="A29" t="s">
        <v>23</v>
      </c>
      <c r="B29" s="1"/>
      <c r="C29" s="1"/>
      <c r="E29" s="1">
        <v>2500</v>
      </c>
    </row>
    <row r="30" spans="1:9" x14ac:dyDescent="0.25">
      <c r="A30" t="s">
        <v>14</v>
      </c>
      <c r="B30" s="1">
        <f>E30*B5</f>
        <v>273478.02197802201</v>
      </c>
      <c r="C30" s="1">
        <f>E30*C5</f>
        <v>455796.70329670334</v>
      </c>
      <c r="D30" s="3">
        <f>E30*D5</f>
        <v>455796.70329670334</v>
      </c>
      <c r="E30" s="1">
        <f>SUM(E24:E29)</f>
        <v>1185071.4285714286</v>
      </c>
    </row>
    <row r="31" spans="1:9" x14ac:dyDescent="0.25">
      <c r="A31" t="s">
        <v>15</v>
      </c>
      <c r="B31" s="1">
        <f>B23+B30</f>
        <v>817188.8233717503</v>
      </c>
      <c r="C31" s="1">
        <f>C23+C30</f>
        <v>1054657.3304744037</v>
      </c>
      <c r="E31" s="3">
        <f>E23+E30</f>
        <v>2327642.8571428573</v>
      </c>
    </row>
    <row r="32" spans="1:9" x14ac:dyDescent="0.25">
      <c r="A32" t="s">
        <v>24</v>
      </c>
      <c r="B32" s="1">
        <f>B31/B2</f>
        <v>272.39627445725012</v>
      </c>
      <c r="C32" s="1">
        <f>C31/C2</f>
        <v>703.1048869829358</v>
      </c>
    </row>
    <row r="33" spans="1:5" x14ac:dyDescent="0.25">
      <c r="A33" t="s">
        <v>16</v>
      </c>
      <c r="B33" s="3">
        <f>B23/B2</f>
        <v>181.23693379790942</v>
      </c>
      <c r="C33" s="3">
        <f>C23/C2</f>
        <v>399.24041811846695</v>
      </c>
    </row>
    <row r="34" spans="1:5" x14ac:dyDescent="0.25">
      <c r="A34" t="s">
        <v>17</v>
      </c>
      <c r="B34" s="3">
        <f>B3-B33</f>
        <v>118.76306620209058</v>
      </c>
      <c r="C34" s="3">
        <f>C3-C33</f>
        <v>600.75958188153299</v>
      </c>
    </row>
    <row r="35" spans="1:5" x14ac:dyDescent="0.25">
      <c r="A35" t="s">
        <v>18</v>
      </c>
      <c r="B35" s="3">
        <f>B30/(B3-B36)</f>
        <v>2302.7194457295677</v>
      </c>
      <c r="C35" s="3">
        <f>C30/(C3-C36)</f>
        <v>758.7006800111003</v>
      </c>
    </row>
    <row r="36" spans="1:5" x14ac:dyDescent="0.25">
      <c r="A36" t="s">
        <v>35</v>
      </c>
      <c r="B36" s="1">
        <f>B33</f>
        <v>181.23693379790942</v>
      </c>
      <c r="C36" s="1">
        <f>C33</f>
        <v>399.24041811846695</v>
      </c>
    </row>
    <row r="37" spans="1:5" x14ac:dyDescent="0.25">
      <c r="A37" t="s">
        <v>25</v>
      </c>
    </row>
    <row r="38" spans="1:5" x14ac:dyDescent="0.25">
      <c r="A38" t="s">
        <v>26</v>
      </c>
    </row>
    <row r="39" spans="1:5" x14ac:dyDescent="0.25">
      <c r="A39" t="s">
        <v>27</v>
      </c>
      <c r="B39" s="3"/>
      <c r="C39" s="3">
        <f>B4+C4</f>
        <v>2400000</v>
      </c>
      <c r="E39" s="3"/>
    </row>
    <row r="40" spans="1:5" x14ac:dyDescent="0.25">
      <c r="A40" t="s">
        <v>28</v>
      </c>
      <c r="B40" s="3"/>
      <c r="C40" s="3">
        <f>E25</f>
        <v>1147571.4285714286</v>
      </c>
      <c r="E40" s="3"/>
    </row>
    <row r="41" spans="1:5" x14ac:dyDescent="0.25">
      <c r="A41" t="s">
        <v>29</v>
      </c>
      <c r="B41" s="3"/>
      <c r="C41" s="3">
        <f>C39-C40</f>
        <v>1252428.5714285714</v>
      </c>
      <c r="E41" s="3"/>
    </row>
    <row r="42" spans="1:5" x14ac:dyDescent="0.25">
      <c r="A42" t="s">
        <v>30</v>
      </c>
    </row>
    <row r="43" spans="1:5" x14ac:dyDescent="0.25">
      <c r="A43" t="s">
        <v>11</v>
      </c>
      <c r="B43" s="1"/>
      <c r="C43" s="1">
        <f>E26-D5</f>
        <v>19999.615384615383</v>
      </c>
      <c r="E43" s="3"/>
    </row>
    <row r="44" spans="1:5" x14ac:dyDescent="0.25">
      <c r="A44" t="s">
        <v>12</v>
      </c>
      <c r="B44" s="1"/>
      <c r="C44" s="1">
        <f>E27-E27*D5</f>
        <v>4923.0769230769229</v>
      </c>
      <c r="E44" s="3"/>
    </row>
    <row r="45" spans="1:5" x14ac:dyDescent="0.25">
      <c r="A45" t="s">
        <v>13</v>
      </c>
      <c r="B45" s="1"/>
      <c r="C45" s="1">
        <f>E28-E28*D5</f>
        <v>1230.7692307692307</v>
      </c>
      <c r="E45" s="3"/>
    </row>
    <row r="46" spans="1:5" x14ac:dyDescent="0.25">
      <c r="A46" t="s">
        <v>23</v>
      </c>
      <c r="B46" s="1"/>
      <c r="C46" s="1">
        <f>E29-E29*D5</f>
        <v>1538.4615384615386</v>
      </c>
      <c r="E46" s="3"/>
    </row>
    <row r="47" spans="1:5" x14ac:dyDescent="0.25">
      <c r="A47" t="s">
        <v>31</v>
      </c>
      <c r="B47" s="3"/>
      <c r="C47" s="1">
        <f>SUM(C43:C46)</f>
        <v>27691.923076923074</v>
      </c>
      <c r="E47" s="3"/>
    </row>
    <row r="48" spans="1:5" x14ac:dyDescent="0.25">
      <c r="A48" t="s">
        <v>32</v>
      </c>
      <c r="B48" s="3"/>
      <c r="C48" s="3">
        <f>C41-C47</f>
        <v>1224736.6483516484</v>
      </c>
      <c r="E48" s="3"/>
    </row>
    <row r="49" spans="1:5" x14ac:dyDescent="0.25">
      <c r="A49" t="s">
        <v>33</v>
      </c>
      <c r="B49" s="5">
        <v>0.25</v>
      </c>
      <c r="C49" s="3">
        <f>C48*B49</f>
        <v>306184.16208791209</v>
      </c>
      <c r="D49" s="4"/>
      <c r="E49" s="3"/>
    </row>
    <row r="50" spans="1:5" x14ac:dyDescent="0.25">
      <c r="A50" t="s">
        <v>34</v>
      </c>
      <c r="B50" s="3"/>
      <c r="C50" s="3">
        <f>C48-C49</f>
        <v>918552.48626373627</v>
      </c>
      <c r="E5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 Chahin</dc:creator>
  <cp:lastModifiedBy>usuario</cp:lastModifiedBy>
  <dcterms:created xsi:type="dcterms:W3CDTF">2016-10-04T19:38:46Z</dcterms:created>
  <dcterms:modified xsi:type="dcterms:W3CDTF">2021-05-20T20:45:07Z</dcterms:modified>
</cp:coreProperties>
</file>