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4" i="1"/>
  <c r="G53" i="1"/>
  <c r="F53" i="1"/>
  <c r="E53" i="1"/>
  <c r="D53" i="1"/>
  <c r="C53" i="1"/>
  <c r="C40" i="1" l="1"/>
  <c r="C39" i="1"/>
  <c r="F39" i="1"/>
  <c r="F38" i="1"/>
  <c r="C38" i="1"/>
  <c r="D36" i="1"/>
  <c r="E36" i="1"/>
  <c r="F36" i="1"/>
  <c r="C36" i="1"/>
  <c r="D35" i="1"/>
  <c r="E35" i="1"/>
  <c r="F35" i="1"/>
  <c r="C35" i="1"/>
  <c r="F44" i="1"/>
  <c r="E44" i="1"/>
  <c r="D44" i="1"/>
  <c r="C44" i="1"/>
  <c r="D42" i="1"/>
  <c r="E42" i="1"/>
  <c r="F42" i="1" s="1"/>
  <c r="F43" i="1"/>
  <c r="E43" i="1"/>
  <c r="D43" i="1"/>
  <c r="C42" i="1"/>
  <c r="C43" i="1"/>
  <c r="B40" i="1"/>
  <c r="B39" i="1"/>
  <c r="B38" i="1"/>
  <c r="B44" i="1"/>
  <c r="F34" i="1"/>
  <c r="C34" i="1"/>
  <c r="D33" i="1"/>
  <c r="E33" i="1"/>
  <c r="F33" i="1"/>
  <c r="C33" i="1"/>
  <c r="F29" i="1"/>
  <c r="C29" i="1"/>
  <c r="F25" i="1"/>
  <c r="D25" i="1"/>
  <c r="D29" i="1" s="1"/>
  <c r="G29" i="1" s="1"/>
  <c r="E25" i="1"/>
  <c r="E29" i="1" s="1"/>
  <c r="C25" i="1"/>
  <c r="F24" i="1"/>
  <c r="C24" i="1"/>
  <c r="F23" i="1"/>
  <c r="C23" i="1"/>
  <c r="D23" i="1"/>
  <c r="D24" i="1" s="1"/>
  <c r="E23" i="1"/>
  <c r="E24" i="1" s="1"/>
  <c r="E34" i="1" s="1"/>
  <c r="E38" i="1" s="1"/>
  <c r="E39" i="1" s="1"/>
  <c r="D22" i="1"/>
  <c r="E22" i="1"/>
  <c r="F22" i="1"/>
  <c r="C22" i="1"/>
  <c r="F17" i="1"/>
  <c r="D17" i="1"/>
  <c r="E17" i="1"/>
  <c r="C17" i="1"/>
  <c r="G17" i="1" s="1"/>
  <c r="B13" i="1"/>
  <c r="E10" i="1"/>
  <c r="E13" i="1" s="1"/>
  <c r="E6" i="1"/>
  <c r="F5" i="1" s="1"/>
  <c r="D4" i="1"/>
  <c r="D10" i="1" s="1"/>
  <c r="D13" i="1" s="1"/>
  <c r="E4" i="1"/>
  <c r="F4" i="1"/>
  <c r="F10" i="1" s="1"/>
  <c r="F13" i="1" s="1"/>
  <c r="C4" i="1"/>
  <c r="C6" i="1" s="1"/>
  <c r="D5" i="1" s="1"/>
  <c r="D34" i="1" l="1"/>
  <c r="D38" i="1" s="1"/>
  <c r="D39" i="1" s="1"/>
  <c r="D40" i="1" s="1"/>
  <c r="E40" i="1" s="1"/>
  <c r="F40" i="1" s="1"/>
  <c r="G24" i="1"/>
  <c r="C7" i="1"/>
  <c r="C10" i="1"/>
  <c r="F6" i="1"/>
  <c r="D6" i="1"/>
  <c r="E5" i="1" s="1"/>
  <c r="E7" i="1" s="1"/>
  <c r="F7" i="1"/>
  <c r="D7" i="1"/>
  <c r="D16" i="1" l="1"/>
  <c r="D18" i="1"/>
  <c r="E18" i="1"/>
  <c r="E15" i="1"/>
  <c r="E19" i="1" s="1"/>
  <c r="E16" i="1"/>
  <c r="C13" i="1"/>
  <c r="G10" i="1"/>
  <c r="F16" i="1"/>
  <c r="F19" i="1" s="1"/>
  <c r="F18" i="1"/>
  <c r="C18" i="1"/>
  <c r="G18" i="1" s="1"/>
  <c r="C16" i="1"/>
  <c r="C15" i="1"/>
  <c r="C19" i="1" l="1"/>
  <c r="G15" i="1"/>
  <c r="G16" i="1"/>
  <c r="D19" i="1"/>
  <c r="G19" i="1" l="1"/>
</calcChain>
</file>

<file path=xl/sharedStrings.xml><?xml version="1.0" encoding="utf-8"?>
<sst xmlns="http://schemas.openxmlformats.org/spreadsheetml/2006/main" count="51" uniqueCount="49">
  <si>
    <t>Ventas actuales</t>
  </si>
  <si>
    <t>Ventas planeadas</t>
  </si>
  <si>
    <t>Inventario inicial</t>
  </si>
  <si>
    <t>Inventario final</t>
  </si>
  <si>
    <t>PRODUCCION</t>
  </si>
  <si>
    <t>1er</t>
  </si>
  <si>
    <t>2do</t>
  </si>
  <si>
    <t>3er</t>
  </si>
  <si>
    <t>4to</t>
  </si>
  <si>
    <t>INGRESOS</t>
  </si>
  <si>
    <t>Ventas</t>
  </si>
  <si>
    <t>Caja y banco</t>
  </si>
  <si>
    <t>Prestamo banco</t>
  </si>
  <si>
    <t>Total ingresos</t>
  </si>
  <si>
    <t>EGRESOS:</t>
  </si>
  <si>
    <t>Materia prima</t>
  </si>
  <si>
    <t>Insumos</t>
  </si>
  <si>
    <t>Mano de obra</t>
  </si>
  <si>
    <t>Energía electrica</t>
  </si>
  <si>
    <t>Total costo directo</t>
  </si>
  <si>
    <t>costo indirecto de fabricación</t>
  </si>
  <si>
    <t>lubricantes y piezas de recambio</t>
  </si>
  <si>
    <t>mantenimiento</t>
  </si>
  <si>
    <t>personal de produccion y calidad</t>
  </si>
  <si>
    <t>total</t>
  </si>
  <si>
    <t>sueldo y salarios</t>
  </si>
  <si>
    <t>material escritorio</t>
  </si>
  <si>
    <t>servicios basicos</t>
  </si>
  <si>
    <t>seguros y otros</t>
  </si>
  <si>
    <t>total costos administrativos</t>
  </si>
  <si>
    <t>promocion y distribucion</t>
  </si>
  <si>
    <t>publicidad</t>
  </si>
  <si>
    <t>depreciación</t>
  </si>
  <si>
    <t>TOTAL PRESUPUESTO</t>
  </si>
  <si>
    <t>Intereses</t>
  </si>
  <si>
    <t>amortizacion</t>
  </si>
  <si>
    <t>INVERSION</t>
  </si>
  <si>
    <t>TOTAL EGRESOS</t>
  </si>
  <si>
    <t>RESULTADO</t>
  </si>
  <si>
    <t>ACUMULADO</t>
  </si>
  <si>
    <t>CAPITAL</t>
  </si>
  <si>
    <t>AMORTIAZCION</t>
  </si>
  <si>
    <t>INTERESES 12%anual</t>
  </si>
  <si>
    <t>RESULTADO PROYECTADOS</t>
  </si>
  <si>
    <t>TOTAL</t>
  </si>
  <si>
    <t>intereses</t>
  </si>
  <si>
    <t>van</t>
  </si>
  <si>
    <t>tir</t>
  </si>
  <si>
    <t>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</si>
</sst>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7" zoomScale="80" zoomScaleNormal="80" workbookViewId="0">
      <selection activeCell="B55" sqref="B55"/>
    </sheetView>
  </sheetViews>
  <sheetFormatPr baseColWidth="10" defaultColWidth="9.140625" defaultRowHeight="15" x14ac:dyDescent="0.25"/>
  <cols>
    <col min="1" max="1" width="28.85546875" customWidth="1"/>
    <col min="2" max="2" width="16.85546875" customWidth="1"/>
    <col min="3" max="3" width="16" customWidth="1"/>
    <col min="4" max="4" width="15.28515625" customWidth="1"/>
    <col min="5" max="5" width="14.85546875" customWidth="1"/>
    <col min="6" max="6" width="15.140625" customWidth="1"/>
    <col min="7" max="7" width="18.7109375" customWidth="1"/>
  </cols>
  <sheetData>
    <row r="1" spans="1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t="s">
        <v>0</v>
      </c>
      <c r="B3" s="1"/>
      <c r="C3" s="1">
        <v>60000</v>
      </c>
      <c r="D3" s="1">
        <v>70000</v>
      </c>
      <c r="E3" s="1">
        <v>80000</v>
      </c>
      <c r="F3" s="1">
        <v>70000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1</v>
      </c>
      <c r="B4" s="1"/>
      <c r="C4" s="1">
        <f>C3+C3*5%</f>
        <v>63000</v>
      </c>
      <c r="D4" s="1">
        <f t="shared" ref="D4:F4" si="0">D3+D3*5%</f>
        <v>73500</v>
      </c>
      <c r="E4" s="1">
        <f t="shared" si="0"/>
        <v>84000</v>
      </c>
      <c r="F4" s="1">
        <f t="shared" si="0"/>
        <v>73500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t="s">
        <v>2</v>
      </c>
      <c r="B5" s="1"/>
      <c r="C5" s="1">
        <v>2000</v>
      </c>
      <c r="D5" s="1">
        <f>C6</f>
        <v>1260</v>
      </c>
      <c r="E5" s="1">
        <f t="shared" ref="E5:F5" si="1">D6</f>
        <v>1470</v>
      </c>
      <c r="F5" s="1">
        <f t="shared" si="1"/>
        <v>1680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3</v>
      </c>
      <c r="B6" s="1"/>
      <c r="C6" s="1">
        <f>C4*2%</f>
        <v>1260</v>
      </c>
      <c r="D6" s="1">
        <f t="shared" ref="D6:F6" si="2">D4*2%</f>
        <v>1470</v>
      </c>
      <c r="E6" s="1">
        <f t="shared" si="2"/>
        <v>1680</v>
      </c>
      <c r="F6" s="1">
        <f t="shared" si="2"/>
        <v>1470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/>
      <c r="C7" s="1">
        <f>C4-C5+C6</f>
        <v>62260</v>
      </c>
      <c r="D7" s="1">
        <f t="shared" ref="D7:F7" si="3">D4-D5+D6</f>
        <v>73710</v>
      </c>
      <c r="E7" s="1">
        <f t="shared" si="3"/>
        <v>84210</v>
      </c>
      <c r="F7" s="1">
        <f t="shared" si="3"/>
        <v>73290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t="s">
        <v>10</v>
      </c>
      <c r="B10" s="1"/>
      <c r="C10" s="1">
        <f>C4*50</f>
        <v>3150000</v>
      </c>
      <c r="D10" s="1">
        <f t="shared" ref="D10:F10" si="4">D4*50</f>
        <v>3675000</v>
      </c>
      <c r="E10" s="1">
        <f t="shared" si="4"/>
        <v>4200000</v>
      </c>
      <c r="F10" s="1">
        <f t="shared" si="4"/>
        <v>3675000</v>
      </c>
      <c r="G10" s="1">
        <f>SUM(C10:F10)</f>
        <v>14700000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t="s">
        <v>11</v>
      </c>
      <c r="B11" s="1">
        <v>100000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t="s">
        <v>12</v>
      </c>
      <c r="B12" s="1">
        <v>1000000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2" t="s">
        <v>13</v>
      </c>
      <c r="B13" s="1">
        <f>SUM(B10:B12)</f>
        <v>1100000</v>
      </c>
      <c r="C13" s="1">
        <f t="shared" ref="C13:F13" si="5">SUM(C10:C12)</f>
        <v>3150000</v>
      </c>
      <c r="D13" s="1">
        <f t="shared" si="5"/>
        <v>3675000</v>
      </c>
      <c r="E13" s="1">
        <f t="shared" si="5"/>
        <v>4200000</v>
      </c>
      <c r="F13" s="1">
        <f t="shared" si="5"/>
        <v>3675000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t="s">
        <v>15</v>
      </c>
      <c r="C15" s="1">
        <f>(C7+D7)*1.15*4</f>
        <v>625462</v>
      </c>
      <c r="D15" s="1"/>
      <c r="E15" s="1">
        <f>(E7+F7)*1.15*4</f>
        <v>724500</v>
      </c>
      <c r="F15" s="1"/>
      <c r="G15" s="1">
        <f>SUM(C15:F15)</f>
        <v>1349962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t="s">
        <v>16</v>
      </c>
      <c r="B16" s="1"/>
      <c r="C16" s="1">
        <f>2*C7/100</f>
        <v>1245.2</v>
      </c>
      <c r="D16" s="1">
        <f t="shared" ref="D16:F16" si="6">2*D7/100</f>
        <v>1474.2</v>
      </c>
      <c r="E16" s="1">
        <f t="shared" si="6"/>
        <v>1684.2</v>
      </c>
      <c r="F16" s="1">
        <f t="shared" si="6"/>
        <v>1465.8</v>
      </c>
      <c r="G16" s="1">
        <f>SUM(C16:F16)</f>
        <v>5869.4000000000005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t="s">
        <v>17</v>
      </c>
      <c r="B17" s="1"/>
      <c r="C17" s="1">
        <f>10*3500*1.15*3</f>
        <v>120750</v>
      </c>
      <c r="D17" s="1">
        <f t="shared" ref="D17:E17" si="7">10*3500*1.15*3</f>
        <v>120750</v>
      </c>
      <c r="E17" s="1">
        <f t="shared" si="7"/>
        <v>120750</v>
      </c>
      <c r="F17" s="1">
        <f>10*3500*1.15*4</f>
        <v>161000</v>
      </c>
      <c r="G17" s="1">
        <f t="shared" ref="G17:G19" si="8">SUM(C17:F17)</f>
        <v>523250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t="s">
        <v>18</v>
      </c>
      <c r="B18" s="1"/>
      <c r="C18" s="1">
        <f>(C7*200*0.6)/100</f>
        <v>74712</v>
      </c>
      <c r="D18" s="1">
        <f t="shared" ref="D18:F18" si="9">(D7*200*0.6)/100</f>
        <v>88452</v>
      </c>
      <c r="E18" s="1">
        <f t="shared" si="9"/>
        <v>101052</v>
      </c>
      <c r="F18" s="1">
        <f t="shared" si="9"/>
        <v>87948</v>
      </c>
      <c r="G18" s="1">
        <f t="shared" si="8"/>
        <v>352164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2" t="s">
        <v>19</v>
      </c>
      <c r="B19" s="1"/>
      <c r="C19" s="1">
        <f>SUM(C15:C18)</f>
        <v>822169.2</v>
      </c>
      <c r="D19" s="1">
        <f t="shared" ref="D19:F19" si="10">SUM(D15:D18)</f>
        <v>210676.2</v>
      </c>
      <c r="E19" s="1">
        <f t="shared" si="10"/>
        <v>947986.2</v>
      </c>
      <c r="F19" s="1">
        <f t="shared" si="10"/>
        <v>250413.8</v>
      </c>
      <c r="G19" s="1">
        <f t="shared" si="8"/>
        <v>2231245.4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t="s">
        <v>21</v>
      </c>
      <c r="B21" s="1"/>
      <c r="C21" s="1">
        <v>25000</v>
      </c>
      <c r="D21" s="1">
        <v>25000</v>
      </c>
      <c r="E21" s="1">
        <v>25000</v>
      </c>
      <c r="F21" s="1">
        <v>25000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t="s">
        <v>22</v>
      </c>
      <c r="B22" s="1"/>
      <c r="C22" s="1">
        <f>5000*3</f>
        <v>15000</v>
      </c>
      <c r="D22" s="1">
        <f t="shared" ref="D22:F22" si="11">5000*3</f>
        <v>15000</v>
      </c>
      <c r="E22" s="1">
        <f t="shared" si="11"/>
        <v>15000</v>
      </c>
      <c r="F22" s="1">
        <f t="shared" si="11"/>
        <v>15000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t="s">
        <v>23</v>
      </c>
      <c r="B23" s="1"/>
      <c r="C23" s="1">
        <f>2*4000*1.15*3</f>
        <v>27600</v>
      </c>
      <c r="D23" s="1">
        <f t="shared" ref="D23:E23" si="12">2*4000*1.15*3</f>
        <v>27600</v>
      </c>
      <c r="E23" s="1">
        <f t="shared" si="12"/>
        <v>27600</v>
      </c>
      <c r="F23" s="1">
        <f>2*4000*1.15*4</f>
        <v>36800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2" t="s">
        <v>24</v>
      </c>
      <c r="B24" s="1"/>
      <c r="C24" s="1">
        <f>SUM(C21:C23)</f>
        <v>67600</v>
      </c>
      <c r="D24" s="1">
        <f t="shared" ref="D24:F24" si="13">SUM(D21:D23)</f>
        <v>67600</v>
      </c>
      <c r="E24" s="1">
        <f t="shared" si="13"/>
        <v>67600</v>
      </c>
      <c r="F24" s="1">
        <f t="shared" si="13"/>
        <v>76800</v>
      </c>
      <c r="G24" s="1">
        <f>SUM(C24:F24)</f>
        <v>279600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t="s">
        <v>25</v>
      </c>
      <c r="B25" s="1"/>
      <c r="C25" s="1">
        <f>60000*1.15</f>
        <v>69000</v>
      </c>
      <c r="D25" s="1">
        <f t="shared" ref="D25:E25" si="14">60000*1.15</f>
        <v>69000</v>
      </c>
      <c r="E25" s="1">
        <f t="shared" si="14"/>
        <v>69000</v>
      </c>
      <c r="F25" s="1">
        <f>60000*1.15/3*4</f>
        <v>92000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t="s">
        <v>26</v>
      </c>
      <c r="B26" s="1"/>
      <c r="C26" s="1">
        <v>10000</v>
      </c>
      <c r="D26" s="1">
        <v>10000</v>
      </c>
      <c r="E26" s="1">
        <v>10000</v>
      </c>
      <c r="F26" s="1">
        <v>10000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t="s">
        <v>27</v>
      </c>
      <c r="B27" s="1"/>
      <c r="C27" s="1">
        <v>20000</v>
      </c>
      <c r="D27" s="1">
        <v>20000</v>
      </c>
      <c r="E27" s="1">
        <v>20000</v>
      </c>
      <c r="F27" s="1">
        <v>20000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t="s">
        <v>28</v>
      </c>
      <c r="B28" s="1"/>
      <c r="C28" s="1">
        <v>10000</v>
      </c>
      <c r="D28" s="1">
        <v>10000</v>
      </c>
      <c r="E28" s="1">
        <v>10000</v>
      </c>
      <c r="F28" s="1">
        <v>10000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2" t="s">
        <v>29</v>
      </c>
      <c r="B29" s="1"/>
      <c r="C29" s="1">
        <f>SUM(C25:C28)</f>
        <v>109000</v>
      </c>
      <c r="D29" s="1">
        <f t="shared" ref="D29:F29" si="15">SUM(D25:D28)</f>
        <v>109000</v>
      </c>
      <c r="E29" s="1">
        <f t="shared" si="15"/>
        <v>109000</v>
      </c>
      <c r="F29" s="1">
        <f t="shared" si="15"/>
        <v>132000</v>
      </c>
      <c r="G29" s="1">
        <f>SUM(C29:F29)</f>
        <v>459000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t="s">
        <v>30</v>
      </c>
      <c r="B30" s="1"/>
      <c r="C30" s="1">
        <v>50000</v>
      </c>
      <c r="D30" s="1">
        <v>50000</v>
      </c>
      <c r="E30" s="1">
        <v>50000</v>
      </c>
      <c r="F30" s="1">
        <v>50000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t="s">
        <v>31</v>
      </c>
      <c r="B31" s="1"/>
      <c r="C31" s="1">
        <v>50000</v>
      </c>
      <c r="D31" s="1">
        <v>50000</v>
      </c>
      <c r="E31" s="1">
        <v>50000</v>
      </c>
      <c r="F31" s="1">
        <v>50000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t="s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" t="s">
        <v>24</v>
      </c>
      <c r="B33" s="1"/>
      <c r="C33" s="1">
        <f>SUM(C30:C32)</f>
        <v>100000</v>
      </c>
      <c r="D33" s="1">
        <f t="shared" ref="D33:F33" si="16">SUM(D30:D32)</f>
        <v>100000</v>
      </c>
      <c r="E33" s="1">
        <f t="shared" si="16"/>
        <v>100000</v>
      </c>
      <c r="F33" s="1">
        <f t="shared" si="16"/>
        <v>100000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t="s">
        <v>33</v>
      </c>
      <c r="B34" s="1"/>
      <c r="C34" s="1">
        <f>C19+C24+C29+C33</f>
        <v>1098769.2</v>
      </c>
      <c r="D34" s="1">
        <f t="shared" ref="D34:F34" si="17">D19+D24+D29+D33</f>
        <v>487276.2</v>
      </c>
      <c r="E34" s="1">
        <f t="shared" si="17"/>
        <v>1224586.2</v>
      </c>
      <c r="F34" s="1">
        <f t="shared" si="17"/>
        <v>559213.80000000005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t="s">
        <v>34</v>
      </c>
      <c r="B35" s="1"/>
      <c r="C35" s="1">
        <f>C44</f>
        <v>45000</v>
      </c>
      <c r="D35" s="1">
        <f t="shared" ref="D35:F35" si="18">D44</f>
        <v>33750</v>
      </c>
      <c r="E35" s="1">
        <f t="shared" si="18"/>
        <v>22500</v>
      </c>
      <c r="F35" s="1">
        <f t="shared" si="18"/>
        <v>11250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t="s">
        <v>35</v>
      </c>
      <c r="B36" s="1"/>
      <c r="C36" s="1">
        <f>C43</f>
        <v>375000</v>
      </c>
      <c r="D36" s="1">
        <f t="shared" ref="D36:F36" si="19">D43</f>
        <v>375000</v>
      </c>
      <c r="E36" s="1">
        <f t="shared" si="19"/>
        <v>375000</v>
      </c>
      <c r="F36" s="1">
        <f t="shared" si="19"/>
        <v>375000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t="s">
        <v>36</v>
      </c>
      <c r="B37" s="1">
        <v>1000000</v>
      </c>
      <c r="C37" s="1">
        <v>50000</v>
      </c>
      <c r="D37" s="1">
        <v>50000</v>
      </c>
      <c r="E37" s="1">
        <v>50000</v>
      </c>
      <c r="F37" s="1">
        <v>50000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t="s">
        <v>37</v>
      </c>
      <c r="B38" s="1">
        <f>B37</f>
        <v>1000000</v>
      </c>
      <c r="C38" s="1">
        <f>SUM(C34:C37)</f>
        <v>1568769.2</v>
      </c>
      <c r="D38" s="1">
        <f t="shared" ref="D38:F38" si="20">SUM(D34:D37)</f>
        <v>946026.2</v>
      </c>
      <c r="E38" s="1">
        <f t="shared" si="20"/>
        <v>1672086.2</v>
      </c>
      <c r="F38" s="1">
        <f t="shared" si="20"/>
        <v>995463.8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t="s">
        <v>38</v>
      </c>
      <c r="B39" s="1">
        <f>B13-B38</f>
        <v>100000</v>
      </c>
      <c r="C39" s="1">
        <f t="shared" ref="C39:F39" si="21">C13-C38</f>
        <v>1581230.8</v>
      </c>
      <c r="D39" s="1">
        <f t="shared" si="21"/>
        <v>2728973.8</v>
      </c>
      <c r="E39" s="1">
        <f t="shared" si="21"/>
        <v>2527913.7999999998</v>
      </c>
      <c r="F39" s="1">
        <f t="shared" si="21"/>
        <v>2679536.2000000002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t="s">
        <v>39</v>
      </c>
      <c r="B40" s="1">
        <f>B39</f>
        <v>100000</v>
      </c>
      <c r="C40" s="1">
        <f>B40+C39</f>
        <v>1681230.8</v>
      </c>
      <c r="D40" s="1">
        <f t="shared" ref="D40:F40" si="22">C40+D39</f>
        <v>4410204.5999999996</v>
      </c>
      <c r="E40" s="1">
        <f t="shared" si="22"/>
        <v>6938118.3999999994</v>
      </c>
      <c r="F40" s="1">
        <f t="shared" si="22"/>
        <v>9617654.5999999996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t="s">
        <v>40</v>
      </c>
      <c r="B42" s="1">
        <v>1500000</v>
      </c>
      <c r="C42" s="1">
        <f>B42-C43</f>
        <v>1125000</v>
      </c>
      <c r="D42" s="1">
        <f t="shared" ref="D42:F42" si="23">C42-D43</f>
        <v>750000</v>
      </c>
      <c r="E42" s="1">
        <f t="shared" si="23"/>
        <v>375000</v>
      </c>
      <c r="F42" s="1">
        <f t="shared" si="23"/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t="s">
        <v>41</v>
      </c>
      <c r="B43" s="1"/>
      <c r="C43" s="1">
        <f>B42/4</f>
        <v>375000</v>
      </c>
      <c r="D43" s="1">
        <f>B42/4</f>
        <v>375000</v>
      </c>
      <c r="E43" s="1">
        <f>B42/4</f>
        <v>375000</v>
      </c>
      <c r="F43" s="1">
        <f>B42/4</f>
        <v>375000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t="s">
        <v>42</v>
      </c>
      <c r="B44" s="1">
        <f>12%/4</f>
        <v>0.03</v>
      </c>
      <c r="C44" s="1">
        <f>B42*B44</f>
        <v>45000</v>
      </c>
      <c r="D44" s="1">
        <f>C42*B44</f>
        <v>33750</v>
      </c>
      <c r="E44" s="1">
        <f>D42*B44</f>
        <v>22500</v>
      </c>
      <c r="F44" s="1">
        <f>E42*B44</f>
        <v>11250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B48" s="1">
        <v>0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t="s">
        <v>36</v>
      </c>
      <c r="B49" s="1">
        <v>-2000000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t="s">
        <v>43</v>
      </c>
      <c r="B50" s="1"/>
      <c r="C50" s="1">
        <v>-200000</v>
      </c>
      <c r="D50" s="1">
        <v>500000</v>
      </c>
      <c r="E50" s="1">
        <v>1500000</v>
      </c>
      <c r="F50" s="1">
        <v>1700000</v>
      </c>
      <c r="G50" s="1">
        <v>2000000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t="s">
        <v>45</v>
      </c>
      <c r="B51" s="3">
        <v>0.1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t="s">
        <v>44</v>
      </c>
      <c r="B52" s="1">
        <v>-5000000</v>
      </c>
      <c r="C52" s="1">
        <v>-200000</v>
      </c>
      <c r="D52" s="1">
        <v>500000</v>
      </c>
      <c r="E52" s="1">
        <v>1500000</v>
      </c>
      <c r="F52" s="1">
        <v>1700000</v>
      </c>
      <c r="G52" s="1">
        <v>2000000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t="s">
        <v>48</v>
      </c>
      <c r="B53" s="1"/>
      <c r="C53" s="1">
        <f>C52/(1+B51)</f>
        <v>-181818.18181818179</v>
      </c>
      <c r="D53" s="1">
        <f>D52/((1+B51)*(1+B51))</f>
        <v>413223.1404958677</v>
      </c>
      <c r="E53" s="1">
        <f>E50/((1+B51)*(1+B51)*(1+B51))</f>
        <v>1126972.2013523662</v>
      </c>
      <c r="F53" s="1">
        <f>F50/((1+B51)*(1+B51)*(1+B51)*(1+B51))</f>
        <v>1161122.8741206196</v>
      </c>
      <c r="G53" s="1">
        <f>F50/((1+B51)*(1+B51)*(1+B51)*(1+B51)*(1+B51))</f>
        <v>1055566.2492005632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t="s">
        <v>46</v>
      </c>
      <c r="B54" s="1">
        <f>NPV(B51,C50,D50,E50,F50,G50)+B49</f>
        <v>1761342.680268982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t="s">
        <v>47</v>
      </c>
      <c r="B55" s="3">
        <f>IRR(B52:F52,15%)</f>
        <v>-9.774388920001853E-2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2021-07-29T20:46:30Z</dcterms:modified>
</cp:coreProperties>
</file>