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1670" windowHeight="41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B43" i="1"/>
  <c r="D41" i="1"/>
  <c r="C41" i="1"/>
  <c r="B41" i="1"/>
  <c r="B40" i="1"/>
  <c r="C40" i="1"/>
  <c r="D40" i="1"/>
  <c r="D39" i="1"/>
  <c r="K5" i="1"/>
  <c r="J5" i="1"/>
  <c r="K3" i="1"/>
  <c r="K4" i="1"/>
  <c r="K2" i="1"/>
  <c r="J4" i="1"/>
  <c r="J3" i="1"/>
  <c r="J2" i="1"/>
  <c r="D36" i="1" l="1"/>
  <c r="D32" i="1"/>
  <c r="D31" i="1"/>
  <c r="D30" i="1"/>
  <c r="D29" i="1"/>
  <c r="D28" i="1"/>
  <c r="D27" i="1"/>
  <c r="D25" i="1"/>
  <c r="D23" i="1"/>
  <c r="D21" i="1"/>
  <c r="D22" i="1"/>
  <c r="D20" i="1"/>
  <c r="B16" i="1"/>
  <c r="D19" i="1"/>
  <c r="D17" i="1"/>
  <c r="C17" i="1"/>
  <c r="B17" i="1"/>
  <c r="C16" i="1"/>
  <c r="B15" i="1"/>
  <c r="C15" i="1"/>
  <c r="D15" i="1"/>
  <c r="D8" i="1"/>
  <c r="B14" i="1"/>
  <c r="C14" i="1"/>
  <c r="D14" i="1"/>
  <c r="B9" i="1"/>
  <c r="B11" i="1"/>
  <c r="D12" i="1" l="1"/>
  <c r="C12" i="1"/>
  <c r="B12" i="1"/>
  <c r="D11" i="1"/>
  <c r="C11" i="1"/>
  <c r="C9" i="1"/>
  <c r="C8" i="1"/>
  <c r="B8" i="1"/>
  <c r="C7" i="1"/>
  <c r="B7" i="1"/>
  <c r="D5" i="1"/>
  <c r="C5" i="1"/>
  <c r="B5" i="1"/>
  <c r="D4" i="1"/>
  <c r="C4" i="1"/>
  <c r="B4" i="1"/>
</calcChain>
</file>

<file path=xl/sharedStrings.xml><?xml version="1.0" encoding="utf-8"?>
<sst xmlns="http://schemas.openxmlformats.org/spreadsheetml/2006/main" count="47" uniqueCount="44">
  <si>
    <t>PUERTAS</t>
  </si>
  <si>
    <t>CEDRO</t>
  </si>
  <si>
    <t>TAJIBO</t>
  </si>
  <si>
    <t>Precio</t>
  </si>
  <si>
    <t>Ventas</t>
  </si>
  <si>
    <t>Ingresos</t>
  </si>
  <si>
    <t>vehiculos 5 años 50%</t>
  </si>
  <si>
    <t>INVENTARIO INICIAL</t>
  </si>
  <si>
    <t>INVENTARIO FINAL</t>
  </si>
  <si>
    <t>PRODUCCIÓN</t>
  </si>
  <si>
    <t xml:space="preserve">Madera </t>
  </si>
  <si>
    <t>Precio de madera</t>
  </si>
  <si>
    <t>Costo de madera</t>
  </si>
  <si>
    <t>Mano de obra directa</t>
  </si>
  <si>
    <t>Bono de producción</t>
  </si>
  <si>
    <t>edificio 20 años 50%</t>
  </si>
  <si>
    <t>maquinaria 10 años 25%</t>
  </si>
  <si>
    <t>Energia electrica</t>
  </si>
  <si>
    <t>Mano de obra indirecta</t>
  </si>
  <si>
    <t>Mantenimiento</t>
  </si>
  <si>
    <t>Respuestos</t>
  </si>
  <si>
    <t>COSTO INDIRECTO DE FABRICACIÓN</t>
  </si>
  <si>
    <t>COSTO DIRECTO DE FABRICACIÓN</t>
  </si>
  <si>
    <t>COSTO DE FABRICACIÓN</t>
  </si>
  <si>
    <t>Salarios</t>
  </si>
  <si>
    <t>Servicios basicos</t>
  </si>
  <si>
    <t>Material de escritorio</t>
  </si>
  <si>
    <t>Alquiler</t>
  </si>
  <si>
    <t>Seguros y otros</t>
  </si>
  <si>
    <t>COSTOS ADMINISTRATIVOS</t>
  </si>
  <si>
    <t>Publicidad y promoción</t>
  </si>
  <si>
    <t>Distribución</t>
  </si>
  <si>
    <t>COSTO COMERCIAL</t>
  </si>
  <si>
    <t>COSTO FINANCIERO</t>
  </si>
  <si>
    <t>DEPRECIACIÓN</t>
  </si>
  <si>
    <t>AÑOS</t>
  </si>
  <si>
    <t>VALOR RESIDUAL</t>
  </si>
  <si>
    <t>EDIFICIOS</t>
  </si>
  <si>
    <t>VEHICULOS</t>
  </si>
  <si>
    <t>MAQUINARIAS</t>
  </si>
  <si>
    <t>COSTOS INDIRECTOS</t>
  </si>
  <si>
    <t>COSTO TOTAL</t>
  </si>
  <si>
    <t>COSTO DIRECTO UNITARIO</t>
  </si>
  <si>
    <t>CANTIDAD DE EQUILIBRIO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</si>
</sst>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0"/>
  <sheetViews>
    <sheetView tabSelected="1" topLeftCell="A28" zoomScale="80" zoomScaleNormal="80" workbookViewId="0">
      <selection activeCell="B44" sqref="B44"/>
    </sheetView>
  </sheetViews>
  <sheetFormatPr baseColWidth="10" defaultRowHeight="15" x14ac:dyDescent="0.25"/>
  <cols>
    <col min="1" max="1" width="29.85546875" customWidth="1"/>
    <col min="2" max="2" width="17.5703125" customWidth="1"/>
    <col min="3" max="3" width="17.28515625" customWidth="1"/>
    <col min="4" max="4" width="16.28515625" customWidth="1"/>
    <col min="5" max="5" width="20" customWidth="1"/>
    <col min="7" max="7" width="18.42578125" customWidth="1"/>
    <col min="8" max="8" width="15.5703125" customWidth="1"/>
    <col min="10" max="10" width="18.5703125" customWidth="1"/>
    <col min="11" max="11" width="18" customWidth="1"/>
    <col min="12" max="12" width="15.85546875" customWidth="1"/>
  </cols>
  <sheetData>
    <row r="1" spans="1:39" x14ac:dyDescent="0.25">
      <c r="A1" t="s">
        <v>0</v>
      </c>
      <c r="B1" t="s">
        <v>1</v>
      </c>
      <c r="C1" t="s">
        <v>2</v>
      </c>
      <c r="E1" t="s">
        <v>15</v>
      </c>
      <c r="G1" t="s">
        <v>34</v>
      </c>
      <c r="I1" t="s">
        <v>35</v>
      </c>
      <c r="J1" t="s">
        <v>36</v>
      </c>
      <c r="K1" t="s">
        <v>34</v>
      </c>
    </row>
    <row r="2" spans="1:39" x14ac:dyDescent="0.25">
      <c r="A2" t="s">
        <v>4</v>
      </c>
      <c r="B2" s="1">
        <v>10000</v>
      </c>
      <c r="C2" s="1">
        <v>5000</v>
      </c>
      <c r="D2" s="1"/>
      <c r="E2" s="1" t="s">
        <v>6</v>
      </c>
      <c r="F2" s="1"/>
      <c r="G2" s="1" t="s">
        <v>37</v>
      </c>
      <c r="H2" s="1">
        <v>1000000</v>
      </c>
      <c r="I2" s="1">
        <v>20</v>
      </c>
      <c r="J2" s="1">
        <f>H2*50%</f>
        <v>500000</v>
      </c>
      <c r="K2" s="1">
        <f>(H2-J2)/I2</f>
        <v>25000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5">
      <c r="A3" t="s">
        <v>3</v>
      </c>
      <c r="B3" s="1">
        <v>2100</v>
      </c>
      <c r="C3" s="1">
        <v>3000</v>
      </c>
      <c r="D3" s="1"/>
      <c r="E3" s="1" t="s">
        <v>16</v>
      </c>
      <c r="F3" s="1"/>
      <c r="G3" s="1" t="s">
        <v>38</v>
      </c>
      <c r="H3" s="1">
        <v>100000</v>
      </c>
      <c r="I3" s="1">
        <v>5</v>
      </c>
      <c r="J3" s="1">
        <f>H3*50%</f>
        <v>50000</v>
      </c>
      <c r="K3" s="1">
        <f t="shared" ref="K3:K4" si="0">(H3-J3)/I3</f>
        <v>10000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x14ac:dyDescent="0.25">
      <c r="A4" t="s">
        <v>5</v>
      </c>
      <c r="B4" s="1">
        <f>B3*B2</f>
        <v>21000000</v>
      </c>
      <c r="C4" s="1">
        <f>C2*C3</f>
        <v>15000000</v>
      </c>
      <c r="D4" s="1">
        <f>SUM(B4:C4)</f>
        <v>36000000</v>
      </c>
      <c r="E4" s="1"/>
      <c r="F4" s="1"/>
      <c r="G4" s="1" t="s">
        <v>39</v>
      </c>
      <c r="H4" s="1">
        <v>7000000</v>
      </c>
      <c r="I4" s="1">
        <v>10</v>
      </c>
      <c r="J4" s="1">
        <f>H4*25%</f>
        <v>1750000</v>
      </c>
      <c r="K4" s="1">
        <f t="shared" si="0"/>
        <v>525000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5">
      <c r="B5" s="1">
        <f>B4/D4</f>
        <v>0.58333333333333337</v>
      </c>
      <c r="C5" s="1">
        <f>C4/D4</f>
        <v>0.41666666666666669</v>
      </c>
      <c r="D5" s="1">
        <f>SUM(B5:C5)</f>
        <v>1</v>
      </c>
      <c r="E5" s="1"/>
      <c r="F5" s="1"/>
      <c r="G5" s="1"/>
      <c r="H5" s="1"/>
      <c r="I5" s="1"/>
      <c r="J5" s="1">
        <f>SUM(J2:J4)</f>
        <v>2300000</v>
      </c>
      <c r="K5" s="1">
        <f>SUM(K2:K4)</f>
        <v>560000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5">
      <c r="A6" t="s">
        <v>7</v>
      </c>
      <c r="B6" s="1">
        <v>100</v>
      </c>
      <c r="C6" s="1">
        <v>50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5">
      <c r="A7" t="s">
        <v>8</v>
      </c>
      <c r="B7" s="1">
        <f>B2*5%</f>
        <v>500</v>
      </c>
      <c r="C7" s="1">
        <f>C2*5%</f>
        <v>250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x14ac:dyDescent="0.25">
      <c r="A8" t="s">
        <v>9</v>
      </c>
      <c r="B8" s="1">
        <f>B2-B6+B7</f>
        <v>10400</v>
      </c>
      <c r="C8" s="1">
        <f>C2-C6+C7</f>
        <v>5200</v>
      </c>
      <c r="D8" s="1">
        <f>SUM(B8:C8)</f>
        <v>15600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x14ac:dyDescent="0.25">
      <c r="A9" t="s">
        <v>10</v>
      </c>
      <c r="B9" s="1">
        <f>B8*12*1.25</f>
        <v>156000</v>
      </c>
      <c r="C9" s="1">
        <f>C8*12*1.25</f>
        <v>78000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25">
      <c r="A10" t="s">
        <v>11</v>
      </c>
      <c r="B10" s="1">
        <v>500</v>
      </c>
      <c r="C10" s="1">
        <v>700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x14ac:dyDescent="0.25">
      <c r="A11" t="s">
        <v>12</v>
      </c>
      <c r="B11" s="1">
        <f>B9*B10</f>
        <v>78000000</v>
      </c>
      <c r="C11" s="1">
        <f>C9*C10</f>
        <v>54600000</v>
      </c>
      <c r="D11" s="1">
        <f>SUM(B11:C11)</f>
        <v>132600000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x14ac:dyDescent="0.25">
      <c r="B12" s="1">
        <f>B11/D11</f>
        <v>0.58823529411764708</v>
      </c>
      <c r="C12" s="1">
        <f>C11/D11</f>
        <v>0.41176470588235292</v>
      </c>
      <c r="D12" s="1">
        <f>SUM(B12:C12)</f>
        <v>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x14ac:dyDescent="0.25">
      <c r="A14" t="s">
        <v>13</v>
      </c>
      <c r="B14" s="1">
        <f>D14*B5</f>
        <v>422088.33333333337</v>
      </c>
      <c r="C14" s="1">
        <f>D14*C5</f>
        <v>301491.66666666669</v>
      </c>
      <c r="D14" s="1">
        <f>(10*4000+4*2100)*13*1.15</f>
        <v>723580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25">
      <c r="A15" t="s">
        <v>14</v>
      </c>
      <c r="B15" s="1">
        <f>B5*D15</f>
        <v>68022.5</v>
      </c>
      <c r="C15" s="1">
        <f>C5*D15</f>
        <v>48587.499999999993</v>
      </c>
      <c r="D15" s="1">
        <f>(D8*12*0.5)/12*13*1.15</f>
        <v>116609.99999999999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25">
      <c r="A16" t="s">
        <v>17</v>
      </c>
      <c r="B16" s="1">
        <f>(100*B8)/10*0.6</f>
        <v>62400</v>
      </c>
      <c r="C16" s="1">
        <f>(100*C8)/10*0.6</f>
        <v>31200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x14ac:dyDescent="0.25">
      <c r="A17" t="s">
        <v>22</v>
      </c>
      <c r="B17" s="1">
        <f>SUM(B14:B16)</f>
        <v>552510.83333333337</v>
      </c>
      <c r="C17" s="1">
        <f>SUM(C14:C16)</f>
        <v>381279.16666666669</v>
      </c>
      <c r="D17" s="1">
        <f>SUM(B17:C17)</f>
        <v>933790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x14ac:dyDescent="0.25">
      <c r="A19" t="s">
        <v>18</v>
      </c>
      <c r="B19" s="1"/>
      <c r="C19" s="1"/>
      <c r="D19" s="1">
        <f>7000*13*1.15</f>
        <v>104649.99999999999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25">
      <c r="A20" t="s">
        <v>17</v>
      </c>
      <c r="B20" s="1"/>
      <c r="C20" s="1"/>
      <c r="D20" s="1">
        <f>10000*12/0.6</f>
        <v>200000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x14ac:dyDescent="0.25">
      <c r="A21" t="s">
        <v>19</v>
      </c>
      <c r="B21" s="1"/>
      <c r="C21" s="1"/>
      <c r="D21" s="1">
        <f>10000*12</f>
        <v>120000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x14ac:dyDescent="0.25">
      <c r="A22" t="s">
        <v>20</v>
      </c>
      <c r="B22" s="1"/>
      <c r="C22" s="1"/>
      <c r="D22" s="1">
        <f>60000</f>
        <v>60000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x14ac:dyDescent="0.25">
      <c r="A23" t="s">
        <v>21</v>
      </c>
      <c r="B23" s="1"/>
      <c r="C23" s="1"/>
      <c r="D23" s="1">
        <f>SUM(D19:D22)</f>
        <v>484650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25">
      <c r="A25" t="s">
        <v>23</v>
      </c>
      <c r="B25" s="1"/>
      <c r="C25" s="1"/>
      <c r="D25" s="1">
        <f>D17+D23</f>
        <v>1418440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25">
      <c r="A27" t="s">
        <v>24</v>
      </c>
      <c r="B27" s="1"/>
      <c r="C27" s="1"/>
      <c r="D27" s="1">
        <f>50000*13*1.15</f>
        <v>747500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x14ac:dyDescent="0.25">
      <c r="A28" t="s">
        <v>25</v>
      </c>
      <c r="B28" s="1"/>
      <c r="C28" s="1"/>
      <c r="D28" s="1">
        <f>5000*12</f>
        <v>60000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x14ac:dyDescent="0.25">
      <c r="A29" t="s">
        <v>26</v>
      </c>
      <c r="B29" s="1"/>
      <c r="C29" s="1"/>
      <c r="D29" s="1">
        <f>2000*12</f>
        <v>24000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x14ac:dyDescent="0.25">
      <c r="A30" t="s">
        <v>27</v>
      </c>
      <c r="B30" s="1"/>
      <c r="C30" s="1"/>
      <c r="D30" s="1">
        <f>3000*12</f>
        <v>36000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x14ac:dyDescent="0.25">
      <c r="A31" t="s">
        <v>28</v>
      </c>
      <c r="B31" s="1"/>
      <c r="C31" s="1"/>
      <c r="D31" s="1">
        <f>2500*12</f>
        <v>30000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x14ac:dyDescent="0.25">
      <c r="A32" t="s">
        <v>29</v>
      </c>
      <c r="B32" s="1"/>
      <c r="C32" s="1"/>
      <c r="D32" s="1">
        <f>SUM(D27:D31)</f>
        <v>897500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25">
      <c r="A34" t="s">
        <v>30</v>
      </c>
      <c r="B34" s="1"/>
      <c r="C34" s="1"/>
      <c r="D34" s="1">
        <v>200000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x14ac:dyDescent="0.25">
      <c r="A35" t="s">
        <v>31</v>
      </c>
      <c r="B35" s="1"/>
      <c r="C35" s="1"/>
      <c r="D35" s="1">
        <v>50000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25">
      <c r="A36" t="s">
        <v>32</v>
      </c>
      <c r="B36" s="1"/>
      <c r="C36" s="1"/>
      <c r="D36" s="1">
        <f>SUM(D34:D35)</f>
        <v>250000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25">
      <c r="A37" t="s">
        <v>33</v>
      </c>
      <c r="B37" s="1"/>
      <c r="C37" s="1"/>
      <c r="D37" s="1">
        <v>50000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25">
      <c r="A39" t="s">
        <v>34</v>
      </c>
      <c r="B39" s="1"/>
      <c r="C39" s="1"/>
      <c r="D39" s="1">
        <f>K5</f>
        <v>560000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25">
      <c r="A40" t="s">
        <v>40</v>
      </c>
      <c r="B40" s="1">
        <f>D40*B5</f>
        <v>1307920.8333333335</v>
      </c>
      <c r="C40" s="1">
        <f>D40*C5</f>
        <v>934229.16666666674</v>
      </c>
      <c r="D40" s="1">
        <f>D39+D37+D32+D36+D23</f>
        <v>2242150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x14ac:dyDescent="0.25">
      <c r="A41" t="s">
        <v>41</v>
      </c>
      <c r="B41" s="1">
        <f>B40+B17</f>
        <v>1860431.666666667</v>
      </c>
      <c r="C41" s="1">
        <f>C40+C17</f>
        <v>1315508.3333333335</v>
      </c>
      <c r="D41" s="1">
        <f>SUM(B41:C41)</f>
        <v>3175940.0000000005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x14ac:dyDescent="0.25">
      <c r="A43" t="s">
        <v>42</v>
      </c>
      <c r="B43" s="1">
        <f>B17/B8</f>
        <v>53.126041666666673</v>
      </c>
      <c r="C43" s="1">
        <f>C17/C8</f>
        <v>73.322916666666671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x14ac:dyDescent="0.25">
      <c r="A44" t="s">
        <v>43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2:39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2:39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2:39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2:39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2:39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2:39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2:39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2:39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2:39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2:39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2:39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2:39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2:39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2:39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2:39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2:39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2:39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2:39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2:39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2:39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2:39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2:39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2:39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2:39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2:39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2:39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2:39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2:39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2:39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2:39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2:39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2:39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2:39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2:39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2:39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2:39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2:39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2:39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2:39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2:39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2:39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2:39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2:39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2:39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2:39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2:39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2:39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2:39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2:39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2:39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2:39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2:39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2:39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2:39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2:39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2:39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2:39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2:39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2:39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2:39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2:39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2:39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2:39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2:39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2:39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2:39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2:39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2:39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2:39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2:39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2:39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2:39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2:39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2:39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2:39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2:39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2:39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2:39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2:39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2:39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2:39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2:39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2:39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2:39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2:39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2:39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2:39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2:39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2:39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2:39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2:39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2:39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2:39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2:39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2:39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2:39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2:39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2:39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2:39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2:39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2:39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2:39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2:39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2:39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2:39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2:39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2:39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2:39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2:39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2:39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2:39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2:39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2:39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2:39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2:39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2:39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2:39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2:39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2:39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2:39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2:39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2:39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2:39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2:39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2:39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2:39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2:39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2:39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2:39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2:39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2:39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2:39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2:39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2:39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2:39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2:39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2:39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2:39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2:39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2:39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2:39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2:39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2:39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2:39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2:39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2:39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2:39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2:39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2:39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2:39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2:39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2:39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2:39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2:39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2:39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2:39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2:39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2:39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2:39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2:39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2:39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2:39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2:39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2:39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2:39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2:39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2:39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2:39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2:39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2:39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2:39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2:39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2:39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2:39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2:39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2:39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2:39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2:39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2:39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2:39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2:39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2:39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2:39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2:39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2:39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2:39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2:39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2:39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2:39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2:39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2:39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2:39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2:39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2:39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2:39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2:39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2:39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2:39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2:39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2:39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2:39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2:39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2:39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2:39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2:39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2:39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2:39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2:39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2:39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2:39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2:39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2:39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2:39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2:39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2:39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2:39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2:39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2:39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2:39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2:39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2:39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2:39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2:39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2:39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2:39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2:39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2:39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2:39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2:39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2:39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2:39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2:39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2:39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2:39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2:39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2:39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2:39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2:39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2:39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2:39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2:39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2:39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2:39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2:39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2:39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2:39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2:39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2:39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2:39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2:39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2:39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2:39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2:39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2:39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2:39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2:39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2:39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2:39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2:39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2:39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2:39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2:39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2:39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2:39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2:39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2:39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2:39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2:39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2:39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2:39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2:39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2:39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2:39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2:39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2:39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2:39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2:39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2:39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2:39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2:39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2:39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2:39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2:39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2:39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2:39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2:39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2:39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2:39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2:39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2:39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2:39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2:39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2:39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2:39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2:39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2:39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2:39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2:39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2:39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2:39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2:39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2:39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2:39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2:39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2:39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2:39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2:39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2:39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2:39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2:39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2:39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2:39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2:39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2:39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2:39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2:39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2:39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2:39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2:39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2:39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2:39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2:39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2:39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2:39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2:39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2:39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2:39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2:39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2:39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2:39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2:39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2:39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2021-06-15T19:17:42Z</dcterms:created>
  <dcterms:modified xsi:type="dcterms:W3CDTF">2021-06-15T21:03:48Z</dcterms:modified>
</cp:coreProperties>
</file>