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Archivos\ELC 002\"/>
    </mc:Choice>
  </mc:AlternateContent>
  <bookViews>
    <workbookView xWindow="0" yWindow="0" windowWidth="20490" windowHeight="762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E39" i="1" l="1"/>
  <c r="E40" i="1"/>
  <c r="E36" i="1"/>
  <c r="E35" i="1"/>
  <c r="E30" i="1"/>
  <c r="E29" i="1"/>
  <c r="E28" i="1"/>
  <c r="E27" i="1"/>
  <c r="E24" i="1"/>
  <c r="E23" i="1"/>
  <c r="D5" i="1"/>
  <c r="C5" i="1"/>
  <c r="D66" i="1" l="1"/>
  <c r="D65" i="1"/>
  <c r="E33" i="1"/>
  <c r="E25" i="1"/>
  <c r="D19" i="1"/>
  <c r="D34" i="1" s="1"/>
  <c r="C19" i="1"/>
  <c r="C34" i="1" s="1"/>
  <c r="E5" i="1" l="1"/>
  <c r="E34" i="1"/>
  <c r="E37" i="1" s="1"/>
  <c r="E26" i="1"/>
  <c r="E31" i="1" s="1"/>
  <c r="F31" i="1" s="1"/>
  <c r="D63" i="1" s="1"/>
  <c r="F40" i="1"/>
  <c r="E19" i="1"/>
  <c r="D59" i="1" s="1"/>
  <c r="E8" i="1" l="1"/>
  <c r="E10" i="1" s="1"/>
  <c r="C6" i="1"/>
  <c r="D6" i="1"/>
  <c r="E41" i="1"/>
  <c r="D64" i="1"/>
  <c r="E42" i="1"/>
  <c r="D20" i="1"/>
  <c r="C20" i="1"/>
  <c r="C45" i="1"/>
  <c r="D45" i="1"/>
  <c r="E9" i="1" l="1"/>
  <c r="E11" i="1"/>
  <c r="E13" i="1" s="1"/>
  <c r="D42" i="1"/>
  <c r="C42" i="1"/>
  <c r="E14" i="1" l="1"/>
  <c r="E15" i="1" s="1"/>
  <c r="E12" i="1"/>
  <c r="F13" i="1"/>
  <c r="D67" i="1"/>
  <c r="D15" i="1" l="1"/>
  <c r="C15" i="1"/>
  <c r="E16" i="1"/>
  <c r="D16" i="1" l="1"/>
  <c r="C16" i="1"/>
  <c r="C43" i="1" l="1"/>
  <c r="C44" i="1"/>
  <c r="C46" i="1" s="1"/>
  <c r="D43" i="1"/>
  <c r="D44" i="1"/>
  <c r="D46" i="1" s="1"/>
  <c r="D52" i="1" s="1"/>
  <c r="D53" i="1" s="1"/>
  <c r="D54" i="1" s="1"/>
  <c r="E46" i="1" l="1"/>
  <c r="D60" i="1" s="1"/>
  <c r="D61" i="1" s="1"/>
  <c r="D68" i="1" s="1"/>
  <c r="D69" i="1" s="1"/>
  <c r="D70" i="1" s="1"/>
  <c r="C52" i="1"/>
  <c r="C53" i="1" s="1"/>
  <c r="C54" i="1" s="1"/>
  <c r="D51" i="1"/>
  <c r="D48" i="1"/>
  <c r="D55" i="1" s="1"/>
  <c r="C51" i="1"/>
  <c r="C48" i="1"/>
  <c r="C55" i="1" s="1"/>
</calcChain>
</file>

<file path=xl/sharedStrings.xml><?xml version="1.0" encoding="utf-8"?>
<sst xmlns="http://schemas.openxmlformats.org/spreadsheetml/2006/main" count="68" uniqueCount="63">
  <si>
    <t xml:space="preserve">Cantidad </t>
  </si>
  <si>
    <t>Transporte+seguro</t>
  </si>
  <si>
    <t>Gastos aduana 3%</t>
  </si>
  <si>
    <t>Impuestos Import 15%</t>
  </si>
  <si>
    <t>Recuperción IVA 13%</t>
  </si>
  <si>
    <t xml:space="preserve">Costo Total </t>
  </si>
  <si>
    <t>Costo Total (Bs)</t>
  </si>
  <si>
    <t>Precio Venta</t>
  </si>
  <si>
    <t>Precio de compra</t>
  </si>
  <si>
    <t>Heladeras ($us)</t>
  </si>
  <si>
    <t>Cocinas ($us)</t>
  </si>
  <si>
    <t xml:space="preserve">Participación </t>
  </si>
  <si>
    <t>Costo de Importacón</t>
  </si>
  <si>
    <t>Descripción</t>
  </si>
  <si>
    <t>Total compra</t>
  </si>
  <si>
    <t>Ítem</t>
  </si>
  <si>
    <t>Valor Total de la Importación</t>
  </si>
  <si>
    <t>IVA + IT (16%)</t>
  </si>
  <si>
    <t>Valor Total con Impuestos</t>
  </si>
  <si>
    <t>Ventas</t>
  </si>
  <si>
    <t>Participación</t>
  </si>
  <si>
    <t>Costo Administrativo</t>
  </si>
  <si>
    <t>Sueldos Gerente</t>
  </si>
  <si>
    <t>Sueldos Auxiliar</t>
  </si>
  <si>
    <t>Sueldos Secretaria</t>
  </si>
  <si>
    <t>Total</t>
  </si>
  <si>
    <t>Alquileres</t>
  </si>
  <si>
    <t>Material de escritorio</t>
  </si>
  <si>
    <t>Servicios</t>
  </si>
  <si>
    <t>Total Costo administrativo</t>
  </si>
  <si>
    <t>Comercialización</t>
  </si>
  <si>
    <t>Sueldo vendedor</t>
  </si>
  <si>
    <t>Publicidad y Promoción</t>
  </si>
  <si>
    <t>Distribución</t>
  </si>
  <si>
    <t>Comisión vendedor 2%</t>
  </si>
  <si>
    <t>Total Costo Comercializ</t>
  </si>
  <si>
    <t>Costo Financiero</t>
  </si>
  <si>
    <t>Intereses</t>
  </si>
  <si>
    <t xml:space="preserve">Depreciación </t>
  </si>
  <si>
    <t>COSTO TOTAL</t>
  </si>
  <si>
    <t>Costo Mercaderia</t>
  </si>
  <si>
    <t>Costos Indirectos o Fijos</t>
  </si>
  <si>
    <t>Costo Comercial</t>
  </si>
  <si>
    <t>Depreciación</t>
  </si>
  <si>
    <t>COSTO TOTAL unitario</t>
  </si>
  <si>
    <t>COSTO DIRECTO unitario</t>
  </si>
  <si>
    <t>MARGEN DE CONTRIBUCIÓN</t>
  </si>
  <si>
    <t>CANT. DE EQUILIBRIO</t>
  </si>
  <si>
    <t>ESTADO DE RESULTADOS</t>
  </si>
  <si>
    <t>INGRESOS</t>
  </si>
  <si>
    <t>Costo mercaderia</t>
  </si>
  <si>
    <t>Ventas Netas</t>
  </si>
  <si>
    <t>EGRES0S</t>
  </si>
  <si>
    <t>Total Egresos</t>
  </si>
  <si>
    <t>Utlidad Bruta</t>
  </si>
  <si>
    <t>Impuestos a las utilidades</t>
  </si>
  <si>
    <t>Utilidad Neta</t>
  </si>
  <si>
    <t>Honorarios contabilidad</t>
  </si>
  <si>
    <t>Total Costo Variable</t>
  </si>
  <si>
    <t>COSTO Variable unitario</t>
  </si>
  <si>
    <t>Valor CIF Santa cruz</t>
  </si>
  <si>
    <t>Costo Total ($us)</t>
  </si>
  <si>
    <t>Costo Total (Indirectos)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</si>
</sst>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64" fontId="0" fillId="0" borderId="1" xfId="1" applyNumberFormat="1" applyFont="1" applyBorder="1"/>
    <xf numFmtId="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16" zoomScale="90" zoomScaleNormal="90" workbookViewId="0">
      <selection activeCell="H43" sqref="H43"/>
    </sheetView>
  </sheetViews>
  <sheetFormatPr baseColWidth="10" defaultRowHeight="15" x14ac:dyDescent="0.25"/>
  <cols>
    <col min="1" max="1" width="7.28515625" customWidth="1"/>
    <col min="2" max="2" width="25.28515625" customWidth="1"/>
    <col min="3" max="3" width="14.28515625" customWidth="1"/>
    <col min="4" max="4" width="14.85546875" customWidth="1"/>
    <col min="5" max="5" width="15.5703125" customWidth="1"/>
    <col min="6" max="6" width="13.140625" customWidth="1"/>
    <col min="7" max="7" width="11.5703125" bestFit="1" customWidth="1"/>
  </cols>
  <sheetData>
    <row r="1" spans="1:7" x14ac:dyDescent="0.25">
      <c r="A1" s="5" t="s">
        <v>12</v>
      </c>
      <c r="B1" s="5"/>
      <c r="C1" s="5"/>
      <c r="D1" s="5"/>
      <c r="E1" s="5"/>
    </row>
    <row r="2" spans="1:7" x14ac:dyDescent="0.25">
      <c r="A2" s="10" t="s">
        <v>15</v>
      </c>
      <c r="B2" s="2" t="s">
        <v>13</v>
      </c>
      <c r="C2" s="2" t="s">
        <v>9</v>
      </c>
      <c r="D2" s="2" t="s">
        <v>10</v>
      </c>
      <c r="E2" s="2"/>
      <c r="F2" s="2"/>
    </row>
    <row r="3" spans="1:7" x14ac:dyDescent="0.25">
      <c r="A3" s="10">
        <v>1</v>
      </c>
      <c r="B3" s="2" t="s">
        <v>0</v>
      </c>
      <c r="C3" s="3">
        <v>1500</v>
      </c>
      <c r="D3" s="3">
        <v>3000</v>
      </c>
      <c r="E3" s="2"/>
      <c r="F3" s="2"/>
    </row>
    <row r="4" spans="1:7" x14ac:dyDescent="0.25">
      <c r="A4" s="10">
        <v>2</v>
      </c>
      <c r="B4" s="2" t="s">
        <v>8</v>
      </c>
      <c r="C4" s="3">
        <v>200</v>
      </c>
      <c r="D4" s="3">
        <v>150</v>
      </c>
      <c r="E4" s="2"/>
      <c r="F4" s="2"/>
    </row>
    <row r="5" spans="1:7" x14ac:dyDescent="0.25">
      <c r="A5" s="10">
        <v>3</v>
      </c>
      <c r="B5" s="2" t="s">
        <v>14</v>
      </c>
      <c r="C5" s="3">
        <f>C3*C4</f>
        <v>300000</v>
      </c>
      <c r="D5" s="3">
        <f>D3*D4</f>
        <v>450000</v>
      </c>
      <c r="E5" s="4">
        <f>SUM(C5:D5)</f>
        <v>750000</v>
      </c>
      <c r="F5" s="2"/>
    </row>
    <row r="6" spans="1:7" x14ac:dyDescent="0.25">
      <c r="A6" s="10">
        <v>4</v>
      </c>
      <c r="B6" s="2" t="s">
        <v>11</v>
      </c>
      <c r="C6" s="3">
        <f>C5/E5</f>
        <v>0.4</v>
      </c>
      <c r="D6" s="3">
        <f>D5/E5</f>
        <v>0.6</v>
      </c>
      <c r="E6" s="2"/>
      <c r="F6" s="2"/>
    </row>
    <row r="7" spans="1:7" x14ac:dyDescent="0.25">
      <c r="A7" s="10">
        <v>5</v>
      </c>
      <c r="B7" s="2" t="s">
        <v>1</v>
      </c>
      <c r="C7" s="3"/>
      <c r="D7" s="3"/>
      <c r="E7" s="3">
        <v>5500</v>
      </c>
      <c r="F7" s="2"/>
    </row>
    <row r="8" spans="1:7" x14ac:dyDescent="0.25">
      <c r="A8" s="10">
        <v>6</v>
      </c>
      <c r="B8" s="2" t="s">
        <v>60</v>
      </c>
      <c r="C8" s="3"/>
      <c r="D8" s="3"/>
      <c r="E8" s="3">
        <f>E5+E7</f>
        <v>755500</v>
      </c>
      <c r="F8" s="2"/>
    </row>
    <row r="9" spans="1:7" x14ac:dyDescent="0.25">
      <c r="A9" s="10">
        <v>7</v>
      </c>
      <c r="B9" s="2" t="s">
        <v>3</v>
      </c>
      <c r="C9" s="3"/>
      <c r="D9" s="3"/>
      <c r="E9" s="3">
        <f>E8*0.15</f>
        <v>113325</v>
      </c>
      <c r="F9" s="2"/>
    </row>
    <row r="10" spans="1:7" x14ac:dyDescent="0.25">
      <c r="A10" s="10">
        <v>8</v>
      </c>
      <c r="B10" s="2" t="s">
        <v>2</v>
      </c>
      <c r="C10" s="3"/>
      <c r="D10" s="3"/>
      <c r="E10" s="3">
        <f>E8*0.03</f>
        <v>22665</v>
      </c>
      <c r="F10" s="2"/>
    </row>
    <row r="11" spans="1:7" x14ac:dyDescent="0.25">
      <c r="A11" s="10">
        <v>9</v>
      </c>
      <c r="B11" s="2" t="s">
        <v>16</v>
      </c>
      <c r="C11" s="3"/>
      <c r="D11" s="3"/>
      <c r="E11" s="3">
        <f>SUM(E8:E10)</f>
        <v>891490</v>
      </c>
      <c r="F11" s="2"/>
    </row>
    <row r="12" spans="1:7" x14ac:dyDescent="0.25">
      <c r="A12" s="10">
        <v>10</v>
      </c>
      <c r="B12" s="2" t="s">
        <v>17</v>
      </c>
      <c r="C12" s="3"/>
      <c r="D12" s="3"/>
      <c r="E12" s="4">
        <f>E13-E11</f>
        <v>169807.61904761917</v>
      </c>
      <c r="F12" s="2"/>
    </row>
    <row r="13" spans="1:7" x14ac:dyDescent="0.25">
      <c r="A13" s="10">
        <v>11</v>
      </c>
      <c r="B13" s="2" t="s">
        <v>18</v>
      </c>
      <c r="C13" s="3"/>
      <c r="D13" s="3"/>
      <c r="E13" s="3">
        <f>E11/(1-0.16)</f>
        <v>1061297.6190476192</v>
      </c>
      <c r="F13" s="4">
        <f>E13*0.16</f>
        <v>169807.61904761908</v>
      </c>
    </row>
    <row r="14" spans="1:7" x14ac:dyDescent="0.25">
      <c r="A14" s="10">
        <v>12</v>
      </c>
      <c r="B14" s="2" t="s">
        <v>4</v>
      </c>
      <c r="C14" s="3"/>
      <c r="D14" s="3"/>
      <c r="E14" s="3">
        <f>E13*0.13</f>
        <v>137968.6904761905</v>
      </c>
      <c r="F14" s="2"/>
    </row>
    <row r="15" spans="1:7" x14ac:dyDescent="0.25">
      <c r="A15" s="10">
        <v>13</v>
      </c>
      <c r="B15" s="2" t="s">
        <v>61</v>
      </c>
      <c r="C15" s="4">
        <f>E15*C6</f>
        <v>369331.57142857148</v>
      </c>
      <c r="D15" s="3">
        <f>E15*D6</f>
        <v>553997.35714285716</v>
      </c>
      <c r="E15" s="3">
        <f>E13-E14</f>
        <v>923328.92857142864</v>
      </c>
      <c r="F15" s="4"/>
      <c r="G15" s="1"/>
    </row>
    <row r="16" spans="1:7" x14ac:dyDescent="0.25">
      <c r="A16" s="10">
        <v>14</v>
      </c>
      <c r="B16" s="2" t="s">
        <v>6</v>
      </c>
      <c r="C16" s="4">
        <f>E16*C6</f>
        <v>2570547.7371428572</v>
      </c>
      <c r="D16" s="4">
        <f>E16*D6</f>
        <v>3855821.6057142857</v>
      </c>
      <c r="E16" s="3">
        <f>E15*6.96</f>
        <v>6426369.3428571429</v>
      </c>
      <c r="F16" s="2"/>
    </row>
    <row r="17" spans="1:6" x14ac:dyDescent="0.25">
      <c r="A17" s="11">
        <v>15</v>
      </c>
      <c r="B17" s="6" t="s">
        <v>0</v>
      </c>
      <c r="C17" s="3"/>
      <c r="D17" s="3"/>
      <c r="E17" s="3"/>
      <c r="F17" s="2"/>
    </row>
    <row r="18" spans="1:6" x14ac:dyDescent="0.25">
      <c r="A18" s="11">
        <v>16</v>
      </c>
      <c r="B18" s="2" t="s">
        <v>7</v>
      </c>
      <c r="C18" s="3">
        <v>3150</v>
      </c>
      <c r="D18" s="3">
        <v>2200</v>
      </c>
      <c r="E18" s="3"/>
      <c r="F18" s="2"/>
    </row>
    <row r="19" spans="1:6" x14ac:dyDescent="0.25">
      <c r="A19" s="11">
        <v>17</v>
      </c>
      <c r="B19" s="2" t="s">
        <v>19</v>
      </c>
      <c r="C19" s="3">
        <f>C18*C3</f>
        <v>4725000</v>
      </c>
      <c r="D19" s="3">
        <f>D18*D3</f>
        <v>6600000</v>
      </c>
      <c r="E19" s="3">
        <f>SUM(C19:D19)</f>
        <v>11325000</v>
      </c>
      <c r="F19" s="2"/>
    </row>
    <row r="20" spans="1:6" x14ac:dyDescent="0.25">
      <c r="A20" s="11">
        <v>18</v>
      </c>
      <c r="B20" s="2" t="s">
        <v>20</v>
      </c>
      <c r="C20" s="3">
        <f>C19/E19</f>
        <v>0.41721854304635764</v>
      </c>
      <c r="D20" s="3">
        <f>D19/E19</f>
        <v>0.58278145695364236</v>
      </c>
      <c r="E20" s="3"/>
      <c r="F20" s="2"/>
    </row>
    <row r="21" spans="1:6" x14ac:dyDescent="0.25">
      <c r="A21" s="10"/>
      <c r="B21" s="2"/>
      <c r="C21" s="3"/>
      <c r="D21" s="3"/>
      <c r="E21" s="3"/>
      <c r="F21" s="2"/>
    </row>
    <row r="22" spans="1:6" x14ac:dyDescent="0.25">
      <c r="A22" s="10"/>
      <c r="B22" s="2" t="s">
        <v>21</v>
      </c>
      <c r="C22" s="3"/>
      <c r="D22" s="3"/>
      <c r="E22" s="3"/>
      <c r="F22" s="2"/>
    </row>
    <row r="23" spans="1:6" x14ac:dyDescent="0.25">
      <c r="A23" s="7">
        <v>19</v>
      </c>
      <c r="B23" s="2" t="s">
        <v>22</v>
      </c>
      <c r="C23" s="2"/>
      <c r="D23" s="2"/>
      <c r="E23" s="3">
        <f>12000*13*1.15/2</f>
        <v>89700</v>
      </c>
      <c r="F23" s="3"/>
    </row>
    <row r="24" spans="1:6" x14ac:dyDescent="0.25">
      <c r="A24" s="7"/>
      <c r="B24" s="2" t="s">
        <v>24</v>
      </c>
      <c r="C24" s="2"/>
      <c r="D24" s="2"/>
      <c r="E24" s="3">
        <f>5000*13*1.15/2</f>
        <v>37375</v>
      </c>
      <c r="F24" s="3"/>
    </row>
    <row r="25" spans="1:6" x14ac:dyDescent="0.25">
      <c r="A25" s="7"/>
      <c r="B25" s="2" t="s">
        <v>23</v>
      </c>
      <c r="C25" s="2"/>
      <c r="D25" s="2"/>
      <c r="E25" s="3">
        <f>3000*13^1.15/2</f>
        <v>28650.098155875578</v>
      </c>
      <c r="F25" s="3"/>
    </row>
    <row r="26" spans="1:6" x14ac:dyDescent="0.25">
      <c r="A26" s="11">
        <v>20</v>
      </c>
      <c r="B26" s="2" t="s">
        <v>25</v>
      </c>
      <c r="C26" s="2"/>
      <c r="D26" s="2"/>
      <c r="E26" s="3">
        <f>SUM(E23:E25)</f>
        <v>155725.09815587557</v>
      </c>
      <c r="F26" s="2"/>
    </row>
    <row r="27" spans="1:6" x14ac:dyDescent="0.25">
      <c r="A27" s="11">
        <v>21</v>
      </c>
      <c r="B27" s="2" t="s">
        <v>57</v>
      </c>
      <c r="C27" s="2"/>
      <c r="D27" s="2"/>
      <c r="E27" s="3">
        <f>7000*12</f>
        <v>84000</v>
      </c>
      <c r="F27" s="2"/>
    </row>
    <row r="28" spans="1:6" x14ac:dyDescent="0.25">
      <c r="A28" s="10">
        <v>22</v>
      </c>
      <c r="B28" s="2" t="s">
        <v>26</v>
      </c>
      <c r="C28" s="2"/>
      <c r="D28" s="2"/>
      <c r="E28" s="3">
        <f>10000*12</f>
        <v>120000</v>
      </c>
      <c r="F28" s="2"/>
    </row>
    <row r="29" spans="1:6" x14ac:dyDescent="0.25">
      <c r="A29" s="10">
        <v>23</v>
      </c>
      <c r="B29" s="2" t="s">
        <v>27</v>
      </c>
      <c r="C29" s="2"/>
      <c r="D29" s="2"/>
      <c r="E29" s="3">
        <f>2000*12</f>
        <v>24000</v>
      </c>
      <c r="F29" s="2"/>
    </row>
    <row r="30" spans="1:6" x14ac:dyDescent="0.25">
      <c r="A30" s="10">
        <v>24</v>
      </c>
      <c r="B30" s="2" t="s">
        <v>28</v>
      </c>
      <c r="C30" s="2"/>
      <c r="D30" s="2"/>
      <c r="E30" s="3">
        <f>3000*12</f>
        <v>36000</v>
      </c>
      <c r="F30" s="2"/>
    </row>
    <row r="31" spans="1:6" x14ac:dyDescent="0.25">
      <c r="A31" s="10">
        <v>25</v>
      </c>
      <c r="B31" s="2" t="s">
        <v>29</v>
      </c>
      <c r="C31" s="2"/>
      <c r="D31" s="2"/>
      <c r="E31" s="4">
        <f>SUM(E26:E30)</f>
        <v>419725.09815587557</v>
      </c>
      <c r="F31" s="4">
        <f>E31*0.4</f>
        <v>167890.03926235024</v>
      </c>
    </row>
    <row r="32" spans="1:6" x14ac:dyDescent="0.25">
      <c r="A32" s="10"/>
      <c r="B32" s="2" t="s">
        <v>30</v>
      </c>
      <c r="C32" s="2"/>
      <c r="D32" s="2"/>
      <c r="E32" s="3"/>
      <c r="F32" s="2"/>
    </row>
    <row r="33" spans="1:6" x14ac:dyDescent="0.25">
      <c r="A33" s="10">
        <v>26</v>
      </c>
      <c r="B33" s="2" t="s">
        <v>31</v>
      </c>
      <c r="C33" s="2"/>
      <c r="D33" s="2"/>
      <c r="E33" s="3">
        <f>2100*2*13*1.15/2</f>
        <v>31394.999999999996</v>
      </c>
      <c r="F33" s="2"/>
    </row>
    <row r="34" spans="1:6" x14ac:dyDescent="0.25">
      <c r="A34" s="10">
        <v>27</v>
      </c>
      <c r="B34" s="2" t="s">
        <v>34</v>
      </c>
      <c r="C34" s="3">
        <f>C19*0.02</f>
        <v>94500</v>
      </c>
      <c r="D34" s="3">
        <f>D19*0.02</f>
        <v>132000</v>
      </c>
      <c r="E34" s="3">
        <f>SUM(C34:D34)</f>
        <v>226500</v>
      </c>
      <c r="F34" s="2"/>
    </row>
    <row r="35" spans="1:6" x14ac:dyDescent="0.25">
      <c r="A35" s="10">
        <v>28</v>
      </c>
      <c r="B35" s="2" t="s">
        <v>32</v>
      </c>
      <c r="C35" s="2"/>
      <c r="D35" s="2"/>
      <c r="E35" s="3">
        <f>10000*12</f>
        <v>120000</v>
      </c>
      <c r="F35" s="2"/>
    </row>
    <row r="36" spans="1:6" x14ac:dyDescent="0.25">
      <c r="A36" s="10">
        <v>29</v>
      </c>
      <c r="B36" s="2" t="s">
        <v>33</v>
      </c>
      <c r="C36" s="2"/>
      <c r="D36" s="2"/>
      <c r="E36" s="3">
        <f>3000*12</f>
        <v>36000</v>
      </c>
      <c r="F36" s="2"/>
    </row>
    <row r="37" spans="1:6" x14ac:dyDescent="0.25">
      <c r="A37" s="10">
        <v>30</v>
      </c>
      <c r="B37" s="2" t="s">
        <v>35</v>
      </c>
      <c r="C37" s="2"/>
      <c r="D37" s="2"/>
      <c r="E37" s="4">
        <f>SUM(E33:E36)</f>
        <v>413895</v>
      </c>
      <c r="F37" s="2"/>
    </row>
    <row r="38" spans="1:6" x14ac:dyDescent="0.25">
      <c r="A38" s="10"/>
      <c r="B38" s="2" t="s">
        <v>36</v>
      </c>
      <c r="C38" s="2"/>
      <c r="D38" s="2"/>
      <c r="E38" s="2"/>
      <c r="F38" s="2"/>
    </row>
    <row r="39" spans="1:6" x14ac:dyDescent="0.25">
      <c r="A39" s="10">
        <v>31</v>
      </c>
      <c r="B39" s="2" t="s">
        <v>37</v>
      </c>
      <c r="C39" s="2"/>
      <c r="D39" s="2"/>
      <c r="E39" s="3">
        <f>400000*0.12/2</f>
        <v>24000</v>
      </c>
      <c r="F39" s="2"/>
    </row>
    <row r="40" spans="1:6" x14ac:dyDescent="0.25">
      <c r="A40" s="10">
        <v>32</v>
      </c>
      <c r="B40" s="2" t="s">
        <v>38</v>
      </c>
      <c r="C40" s="2"/>
      <c r="D40" s="2"/>
      <c r="E40" s="3">
        <f>100000/2</f>
        <v>50000</v>
      </c>
      <c r="F40" s="4">
        <f>E40*0.4</f>
        <v>20000</v>
      </c>
    </row>
    <row r="41" spans="1:6" x14ac:dyDescent="0.25">
      <c r="A41" s="10"/>
      <c r="B41" s="2"/>
      <c r="C41" s="3"/>
      <c r="D41" s="3"/>
      <c r="E41" s="4">
        <f>E31+E37+E39+E40</f>
        <v>907620.09815587557</v>
      </c>
      <c r="F41" s="4"/>
    </row>
    <row r="42" spans="1:6" x14ac:dyDescent="0.25">
      <c r="A42" s="10"/>
      <c r="B42" s="2" t="s">
        <v>62</v>
      </c>
      <c r="C42" s="4">
        <f>E42*C20</f>
        <v>261089.12234124544</v>
      </c>
      <c r="D42" s="4">
        <f>E42*D20</f>
        <v>364695.91692110471</v>
      </c>
      <c r="E42" s="4">
        <f>F31+E37+E39+F40</f>
        <v>625785.03926235018</v>
      </c>
      <c r="F42" s="2"/>
    </row>
    <row r="43" spans="1:6" x14ac:dyDescent="0.25">
      <c r="A43" s="10"/>
      <c r="B43" s="2" t="s">
        <v>5</v>
      </c>
      <c r="C43" s="4">
        <f>C16+C42</f>
        <v>2831636.8594841026</v>
      </c>
      <c r="D43" s="4">
        <f>D16+D42</f>
        <v>4220517.5226353901</v>
      </c>
      <c r="E43" s="4"/>
      <c r="F43" s="2"/>
    </row>
    <row r="44" spans="1:6" x14ac:dyDescent="0.25">
      <c r="A44" s="10"/>
      <c r="B44" s="2" t="s">
        <v>40</v>
      </c>
      <c r="C44" s="3">
        <f>C16</f>
        <v>2570547.7371428572</v>
      </c>
      <c r="D44" s="3">
        <f>D16</f>
        <v>3855821.6057142857</v>
      </c>
      <c r="E44" s="3"/>
      <c r="F44" s="2"/>
    </row>
    <row r="45" spans="1:6" x14ac:dyDescent="0.25">
      <c r="A45" s="10"/>
      <c r="B45" s="2" t="s">
        <v>34</v>
      </c>
      <c r="C45" s="4">
        <f>C34</f>
        <v>94500</v>
      </c>
      <c r="D45" s="4">
        <f>D34</f>
        <v>132000</v>
      </c>
      <c r="E45" s="3"/>
      <c r="F45" s="2"/>
    </row>
    <row r="46" spans="1:6" x14ac:dyDescent="0.25">
      <c r="A46" s="10"/>
      <c r="B46" s="6" t="s">
        <v>58</v>
      </c>
      <c r="C46" s="4">
        <f>C44+C45</f>
        <v>2665047.7371428572</v>
      </c>
      <c r="D46" s="4">
        <f>D44+D45</f>
        <v>3987821.6057142857</v>
      </c>
      <c r="E46" s="4">
        <f>SUM(C46:D46)</f>
        <v>6652869.3428571429</v>
      </c>
      <c r="F46" s="2"/>
    </row>
    <row r="47" spans="1:6" x14ac:dyDescent="0.25">
      <c r="A47" s="10"/>
      <c r="B47" s="2"/>
      <c r="C47" s="2"/>
      <c r="D47" s="2"/>
      <c r="E47" s="2"/>
      <c r="F47" s="2"/>
    </row>
    <row r="48" spans="1:6" x14ac:dyDescent="0.25">
      <c r="A48" s="10"/>
      <c r="B48" s="2" t="s">
        <v>41</v>
      </c>
      <c r="C48" s="4">
        <f>C43-C46</f>
        <v>166589.12234124541</v>
      </c>
      <c r="D48" s="4">
        <f>D43-D46</f>
        <v>232695.9169211043</v>
      </c>
      <c r="E48" s="2"/>
      <c r="F48" s="2"/>
    </row>
    <row r="49" spans="1:6" x14ac:dyDescent="0.25">
      <c r="A49" s="10"/>
      <c r="B49" s="2"/>
      <c r="C49" s="2"/>
      <c r="D49" s="2"/>
      <c r="E49" s="4"/>
      <c r="F49" s="2"/>
    </row>
    <row r="50" spans="1:6" x14ac:dyDescent="0.25">
      <c r="A50" s="10"/>
      <c r="B50" s="2" t="s">
        <v>39</v>
      </c>
      <c r="C50" s="4"/>
      <c r="D50" s="4"/>
      <c r="E50" s="2"/>
      <c r="F50" s="2"/>
    </row>
    <row r="51" spans="1:6" x14ac:dyDescent="0.25">
      <c r="A51" s="10"/>
      <c r="B51" s="2" t="s">
        <v>44</v>
      </c>
      <c r="C51" s="4">
        <f>C43/C3</f>
        <v>1887.7579063227352</v>
      </c>
      <c r="D51" s="4">
        <f>D43/D3</f>
        <v>1406.8391742117967</v>
      </c>
      <c r="E51" s="2"/>
      <c r="F51" s="2"/>
    </row>
    <row r="52" spans="1:6" x14ac:dyDescent="0.25">
      <c r="A52" s="10"/>
      <c r="B52" s="2" t="s">
        <v>59</v>
      </c>
      <c r="C52" s="3">
        <f>C46/C3</f>
        <v>1776.6984914285715</v>
      </c>
      <c r="D52" s="3">
        <f>D46/D3</f>
        <v>1329.2738685714287</v>
      </c>
      <c r="E52" s="2"/>
      <c r="F52" s="2"/>
    </row>
    <row r="53" spans="1:6" x14ac:dyDescent="0.25">
      <c r="A53" s="10"/>
      <c r="B53" s="2" t="s">
        <v>45</v>
      </c>
      <c r="C53" s="4">
        <f>C52</f>
        <v>1776.6984914285715</v>
      </c>
      <c r="D53" s="4">
        <f>D52</f>
        <v>1329.2738685714287</v>
      </c>
      <c r="E53" s="2"/>
      <c r="F53" s="2"/>
    </row>
    <row r="54" spans="1:6" x14ac:dyDescent="0.25">
      <c r="A54" s="10"/>
      <c r="B54" s="2" t="s">
        <v>46</v>
      </c>
      <c r="C54" s="4">
        <f>C18-C53</f>
        <v>1373.3015085714285</v>
      </c>
      <c r="D54" s="4">
        <f>D18-D53</f>
        <v>870.72613142857131</v>
      </c>
      <c r="E54" s="2"/>
      <c r="F54" s="2"/>
    </row>
    <row r="55" spans="1:6" x14ac:dyDescent="0.25">
      <c r="A55" s="10"/>
      <c r="B55" s="2" t="s">
        <v>47</v>
      </c>
      <c r="C55" s="8">
        <f>C48/(C18-C52)</f>
        <v>121.30557004524017</v>
      </c>
      <c r="D55" s="8">
        <f>D48/(D18-D52)</f>
        <v>267.24352069154958</v>
      </c>
      <c r="E55" s="2"/>
      <c r="F55" s="2"/>
    </row>
    <row r="56" spans="1:6" x14ac:dyDescent="0.25">
      <c r="A56" s="10"/>
      <c r="B56" s="2"/>
      <c r="C56" s="2"/>
      <c r="D56" s="2"/>
      <c r="E56" s="2"/>
      <c r="F56" s="2"/>
    </row>
    <row r="57" spans="1:6" x14ac:dyDescent="0.25">
      <c r="A57" s="10"/>
      <c r="B57" s="2" t="s">
        <v>48</v>
      </c>
      <c r="C57" s="2"/>
      <c r="D57" s="2"/>
      <c r="E57" s="2"/>
      <c r="F57" s="2"/>
    </row>
    <row r="58" spans="1:6" x14ac:dyDescent="0.25">
      <c r="A58" s="10"/>
      <c r="B58" s="2" t="s">
        <v>49</v>
      </c>
      <c r="C58" s="2"/>
      <c r="D58" s="2"/>
      <c r="E58" s="2"/>
      <c r="F58" s="2"/>
    </row>
    <row r="59" spans="1:6" x14ac:dyDescent="0.25">
      <c r="A59" s="10"/>
      <c r="B59" s="2" t="s">
        <v>19</v>
      </c>
      <c r="C59" s="2"/>
      <c r="D59" s="4">
        <f>E19</f>
        <v>11325000</v>
      </c>
      <c r="E59" s="4"/>
      <c r="F59" s="2"/>
    </row>
    <row r="60" spans="1:6" x14ac:dyDescent="0.25">
      <c r="A60" s="10"/>
      <c r="B60" s="2" t="s">
        <v>50</v>
      </c>
      <c r="C60" s="2"/>
      <c r="D60" s="4">
        <f>E46</f>
        <v>6652869.3428571429</v>
      </c>
      <c r="E60" s="4"/>
      <c r="F60" s="2"/>
    </row>
    <row r="61" spans="1:6" x14ac:dyDescent="0.25">
      <c r="A61" s="10"/>
      <c r="B61" s="2" t="s">
        <v>51</v>
      </c>
      <c r="C61" s="2"/>
      <c r="D61" s="4">
        <f>D59-D60</f>
        <v>4672130.6571428571</v>
      </c>
      <c r="E61" s="4"/>
      <c r="F61" s="2"/>
    </row>
    <row r="62" spans="1:6" x14ac:dyDescent="0.25">
      <c r="A62" s="10"/>
      <c r="B62" s="2" t="s">
        <v>52</v>
      </c>
      <c r="C62" s="2"/>
      <c r="D62" s="2"/>
      <c r="E62" s="2"/>
      <c r="F62" s="2"/>
    </row>
    <row r="63" spans="1:6" x14ac:dyDescent="0.25">
      <c r="A63" s="10"/>
      <c r="B63" s="2" t="s">
        <v>21</v>
      </c>
      <c r="C63" s="2"/>
      <c r="D63" s="3">
        <f>F31</f>
        <v>167890.03926235024</v>
      </c>
      <c r="E63" s="4"/>
      <c r="F63" s="2"/>
    </row>
    <row r="64" spans="1:6" x14ac:dyDescent="0.25">
      <c r="A64" s="10"/>
      <c r="B64" s="2" t="s">
        <v>42</v>
      </c>
      <c r="C64" s="2"/>
      <c r="D64" s="4">
        <f>E37</f>
        <v>413895</v>
      </c>
      <c r="E64" s="4"/>
      <c r="F64" s="2"/>
    </row>
    <row r="65" spans="1:6" x14ac:dyDescent="0.25">
      <c r="A65" s="10"/>
      <c r="B65" s="2" t="s">
        <v>36</v>
      </c>
      <c r="C65" s="2"/>
      <c r="D65" s="4">
        <f>E39</f>
        <v>24000</v>
      </c>
      <c r="E65" s="4"/>
      <c r="F65" s="2"/>
    </row>
    <row r="66" spans="1:6" x14ac:dyDescent="0.25">
      <c r="A66" s="10"/>
      <c r="B66" s="2" t="s">
        <v>43</v>
      </c>
      <c r="C66" s="2"/>
      <c r="D66" s="4">
        <f>E40</f>
        <v>50000</v>
      </c>
      <c r="E66" s="4"/>
      <c r="F66" s="2"/>
    </row>
    <row r="67" spans="1:6" x14ac:dyDescent="0.25">
      <c r="A67" s="10"/>
      <c r="B67" s="2" t="s">
        <v>53</v>
      </c>
      <c r="C67" s="2"/>
      <c r="D67" s="4">
        <f>SUM(D63:D66)</f>
        <v>655785.03926235018</v>
      </c>
      <c r="E67" s="4"/>
      <c r="F67" s="2"/>
    </row>
    <row r="68" spans="1:6" x14ac:dyDescent="0.25">
      <c r="A68" s="10"/>
      <c r="B68" s="2" t="s">
        <v>54</v>
      </c>
      <c r="C68" s="2"/>
      <c r="D68" s="4">
        <f>D61-D67</f>
        <v>4016345.6178805069</v>
      </c>
      <c r="E68" s="4"/>
      <c r="F68" s="2"/>
    </row>
    <row r="69" spans="1:6" x14ac:dyDescent="0.25">
      <c r="A69" s="10"/>
      <c r="B69" s="2" t="s">
        <v>55</v>
      </c>
      <c r="C69" s="9">
        <v>0.25</v>
      </c>
      <c r="D69" s="4">
        <f>D68*C69</f>
        <v>1004086.4044701267</v>
      </c>
      <c r="E69" s="4"/>
      <c r="F69" s="2"/>
    </row>
    <row r="70" spans="1:6" x14ac:dyDescent="0.25">
      <c r="A70" s="10"/>
      <c r="B70" s="2" t="s">
        <v>56</v>
      </c>
      <c r="C70" s="2"/>
      <c r="D70" s="4">
        <f>D68-D69</f>
        <v>3012259.2134103803</v>
      </c>
      <c r="E70" s="4"/>
      <c r="F70" s="2"/>
    </row>
  </sheetData>
  <mergeCells count="2">
    <mergeCell ref="A1:E1"/>
    <mergeCell ref="A23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Chahin</dc:creator>
  <cp:lastModifiedBy>HP</cp:lastModifiedBy>
  <dcterms:created xsi:type="dcterms:W3CDTF">2017-08-24T18:49:36Z</dcterms:created>
  <dcterms:modified xsi:type="dcterms:W3CDTF">2021-05-15T02:08:17Z</dcterms:modified>
</cp:coreProperties>
</file>