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H5" i="1"/>
  <c r="D38" i="1"/>
  <c r="E38" i="1"/>
  <c r="F38" i="1"/>
  <c r="G38" i="1"/>
  <c r="C38" i="1"/>
  <c r="C37" i="1"/>
  <c r="C36" i="1"/>
  <c r="E37" i="1"/>
  <c r="F37" i="1"/>
  <c r="G37" i="1"/>
  <c r="D37" i="1"/>
  <c r="E36" i="1"/>
  <c r="F36" i="1"/>
  <c r="G36" i="1"/>
  <c r="D36" i="1"/>
  <c r="C32" i="1" l="1"/>
  <c r="C28" i="1"/>
  <c r="E26" i="1"/>
  <c r="F26" i="1"/>
  <c r="G26" i="1"/>
  <c r="D26" i="1"/>
  <c r="D34" i="1"/>
  <c r="D23" i="1" s="1"/>
  <c r="G33" i="1"/>
  <c r="G25" i="1" s="1"/>
  <c r="G28" i="1" s="1"/>
  <c r="G29" i="1" s="1"/>
  <c r="F33" i="1"/>
  <c r="F25" i="1" s="1"/>
  <c r="F28" i="1" s="1"/>
  <c r="F29" i="1" s="1"/>
  <c r="E33" i="1"/>
  <c r="E25" i="1" s="1"/>
  <c r="E28" i="1" s="1"/>
  <c r="E29" i="1" s="1"/>
  <c r="D33" i="1"/>
  <c r="D25" i="1" s="1"/>
  <c r="D28" i="1" s="1"/>
  <c r="D29" i="1" s="1"/>
  <c r="E24" i="1"/>
  <c r="F24" i="1"/>
  <c r="G24" i="1"/>
  <c r="D24" i="1"/>
  <c r="E22" i="1"/>
  <c r="F22" i="1"/>
  <c r="G22" i="1"/>
  <c r="D22" i="1"/>
  <c r="E19" i="1"/>
  <c r="F19" i="1"/>
  <c r="G19" i="1"/>
  <c r="D19" i="1"/>
  <c r="E18" i="1"/>
  <c r="F18" i="1"/>
  <c r="G18" i="1"/>
  <c r="D18" i="1"/>
  <c r="E17" i="1"/>
  <c r="F17" i="1"/>
  <c r="G17" i="1"/>
  <c r="D17" i="1"/>
  <c r="E16" i="1"/>
  <c r="F16" i="1"/>
  <c r="G16" i="1"/>
  <c r="D16" i="1"/>
  <c r="C12" i="1"/>
  <c r="C29" i="1" s="1"/>
  <c r="C30" i="1" s="1"/>
  <c r="E15" i="1"/>
  <c r="F15" i="1"/>
  <c r="G15" i="1"/>
  <c r="D15" i="1"/>
  <c r="F14" i="1"/>
  <c r="D14" i="1"/>
  <c r="E12" i="1"/>
  <c r="F12" i="1"/>
  <c r="G12" i="1"/>
  <c r="D12" i="1"/>
  <c r="E9" i="1"/>
  <c r="F9" i="1"/>
  <c r="G9" i="1"/>
  <c r="D9" i="1"/>
  <c r="E5" i="1"/>
  <c r="F5" i="1"/>
  <c r="G5" i="1"/>
  <c r="D5" i="1"/>
  <c r="E7" i="1"/>
  <c r="F7" i="1"/>
  <c r="G7" i="1"/>
  <c r="D7" i="1"/>
  <c r="F6" i="1"/>
  <c r="G6" i="1"/>
  <c r="E6" i="1"/>
  <c r="E4" i="1"/>
  <c r="F4" i="1"/>
  <c r="G4" i="1"/>
  <c r="D4" i="1"/>
  <c r="D30" i="1" l="1"/>
  <c r="E30" i="1" s="1"/>
  <c r="F30" i="1" s="1"/>
  <c r="G30" i="1" s="1"/>
  <c r="D32" i="1"/>
  <c r="E32" i="1" l="1"/>
  <c r="E34" i="1"/>
  <c r="E23" i="1" s="1"/>
  <c r="F32" i="1" l="1"/>
  <c r="F34" i="1"/>
  <c r="F23" i="1" s="1"/>
  <c r="G34" i="1" l="1"/>
  <c r="G23" i="1" s="1"/>
  <c r="G32" i="1"/>
</calcChain>
</file>

<file path=xl/comments1.xml><?xml version="1.0" encoding="utf-8"?>
<comments xmlns="http://schemas.openxmlformats.org/spreadsheetml/2006/main">
  <authors>
    <author>Autor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yo elijo el prestamo
</t>
        </r>
      </text>
    </comment>
  </commentList>
</comments>
</file>

<file path=xl/sharedStrings.xml><?xml version="1.0" encoding="utf-8"?>
<sst xmlns="http://schemas.openxmlformats.org/spreadsheetml/2006/main" count="48" uniqueCount="39">
  <si>
    <t>Computadoras</t>
  </si>
  <si>
    <t>VENTAS TRIMESTRES</t>
  </si>
  <si>
    <t>VENTAS FUTURAS</t>
  </si>
  <si>
    <t>Inventario inicial</t>
  </si>
  <si>
    <t>Inventario final</t>
  </si>
  <si>
    <t>Producción</t>
  </si>
  <si>
    <t>1er</t>
  </si>
  <si>
    <t>2do</t>
  </si>
  <si>
    <t>3er</t>
  </si>
  <si>
    <t>4to</t>
  </si>
  <si>
    <t>INGRESOS:</t>
  </si>
  <si>
    <t>Total ventas</t>
  </si>
  <si>
    <t>TOTAL INGRESOS</t>
  </si>
  <si>
    <t>Caja y bancos</t>
  </si>
  <si>
    <t>Prestamo bancos</t>
  </si>
  <si>
    <t>GRESOS:</t>
  </si>
  <si>
    <t>Materia prima</t>
  </si>
  <si>
    <t>Insumos</t>
  </si>
  <si>
    <t>Mano de obra directa</t>
  </si>
  <si>
    <t>Energía eléctrica</t>
  </si>
  <si>
    <t>COSTOS DIRECTOS</t>
  </si>
  <si>
    <t>CIF (mantenimiento)</t>
  </si>
  <si>
    <t>COSTOS ADMINISTRATIVOS</t>
  </si>
  <si>
    <t>COSTOS COMERCIALES</t>
  </si>
  <si>
    <t>DEPRECIACIÓN</t>
  </si>
  <si>
    <t>Amortización</t>
  </si>
  <si>
    <t>Inversión</t>
  </si>
  <si>
    <t>TOTAL:</t>
  </si>
  <si>
    <t>TOTAL EGRESOS</t>
  </si>
  <si>
    <t>RESULTADO</t>
  </si>
  <si>
    <t>ACUMULADO</t>
  </si>
  <si>
    <t>Capital</t>
  </si>
  <si>
    <t>Amortizaciones</t>
  </si>
  <si>
    <t>Intereses</t>
  </si>
  <si>
    <t>FLUJO DE CAJA</t>
  </si>
  <si>
    <t>COSTOS INDIRECTOS</t>
  </si>
  <si>
    <t>COSTO TOTAL</t>
  </si>
  <si>
    <t>COSTO TOTAL UNITARIO</t>
  </si>
  <si>
    <t>COSTO DIRECTO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</si>
</sst>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6"/>
  <sheetViews>
    <sheetView tabSelected="1" topLeftCell="A14" zoomScale="80" zoomScaleNormal="80" workbookViewId="0">
      <selection activeCell="C39" sqref="C39"/>
    </sheetView>
  </sheetViews>
  <sheetFormatPr baseColWidth="10" defaultColWidth="9.140625" defaultRowHeight="15" x14ac:dyDescent="0.25"/>
  <cols>
    <col min="1" max="1" width="15.42578125" customWidth="1"/>
    <col min="2" max="2" width="26" customWidth="1"/>
    <col min="3" max="3" width="14.5703125" customWidth="1"/>
    <col min="4" max="4" width="14" customWidth="1"/>
    <col min="5" max="5" width="14.42578125" customWidth="1"/>
    <col min="6" max="6" width="15" customWidth="1"/>
    <col min="7" max="7" width="18.5703125" customWidth="1"/>
    <col min="8" max="8" width="12.28515625" customWidth="1"/>
  </cols>
  <sheetData>
    <row r="1" spans="1:15" x14ac:dyDescent="0.25">
      <c r="B1" t="s">
        <v>1</v>
      </c>
      <c r="D1" s="3" t="s">
        <v>6</v>
      </c>
      <c r="E1" s="3" t="s">
        <v>7</v>
      </c>
      <c r="F1" s="3" t="s">
        <v>8</v>
      </c>
      <c r="G1" s="3" t="s">
        <v>9</v>
      </c>
    </row>
    <row r="2" spans="1:15" x14ac:dyDescent="0.25">
      <c r="B2" t="s">
        <v>0</v>
      </c>
      <c r="C2" s="1"/>
      <c r="D2" s="1">
        <v>1000</v>
      </c>
      <c r="E2" s="1">
        <v>1200</v>
      </c>
      <c r="F2" s="1">
        <v>1000</v>
      </c>
      <c r="G2" s="1">
        <v>1300</v>
      </c>
      <c r="H2" s="1"/>
      <c r="I2" s="1"/>
      <c r="J2" s="1"/>
      <c r="K2" s="1"/>
      <c r="L2" s="1"/>
      <c r="M2" s="1"/>
      <c r="N2" s="1"/>
      <c r="O2" s="1"/>
    </row>
    <row r="3" spans="1:15" x14ac:dyDescent="0.25">
      <c r="B3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B4" t="s">
        <v>0</v>
      </c>
      <c r="C4" s="1"/>
      <c r="D4" s="1">
        <f>D2*1.1</f>
        <v>1100</v>
      </c>
      <c r="E4" s="1">
        <f t="shared" ref="E4:G4" si="0">E2*1.1</f>
        <v>1320</v>
      </c>
      <c r="F4" s="1">
        <f t="shared" si="0"/>
        <v>1100</v>
      </c>
      <c r="G4" s="1">
        <f t="shared" si="0"/>
        <v>1430.0000000000002</v>
      </c>
      <c r="H4" s="1"/>
      <c r="I4" s="1"/>
      <c r="J4" s="1"/>
      <c r="K4" s="1"/>
      <c r="L4" s="1"/>
      <c r="M4" s="1"/>
      <c r="N4" s="1"/>
      <c r="O4" s="1"/>
    </row>
    <row r="5" spans="1:15" x14ac:dyDescent="0.25">
      <c r="B5" t="s">
        <v>5</v>
      </c>
      <c r="C5" s="1"/>
      <c r="D5" s="1">
        <f>D4-D6+D7</f>
        <v>1105</v>
      </c>
      <c r="E5" s="1">
        <f t="shared" ref="E5:G5" si="1">E4-E6+E7</f>
        <v>1326</v>
      </c>
      <c r="F5" s="1">
        <f t="shared" si="1"/>
        <v>1105</v>
      </c>
      <c r="G5" s="1">
        <f t="shared" si="1"/>
        <v>1436.5000000000002</v>
      </c>
      <c r="H5" s="1">
        <f>SUM(D5:G5)</f>
        <v>4972.5</v>
      </c>
      <c r="I5" s="1"/>
      <c r="J5" s="1"/>
      <c r="K5" s="1"/>
      <c r="L5" s="1"/>
      <c r="M5" s="1"/>
      <c r="N5" s="1"/>
      <c r="O5" s="1"/>
    </row>
    <row r="6" spans="1:15" x14ac:dyDescent="0.25">
      <c r="B6" t="s">
        <v>3</v>
      </c>
      <c r="C6" s="1"/>
      <c r="D6" s="1">
        <v>50</v>
      </c>
      <c r="E6" s="1">
        <f>E2*5%</f>
        <v>60</v>
      </c>
      <c r="F6" s="1">
        <f t="shared" ref="F6:G6" si="2">F2*5%</f>
        <v>50</v>
      </c>
      <c r="G6" s="1">
        <f t="shared" si="2"/>
        <v>65</v>
      </c>
      <c r="H6" s="1"/>
      <c r="I6" s="1"/>
      <c r="J6" s="1"/>
      <c r="K6" s="1"/>
      <c r="L6" s="1"/>
      <c r="M6" s="1"/>
      <c r="N6" s="1"/>
      <c r="O6" s="1"/>
    </row>
    <row r="7" spans="1:15" x14ac:dyDescent="0.25">
      <c r="B7" t="s">
        <v>4</v>
      </c>
      <c r="C7" s="1"/>
      <c r="D7" s="2">
        <f>D4*5%</f>
        <v>55</v>
      </c>
      <c r="E7" s="2">
        <f t="shared" ref="E7:G7" si="3">E4*5%</f>
        <v>66</v>
      </c>
      <c r="F7" s="2">
        <f t="shared" si="3"/>
        <v>55</v>
      </c>
      <c r="G7" s="2">
        <f t="shared" si="3"/>
        <v>71.500000000000014</v>
      </c>
      <c r="H7" s="1"/>
      <c r="I7" s="1"/>
      <c r="J7" s="1"/>
      <c r="K7" s="1"/>
      <c r="L7" s="1"/>
      <c r="M7" s="1"/>
      <c r="N7" s="1"/>
      <c r="O7" s="1"/>
    </row>
    <row r="8" spans="1:15" x14ac:dyDescent="0.25">
      <c r="A8" t="s">
        <v>10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B9" t="s">
        <v>11</v>
      </c>
      <c r="C9" s="1"/>
      <c r="D9" s="1">
        <f>D4*500</f>
        <v>550000</v>
      </c>
      <c r="E9" s="1">
        <f t="shared" ref="E9:G9" si="4">E4*500</f>
        <v>660000</v>
      </c>
      <c r="F9" s="1">
        <f t="shared" si="4"/>
        <v>550000</v>
      </c>
      <c r="G9" s="1">
        <f t="shared" si="4"/>
        <v>715000.00000000012</v>
      </c>
      <c r="H9" s="1"/>
      <c r="I9" s="1"/>
      <c r="J9" s="1"/>
      <c r="K9" s="1"/>
      <c r="L9" s="1"/>
      <c r="M9" s="1"/>
      <c r="N9" s="1"/>
      <c r="O9" s="1"/>
    </row>
    <row r="10" spans="1:15" x14ac:dyDescent="0.25">
      <c r="B10" t="s">
        <v>14</v>
      </c>
      <c r="C10" s="1">
        <v>80000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B11" t="s">
        <v>13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B12" t="s">
        <v>12</v>
      </c>
      <c r="C12" s="1">
        <f>SUM(C10:C11)</f>
        <v>80000</v>
      </c>
      <c r="D12" s="1">
        <f>D9</f>
        <v>550000</v>
      </c>
      <c r="E12" s="1">
        <f t="shared" ref="E12:G12" si="5">E9</f>
        <v>660000</v>
      </c>
      <c r="F12" s="1">
        <f t="shared" si="5"/>
        <v>550000</v>
      </c>
      <c r="G12" s="1">
        <f t="shared" si="5"/>
        <v>715000.00000000012</v>
      </c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t="s">
        <v>15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B14" t="s">
        <v>16</v>
      </c>
      <c r="C14" s="1"/>
      <c r="D14" s="1">
        <f>(D5+E5)*150</f>
        <v>364650</v>
      </c>
      <c r="E14" s="1"/>
      <c r="F14" s="1">
        <f>(F5+G5)*150</f>
        <v>381225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B15" t="s">
        <v>17</v>
      </c>
      <c r="C15" s="1"/>
      <c r="D15" s="1">
        <f>D5*10</f>
        <v>11050</v>
      </c>
      <c r="E15" s="1">
        <f t="shared" ref="E15:G15" si="6">E5*10</f>
        <v>13260</v>
      </c>
      <c r="F15" s="1">
        <f t="shared" si="6"/>
        <v>11050</v>
      </c>
      <c r="G15" s="1">
        <f t="shared" si="6"/>
        <v>14365.000000000002</v>
      </c>
      <c r="H15" s="1"/>
      <c r="I15" s="1"/>
      <c r="J15" s="1"/>
      <c r="K15" s="1"/>
      <c r="L15" s="1"/>
      <c r="M15" s="1"/>
      <c r="N15" s="1"/>
      <c r="O15" s="1"/>
    </row>
    <row r="16" spans="1:15" x14ac:dyDescent="0.25">
      <c r="B16" t="s">
        <v>18</v>
      </c>
      <c r="C16" s="1"/>
      <c r="D16" s="1">
        <f>30*1.15*D5</f>
        <v>38122.5</v>
      </c>
      <c r="E16" s="1">
        <f t="shared" ref="E16:G16" si="7">30*1.15*E5</f>
        <v>45747</v>
      </c>
      <c r="F16" s="1">
        <f t="shared" si="7"/>
        <v>38122.5</v>
      </c>
      <c r="G16" s="1">
        <f t="shared" si="7"/>
        <v>49559.250000000007</v>
      </c>
      <c r="H16" s="1"/>
      <c r="I16" s="1"/>
      <c r="J16" s="1"/>
      <c r="K16" s="1"/>
      <c r="L16" s="1"/>
      <c r="M16" s="1"/>
      <c r="N16" s="1"/>
      <c r="O16" s="1"/>
    </row>
    <row r="17" spans="1:15" x14ac:dyDescent="0.25">
      <c r="B17" t="s">
        <v>19</v>
      </c>
      <c r="C17" s="1"/>
      <c r="D17" s="1">
        <f>D5*100*0.05</f>
        <v>5525</v>
      </c>
      <c r="E17" s="1">
        <f t="shared" ref="E17:G17" si="8">E5*100*0.05</f>
        <v>6630</v>
      </c>
      <c r="F17" s="1">
        <f t="shared" si="8"/>
        <v>5525</v>
      </c>
      <c r="G17" s="1">
        <f t="shared" si="8"/>
        <v>7182.5000000000018</v>
      </c>
      <c r="H17" s="1"/>
      <c r="I17" s="1"/>
      <c r="J17" s="1"/>
      <c r="K17" s="1"/>
      <c r="L17" s="1"/>
      <c r="M17" s="1"/>
      <c r="N17" s="1"/>
      <c r="O17" s="1"/>
    </row>
    <row r="18" spans="1:15" x14ac:dyDescent="0.25">
      <c r="B18" t="s">
        <v>20</v>
      </c>
      <c r="C18" s="1"/>
      <c r="D18" s="1">
        <f>SUM(D14:D17)</f>
        <v>419347.5</v>
      </c>
      <c r="E18" s="1">
        <f t="shared" ref="E18:G18" si="9">SUM(E14:E17)</f>
        <v>65637</v>
      </c>
      <c r="F18" s="1">
        <f t="shared" si="9"/>
        <v>435922.5</v>
      </c>
      <c r="G18" s="1">
        <f t="shared" si="9"/>
        <v>71106.750000000015</v>
      </c>
      <c r="H18" s="1"/>
      <c r="I18" s="1"/>
      <c r="J18" s="1"/>
      <c r="K18" s="1"/>
      <c r="L18" s="1"/>
      <c r="M18" s="1"/>
      <c r="N18" s="1"/>
      <c r="O18" s="1"/>
    </row>
    <row r="19" spans="1:15" x14ac:dyDescent="0.25">
      <c r="B19" t="s">
        <v>21</v>
      </c>
      <c r="C19" s="1"/>
      <c r="D19" s="1">
        <f>200*3</f>
        <v>600</v>
      </c>
      <c r="E19" s="1">
        <f t="shared" ref="E19:G19" si="10">200*3</f>
        <v>600</v>
      </c>
      <c r="F19" s="1">
        <f t="shared" si="10"/>
        <v>600</v>
      </c>
      <c r="G19" s="1">
        <f t="shared" si="10"/>
        <v>600</v>
      </c>
      <c r="H19" s="1"/>
      <c r="I19" s="1"/>
      <c r="J19" s="1"/>
      <c r="K19" s="1"/>
      <c r="L19" s="1"/>
      <c r="M19" s="1"/>
      <c r="N19" s="1"/>
      <c r="O19" s="1"/>
    </row>
    <row r="20" spans="1:15" x14ac:dyDescent="0.25">
      <c r="B20" t="s">
        <v>22</v>
      </c>
      <c r="C20" s="1"/>
      <c r="D20" s="1">
        <v>5000</v>
      </c>
      <c r="E20" s="1">
        <v>5000</v>
      </c>
      <c r="F20" s="1">
        <v>5000</v>
      </c>
      <c r="G20" s="1">
        <v>5000</v>
      </c>
      <c r="H20" s="1"/>
      <c r="I20" s="1"/>
      <c r="J20" s="1"/>
      <c r="K20" s="1"/>
      <c r="L20" s="1"/>
      <c r="M20" s="1"/>
      <c r="N20" s="1"/>
      <c r="O20" s="1"/>
    </row>
    <row r="21" spans="1:15" x14ac:dyDescent="0.25">
      <c r="B21" t="s">
        <v>23</v>
      </c>
      <c r="C21" s="1"/>
      <c r="D21" s="1">
        <v>2000</v>
      </c>
      <c r="E21" s="1">
        <v>2000</v>
      </c>
      <c r="F21" s="1">
        <v>2000</v>
      </c>
      <c r="G21" s="1">
        <v>2000</v>
      </c>
      <c r="H21" s="1"/>
      <c r="I21" s="1"/>
      <c r="J21" s="1"/>
      <c r="K21" s="1"/>
      <c r="L21" s="1"/>
      <c r="M21" s="1"/>
      <c r="N21" s="1"/>
      <c r="O21" s="1"/>
    </row>
    <row r="22" spans="1:15" x14ac:dyDescent="0.25">
      <c r="B22" t="s">
        <v>24</v>
      </c>
      <c r="C22" s="1"/>
      <c r="D22" s="1">
        <f>10000/4</f>
        <v>2500</v>
      </c>
      <c r="E22" s="1">
        <f t="shared" ref="E22:G22" si="11">10000/4</f>
        <v>2500</v>
      </c>
      <c r="F22" s="1">
        <f t="shared" si="11"/>
        <v>2500</v>
      </c>
      <c r="G22" s="1">
        <f t="shared" si="11"/>
        <v>2500</v>
      </c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t="s">
        <v>33</v>
      </c>
      <c r="C23" s="1"/>
      <c r="D23" s="1">
        <f>D34</f>
        <v>2000</v>
      </c>
      <c r="E23" s="1">
        <f t="shared" ref="E23:G23" si="12">E34</f>
        <v>1500</v>
      </c>
      <c r="F23" s="1">
        <f t="shared" si="12"/>
        <v>1000</v>
      </c>
      <c r="G23" s="1">
        <f t="shared" si="12"/>
        <v>500</v>
      </c>
      <c r="H23" s="1"/>
      <c r="I23" s="1"/>
      <c r="J23" s="1"/>
      <c r="K23" s="1"/>
      <c r="L23" s="1"/>
      <c r="M23" s="1"/>
      <c r="N23" s="1"/>
      <c r="O23" s="1"/>
    </row>
    <row r="24" spans="1:15" x14ac:dyDescent="0.25">
      <c r="B24" t="s">
        <v>35</v>
      </c>
      <c r="C24" s="1"/>
      <c r="D24" s="1">
        <f>SUM(D19:D22)</f>
        <v>10100</v>
      </c>
      <c r="E24" s="1">
        <f t="shared" ref="E24:G24" si="13">SUM(E19:E22)</f>
        <v>10100</v>
      </c>
      <c r="F24" s="1">
        <f t="shared" si="13"/>
        <v>10100</v>
      </c>
      <c r="G24" s="1">
        <f t="shared" si="13"/>
        <v>10100</v>
      </c>
      <c r="H24" s="1"/>
      <c r="I24" s="1"/>
      <c r="J24" s="1"/>
      <c r="K24" s="1"/>
      <c r="L24" s="1"/>
      <c r="M24" s="1"/>
      <c r="N24" s="1"/>
      <c r="O24" s="1"/>
    </row>
    <row r="25" spans="1:15" x14ac:dyDescent="0.25">
      <c r="B25" t="s">
        <v>25</v>
      </c>
      <c r="C25" s="1"/>
      <c r="D25" s="1">
        <f>D33</f>
        <v>20000</v>
      </c>
      <c r="E25" s="1">
        <f t="shared" ref="E25:G25" si="14">E33</f>
        <v>20000</v>
      </c>
      <c r="F25" s="1">
        <f t="shared" si="14"/>
        <v>20000</v>
      </c>
      <c r="G25" s="1">
        <f t="shared" si="14"/>
        <v>20000</v>
      </c>
      <c r="H25" s="1"/>
      <c r="I25" s="1"/>
      <c r="J25" s="1"/>
      <c r="K25" s="1"/>
      <c r="L25" s="1"/>
      <c r="M25" s="1"/>
      <c r="N25" s="1"/>
      <c r="O25" s="1"/>
    </row>
    <row r="26" spans="1:15" x14ac:dyDescent="0.25">
      <c r="B26" t="s">
        <v>26</v>
      </c>
      <c r="C26" s="1">
        <v>80000</v>
      </c>
      <c r="D26" s="1">
        <f>20000*0.25</f>
        <v>5000</v>
      </c>
      <c r="E26" s="1">
        <f t="shared" ref="E26:G26" si="15">20000*0.25</f>
        <v>5000</v>
      </c>
      <c r="F26" s="1">
        <f t="shared" si="15"/>
        <v>5000</v>
      </c>
      <c r="G26" s="1">
        <f t="shared" si="15"/>
        <v>5000</v>
      </c>
      <c r="H26" s="1"/>
      <c r="I26" s="1"/>
      <c r="J26" s="1"/>
      <c r="K26" s="1"/>
      <c r="L26" s="1"/>
      <c r="M26" s="1"/>
      <c r="N26" s="1"/>
      <c r="O26" s="1"/>
    </row>
    <row r="27" spans="1:15" x14ac:dyDescent="0.25">
      <c r="B27" t="s">
        <v>27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B28" t="s">
        <v>28</v>
      </c>
      <c r="C28" s="1">
        <f>C26</f>
        <v>80000</v>
      </c>
      <c r="D28" s="1">
        <f>D25+D24+D18+D26</f>
        <v>454447.5</v>
      </c>
      <c r="E28" s="1">
        <f t="shared" ref="E28:G28" si="16">E25+E24+E18+E26</f>
        <v>100737</v>
      </c>
      <c r="F28" s="1">
        <f t="shared" si="16"/>
        <v>471022.5</v>
      </c>
      <c r="G28" s="1">
        <f t="shared" si="16"/>
        <v>106206.75000000001</v>
      </c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t="s">
        <v>34</v>
      </c>
      <c r="B29" t="s">
        <v>29</v>
      </c>
      <c r="C29" s="1">
        <f>C12-C28</f>
        <v>0</v>
      </c>
      <c r="D29" s="1">
        <f t="shared" ref="D29:G29" si="17">D12-D28</f>
        <v>95552.5</v>
      </c>
      <c r="E29" s="1">
        <f t="shared" si="17"/>
        <v>559263</v>
      </c>
      <c r="F29" s="1">
        <f t="shared" si="17"/>
        <v>78977.5</v>
      </c>
      <c r="G29" s="1">
        <f t="shared" si="17"/>
        <v>608793.25000000012</v>
      </c>
      <c r="H29" s="1"/>
      <c r="I29" s="1"/>
      <c r="J29" s="1"/>
      <c r="K29" s="1"/>
      <c r="L29" s="1"/>
      <c r="M29" s="1"/>
      <c r="N29" s="1"/>
      <c r="O29" s="1"/>
    </row>
    <row r="30" spans="1:15" x14ac:dyDescent="0.25">
      <c r="B30" t="s">
        <v>30</v>
      </c>
      <c r="C30" s="1">
        <f>C29</f>
        <v>0</v>
      </c>
      <c r="D30" s="1">
        <f>C30+D29</f>
        <v>95552.5</v>
      </c>
      <c r="E30" s="1">
        <f t="shared" ref="E30:G30" si="18">D30+E29</f>
        <v>654815.5</v>
      </c>
      <c r="F30" s="1">
        <f t="shared" si="18"/>
        <v>733793</v>
      </c>
      <c r="G30" s="1">
        <f t="shared" si="18"/>
        <v>1342586.25</v>
      </c>
      <c r="H30" s="1"/>
      <c r="I30" s="1"/>
      <c r="J30" s="1"/>
      <c r="K30" s="1"/>
      <c r="L30" s="1"/>
      <c r="M30" s="1"/>
      <c r="N30" s="1"/>
      <c r="O30" s="1"/>
    </row>
    <row r="31" spans="1:15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t="s">
        <v>31</v>
      </c>
      <c r="C32" s="1">
        <f>C10</f>
        <v>80000</v>
      </c>
      <c r="D32" s="1">
        <f>C32-D33</f>
        <v>60000</v>
      </c>
      <c r="E32" s="1">
        <f>D32-E33</f>
        <v>40000</v>
      </c>
      <c r="F32" s="1">
        <f t="shared" ref="F32:G32" si="19">E32-F33</f>
        <v>20000</v>
      </c>
      <c r="G32" s="1">
        <f t="shared" si="19"/>
        <v>0</v>
      </c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t="s">
        <v>32</v>
      </c>
      <c r="C33" s="1"/>
      <c r="D33" s="1">
        <f>C32/4</f>
        <v>20000</v>
      </c>
      <c r="E33" s="1">
        <f>C32/4</f>
        <v>20000</v>
      </c>
      <c r="F33" s="1">
        <f>C32/4</f>
        <v>20000</v>
      </c>
      <c r="G33" s="1">
        <f>C32/4</f>
        <v>20000</v>
      </c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t="s">
        <v>33</v>
      </c>
      <c r="C34" s="4">
        <v>0.1</v>
      </c>
      <c r="D34" s="1">
        <f>(C32*C34)/4</f>
        <v>2000</v>
      </c>
      <c r="E34" s="1">
        <f>D32*C34/4</f>
        <v>1500</v>
      </c>
      <c r="F34" s="1">
        <f>(E32*C34)/4</f>
        <v>1000</v>
      </c>
      <c r="G34" s="1">
        <f>F32*C34/4</f>
        <v>500</v>
      </c>
      <c r="H34" s="1"/>
      <c r="I34" s="1"/>
      <c r="J34" s="1"/>
      <c r="K34" s="1"/>
      <c r="L34" s="1"/>
      <c r="M34" s="1"/>
      <c r="N34" s="1"/>
      <c r="O34" s="1"/>
    </row>
    <row r="35" spans="2:15" x14ac:dyDescent="0.25">
      <c r="C35" s="1" t="s">
        <v>27</v>
      </c>
      <c r="D35" s="1" t="s">
        <v>6</v>
      </c>
      <c r="E35" s="1" t="s">
        <v>7</v>
      </c>
      <c r="F35" s="1" t="s">
        <v>8</v>
      </c>
      <c r="G35" s="1" t="s">
        <v>9</v>
      </c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t="s">
        <v>20</v>
      </c>
      <c r="C36" s="1">
        <f>SUM(D36:G36)</f>
        <v>992013.75</v>
      </c>
      <c r="D36" s="1">
        <f>D18</f>
        <v>419347.5</v>
      </c>
      <c r="E36" s="1">
        <f t="shared" ref="E36:G36" si="20">E18</f>
        <v>65637</v>
      </c>
      <c r="F36" s="1">
        <f t="shared" si="20"/>
        <v>435922.5</v>
      </c>
      <c r="G36" s="1">
        <f t="shared" si="20"/>
        <v>71106.750000000015</v>
      </c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t="s">
        <v>35</v>
      </c>
      <c r="C37" s="1">
        <f>SUM(D37:G37)</f>
        <v>40400</v>
      </c>
      <c r="D37" s="1">
        <f>D24</f>
        <v>10100</v>
      </c>
      <c r="E37" s="1">
        <f t="shared" ref="E37:G37" si="21">E24</f>
        <v>10100</v>
      </c>
      <c r="F37" s="1">
        <f t="shared" si="21"/>
        <v>10100</v>
      </c>
      <c r="G37" s="1">
        <f t="shared" si="21"/>
        <v>10100</v>
      </c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t="s">
        <v>36</v>
      </c>
      <c r="C38" s="1">
        <f>SUM(C36:C37)</f>
        <v>1032413.75</v>
      </c>
      <c r="D38" s="1">
        <f t="shared" ref="D38:G38" si="22">SUM(D36:D37)</f>
        <v>429447.5</v>
      </c>
      <c r="E38" s="1">
        <f t="shared" si="22"/>
        <v>75737</v>
      </c>
      <c r="F38" s="1">
        <f t="shared" si="22"/>
        <v>446022.5</v>
      </c>
      <c r="G38" s="1">
        <f t="shared" si="22"/>
        <v>81206.750000000015</v>
      </c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t="s">
        <v>37</v>
      </c>
      <c r="C39" s="1">
        <f>C38/H5</f>
        <v>207.62468577174459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t="s">
        <v>38</v>
      </c>
      <c r="C40" s="1">
        <f>C36/H5</f>
        <v>199.5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3:15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3:15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3:15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3:15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3:15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3:15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5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5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3:15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3:15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3:15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3:15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3:15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3:15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3:15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3:15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3:15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3:15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3:15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3:15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3:15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3:15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3:15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3:15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3:15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3:15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3:15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3:15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3:15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3:15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3:15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3:15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3:15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3:15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3:15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3:15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3:15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3:15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3:15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3:15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3:15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3:15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3:15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3:15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3:15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3:15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3:15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3:15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2021-06-29T02:53:38Z</dcterms:modified>
</cp:coreProperties>
</file>