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rchivos\"/>
    </mc:Choice>
  </mc:AlternateContent>
  <bookViews>
    <workbookView xWindow="0" yWindow="0" windowWidth="10200" windowHeight="32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50" i="1"/>
  <c r="C35" i="1" l="1"/>
  <c r="C15" i="1"/>
  <c r="C4" i="1"/>
  <c r="B41" i="1" l="1"/>
  <c r="E40" i="1"/>
  <c r="F40" i="1"/>
  <c r="F39" i="1"/>
  <c r="E39" i="1"/>
  <c r="D36" i="1"/>
  <c r="E36" i="1"/>
  <c r="F36" i="1"/>
  <c r="C36" i="1"/>
  <c r="D37" i="1"/>
  <c r="E37" i="1"/>
  <c r="F37" i="1"/>
  <c r="C37" i="1"/>
  <c r="F43" i="1"/>
  <c r="F45" i="1"/>
  <c r="E43" i="1"/>
  <c r="E45" i="1"/>
  <c r="D43" i="1"/>
  <c r="D45" i="1"/>
  <c r="C43" i="1"/>
  <c r="C45" i="1"/>
  <c r="B45" i="1"/>
  <c r="F44" i="1"/>
  <c r="E44" i="1"/>
  <c r="D44" i="1"/>
  <c r="C44" i="1"/>
  <c r="B42" i="1"/>
  <c r="E35" i="1"/>
  <c r="F35" i="1"/>
  <c r="D34" i="1"/>
  <c r="E34" i="1"/>
  <c r="F34" i="1"/>
  <c r="C34" i="1"/>
  <c r="D33" i="1"/>
  <c r="E33" i="1"/>
  <c r="F33" i="1"/>
  <c r="C33" i="1"/>
  <c r="G30" i="1"/>
  <c r="D30" i="1"/>
  <c r="E30" i="1"/>
  <c r="F30" i="1"/>
  <c r="C30" i="1"/>
  <c r="D29" i="1"/>
  <c r="E29" i="1"/>
  <c r="F29" i="1"/>
  <c r="C29" i="1"/>
  <c r="D28" i="1"/>
  <c r="E28" i="1"/>
  <c r="F28" i="1"/>
  <c r="C28" i="1"/>
  <c r="F26" i="1"/>
  <c r="D26" i="1"/>
  <c r="E26" i="1"/>
  <c r="C26" i="1"/>
  <c r="G25" i="1"/>
  <c r="D25" i="1"/>
  <c r="E25" i="1"/>
  <c r="F25" i="1"/>
  <c r="C25" i="1"/>
  <c r="F24" i="1"/>
  <c r="D24" i="1"/>
  <c r="E24" i="1"/>
  <c r="C24" i="1"/>
  <c r="F23" i="1"/>
  <c r="C23" i="1"/>
  <c r="D23" i="1"/>
  <c r="E23" i="1"/>
  <c r="D22" i="1"/>
  <c r="E22" i="1"/>
  <c r="F22" i="1"/>
  <c r="C22" i="1"/>
  <c r="E19" i="1"/>
  <c r="F19" i="1"/>
  <c r="G17" i="1"/>
  <c r="E18" i="1"/>
  <c r="F18" i="1"/>
  <c r="F17" i="1"/>
  <c r="D17" i="1"/>
  <c r="E17" i="1"/>
  <c r="C17" i="1"/>
  <c r="E16" i="1"/>
  <c r="F16" i="1"/>
  <c r="E15" i="1"/>
  <c r="D13" i="1"/>
  <c r="E13" i="1"/>
  <c r="F13" i="1"/>
  <c r="B13" i="1"/>
  <c r="B40" i="1" s="1"/>
  <c r="D10" i="1"/>
  <c r="E10" i="1"/>
  <c r="F10" i="1"/>
  <c r="C10" i="1"/>
  <c r="G10" i="1" s="1"/>
  <c r="E7" i="1"/>
  <c r="F7" i="1"/>
  <c r="F5" i="1"/>
  <c r="E5" i="1"/>
  <c r="D6" i="1"/>
  <c r="E6" i="1"/>
  <c r="F6" i="1"/>
  <c r="C6" i="1"/>
  <c r="C7" i="1" s="1"/>
  <c r="D4" i="1"/>
  <c r="E4" i="1"/>
  <c r="F4" i="1"/>
  <c r="C13" i="1" l="1"/>
  <c r="C18" i="1"/>
  <c r="C16" i="1"/>
  <c r="D5" i="1"/>
  <c r="D7" i="1" s="1"/>
  <c r="D18" i="1" l="1"/>
  <c r="G18" i="1" s="1"/>
  <c r="D16" i="1"/>
  <c r="C19" i="1" l="1"/>
  <c r="C39" i="1" s="1"/>
  <c r="C40" i="1" s="1"/>
  <c r="C41" i="1" s="1"/>
  <c r="G15" i="1"/>
  <c r="D19" i="1"/>
  <c r="D35" i="1" s="1"/>
  <c r="D39" i="1" s="1"/>
  <c r="D40" i="1" s="1"/>
  <c r="G16" i="1"/>
  <c r="G19" i="1" l="1"/>
  <c r="D41" i="1"/>
  <c r="E41" i="1" s="1"/>
  <c r="F41" i="1" s="1"/>
</calcChain>
</file>

<file path=xl/sharedStrings.xml><?xml version="1.0" encoding="utf-8"?>
<sst xmlns="http://schemas.openxmlformats.org/spreadsheetml/2006/main" count="43" uniqueCount="42">
  <si>
    <t>Ventas actuales</t>
  </si>
  <si>
    <t>Ventas planeadas</t>
  </si>
  <si>
    <t>inventario inicial</t>
  </si>
  <si>
    <t>Inventario final</t>
  </si>
  <si>
    <t>Produccion</t>
  </si>
  <si>
    <t>INGRESOS</t>
  </si>
  <si>
    <t>Ventas</t>
  </si>
  <si>
    <t>caja y banco</t>
  </si>
  <si>
    <t>prestamo banco</t>
  </si>
  <si>
    <t>TOTAL INGRESOS</t>
  </si>
  <si>
    <t>EGRESOS</t>
  </si>
  <si>
    <t>Materia prima</t>
  </si>
  <si>
    <t>Insumos</t>
  </si>
  <si>
    <t>mano de obra</t>
  </si>
  <si>
    <t>Energia electrica</t>
  </si>
  <si>
    <t>Total costo Directo</t>
  </si>
  <si>
    <t>Costo indirectos de fabri</t>
  </si>
  <si>
    <t>repuestos y lubricantes</t>
  </si>
  <si>
    <t>mantenimiento</t>
  </si>
  <si>
    <t>personal limpieza</t>
  </si>
  <si>
    <t>personal control de calidad</t>
  </si>
  <si>
    <t>TOTAL</t>
  </si>
  <si>
    <t>sueldo y salarios</t>
  </si>
  <si>
    <t>material de escritorio</t>
  </si>
  <si>
    <t>servicios basicos</t>
  </si>
  <si>
    <t>alquileres seguros y otros</t>
  </si>
  <si>
    <t>TOTAL COSTO ADMINIST</t>
  </si>
  <si>
    <t>publicidad</t>
  </si>
  <si>
    <t>promocion</t>
  </si>
  <si>
    <t>depreciación</t>
  </si>
  <si>
    <t>TOTAL PRESUPUESTO OPERATIVO</t>
  </si>
  <si>
    <t>Intereses</t>
  </si>
  <si>
    <t>amortizaciones</t>
  </si>
  <si>
    <t>INVERSION</t>
  </si>
  <si>
    <t>TOTAL EGRESOS</t>
  </si>
  <si>
    <t>RESULTADO</t>
  </si>
  <si>
    <t>ACUMULADO</t>
  </si>
  <si>
    <t>CAPITAL</t>
  </si>
  <si>
    <t>intereses</t>
  </si>
  <si>
    <t>amortizacion</t>
  </si>
  <si>
    <t>VAN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</si>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</sst>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Bs&quot;#,##0.00;[Red]\-&quot;Bs&quot;#,##0.00"/>
    <numFmt numFmtId="166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abSelected="1" topLeftCell="A31" zoomScale="90" zoomScaleNormal="90" workbookViewId="0">
      <selection activeCell="C53" sqref="C53"/>
    </sheetView>
  </sheetViews>
  <sheetFormatPr baseColWidth="10" defaultRowHeight="15" x14ac:dyDescent="0.25"/>
  <cols>
    <col min="1" max="1" width="21.7109375" customWidth="1"/>
    <col min="2" max="2" width="11.85546875" bestFit="1" customWidth="1"/>
    <col min="3" max="3" width="15.140625" customWidth="1"/>
  </cols>
  <sheetData>
    <row r="2" spans="1:7" x14ac:dyDescent="0.25">
      <c r="C2">
        <v>1</v>
      </c>
      <c r="D2">
        <v>2</v>
      </c>
      <c r="E2">
        <v>3</v>
      </c>
      <c r="F2">
        <v>4</v>
      </c>
    </row>
    <row r="3" spans="1:7" x14ac:dyDescent="0.25">
      <c r="A3" t="s">
        <v>0</v>
      </c>
      <c r="C3">
        <v>10000</v>
      </c>
      <c r="D3">
        <v>11000</v>
      </c>
      <c r="E3">
        <v>10000</v>
      </c>
      <c r="F3">
        <v>9000</v>
      </c>
    </row>
    <row r="4" spans="1:7" x14ac:dyDescent="0.25">
      <c r="A4" t="s">
        <v>1</v>
      </c>
      <c r="C4">
        <f>C3*1.1</f>
        <v>11000</v>
      </c>
      <c r="D4">
        <f t="shared" ref="D4:F4" si="0">D3*1.1</f>
        <v>12100.000000000002</v>
      </c>
      <c r="E4">
        <f t="shared" si="0"/>
        <v>11000</v>
      </c>
      <c r="F4">
        <f t="shared" si="0"/>
        <v>9900</v>
      </c>
    </row>
    <row r="5" spans="1:7" x14ac:dyDescent="0.25">
      <c r="A5" t="s">
        <v>2</v>
      </c>
      <c r="C5">
        <v>100</v>
      </c>
      <c r="D5">
        <f>C6</f>
        <v>550</v>
      </c>
      <c r="E5">
        <f>D6</f>
        <v>605.00000000000011</v>
      </c>
      <c r="F5">
        <f>E6</f>
        <v>550</v>
      </c>
    </row>
    <row r="6" spans="1:7" x14ac:dyDescent="0.25">
      <c r="A6" t="s">
        <v>3</v>
      </c>
      <c r="C6">
        <f>C4*0.05</f>
        <v>550</v>
      </c>
      <c r="D6">
        <f t="shared" ref="D6:F6" si="1">D4*0.05</f>
        <v>605.00000000000011</v>
      </c>
      <c r="E6">
        <f t="shared" si="1"/>
        <v>550</v>
      </c>
      <c r="F6">
        <f t="shared" si="1"/>
        <v>495</v>
      </c>
    </row>
    <row r="7" spans="1:7" x14ac:dyDescent="0.25">
      <c r="A7" t="s">
        <v>4</v>
      </c>
      <c r="C7">
        <f>C4-C5+C6</f>
        <v>11450</v>
      </c>
      <c r="D7">
        <f t="shared" ref="D7:F7" si="2">D4-D5+D6</f>
        <v>12155.000000000002</v>
      </c>
      <c r="E7">
        <f t="shared" si="2"/>
        <v>10945</v>
      </c>
      <c r="F7">
        <f t="shared" si="2"/>
        <v>9845</v>
      </c>
    </row>
    <row r="9" spans="1:7" x14ac:dyDescent="0.25">
      <c r="A9" t="s">
        <v>5</v>
      </c>
    </row>
    <row r="10" spans="1:7" x14ac:dyDescent="0.25">
      <c r="A10" t="s">
        <v>6</v>
      </c>
      <c r="C10">
        <f>C4*400</f>
        <v>4400000</v>
      </c>
      <c r="D10">
        <f t="shared" ref="D10:F10" si="3">D4*400</f>
        <v>4840000.0000000009</v>
      </c>
      <c r="E10">
        <f t="shared" si="3"/>
        <v>4400000</v>
      </c>
      <c r="F10">
        <f t="shared" si="3"/>
        <v>3960000</v>
      </c>
      <c r="G10">
        <f>SUM(C10:F10)</f>
        <v>17600000</v>
      </c>
    </row>
    <row r="11" spans="1:7" x14ac:dyDescent="0.25">
      <c r="A11" t="s">
        <v>7</v>
      </c>
      <c r="B11">
        <v>500000</v>
      </c>
    </row>
    <row r="12" spans="1:7" x14ac:dyDescent="0.25">
      <c r="A12" t="s">
        <v>8</v>
      </c>
      <c r="B12">
        <v>3100000</v>
      </c>
    </row>
    <row r="13" spans="1:7" x14ac:dyDescent="0.25">
      <c r="A13" t="s">
        <v>9</v>
      </c>
      <c r="B13">
        <f>SUM(B10:B12)</f>
        <v>3600000</v>
      </c>
      <c r="C13">
        <f t="shared" ref="C13:F13" si="4">SUM(C10:C12)</f>
        <v>4400000</v>
      </c>
      <c r="D13">
        <f t="shared" si="4"/>
        <v>4840000.0000000009</v>
      </c>
      <c r="E13">
        <f t="shared" si="4"/>
        <v>4400000</v>
      </c>
      <c r="F13">
        <f t="shared" si="4"/>
        <v>3960000</v>
      </c>
    </row>
    <row r="14" spans="1:7" x14ac:dyDescent="0.25">
      <c r="A14" t="s">
        <v>10</v>
      </c>
    </row>
    <row r="15" spans="1:7" x14ac:dyDescent="0.25">
      <c r="A15" t="s">
        <v>11</v>
      </c>
      <c r="C15">
        <f>(C7+D7)*25*1.1*6</f>
        <v>3894825</v>
      </c>
      <c r="E15">
        <f>(E7+F7)*25*1.1*6</f>
        <v>3430350</v>
      </c>
      <c r="G15">
        <f>SUM(C15:F15)</f>
        <v>7325175</v>
      </c>
    </row>
    <row r="16" spans="1:7" x14ac:dyDescent="0.25">
      <c r="A16" t="s">
        <v>12</v>
      </c>
      <c r="C16">
        <f>C7*2</f>
        <v>22900</v>
      </c>
      <c r="D16">
        <f t="shared" ref="D16:F16" si="5">D7*2</f>
        <v>24310.000000000004</v>
      </c>
      <c r="E16">
        <f t="shared" si="5"/>
        <v>21890</v>
      </c>
      <c r="F16">
        <f t="shared" si="5"/>
        <v>19690</v>
      </c>
      <c r="G16">
        <f t="shared" ref="G16:G18" si="6">SUM(C16:F16)</f>
        <v>88790</v>
      </c>
    </row>
    <row r="17" spans="1:7" x14ac:dyDescent="0.25">
      <c r="A17" t="s">
        <v>13</v>
      </c>
      <c r="C17">
        <f>4*3000*1.15*3</f>
        <v>41399.999999999993</v>
      </c>
      <c r="D17">
        <f t="shared" ref="D17:E17" si="7">4*3000*1.15*3</f>
        <v>41399.999999999993</v>
      </c>
      <c r="E17">
        <f t="shared" si="7"/>
        <v>41399.999999999993</v>
      </c>
      <c r="F17">
        <f>4*3000*1.15*4</f>
        <v>55199.999999999993</v>
      </c>
      <c r="G17">
        <f t="shared" si="6"/>
        <v>179399.99999999997</v>
      </c>
    </row>
    <row r="18" spans="1:7" x14ac:dyDescent="0.25">
      <c r="A18" t="s">
        <v>14</v>
      </c>
      <c r="C18">
        <f>C7*30*0.6</f>
        <v>206100</v>
      </c>
      <c r="D18">
        <f t="shared" ref="D18:F18" si="8">D7*30*0.6</f>
        <v>218790.00000000003</v>
      </c>
      <c r="E18">
        <f t="shared" si="8"/>
        <v>197010</v>
      </c>
      <c r="F18">
        <f t="shared" si="8"/>
        <v>177210</v>
      </c>
      <c r="G18">
        <f t="shared" si="6"/>
        <v>799110</v>
      </c>
    </row>
    <row r="19" spans="1:7" x14ac:dyDescent="0.25">
      <c r="A19" t="s">
        <v>15</v>
      </c>
      <c r="C19">
        <f>SUM(C15:C18)</f>
        <v>4165225</v>
      </c>
      <c r="D19">
        <f t="shared" ref="D19:G19" si="9">SUM(D15:D18)</f>
        <v>284500</v>
      </c>
      <c r="E19">
        <f t="shared" si="9"/>
        <v>3690650</v>
      </c>
      <c r="F19">
        <f t="shared" si="9"/>
        <v>252100</v>
      </c>
      <c r="G19">
        <f t="shared" si="9"/>
        <v>8392475</v>
      </c>
    </row>
    <row r="20" spans="1:7" x14ac:dyDescent="0.25">
      <c r="A20" t="s">
        <v>16</v>
      </c>
    </row>
    <row r="21" spans="1:7" x14ac:dyDescent="0.25">
      <c r="A21" t="s">
        <v>17</v>
      </c>
      <c r="C21">
        <v>10000</v>
      </c>
      <c r="D21">
        <v>10000</v>
      </c>
      <c r="E21">
        <v>10000</v>
      </c>
      <c r="F21">
        <v>10000</v>
      </c>
    </row>
    <row r="22" spans="1:7" x14ac:dyDescent="0.25">
      <c r="A22" t="s">
        <v>18</v>
      </c>
      <c r="C22">
        <f>5000*3</f>
        <v>15000</v>
      </c>
      <c r="D22">
        <f t="shared" ref="D22:F22" si="10">5000*3</f>
        <v>15000</v>
      </c>
      <c r="E22">
        <f t="shared" si="10"/>
        <v>15000</v>
      </c>
      <c r="F22">
        <f t="shared" si="10"/>
        <v>15000</v>
      </c>
    </row>
    <row r="23" spans="1:7" x14ac:dyDescent="0.25">
      <c r="A23" t="s">
        <v>19</v>
      </c>
      <c r="C23">
        <f>2*2100*1.15*3</f>
        <v>14490</v>
      </c>
      <c r="D23">
        <f t="shared" ref="D23:E23" si="11">2*2100*1.15*3</f>
        <v>14490</v>
      </c>
      <c r="E23">
        <f t="shared" si="11"/>
        <v>14490</v>
      </c>
      <c r="F23">
        <f>2*2100*1.15*4</f>
        <v>19320</v>
      </c>
    </row>
    <row r="24" spans="1:7" x14ac:dyDescent="0.25">
      <c r="A24" t="s">
        <v>20</v>
      </c>
      <c r="C24">
        <f>3000*1.15*3</f>
        <v>10349.999999999998</v>
      </c>
      <c r="D24">
        <f t="shared" ref="D24:E24" si="12">3000*1.15*3</f>
        <v>10349.999999999998</v>
      </c>
      <c r="E24">
        <f t="shared" si="12"/>
        <v>10349.999999999998</v>
      </c>
      <c r="F24">
        <f>3000*1.15*4</f>
        <v>13799.999999999998</v>
      </c>
    </row>
    <row r="25" spans="1:7" x14ac:dyDescent="0.25">
      <c r="A25" t="s">
        <v>21</v>
      </c>
      <c r="C25">
        <f>SUM(C21:C24)</f>
        <v>49840</v>
      </c>
      <c r="D25">
        <f t="shared" ref="D25:F25" si="13">SUM(D21:D24)</f>
        <v>49840</v>
      </c>
      <c r="E25">
        <f t="shared" si="13"/>
        <v>49840</v>
      </c>
      <c r="F25">
        <f t="shared" si="13"/>
        <v>58120</v>
      </c>
      <c r="G25">
        <f>SUM(C25:F25)</f>
        <v>207640</v>
      </c>
    </row>
    <row r="26" spans="1:7" x14ac:dyDescent="0.25">
      <c r="A26" t="s">
        <v>22</v>
      </c>
      <c r="C26">
        <f>75000*1.15</f>
        <v>86250</v>
      </c>
      <c r="D26">
        <f t="shared" ref="D26:E26" si="14">75000*1.15</f>
        <v>86250</v>
      </c>
      <c r="E26">
        <f t="shared" si="14"/>
        <v>86250</v>
      </c>
      <c r="F26">
        <f>75000*1.15/3*4</f>
        <v>115000</v>
      </c>
    </row>
    <row r="27" spans="1:7" x14ac:dyDescent="0.25">
      <c r="A27" t="s">
        <v>23</v>
      </c>
      <c r="C27">
        <v>25000</v>
      </c>
      <c r="D27">
        <v>25000</v>
      </c>
      <c r="E27">
        <v>25000</v>
      </c>
      <c r="F27">
        <v>25000</v>
      </c>
    </row>
    <row r="28" spans="1:7" x14ac:dyDescent="0.25">
      <c r="A28" t="s">
        <v>24</v>
      </c>
      <c r="C28">
        <f>5000*3</f>
        <v>15000</v>
      </c>
      <c r="D28">
        <f t="shared" ref="D28:F28" si="15">5000*3</f>
        <v>15000</v>
      </c>
      <c r="E28">
        <f t="shared" si="15"/>
        <v>15000</v>
      </c>
      <c r="F28">
        <f t="shared" si="15"/>
        <v>15000</v>
      </c>
    </row>
    <row r="29" spans="1:7" x14ac:dyDescent="0.25">
      <c r="A29" t="s">
        <v>25</v>
      </c>
      <c r="C29">
        <f>15000*3</f>
        <v>45000</v>
      </c>
      <c r="D29">
        <f t="shared" ref="D29:F29" si="16">15000*3</f>
        <v>45000</v>
      </c>
      <c r="E29">
        <f t="shared" si="16"/>
        <v>45000</v>
      </c>
      <c r="F29">
        <f t="shared" si="16"/>
        <v>45000</v>
      </c>
    </row>
    <row r="30" spans="1:7" x14ac:dyDescent="0.25">
      <c r="A30" t="s">
        <v>26</v>
      </c>
      <c r="C30">
        <f>SUM(C26:C29)</f>
        <v>171250</v>
      </c>
      <c r="D30">
        <f t="shared" ref="D30:F30" si="17">SUM(D26:D29)</f>
        <v>171250</v>
      </c>
      <c r="E30">
        <f t="shared" si="17"/>
        <v>171250</v>
      </c>
      <c r="F30">
        <f t="shared" si="17"/>
        <v>200000</v>
      </c>
      <c r="G30">
        <f>SUM(C30:F30)</f>
        <v>713750</v>
      </c>
    </row>
    <row r="31" spans="1:7" x14ac:dyDescent="0.25">
      <c r="A31" t="s">
        <v>27</v>
      </c>
      <c r="C31">
        <v>50000</v>
      </c>
      <c r="D31">
        <v>50000</v>
      </c>
      <c r="E31">
        <v>50000</v>
      </c>
      <c r="F31">
        <v>50000</v>
      </c>
    </row>
    <row r="32" spans="1:7" x14ac:dyDescent="0.25">
      <c r="A32" t="s">
        <v>28</v>
      </c>
      <c r="C32">
        <v>50000</v>
      </c>
      <c r="D32">
        <v>50000</v>
      </c>
      <c r="E32">
        <v>50000</v>
      </c>
      <c r="F32">
        <v>50000</v>
      </c>
    </row>
    <row r="33" spans="1:7" x14ac:dyDescent="0.25">
      <c r="A33" t="s">
        <v>29</v>
      </c>
      <c r="C33">
        <f>-1000000/4</f>
        <v>-250000</v>
      </c>
      <c r="D33">
        <f t="shared" ref="D33:F33" si="18">-1000000/4</f>
        <v>-250000</v>
      </c>
      <c r="E33">
        <f t="shared" si="18"/>
        <v>-250000</v>
      </c>
      <c r="F33">
        <f t="shared" si="18"/>
        <v>-250000</v>
      </c>
    </row>
    <row r="34" spans="1:7" x14ac:dyDescent="0.25">
      <c r="A34" t="s">
        <v>21</v>
      </c>
      <c r="C34">
        <f>SUM(C31:C33)</f>
        <v>-150000</v>
      </c>
      <c r="D34">
        <f t="shared" ref="D34:F34" si="19">SUM(D31:D33)</f>
        <v>-150000</v>
      </c>
      <c r="E34">
        <f t="shared" si="19"/>
        <v>-150000</v>
      </c>
      <c r="F34">
        <f t="shared" si="19"/>
        <v>-150000</v>
      </c>
    </row>
    <row r="35" spans="1:7" x14ac:dyDescent="0.25">
      <c r="A35" t="s">
        <v>30</v>
      </c>
      <c r="C35">
        <f>C19+C25+C30+C34</f>
        <v>4236315</v>
      </c>
      <c r="D35">
        <f>D19+D25+D30+D34</f>
        <v>355590</v>
      </c>
      <c r="E35">
        <f t="shared" ref="E35:F35" si="20">E19+E25+E30+E34</f>
        <v>3761740</v>
      </c>
      <c r="F35">
        <f t="shared" si="20"/>
        <v>360220</v>
      </c>
    </row>
    <row r="36" spans="1:7" x14ac:dyDescent="0.25">
      <c r="A36" t="s">
        <v>31</v>
      </c>
      <c r="C36">
        <f>C45</f>
        <v>75000</v>
      </c>
      <c r="D36">
        <f t="shared" ref="D36:F36" si="21">D45</f>
        <v>56250</v>
      </c>
      <c r="E36">
        <f t="shared" si="21"/>
        <v>37500</v>
      </c>
      <c r="F36">
        <f t="shared" si="21"/>
        <v>18750</v>
      </c>
    </row>
    <row r="37" spans="1:7" x14ac:dyDescent="0.25">
      <c r="A37" t="s">
        <v>32</v>
      </c>
      <c r="C37">
        <f>C44</f>
        <v>625000</v>
      </c>
      <c r="D37">
        <f t="shared" ref="D37:F37" si="22">D44</f>
        <v>625000</v>
      </c>
      <c r="E37">
        <f t="shared" si="22"/>
        <v>625000</v>
      </c>
      <c r="F37">
        <f t="shared" si="22"/>
        <v>625000</v>
      </c>
    </row>
    <row r="38" spans="1:7" x14ac:dyDescent="0.25">
      <c r="A38" t="s">
        <v>33</v>
      </c>
      <c r="B38">
        <v>3000000</v>
      </c>
      <c r="D38">
        <v>500000</v>
      </c>
      <c r="F38">
        <v>500000</v>
      </c>
    </row>
    <row r="39" spans="1:7" x14ac:dyDescent="0.25">
      <c r="A39" t="s">
        <v>34</v>
      </c>
      <c r="B39">
        <v>3000000</v>
      </c>
      <c r="C39">
        <f>SUM(C35:C38)</f>
        <v>4936315</v>
      </c>
      <c r="D39">
        <f t="shared" ref="D39:E39" si="23">SUM(D35:D38)</f>
        <v>1536840</v>
      </c>
      <c r="E39">
        <f t="shared" si="23"/>
        <v>4424240</v>
      </c>
      <c r="F39">
        <f>SUM(F35:F38)</f>
        <v>1503970</v>
      </c>
    </row>
    <row r="40" spans="1:7" x14ac:dyDescent="0.25">
      <c r="A40" t="s">
        <v>35</v>
      </c>
      <c r="B40">
        <f>B13-B39</f>
        <v>600000</v>
      </c>
      <c r="C40">
        <f t="shared" ref="C40:F40" si="24">C13-C39</f>
        <v>-536315</v>
      </c>
      <c r="D40">
        <f t="shared" si="24"/>
        <v>3303160.0000000009</v>
      </c>
      <c r="E40">
        <f t="shared" si="24"/>
        <v>-24240</v>
      </c>
      <c r="F40">
        <f t="shared" si="24"/>
        <v>2456030</v>
      </c>
    </row>
    <row r="41" spans="1:7" x14ac:dyDescent="0.25">
      <c r="A41" t="s">
        <v>36</v>
      </c>
      <c r="B41">
        <f>B40</f>
        <v>600000</v>
      </c>
      <c r="C41">
        <f>B41+C40</f>
        <v>63685</v>
      </c>
      <c r="D41">
        <f t="shared" ref="D41:F41" si="25">C41+D40</f>
        <v>3366845.0000000009</v>
      </c>
      <c r="E41">
        <f t="shared" si="25"/>
        <v>3342605.0000000009</v>
      </c>
      <c r="F41">
        <f t="shared" si="25"/>
        <v>5798635.0000000009</v>
      </c>
    </row>
    <row r="42" spans="1:7" x14ac:dyDescent="0.25">
      <c r="B42">
        <f>B43</f>
        <v>2500000</v>
      </c>
    </row>
    <row r="43" spans="1:7" x14ac:dyDescent="0.25">
      <c r="A43" t="s">
        <v>37</v>
      </c>
      <c r="B43">
        <v>2500000</v>
      </c>
      <c r="C43">
        <f>B43-C44</f>
        <v>1875000</v>
      </c>
      <c r="D43">
        <f>C43-D44</f>
        <v>1250000</v>
      </c>
      <c r="E43">
        <f>D43-E44</f>
        <v>625000</v>
      </c>
      <c r="F43">
        <f>E43-F44</f>
        <v>0</v>
      </c>
    </row>
    <row r="44" spans="1:7" x14ac:dyDescent="0.25">
      <c r="A44" t="s">
        <v>39</v>
      </c>
      <c r="C44">
        <f>B43/4</f>
        <v>625000</v>
      </c>
      <c r="D44">
        <f>B43/4</f>
        <v>625000</v>
      </c>
      <c r="E44">
        <f>B43/4</f>
        <v>625000</v>
      </c>
      <c r="F44">
        <f>B43/4</f>
        <v>625000</v>
      </c>
    </row>
    <row r="45" spans="1:7" x14ac:dyDescent="0.25">
      <c r="A45" t="s">
        <v>38</v>
      </c>
      <c r="B45" s="1">
        <f>12%/4</f>
        <v>0.03</v>
      </c>
      <c r="C45">
        <f>B43*B45</f>
        <v>75000</v>
      </c>
      <c r="D45">
        <f>C43*B45</f>
        <v>56250</v>
      </c>
      <c r="E45">
        <f>D43*B45</f>
        <v>37500</v>
      </c>
      <c r="F45">
        <f>E43*B45</f>
        <v>18750</v>
      </c>
    </row>
    <row r="47" spans="1:7" x14ac:dyDescent="0.25">
      <c r="B47" s="2">
        <v>0</v>
      </c>
      <c r="C47" s="2">
        <v>1</v>
      </c>
      <c r="D47" s="2">
        <v>2</v>
      </c>
      <c r="E47" s="2">
        <v>3</v>
      </c>
      <c r="F47" s="2">
        <v>4</v>
      </c>
      <c r="G47" s="2">
        <v>5</v>
      </c>
    </row>
    <row r="48" spans="1:7" x14ac:dyDescent="0.25">
      <c r="B48">
        <v>-2000000</v>
      </c>
      <c r="C48">
        <v>-200000</v>
      </c>
      <c r="D48">
        <v>400000</v>
      </c>
      <c r="E48">
        <v>600000</v>
      </c>
      <c r="F48">
        <v>1000000</v>
      </c>
      <c r="G48">
        <v>1200000</v>
      </c>
    </row>
    <row r="50" spans="2:3" x14ac:dyDescent="0.25">
      <c r="B50" t="s">
        <v>40</v>
      </c>
      <c r="C50" s="3">
        <f>NPV(B51,C48,D48,E48,F48,G48)+B48</f>
        <v>27668.254155515227</v>
      </c>
    </row>
    <row r="51" spans="2:3" x14ac:dyDescent="0.25">
      <c r="B51" s="1">
        <v>0.1</v>
      </c>
    </row>
    <row r="52" spans="2:3" x14ac:dyDescent="0.25">
      <c r="B52" t="s">
        <v>41</v>
      </c>
      <c r="C52" s="4">
        <f>IRR(B48:G48,15%)</f>
        <v>0.10370376527425029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2021-07-29T18:48:02Z</dcterms:created>
  <dcterms:modified xsi:type="dcterms:W3CDTF">2021-08-10T18:59:18Z</dcterms:modified>
</cp:coreProperties>
</file>