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UNIVERSIDAD\semestre2 2021\costos y presupuestos\proyecto\"/>
    </mc:Choice>
  </mc:AlternateContent>
  <bookViews>
    <workbookView xWindow="0" yWindow="0" windowWidth="10710" windowHeight="40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1" l="1"/>
  <c r="G64" i="1"/>
  <c r="G40" i="1"/>
  <c r="D40" i="1"/>
  <c r="D10" i="1"/>
  <c r="D48" i="1"/>
  <c r="E18" i="1" l="1"/>
  <c r="E17" i="1"/>
  <c r="F17" i="1"/>
  <c r="G17" i="1"/>
  <c r="D18" i="1"/>
  <c r="D17" i="1"/>
  <c r="G67" i="1"/>
  <c r="E67" i="1"/>
  <c r="E73" i="1"/>
  <c r="C68" i="1"/>
  <c r="C69" i="1" s="1"/>
  <c r="C70" i="1" s="1"/>
  <c r="F64" i="1"/>
  <c r="E64" i="1"/>
  <c r="D64" i="1"/>
  <c r="D58" i="1"/>
  <c r="D60" i="1" s="1"/>
  <c r="D52" i="1"/>
  <c r="G51" i="1"/>
  <c r="D51" i="1"/>
  <c r="G47" i="1"/>
  <c r="G48" i="1" s="1"/>
  <c r="E47" i="1"/>
  <c r="E48" i="1" s="1"/>
  <c r="F47" i="1"/>
  <c r="F48" i="1" s="1"/>
  <c r="D47" i="1"/>
  <c r="D73" i="1" l="1"/>
  <c r="D66" i="1" s="1"/>
  <c r="C32" i="1"/>
  <c r="D72" i="1" l="1"/>
  <c r="D11" i="1"/>
  <c r="G10" i="1"/>
  <c r="D27" i="1"/>
  <c r="E14" i="1" l="1"/>
  <c r="G58" i="1"/>
  <c r="G60" i="1" s="1"/>
  <c r="E58" i="1"/>
  <c r="E60" i="1" s="1"/>
  <c r="F58" i="1"/>
  <c r="F60" i="1" s="1"/>
  <c r="E53" i="1"/>
  <c r="F53" i="1"/>
  <c r="G53" i="1"/>
  <c r="D53" i="1"/>
  <c r="E54" i="1"/>
  <c r="F54" i="1"/>
  <c r="G54" i="1"/>
  <c r="D54" i="1"/>
  <c r="E51" i="1"/>
  <c r="F51" i="1"/>
  <c r="E52" i="1"/>
  <c r="F52" i="1"/>
  <c r="G52" i="1"/>
  <c r="G55" i="1" l="1"/>
  <c r="D55" i="1"/>
  <c r="F55" i="1"/>
  <c r="E55" i="1"/>
  <c r="D21" i="1"/>
  <c r="D41" i="1" s="1"/>
  <c r="E40" i="1"/>
  <c r="F40" i="1"/>
  <c r="D74" i="1" l="1"/>
  <c r="D62" i="1" s="1"/>
  <c r="E11" i="1"/>
  <c r="E28" i="1" s="1"/>
  <c r="F11" i="1"/>
  <c r="F28" i="1" s="1"/>
  <c r="G11" i="1"/>
  <c r="G28" i="1" s="1"/>
  <c r="D28" i="1"/>
  <c r="E10" i="1"/>
  <c r="E27" i="1" s="1"/>
  <c r="F10" i="1"/>
  <c r="G14" i="1" s="1"/>
  <c r="D29" i="1" l="1"/>
  <c r="D32" i="1" s="1"/>
  <c r="E29" i="1"/>
  <c r="E32" i="1" s="1"/>
  <c r="F27" i="1"/>
  <c r="F29" i="1" s="1"/>
  <c r="F32" i="1" s="1"/>
  <c r="G27" i="1"/>
  <c r="G29" i="1" s="1"/>
  <c r="G32" i="1" s="1"/>
  <c r="G21" i="1"/>
  <c r="F15" i="1"/>
  <c r="E66" i="1"/>
  <c r="F14" i="1"/>
  <c r="F21" i="1" s="1"/>
  <c r="F41" i="1" s="1"/>
  <c r="E15" i="1"/>
  <c r="G18" i="1"/>
  <c r="G73" i="1"/>
  <c r="G66" i="1" s="1"/>
  <c r="F18" i="1"/>
  <c r="G15" i="1" s="1"/>
  <c r="F73" i="1"/>
  <c r="F66" i="1" s="1"/>
  <c r="E21" i="1" l="1"/>
  <c r="E41" i="1" s="1"/>
  <c r="G22" i="1"/>
  <c r="G39" i="1" s="1"/>
  <c r="D22" i="1"/>
  <c r="D42" i="1" s="1"/>
  <c r="E22" i="1"/>
  <c r="E39" i="1" s="1"/>
  <c r="F22" i="1"/>
  <c r="F42" i="1" s="1"/>
  <c r="G38" i="1"/>
  <c r="G41" i="1"/>
  <c r="E74" i="1"/>
  <c r="E62" i="1" s="1"/>
  <c r="F38" i="1"/>
  <c r="F36" i="1"/>
  <c r="E38" i="1" l="1"/>
  <c r="G42" i="1"/>
  <c r="G43" i="1" s="1"/>
  <c r="D39" i="1"/>
  <c r="D37" i="1"/>
  <c r="E42" i="1"/>
  <c r="F39" i="1"/>
  <c r="F37" i="1"/>
  <c r="F43" i="1" s="1"/>
  <c r="E72" i="1"/>
  <c r="F74" i="1" s="1"/>
  <c r="D38" i="1"/>
  <c r="D36" i="1"/>
  <c r="F62" i="1" l="1"/>
  <c r="D43" i="1"/>
  <c r="D68" i="1" s="1"/>
  <c r="E43" i="1"/>
  <c r="F72" i="1"/>
  <c r="G72" i="1" s="1"/>
  <c r="E68" i="1" l="1"/>
  <c r="E69" i="1" s="1"/>
  <c r="F68" i="1"/>
  <c r="F69" i="1" s="1"/>
  <c r="D69" i="1"/>
  <c r="D70" i="1" s="1"/>
  <c r="G74" i="1"/>
  <c r="G62" i="1" s="1"/>
  <c r="G68" i="1" s="1"/>
  <c r="H62" i="1" l="1"/>
  <c r="E70" i="1"/>
  <c r="F70" i="1" s="1"/>
  <c r="G69" i="1"/>
  <c r="G70" i="1" l="1"/>
</calcChain>
</file>

<file path=xl/sharedStrings.xml><?xml version="1.0" encoding="utf-8"?>
<sst xmlns="http://schemas.openxmlformats.org/spreadsheetml/2006/main" count="69" uniqueCount="65">
  <si>
    <t>Ventas Actuales</t>
  </si>
  <si>
    <t>Venta Futura</t>
  </si>
  <si>
    <t>Inv Final Choco</t>
  </si>
  <si>
    <t>Inv Inicial Choco</t>
  </si>
  <si>
    <t>Inv Inicial Lokum</t>
  </si>
  <si>
    <t>Inv Final Lokum</t>
  </si>
  <si>
    <t>Ventas Totales</t>
  </si>
  <si>
    <t>Prestamo Banco</t>
  </si>
  <si>
    <t>Caja Banco</t>
  </si>
  <si>
    <t>Depreciación</t>
  </si>
  <si>
    <t>Intereses</t>
  </si>
  <si>
    <t>Amortizacion</t>
  </si>
  <si>
    <t>Inversion</t>
  </si>
  <si>
    <t>TOTAL EGRESOS</t>
  </si>
  <si>
    <t>RESULTADO</t>
  </si>
  <si>
    <t>ACUMULADO</t>
  </si>
  <si>
    <t>Capital</t>
  </si>
  <si>
    <t>Amortizaciones</t>
  </si>
  <si>
    <t>Material de Escritorio</t>
  </si>
  <si>
    <t>Sueldos y Salarios</t>
  </si>
  <si>
    <t>Servicios Basicos</t>
  </si>
  <si>
    <t>Alquileres y Otros</t>
  </si>
  <si>
    <t xml:space="preserve">Publicidad y Promoción </t>
  </si>
  <si>
    <t>Distribución</t>
  </si>
  <si>
    <t xml:space="preserve">descripcion  </t>
  </si>
  <si>
    <t xml:space="preserve"> depreciacion  </t>
  </si>
  <si>
    <t xml:space="preserve"> edificio </t>
  </si>
  <si>
    <t xml:space="preserve"> maquinaria </t>
  </si>
  <si>
    <t xml:space="preserve"> vehiculo </t>
  </si>
  <si>
    <t xml:space="preserve"> muebles y enseres </t>
  </si>
  <si>
    <t>Caramelo Chocolate</t>
  </si>
  <si>
    <t>Caramelo Lokum</t>
  </si>
  <si>
    <t xml:space="preserve">PRODUCCION </t>
  </si>
  <si>
    <t>INVENTARIO INICIAL</t>
  </si>
  <si>
    <t>INVENTARIO FINAL</t>
  </si>
  <si>
    <t>PRESUPUESTOS DE INGRESOS</t>
  </si>
  <si>
    <t>VENTAS</t>
  </si>
  <si>
    <t>caramelo chocolate</t>
  </si>
  <si>
    <t>caramelo lokum</t>
  </si>
  <si>
    <t>PRESUPUESTOS EGRESOS</t>
  </si>
  <si>
    <t>COSTO DIRECTO</t>
  </si>
  <si>
    <t>Materia Prima (Choco)</t>
  </si>
  <si>
    <t>Materia Prima (Lokum)</t>
  </si>
  <si>
    <t>Insumos (Choco)</t>
  </si>
  <si>
    <t>Insumos (Lokum)</t>
  </si>
  <si>
    <t xml:space="preserve"> Energia (Choco)</t>
  </si>
  <si>
    <t xml:space="preserve"> Energia (Lokum)</t>
  </si>
  <si>
    <t>TOTAL COSTO DIRECTO</t>
  </si>
  <si>
    <t>Mano de Obra Directa</t>
  </si>
  <si>
    <t>Mano de Obra Indirecta</t>
  </si>
  <si>
    <t>COSTO ADMINISTRATIVO</t>
  </si>
  <si>
    <t>COSTO COMERCIAL</t>
  </si>
  <si>
    <t>TOTAL COMERCIAL</t>
  </si>
  <si>
    <t>TOTAL ADMINISTRATIVO</t>
  </si>
  <si>
    <t xml:space="preserve">ValorUtil(VU) </t>
  </si>
  <si>
    <t xml:space="preserve">ValorResidual(VR) </t>
  </si>
  <si>
    <t xml:space="preserve"> ValorInicial(VI) </t>
  </si>
  <si>
    <t>Intereses (10%)</t>
  </si>
  <si>
    <t>PRESUPUESTOS EMPRESA: "" DULCE LOCO ""</t>
  </si>
  <si>
    <t xml:space="preserve"> * MOGIANO GUTIERRESZ MOISES LEONARDO</t>
  </si>
  <si>
    <t xml:space="preserve">NOMBRES:           *  MARAÑON HURTADO ROSA ADREA </t>
  </si>
  <si>
    <t>Repuestos y Lubricantes</t>
  </si>
  <si>
    <t>TOTAL COSTO INDRECTO DE FABRICACION</t>
  </si>
  <si>
    <t>COSTO INDIRECTO DE FABRICACION</t>
  </si>
  <si>
    <t>TOTAL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</si>
</sst>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rgb="FF000000"/>
      <name val="Century Gothic"/>
      <family val="2"/>
    </font>
    <font>
      <b/>
      <sz val="12"/>
      <color rgb="FF000000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entury Gothic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BDFFE4"/>
        <bgColor indexed="64"/>
      </patternFill>
    </fill>
    <fill>
      <patternFill patternType="solid">
        <fgColor rgb="FF93FFD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D4B"/>
        <bgColor indexed="64"/>
      </patternFill>
    </fill>
    <fill>
      <patternFill patternType="solid">
        <fgColor rgb="FFD1B2E8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43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43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/>
    <xf numFmtId="0" fontId="0" fillId="0" borderId="0" xfId="0" applyFill="1" applyBorder="1"/>
    <xf numFmtId="43" fontId="1" fillId="0" borderId="0" xfId="0" applyNumberFormat="1" applyFont="1"/>
    <xf numFmtId="0" fontId="0" fillId="0" borderId="0" xfId="0" applyBorder="1"/>
    <xf numFmtId="43" fontId="5" fillId="8" borderId="1" xfId="0" applyNumberFormat="1" applyFont="1" applyFill="1" applyBorder="1"/>
    <xf numFmtId="43" fontId="5" fillId="10" borderId="1" xfId="0" applyNumberFormat="1" applyFont="1" applyFill="1" applyBorder="1"/>
    <xf numFmtId="43" fontId="5" fillId="5" borderId="1" xfId="0" applyNumberFormat="1" applyFont="1" applyFill="1" applyBorder="1" applyAlignment="1">
      <alignment horizontal="left"/>
    </xf>
    <xf numFmtId="43" fontId="5" fillId="5" borderId="1" xfId="0" applyNumberFormat="1" applyFont="1" applyFill="1" applyBorder="1"/>
    <xf numFmtId="43" fontId="5" fillId="12" borderId="1" xfId="0" applyNumberFormat="1" applyFont="1" applyFill="1" applyBorder="1" applyAlignment="1">
      <alignment horizontal="left"/>
    </xf>
    <xf numFmtId="43" fontId="5" fillId="12" borderId="1" xfId="0" applyNumberFormat="1" applyFont="1" applyFill="1" applyBorder="1"/>
    <xf numFmtId="43" fontId="5" fillId="4" borderId="1" xfId="0" applyNumberFormat="1" applyFont="1" applyFill="1" applyBorder="1"/>
    <xf numFmtId="43" fontId="5" fillId="0" borderId="0" xfId="0" applyNumberFormat="1" applyFont="1" applyFill="1" applyBorder="1" applyAlignment="1">
      <alignment horizontal="left"/>
    </xf>
    <xf numFmtId="43" fontId="5" fillId="3" borderId="6" xfId="0" applyNumberFormat="1" applyFont="1" applyFill="1" applyBorder="1" applyAlignment="1">
      <alignment horizontal="left"/>
    </xf>
    <xf numFmtId="43" fontId="5" fillId="3" borderId="4" xfId="0" applyNumberFormat="1" applyFont="1" applyFill="1" applyBorder="1" applyAlignment="1">
      <alignment horizontal="left"/>
    </xf>
    <xf numFmtId="43" fontId="5" fillId="7" borderId="10" xfId="0" applyNumberFormat="1" applyFont="1" applyFill="1" applyBorder="1"/>
    <xf numFmtId="43" fontId="5" fillId="7" borderId="9" xfId="0" applyNumberFormat="1" applyFont="1" applyFill="1" applyBorder="1"/>
    <xf numFmtId="43" fontId="5" fillId="7" borderId="1" xfId="0" applyNumberFormat="1" applyFont="1" applyFill="1" applyBorder="1"/>
    <xf numFmtId="43" fontId="4" fillId="14" borderId="1" xfId="0" applyNumberFormat="1" applyFont="1" applyFill="1" applyBorder="1"/>
    <xf numFmtId="43" fontId="4" fillId="14" borderId="10" xfId="0" applyNumberFormat="1" applyFont="1" applyFill="1" applyBorder="1"/>
    <xf numFmtId="43" fontId="4" fillId="14" borderId="1" xfId="0" applyNumberFormat="1" applyFont="1" applyFill="1" applyBorder="1" applyAlignment="1">
      <alignment horizontal="left"/>
    </xf>
    <xf numFmtId="0" fontId="5" fillId="16" borderId="6" xfId="0" applyFont="1" applyFill="1" applyBorder="1" applyAlignment="1">
      <alignment horizontal="left"/>
    </xf>
    <xf numFmtId="0" fontId="5" fillId="16" borderId="6" xfId="0" applyFont="1" applyFill="1" applyBorder="1"/>
    <xf numFmtId="43" fontId="4" fillId="15" borderId="1" xfId="0" applyNumberFormat="1" applyFont="1" applyFill="1" applyBorder="1"/>
    <xf numFmtId="43" fontId="4" fillId="16" borderId="1" xfId="0" applyNumberFormat="1" applyFont="1" applyFill="1" applyBorder="1"/>
    <xf numFmtId="43" fontId="4" fillId="0" borderId="0" xfId="0" applyNumberFormat="1" applyFont="1" applyFill="1" applyBorder="1" applyAlignment="1">
      <alignment horizontal="left" vertical="center" wrapText="1"/>
    </xf>
    <xf numFmtId="43" fontId="4" fillId="0" borderId="0" xfId="0" applyNumberFormat="1" applyFont="1" applyFill="1" applyBorder="1"/>
    <xf numFmtId="43" fontId="5" fillId="0" borderId="0" xfId="0" applyNumberFormat="1" applyFont="1" applyFill="1" applyBorder="1"/>
    <xf numFmtId="43" fontId="5" fillId="11" borderId="1" xfId="0" applyNumberFormat="1" applyFont="1" applyFill="1" applyBorder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43" fontId="5" fillId="0" borderId="0" xfId="0" applyNumberFormat="1" applyFont="1" applyBorder="1" applyAlignment="1">
      <alignment horizontal="left"/>
    </xf>
    <xf numFmtId="43" fontId="5" fillId="0" borderId="0" xfId="0" applyNumberFormat="1" applyFont="1" applyBorder="1"/>
    <xf numFmtId="43" fontId="5" fillId="12" borderId="17" xfId="0" applyNumberFormat="1" applyFont="1" applyFill="1" applyBorder="1"/>
    <xf numFmtId="43" fontId="5" fillId="4" borderId="17" xfId="0" applyNumberFormat="1" applyFont="1" applyFill="1" applyBorder="1"/>
    <xf numFmtId="43" fontId="5" fillId="0" borderId="19" xfId="0" applyNumberFormat="1" applyFont="1" applyFill="1" applyBorder="1" applyAlignment="1">
      <alignment horizontal="left"/>
    </xf>
    <xf numFmtId="43" fontId="5" fillId="3" borderId="16" xfId="0" applyNumberFormat="1" applyFont="1" applyFill="1" applyBorder="1" applyAlignment="1">
      <alignment horizontal="left"/>
    </xf>
    <xf numFmtId="43" fontId="5" fillId="7" borderId="21" xfId="0" applyNumberFormat="1" applyFont="1" applyFill="1" applyBorder="1"/>
    <xf numFmtId="43" fontId="5" fillId="7" borderId="17" xfId="0" applyNumberFormat="1" applyFont="1" applyFill="1" applyBorder="1"/>
    <xf numFmtId="43" fontId="4" fillId="14" borderId="17" xfId="0" applyNumberFormat="1" applyFont="1" applyFill="1" applyBorder="1"/>
    <xf numFmtId="43" fontId="4" fillId="14" borderId="21" xfId="0" applyNumberFormat="1" applyFont="1" applyFill="1" applyBorder="1"/>
    <xf numFmtId="43" fontId="4" fillId="14" borderId="17" xfId="0" applyNumberFormat="1" applyFont="1" applyFill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9" xfId="0" applyFont="1" applyBorder="1"/>
    <xf numFmtId="0" fontId="4" fillId="16" borderId="15" xfId="0" applyFont="1" applyFill="1" applyBorder="1" applyAlignment="1">
      <alignment horizontal="left"/>
    </xf>
    <xf numFmtId="0" fontId="5" fillId="16" borderId="16" xfId="0" applyFont="1" applyFill="1" applyBorder="1"/>
    <xf numFmtId="43" fontId="4" fillId="15" borderId="17" xfId="0" applyNumberFormat="1" applyFont="1" applyFill="1" applyBorder="1"/>
    <xf numFmtId="43" fontId="4" fillId="16" borderId="17" xfId="0" applyNumberFormat="1" applyFont="1" applyFill="1" applyBorder="1"/>
    <xf numFmtId="43" fontId="4" fillId="0" borderId="18" xfId="0" applyNumberFormat="1" applyFont="1" applyFill="1" applyBorder="1" applyAlignment="1">
      <alignment horizontal="left" vertical="center" wrapText="1"/>
    </xf>
    <xf numFmtId="43" fontId="4" fillId="0" borderId="19" xfId="0" applyNumberFormat="1" applyFont="1" applyFill="1" applyBorder="1"/>
    <xf numFmtId="43" fontId="5" fillId="0" borderId="19" xfId="0" applyNumberFormat="1" applyFont="1" applyFill="1" applyBorder="1"/>
    <xf numFmtId="0" fontId="5" fillId="0" borderId="18" xfId="0" applyFont="1" applyBorder="1"/>
    <xf numFmtId="43" fontId="5" fillId="0" borderId="18" xfId="0" applyNumberFormat="1" applyFont="1" applyBorder="1" applyAlignment="1">
      <alignment horizontal="left"/>
    </xf>
    <xf numFmtId="43" fontId="5" fillId="0" borderId="19" xfId="0" applyNumberFormat="1" applyFont="1" applyBorder="1"/>
    <xf numFmtId="43" fontId="5" fillId="11" borderId="17" xfId="0" applyNumberFormat="1" applyFont="1" applyFill="1" applyBorder="1"/>
    <xf numFmtId="164" fontId="5" fillId="11" borderId="27" xfId="0" applyNumberFormat="1" applyFont="1" applyFill="1" applyBorder="1"/>
    <xf numFmtId="43" fontId="5" fillId="11" borderId="27" xfId="0" applyNumberFormat="1" applyFont="1" applyFill="1" applyBorder="1"/>
    <xf numFmtId="43" fontId="5" fillId="11" borderId="28" xfId="0" applyNumberFormat="1" applyFont="1" applyFill="1" applyBorder="1"/>
    <xf numFmtId="43" fontId="5" fillId="8" borderId="17" xfId="0" applyNumberFormat="1" applyFont="1" applyFill="1" applyBorder="1"/>
    <xf numFmtId="43" fontId="5" fillId="10" borderId="17" xfId="0" applyNumberFormat="1" applyFont="1" applyFill="1" applyBorder="1"/>
    <xf numFmtId="43" fontId="5" fillId="5" borderId="17" xfId="0" applyNumberFormat="1" applyFont="1" applyFill="1" applyBorder="1"/>
    <xf numFmtId="43" fontId="5" fillId="5" borderId="27" xfId="0" applyNumberFormat="1" applyFont="1" applyFill="1" applyBorder="1" applyAlignment="1">
      <alignment horizontal="left"/>
    </xf>
    <xf numFmtId="43" fontId="5" fillId="5" borderId="27" xfId="0" applyNumberFormat="1" applyFont="1" applyFill="1" applyBorder="1"/>
    <xf numFmtId="43" fontId="5" fillId="5" borderId="28" xfId="0" applyNumberFormat="1" applyFont="1" applyFill="1" applyBorder="1"/>
    <xf numFmtId="0" fontId="0" fillId="0" borderId="18" xfId="0" applyBorder="1"/>
    <xf numFmtId="0" fontId="0" fillId="0" borderId="19" xfId="0" applyBorder="1"/>
    <xf numFmtId="43" fontId="0" fillId="0" borderId="18" xfId="0" applyNumberFormat="1" applyBorder="1"/>
    <xf numFmtId="43" fontId="6" fillId="17" borderId="35" xfId="0" applyNumberFormat="1" applyFont="1" applyFill="1" applyBorder="1"/>
    <xf numFmtId="43" fontId="6" fillId="17" borderId="36" xfId="0" applyNumberFormat="1" applyFont="1" applyFill="1" applyBorder="1"/>
    <xf numFmtId="43" fontId="6" fillId="17" borderId="32" xfId="0" applyNumberFormat="1" applyFont="1" applyFill="1" applyBorder="1"/>
    <xf numFmtId="43" fontId="6" fillId="17" borderId="33" xfId="0" applyNumberFormat="1" applyFont="1" applyFill="1" applyBorder="1"/>
    <xf numFmtId="0" fontId="0" fillId="15" borderId="7" xfId="0" applyFill="1" applyBorder="1"/>
    <xf numFmtId="0" fontId="0" fillId="15" borderId="11" xfId="0" applyFill="1" applyBorder="1"/>
    <xf numFmtId="0" fontId="0" fillId="15" borderId="8" xfId="0" applyFill="1" applyBorder="1"/>
    <xf numFmtId="0" fontId="0" fillId="15" borderId="2" xfId="0" applyFill="1" applyBorder="1"/>
    <xf numFmtId="0" fontId="0" fillId="15" borderId="12" xfId="0" applyFill="1" applyBorder="1"/>
    <xf numFmtId="0" fontId="0" fillId="15" borderId="3" xfId="0" applyFill="1" applyBorder="1"/>
    <xf numFmtId="43" fontId="4" fillId="0" borderId="18" xfId="0" applyNumberFormat="1" applyFont="1" applyFill="1" applyBorder="1" applyAlignment="1">
      <alignment vertical="center" wrapText="1"/>
    </xf>
    <xf numFmtId="43" fontId="4" fillId="0" borderId="0" xfId="0" applyNumberFormat="1" applyFont="1" applyFill="1" applyBorder="1" applyAlignment="1">
      <alignment vertical="center" wrapText="1"/>
    </xf>
    <xf numFmtId="0" fontId="7" fillId="6" borderId="39" xfId="0" applyFont="1" applyFill="1" applyBorder="1" applyAlignment="1">
      <alignment horizontal="center"/>
    </xf>
    <xf numFmtId="0" fontId="7" fillId="6" borderId="40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4" fillId="8" borderId="24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" fillId="12" borderId="25" xfId="0" applyFont="1" applyFill="1" applyBorder="1" applyAlignment="1">
      <alignment horizontal="left" vertical="center" wrapText="1"/>
    </xf>
    <xf numFmtId="43" fontId="4" fillId="12" borderId="15" xfId="0" applyNumberFormat="1" applyFont="1" applyFill="1" applyBorder="1" applyAlignment="1">
      <alignment vertical="center" wrapText="1"/>
    </xf>
    <xf numFmtId="43" fontId="4" fillId="12" borderId="4" xfId="0" applyNumberFormat="1" applyFont="1" applyFill="1" applyBorder="1" applyAlignment="1">
      <alignment vertical="center" wrapText="1"/>
    </xf>
    <xf numFmtId="43" fontId="4" fillId="10" borderId="15" xfId="0" applyNumberFormat="1" applyFont="1" applyFill="1" applyBorder="1" applyAlignment="1">
      <alignment horizontal="left" vertical="center" wrapText="1"/>
    </xf>
    <xf numFmtId="43" fontId="4" fillId="10" borderId="4" xfId="0" applyNumberFormat="1" applyFont="1" applyFill="1" applyBorder="1" applyAlignment="1">
      <alignment horizontal="left" vertical="center" wrapText="1"/>
    </xf>
    <xf numFmtId="43" fontId="4" fillId="5" borderId="15" xfId="0" applyNumberFormat="1" applyFont="1" applyFill="1" applyBorder="1" applyAlignment="1">
      <alignment vertical="center" wrapText="1"/>
    </xf>
    <xf numFmtId="43" fontId="4" fillId="5" borderId="4" xfId="0" applyNumberFormat="1" applyFont="1" applyFill="1" applyBorder="1" applyAlignment="1">
      <alignment vertical="center" wrapText="1"/>
    </xf>
    <xf numFmtId="43" fontId="4" fillId="5" borderId="25" xfId="0" applyNumberFormat="1" applyFont="1" applyFill="1" applyBorder="1" applyAlignment="1">
      <alignment vertical="center" wrapText="1"/>
    </xf>
    <xf numFmtId="43" fontId="4" fillId="5" borderId="26" xfId="0" applyNumberFormat="1" applyFont="1" applyFill="1" applyBorder="1" applyAlignment="1">
      <alignment vertical="center" wrapText="1"/>
    </xf>
    <xf numFmtId="43" fontId="4" fillId="15" borderId="15" xfId="0" applyNumberFormat="1" applyFont="1" applyFill="1" applyBorder="1" applyAlignment="1">
      <alignment horizontal="left" vertical="center" wrapText="1"/>
    </xf>
    <xf numFmtId="43" fontId="4" fillId="15" borderId="4" xfId="0" applyNumberFormat="1" applyFont="1" applyFill="1" applyBorder="1" applyAlignment="1">
      <alignment horizontal="left" vertical="center" wrapText="1"/>
    </xf>
    <xf numFmtId="43" fontId="4" fillId="7" borderId="22" xfId="0" applyNumberFormat="1" applyFont="1" applyFill="1" applyBorder="1" applyAlignment="1">
      <alignment horizontal="left" vertical="center" wrapText="1"/>
    </xf>
    <xf numFmtId="43" fontId="4" fillId="7" borderId="8" xfId="0" applyNumberFormat="1" applyFont="1" applyFill="1" applyBorder="1" applyAlignment="1">
      <alignment horizontal="left" vertical="center" wrapText="1"/>
    </xf>
    <xf numFmtId="43" fontId="4" fillId="16" borderId="24" xfId="0" applyNumberFormat="1" applyFont="1" applyFill="1" applyBorder="1" applyAlignment="1">
      <alignment horizontal="left" vertical="center" wrapText="1"/>
    </xf>
    <xf numFmtId="43" fontId="4" fillId="16" borderId="1" xfId="0" applyNumberFormat="1" applyFont="1" applyFill="1" applyBorder="1" applyAlignment="1">
      <alignment horizontal="left" vertical="center" wrapText="1"/>
    </xf>
    <xf numFmtId="43" fontId="4" fillId="14" borderId="20" xfId="0" applyNumberFormat="1" applyFont="1" applyFill="1" applyBorder="1" applyAlignment="1">
      <alignment vertical="center" wrapText="1"/>
    </xf>
    <xf numFmtId="43" fontId="4" fillId="14" borderId="3" xfId="0" applyNumberFormat="1" applyFont="1" applyFill="1" applyBorder="1" applyAlignment="1">
      <alignment vertical="center" wrapText="1"/>
    </xf>
    <xf numFmtId="43" fontId="4" fillId="14" borderId="15" xfId="0" applyNumberFormat="1" applyFont="1" applyFill="1" applyBorder="1" applyAlignment="1">
      <alignment vertical="center" wrapText="1"/>
    </xf>
    <xf numFmtId="43" fontId="4" fillId="14" borderId="4" xfId="0" applyNumberFormat="1" applyFont="1" applyFill="1" applyBorder="1" applyAlignment="1">
      <alignment vertical="center" wrapText="1"/>
    </xf>
    <xf numFmtId="43" fontId="4" fillId="4" borderId="15" xfId="0" applyNumberFormat="1" applyFont="1" applyFill="1" applyBorder="1" applyAlignment="1">
      <alignment vertical="center" wrapText="1"/>
    </xf>
    <xf numFmtId="43" fontId="4" fillId="4" borderId="4" xfId="0" applyNumberFormat="1" applyFont="1" applyFill="1" applyBorder="1" applyAlignment="1">
      <alignment vertical="center" wrapText="1"/>
    </xf>
    <xf numFmtId="43" fontId="4" fillId="11" borderId="15" xfId="0" applyNumberFormat="1" applyFont="1" applyFill="1" applyBorder="1" applyAlignment="1">
      <alignment horizontal="left" vertical="center" wrapText="1"/>
    </xf>
    <xf numFmtId="43" fontId="4" fillId="11" borderId="4" xfId="0" applyNumberFormat="1" applyFont="1" applyFill="1" applyBorder="1" applyAlignment="1">
      <alignment horizontal="left" vertical="center" wrapText="1"/>
    </xf>
    <xf numFmtId="43" fontId="4" fillId="11" borderId="25" xfId="0" applyNumberFormat="1" applyFont="1" applyFill="1" applyBorder="1" applyAlignment="1">
      <alignment horizontal="left" vertical="center" wrapText="1"/>
    </xf>
    <xf numFmtId="43" fontId="4" fillId="11" borderId="26" xfId="0" applyNumberFormat="1" applyFont="1" applyFill="1" applyBorder="1" applyAlignment="1">
      <alignment horizontal="left" vertical="center" wrapText="1"/>
    </xf>
    <xf numFmtId="0" fontId="1" fillId="7" borderId="41" xfId="0" applyFont="1" applyFill="1" applyBorder="1" applyAlignment="1">
      <alignment horizontal="center" vertical="center" wrapText="1"/>
    </xf>
    <xf numFmtId="43" fontId="0" fillId="3" borderId="0" xfId="0" applyNumberFormat="1" applyFill="1" applyBorder="1"/>
    <xf numFmtId="43" fontId="4" fillId="3" borderId="6" xfId="0" applyNumberFormat="1" applyFont="1" applyFill="1" applyBorder="1" applyAlignment="1">
      <alignment horizontal="left"/>
    </xf>
    <xf numFmtId="43" fontId="4" fillId="3" borderId="4" xfId="0" applyNumberFormat="1" applyFont="1" applyFill="1" applyBorder="1" applyAlignment="1">
      <alignment horizontal="left"/>
    </xf>
    <xf numFmtId="0" fontId="4" fillId="10" borderId="20" xfId="0" applyFont="1" applyFill="1" applyBorder="1" applyAlignment="1">
      <alignment horizontal="left" vertical="center" wrapText="1"/>
    </xf>
    <xf numFmtId="0" fontId="4" fillId="10" borderId="12" xfId="0" applyFont="1" applyFill="1" applyBorder="1" applyAlignment="1">
      <alignment horizontal="center" vertical="center" wrapText="1"/>
    </xf>
    <xf numFmtId="43" fontId="5" fillId="10" borderId="12" xfId="0" applyNumberFormat="1" applyFont="1" applyFill="1" applyBorder="1"/>
    <xf numFmtId="43" fontId="5" fillId="10" borderId="42" xfId="0" applyNumberFormat="1" applyFont="1" applyFill="1" applyBorder="1"/>
    <xf numFmtId="0" fontId="1" fillId="0" borderId="46" xfId="0" applyFont="1" applyBorder="1" applyAlignment="1">
      <alignment horizontal="center" vertical="center" wrapText="1"/>
    </xf>
    <xf numFmtId="43" fontId="0" fillId="0" borderId="46" xfId="0" applyNumberFormat="1" applyBorder="1"/>
    <xf numFmtId="0" fontId="4" fillId="4" borderId="20" xfId="0" applyFont="1" applyFill="1" applyBorder="1" applyAlignment="1"/>
    <xf numFmtId="0" fontId="5" fillId="4" borderId="12" xfId="0" applyFont="1" applyFill="1" applyBorder="1" applyAlignment="1"/>
    <xf numFmtId="0" fontId="5" fillId="4" borderId="12" xfId="0" applyFont="1" applyFill="1" applyBorder="1" applyAlignment="1">
      <alignment horizontal="left"/>
    </xf>
    <xf numFmtId="0" fontId="5" fillId="4" borderId="12" xfId="0" applyFont="1" applyFill="1" applyBorder="1"/>
    <xf numFmtId="0" fontId="5" fillId="4" borderId="42" xfId="0" applyFont="1" applyFill="1" applyBorder="1"/>
    <xf numFmtId="0" fontId="1" fillId="2" borderId="49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0" fillId="2" borderId="37" xfId="0" applyFill="1" applyBorder="1"/>
    <xf numFmtId="0" fontId="1" fillId="2" borderId="37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8" borderId="52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43" fontId="0" fillId="3" borderId="46" xfId="0" applyNumberFormat="1" applyFill="1" applyBorder="1"/>
    <xf numFmtId="43" fontId="0" fillId="8" borderId="42" xfId="0" applyNumberFormat="1" applyFill="1" applyBorder="1"/>
    <xf numFmtId="43" fontId="0" fillId="8" borderId="53" xfId="0" applyNumberFormat="1" applyFill="1" applyBorder="1"/>
    <xf numFmtId="43" fontId="0" fillId="8" borderId="14" xfId="0" applyNumberFormat="1" applyFill="1" applyBorder="1"/>
    <xf numFmtId="43" fontId="0" fillId="8" borderId="50" xfId="0" applyNumberFormat="1" applyFill="1" applyBorder="1"/>
    <xf numFmtId="0" fontId="1" fillId="7" borderId="52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0" fillId="0" borderId="37" xfId="0" applyBorder="1"/>
    <xf numFmtId="0" fontId="0" fillId="0" borderId="44" xfId="0" applyBorder="1"/>
    <xf numFmtId="0" fontId="0" fillId="0" borderId="45" xfId="0" applyBorder="1"/>
    <xf numFmtId="43" fontId="0" fillId="13" borderId="0" xfId="0" applyNumberFormat="1" applyFill="1" applyBorder="1"/>
    <xf numFmtId="0" fontId="0" fillId="13" borderId="0" xfId="0" applyFill="1" applyBorder="1"/>
    <xf numFmtId="0" fontId="0" fillId="13" borderId="19" xfId="0" applyFill="1" applyBorder="1"/>
    <xf numFmtId="43" fontId="1" fillId="13" borderId="18" xfId="0" applyNumberFormat="1" applyFont="1" applyFill="1" applyBorder="1"/>
    <xf numFmtId="43" fontId="1" fillId="9" borderId="23" xfId="0" applyNumberFormat="1" applyFont="1" applyFill="1" applyBorder="1" applyAlignment="1">
      <alignment horizontal="center" vertical="center" wrapText="1"/>
    </xf>
    <xf numFmtId="43" fontId="1" fillId="9" borderId="46" xfId="0" applyNumberFormat="1" applyFont="1" applyFill="1" applyBorder="1" applyAlignment="1">
      <alignment horizontal="center" vertical="center" wrapText="1"/>
    </xf>
    <xf numFmtId="43" fontId="1" fillId="13" borderId="37" xfId="0" applyNumberFormat="1" applyFont="1" applyFill="1" applyBorder="1"/>
    <xf numFmtId="43" fontId="1" fillId="13" borderId="44" xfId="0" applyNumberFormat="1" applyFont="1" applyFill="1" applyBorder="1" applyAlignment="1">
      <alignment horizontal="left" vertical="center" wrapText="1"/>
    </xf>
    <xf numFmtId="43" fontId="0" fillId="13" borderId="44" xfId="0" applyNumberFormat="1" applyFill="1" applyBorder="1"/>
    <xf numFmtId="43" fontId="0" fillId="13" borderId="45" xfId="0" applyNumberFormat="1" applyFill="1" applyBorder="1"/>
    <xf numFmtId="43" fontId="1" fillId="9" borderId="13" xfId="0" applyNumberFormat="1" applyFont="1" applyFill="1" applyBorder="1" applyAlignment="1">
      <alignment horizontal="center" vertical="center" wrapText="1"/>
    </xf>
    <xf numFmtId="43" fontId="1" fillId="9" borderId="14" xfId="0" applyNumberFormat="1" applyFont="1" applyFill="1" applyBorder="1" applyAlignment="1">
      <alignment horizontal="center" vertical="center" wrapText="1"/>
    </xf>
    <xf numFmtId="43" fontId="1" fillId="9" borderId="25" xfId="0" applyNumberFormat="1" applyFont="1" applyFill="1" applyBorder="1" applyAlignment="1">
      <alignment horizontal="center" vertical="center" wrapText="1"/>
    </xf>
    <xf numFmtId="43" fontId="1" fillId="9" borderId="53" xfId="0" applyNumberFormat="1" applyFont="1" applyFill="1" applyBorder="1" applyAlignment="1">
      <alignment horizontal="center" vertical="center" wrapText="1"/>
    </xf>
    <xf numFmtId="43" fontId="0" fillId="4" borderId="55" xfId="0" applyNumberFormat="1" applyFill="1" applyBorder="1"/>
    <xf numFmtId="43" fontId="0" fillId="4" borderId="56" xfId="0" applyNumberFormat="1" applyFill="1" applyBorder="1"/>
    <xf numFmtId="43" fontId="0" fillId="4" borderId="57" xfId="0" applyNumberFormat="1" applyFill="1" applyBorder="1"/>
    <xf numFmtId="43" fontId="0" fillId="12" borderId="54" xfId="0" applyNumberFormat="1" applyFill="1" applyBorder="1"/>
    <xf numFmtId="43" fontId="0" fillId="12" borderId="58" xfId="0" applyNumberFormat="1" applyFill="1" applyBorder="1"/>
    <xf numFmtId="43" fontId="0" fillId="9" borderId="58" xfId="0" applyNumberFormat="1" applyFill="1" applyBorder="1"/>
    <xf numFmtId="43" fontId="0" fillId="7" borderId="48" xfId="0" applyNumberFormat="1" applyFill="1" applyBorder="1"/>
    <xf numFmtId="43" fontId="0" fillId="7" borderId="50" xfId="0" applyNumberFormat="1" applyFill="1" applyBorder="1"/>
    <xf numFmtId="43" fontId="0" fillId="7" borderId="58" xfId="0" applyNumberFormat="1" applyFill="1" applyBorder="1"/>
    <xf numFmtId="43" fontId="0" fillId="8" borderId="59" xfId="0" applyNumberFormat="1" applyFill="1" applyBorder="1"/>
    <xf numFmtId="43" fontId="0" fillId="9" borderId="59" xfId="0" applyNumberFormat="1" applyFill="1" applyBorder="1"/>
    <xf numFmtId="43" fontId="0" fillId="9" borderId="50" xfId="0" applyNumberFormat="1" applyFill="1" applyBorder="1"/>
    <xf numFmtId="43" fontId="0" fillId="9" borderId="18" xfId="0" applyNumberFormat="1" applyFill="1" applyBorder="1"/>
    <xf numFmtId="43" fontId="1" fillId="9" borderId="57" xfId="0" applyNumberFormat="1" applyFont="1" applyFill="1" applyBorder="1" applyAlignment="1">
      <alignment horizontal="center" vertical="center" wrapText="1"/>
    </xf>
    <xf numFmtId="43" fontId="1" fillId="9" borderId="56" xfId="0" applyNumberFormat="1" applyFont="1" applyFill="1" applyBorder="1" applyAlignment="1">
      <alignment horizontal="center" vertical="center" wrapText="1"/>
    </xf>
    <xf numFmtId="0" fontId="1" fillId="12" borderId="57" xfId="0" applyFont="1" applyFill="1" applyBorder="1" applyAlignment="1">
      <alignment horizontal="left" vertical="center" wrapText="1"/>
    </xf>
    <xf numFmtId="0" fontId="1" fillId="12" borderId="55" xfId="0" applyFont="1" applyFill="1" applyBorder="1" applyAlignment="1">
      <alignment horizontal="left" vertical="center" wrapText="1"/>
    </xf>
    <xf numFmtId="0" fontId="1" fillId="12" borderId="53" xfId="0" applyFont="1" applyFill="1" applyBorder="1" applyAlignment="1">
      <alignment horizontal="left" vertical="center" wrapText="1"/>
    </xf>
    <xf numFmtId="43" fontId="0" fillId="12" borderId="57" xfId="0" applyNumberFormat="1" applyFill="1" applyBorder="1"/>
    <xf numFmtId="43" fontId="0" fillId="12" borderId="50" xfId="0" applyNumberFormat="1" applyFill="1" applyBorder="1"/>
    <xf numFmtId="43" fontId="0" fillId="12" borderId="48" xfId="0" applyNumberFormat="1" applyFill="1" applyBorder="1"/>
    <xf numFmtId="43" fontId="0" fillId="12" borderId="56" xfId="0" applyNumberFormat="1" applyFill="1" applyBorder="1"/>
    <xf numFmtId="43" fontId="0" fillId="9" borderId="48" xfId="0" applyNumberFormat="1" applyFill="1" applyBorder="1"/>
    <xf numFmtId="43" fontId="0" fillId="7" borderId="59" xfId="0" applyNumberFormat="1" applyFill="1" applyBorder="1"/>
    <xf numFmtId="43" fontId="0" fillId="9" borderId="55" xfId="0" applyNumberFormat="1" applyFill="1" applyBorder="1"/>
    <xf numFmtId="43" fontId="0" fillId="3" borderId="44" xfId="0" applyNumberFormat="1" applyFill="1" applyBorder="1"/>
    <xf numFmtId="43" fontId="0" fillId="9" borderId="60" xfId="0" applyNumberFormat="1" applyFill="1" applyBorder="1"/>
    <xf numFmtId="43" fontId="0" fillId="13" borderId="61" xfId="0" applyNumberFormat="1" applyFill="1" applyBorder="1"/>
    <xf numFmtId="43" fontId="2" fillId="18" borderId="1" xfId="0" applyNumberFormat="1" applyFont="1" applyFill="1" applyBorder="1" applyAlignment="1">
      <alignment horizontal="left" vertical="top"/>
    </xf>
    <xf numFmtId="43" fontId="2" fillId="18" borderId="1" xfId="0" applyNumberFormat="1" applyFont="1" applyFill="1" applyBorder="1" applyAlignment="1">
      <alignment vertical="center"/>
    </xf>
    <xf numFmtId="43" fontId="2" fillId="18" borderId="1" xfId="0" applyNumberFormat="1" applyFont="1" applyFill="1" applyBorder="1" applyAlignment="1">
      <alignment horizontal="left" vertical="center"/>
    </xf>
    <xf numFmtId="43" fontId="3" fillId="18" borderId="1" xfId="0" applyNumberFormat="1" applyFont="1" applyFill="1" applyBorder="1" applyAlignment="1">
      <alignment horizontal="left" vertical="center"/>
    </xf>
    <xf numFmtId="43" fontId="4" fillId="18" borderId="24" xfId="0" applyNumberFormat="1" applyFont="1" applyFill="1" applyBorder="1" applyAlignment="1">
      <alignment horizontal="left" vertical="center" wrapText="1"/>
    </xf>
    <xf numFmtId="43" fontId="4" fillId="18" borderId="1" xfId="0" applyNumberFormat="1" applyFont="1" applyFill="1" applyBorder="1" applyAlignment="1">
      <alignment horizontal="left" vertical="center" wrapText="1"/>
    </xf>
    <xf numFmtId="43" fontId="4" fillId="18" borderId="1" xfId="0" applyNumberFormat="1" applyFont="1" applyFill="1" applyBorder="1"/>
    <xf numFmtId="43" fontId="4" fillId="18" borderId="17" xfId="0" applyNumberFormat="1" applyFont="1" applyFill="1" applyBorder="1"/>
    <xf numFmtId="0" fontId="4" fillId="19" borderId="44" xfId="0" applyFont="1" applyFill="1" applyBorder="1" applyAlignment="1"/>
    <xf numFmtId="0" fontId="5" fillId="19" borderId="44" xfId="0" applyFont="1" applyFill="1" applyBorder="1" applyAlignment="1">
      <alignment horizontal="left"/>
    </xf>
    <xf numFmtId="0" fontId="5" fillId="19" borderId="44" xfId="0" applyFont="1" applyFill="1" applyBorder="1"/>
    <xf numFmtId="0" fontId="5" fillId="19" borderId="45" xfId="0" applyFont="1" applyFill="1" applyBorder="1"/>
    <xf numFmtId="43" fontId="5" fillId="19" borderId="46" xfId="0" applyNumberFormat="1" applyFont="1" applyFill="1" applyBorder="1"/>
    <xf numFmtId="43" fontId="5" fillId="19" borderId="32" xfId="0" applyNumberFormat="1" applyFont="1" applyFill="1" applyBorder="1" applyAlignment="1">
      <alignment horizontal="left"/>
    </xf>
    <xf numFmtId="43" fontId="5" fillId="19" borderId="32" xfId="0" applyNumberFormat="1" applyFont="1" applyFill="1" applyBorder="1"/>
    <xf numFmtId="43" fontId="5" fillId="19" borderId="33" xfId="0" applyNumberFormat="1" applyFont="1" applyFill="1" applyBorder="1"/>
    <xf numFmtId="43" fontId="5" fillId="19" borderId="49" xfId="0" applyNumberFormat="1" applyFont="1" applyFill="1" applyBorder="1"/>
    <xf numFmtId="43" fontId="5" fillId="19" borderId="35" xfId="0" applyNumberFormat="1" applyFont="1" applyFill="1" applyBorder="1"/>
    <xf numFmtId="43" fontId="5" fillId="19" borderId="36" xfId="0" applyNumberFormat="1" applyFont="1" applyFill="1" applyBorder="1"/>
    <xf numFmtId="0" fontId="4" fillId="20" borderId="15" xfId="0" applyFont="1" applyFill="1" applyBorder="1"/>
    <xf numFmtId="0" fontId="4" fillId="20" borderId="6" xfId="0" applyFont="1" applyFill="1" applyBorder="1"/>
    <xf numFmtId="0" fontId="4" fillId="20" borderId="16" xfId="0" applyFont="1" applyFill="1" applyBorder="1"/>
    <xf numFmtId="43" fontId="4" fillId="20" borderId="15" xfId="0" applyNumberFormat="1" applyFont="1" applyFill="1" applyBorder="1" applyAlignment="1">
      <alignment vertical="center" wrapText="1"/>
    </xf>
    <xf numFmtId="43" fontId="4" fillId="20" borderId="4" xfId="0" applyNumberFormat="1" applyFont="1" applyFill="1" applyBorder="1" applyAlignment="1">
      <alignment vertical="center" wrapText="1"/>
    </xf>
    <xf numFmtId="43" fontId="4" fillId="20" borderId="1" xfId="0" applyNumberFormat="1" applyFont="1" applyFill="1" applyBorder="1"/>
    <xf numFmtId="43" fontId="4" fillId="20" borderId="17" xfId="0" applyNumberFormat="1" applyFont="1" applyFill="1" applyBorder="1"/>
    <xf numFmtId="43" fontId="4" fillId="11" borderId="24" xfId="0" applyNumberFormat="1" applyFont="1" applyFill="1" applyBorder="1" applyAlignment="1">
      <alignment horizontal="left" vertical="center" wrapText="1"/>
    </xf>
    <xf numFmtId="43" fontId="4" fillId="11" borderId="1" xfId="0" applyNumberFormat="1" applyFont="1" applyFill="1" applyBorder="1" applyAlignment="1">
      <alignment horizontal="left" vertical="center" wrapText="1"/>
    </xf>
    <xf numFmtId="43" fontId="4" fillId="5" borderId="22" xfId="0" applyNumberFormat="1" applyFont="1" applyFill="1" applyBorder="1" applyAlignment="1">
      <alignment horizontal="left" vertical="center" wrapText="1"/>
    </xf>
    <xf numFmtId="43" fontId="4" fillId="5" borderId="8" xfId="0" applyNumberFormat="1" applyFont="1" applyFill="1" applyBorder="1" applyAlignment="1">
      <alignment horizontal="left" vertical="center" wrapText="1"/>
    </xf>
    <xf numFmtId="43" fontId="5" fillId="5" borderId="9" xfId="0" applyNumberFormat="1" applyFont="1" applyFill="1" applyBorder="1"/>
    <xf numFmtId="43" fontId="5" fillId="5" borderId="31" xfId="0" applyNumberFormat="1" applyFont="1" applyFill="1" applyBorder="1"/>
    <xf numFmtId="0" fontId="8" fillId="19" borderId="37" xfId="0" applyFont="1" applyFill="1" applyBorder="1" applyAlignment="1"/>
    <xf numFmtId="0" fontId="8" fillId="19" borderId="47" xfId="0" applyFont="1" applyFill="1" applyBorder="1" applyAlignment="1">
      <alignment horizontal="left" vertical="center" wrapText="1"/>
    </xf>
    <xf numFmtId="0" fontId="8" fillId="19" borderId="46" xfId="0" applyFont="1" applyFill="1" applyBorder="1" applyAlignment="1">
      <alignment horizontal="left" vertical="center" wrapText="1"/>
    </xf>
    <xf numFmtId="43" fontId="8" fillId="19" borderId="23" xfId="0" applyNumberFormat="1" applyFont="1" applyFill="1" applyBorder="1" applyAlignment="1">
      <alignment vertical="center" wrapText="1"/>
    </xf>
    <xf numFmtId="43" fontId="8" fillId="19" borderId="34" xfId="0" applyNumberFormat="1" applyFont="1" applyFill="1" applyBorder="1" applyAlignment="1">
      <alignment vertical="center" wrapText="1"/>
    </xf>
    <xf numFmtId="43" fontId="8" fillId="19" borderId="37" xfId="0" applyNumberFormat="1" applyFont="1" applyFill="1" applyBorder="1" applyAlignment="1">
      <alignment horizontal="left" vertical="center" wrapText="1"/>
    </xf>
    <xf numFmtId="43" fontId="8" fillId="19" borderId="45" xfId="0" applyNumberFormat="1" applyFont="1" applyFill="1" applyBorder="1" applyAlignment="1">
      <alignment horizontal="left" vertical="center" wrapText="1"/>
    </xf>
    <xf numFmtId="43" fontId="8" fillId="17" borderId="37" xfId="0" applyNumberFormat="1" applyFont="1" applyFill="1" applyBorder="1" applyAlignment="1">
      <alignment horizontal="left" vertical="center" wrapText="1"/>
    </xf>
    <xf numFmtId="43" fontId="8" fillId="17" borderId="23" xfId="0" applyNumberFormat="1" applyFont="1" applyFill="1" applyBorder="1" applyAlignment="1">
      <alignment horizontal="left" vertical="center" wrapText="1"/>
    </xf>
    <xf numFmtId="43" fontId="6" fillId="17" borderId="38" xfId="0" applyNumberFormat="1" applyFont="1" applyFill="1" applyBorder="1"/>
    <xf numFmtId="43" fontId="8" fillId="17" borderId="45" xfId="0" applyNumberFormat="1" applyFont="1" applyFill="1" applyBorder="1" applyAlignment="1">
      <alignment horizontal="left" vertical="center" wrapText="1"/>
    </xf>
    <xf numFmtId="43" fontId="8" fillId="17" borderId="46" xfId="0" applyNumberFormat="1" applyFont="1" applyFill="1" applyBorder="1" applyAlignment="1">
      <alignment horizontal="left" vertical="center" wrapText="1"/>
    </xf>
    <xf numFmtId="43" fontId="6" fillId="17" borderId="4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B2E8"/>
      <color rgb="FFC59EE2"/>
      <color rgb="FFFF6D4B"/>
      <color rgb="FFFFCCCC"/>
      <color rgb="FFE2A700"/>
      <color rgb="FFBC8B00"/>
      <color rgb="FFFF99CC"/>
      <color rgb="FFC1E0FF"/>
      <color rgb="FFB3D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55" zoomScale="80" zoomScaleNormal="80" workbookViewId="0">
      <selection activeCell="C68" sqref="C68"/>
    </sheetView>
  </sheetViews>
  <sheetFormatPr baseColWidth="10" defaultColWidth="15.28515625" defaultRowHeight="15" x14ac:dyDescent="0.25"/>
  <cols>
    <col min="1" max="1" width="13.42578125" customWidth="1"/>
    <col min="2" max="2" width="16.42578125" customWidth="1"/>
    <col min="3" max="3" width="16.140625" customWidth="1"/>
    <col min="4" max="7" width="14.85546875" customWidth="1"/>
    <col min="8" max="8" width="12" customWidth="1"/>
    <col min="9" max="9" width="18.7109375" customWidth="1"/>
    <col min="10" max="10" width="17.7109375" customWidth="1"/>
    <col min="11" max="11" width="20.42578125" customWidth="1"/>
    <col min="12" max="12" width="14.7109375" customWidth="1"/>
    <col min="13" max="13" width="21.140625" customWidth="1"/>
  </cols>
  <sheetData>
    <row r="1" spans="1:8" ht="16.5" thickBot="1" x14ac:dyDescent="0.3">
      <c r="A1" s="84" t="s">
        <v>58</v>
      </c>
      <c r="B1" s="85"/>
      <c r="C1" s="85"/>
      <c r="D1" s="85"/>
      <c r="E1" s="85"/>
      <c r="F1" s="85"/>
      <c r="G1" s="86"/>
    </row>
    <row r="3" spans="1:8" x14ac:dyDescent="0.25">
      <c r="A3" s="76" t="s">
        <v>60</v>
      </c>
      <c r="B3" s="77"/>
      <c r="C3" s="77"/>
      <c r="D3" s="77"/>
      <c r="E3" s="77"/>
      <c r="F3" s="77"/>
      <c r="G3" s="78"/>
    </row>
    <row r="4" spans="1:8" x14ac:dyDescent="0.25">
      <c r="A4" s="79"/>
      <c r="B4" s="80" t="s">
        <v>59</v>
      </c>
      <c r="C4" s="80"/>
      <c r="D4" s="80"/>
      <c r="E4" s="80"/>
      <c r="F4" s="80"/>
      <c r="G4" s="81"/>
    </row>
    <row r="5" spans="1:8" ht="15.75" thickBot="1" x14ac:dyDescent="0.3"/>
    <row r="6" spans="1:8" ht="18" thickTop="1" thickBot="1" x14ac:dyDescent="0.3">
      <c r="A6" s="129" t="s">
        <v>0</v>
      </c>
      <c r="B6" s="130"/>
      <c r="C6" s="131"/>
      <c r="D6" s="132">
        <v>1</v>
      </c>
      <c r="E6" s="132">
        <v>2</v>
      </c>
      <c r="F6" s="134">
        <v>3</v>
      </c>
      <c r="G6" s="133">
        <v>4</v>
      </c>
    </row>
    <row r="7" spans="1:8" ht="17.25" thickTop="1" x14ac:dyDescent="0.25">
      <c r="A7" s="135" t="s">
        <v>30</v>
      </c>
      <c r="B7" s="136"/>
      <c r="C7" s="175"/>
      <c r="D7" s="175">
        <v>40000</v>
      </c>
      <c r="E7" s="145">
        <v>55000</v>
      </c>
      <c r="F7" s="145">
        <v>60000</v>
      </c>
      <c r="G7" s="143">
        <v>45000</v>
      </c>
    </row>
    <row r="8" spans="1:8" ht="17.25" thickBot="1" x14ac:dyDescent="0.3">
      <c r="A8" s="140" t="s">
        <v>31</v>
      </c>
      <c r="B8" s="141"/>
      <c r="C8" s="146"/>
      <c r="D8" s="146">
        <v>22000</v>
      </c>
      <c r="E8" s="144">
        <v>25000</v>
      </c>
      <c r="F8" s="144">
        <v>33000</v>
      </c>
      <c r="G8" s="144">
        <v>20000</v>
      </c>
    </row>
    <row r="9" spans="1:8" ht="18" thickTop="1" thickBot="1" x14ac:dyDescent="0.3">
      <c r="A9" s="138" t="s">
        <v>1</v>
      </c>
      <c r="B9" s="139"/>
      <c r="C9" s="142"/>
      <c r="D9" s="115"/>
      <c r="E9" s="115"/>
      <c r="F9" s="191"/>
      <c r="G9" s="115"/>
      <c r="H9" s="69"/>
    </row>
    <row r="10" spans="1:8" ht="16.5" customHeight="1" thickTop="1" x14ac:dyDescent="0.25">
      <c r="A10" s="114" t="s">
        <v>30</v>
      </c>
      <c r="B10" s="137"/>
      <c r="C10" s="172"/>
      <c r="D10" s="172">
        <f>D7*1.1</f>
        <v>44000</v>
      </c>
      <c r="E10" s="189">
        <f t="shared" ref="E10:G11" si="0">E7*1.1</f>
        <v>60500.000000000007</v>
      </c>
      <c r="F10" s="172">
        <f t="shared" si="0"/>
        <v>66000</v>
      </c>
      <c r="G10" s="189">
        <f>G7*1.1</f>
        <v>49500.000000000007</v>
      </c>
      <c r="H10" s="69"/>
    </row>
    <row r="11" spans="1:8" ht="16.5" customHeight="1" thickBot="1" x14ac:dyDescent="0.3">
      <c r="A11" s="147" t="s">
        <v>31</v>
      </c>
      <c r="B11" s="148"/>
      <c r="C11" s="173"/>
      <c r="D11" s="174">
        <f>D8*1.1</f>
        <v>24200.000000000004</v>
      </c>
      <c r="E11" s="173">
        <f t="shared" si="0"/>
        <v>27500.000000000004</v>
      </c>
      <c r="F11" s="174">
        <f t="shared" si="0"/>
        <v>36300</v>
      </c>
      <c r="G11" s="173">
        <f t="shared" si="0"/>
        <v>22000</v>
      </c>
    </row>
    <row r="12" spans="1:8" ht="16.5" thickTop="1" thickBot="1" x14ac:dyDescent="0.3">
      <c r="A12" s="149"/>
      <c r="B12" s="150"/>
      <c r="C12" s="150"/>
      <c r="D12" s="150"/>
      <c r="E12" s="150"/>
      <c r="F12" s="150"/>
      <c r="G12" s="151"/>
    </row>
    <row r="13" spans="1:8" ht="18" thickTop="1" thickBot="1" x14ac:dyDescent="0.35">
      <c r="A13" s="155" t="s">
        <v>33</v>
      </c>
      <c r="B13" s="152"/>
      <c r="C13" s="152"/>
      <c r="D13" s="152"/>
      <c r="E13" s="152"/>
      <c r="F13" s="153"/>
      <c r="G13" s="154"/>
    </row>
    <row r="14" spans="1:8" ht="17.25" thickTop="1" x14ac:dyDescent="0.25">
      <c r="A14" s="162" t="s">
        <v>3</v>
      </c>
      <c r="B14" s="163"/>
      <c r="C14" s="176"/>
      <c r="D14" s="190">
        <v>1000</v>
      </c>
      <c r="E14" s="176">
        <f t="shared" ref="E14:G15" si="1">D17</f>
        <v>1320</v>
      </c>
      <c r="F14" s="190">
        <f t="shared" si="1"/>
        <v>1815.0000000000002</v>
      </c>
      <c r="G14" s="176">
        <f t="shared" si="1"/>
        <v>1980</v>
      </c>
    </row>
    <row r="15" spans="1:8" ht="17.25" thickBot="1" x14ac:dyDescent="0.3">
      <c r="A15" s="156" t="s">
        <v>4</v>
      </c>
      <c r="B15" s="157"/>
      <c r="C15" s="192"/>
      <c r="D15" s="177">
        <v>1200</v>
      </c>
      <c r="E15" s="177">
        <f t="shared" si="1"/>
        <v>726.00000000000011</v>
      </c>
      <c r="F15" s="177">
        <f t="shared" si="1"/>
        <v>825.00000000000011</v>
      </c>
      <c r="G15" s="177">
        <f t="shared" si="1"/>
        <v>1089</v>
      </c>
    </row>
    <row r="16" spans="1:8" ht="15" customHeight="1" thickTop="1" thickBot="1" x14ac:dyDescent="0.35">
      <c r="A16" s="158" t="s">
        <v>34</v>
      </c>
      <c r="B16" s="159"/>
      <c r="C16" s="193"/>
      <c r="D16" s="160"/>
      <c r="E16" s="160"/>
      <c r="F16" s="160"/>
      <c r="G16" s="161"/>
    </row>
    <row r="17" spans="1:8" ht="17.25" thickTop="1" x14ac:dyDescent="0.25">
      <c r="A17" s="179" t="s">
        <v>2</v>
      </c>
      <c r="B17" s="180"/>
      <c r="C17" s="178"/>
      <c r="D17" s="188">
        <f>D10*3%</f>
        <v>1320</v>
      </c>
      <c r="E17" s="188">
        <f t="shared" ref="E17:G17" si="2">E10*3%</f>
        <v>1815.0000000000002</v>
      </c>
      <c r="F17" s="188">
        <f t="shared" si="2"/>
        <v>1980</v>
      </c>
      <c r="G17" s="188">
        <f t="shared" si="2"/>
        <v>1485.0000000000002</v>
      </c>
      <c r="H17" s="69"/>
    </row>
    <row r="18" spans="1:8" ht="16.5" customHeight="1" thickBot="1" x14ac:dyDescent="0.3">
      <c r="A18" s="164" t="s">
        <v>5</v>
      </c>
      <c r="B18" s="165"/>
      <c r="C18" s="177"/>
      <c r="D18" s="171">
        <f>D11*3%</f>
        <v>726.00000000000011</v>
      </c>
      <c r="E18" s="171">
        <f>E11*3%</f>
        <v>825.00000000000011</v>
      </c>
      <c r="F18" s="171">
        <f>F11*3%</f>
        <v>1089</v>
      </c>
      <c r="G18" s="171">
        <f>G11*3%</f>
        <v>660</v>
      </c>
    </row>
    <row r="19" spans="1:8" ht="16.5" thickTop="1" thickBot="1" x14ac:dyDescent="0.3">
      <c r="A19" s="71"/>
      <c r="B19" s="3"/>
      <c r="C19" s="3"/>
      <c r="D19" s="3"/>
      <c r="E19" s="3"/>
      <c r="F19" s="9"/>
      <c r="G19" s="70"/>
    </row>
    <row r="20" spans="1:8" ht="16.5" thickTop="1" thickBot="1" x14ac:dyDescent="0.3">
      <c r="A20" s="168" t="s">
        <v>32</v>
      </c>
      <c r="B20" s="166"/>
      <c r="C20" s="166"/>
      <c r="D20" s="166"/>
      <c r="E20" s="166"/>
      <c r="F20" s="166"/>
      <c r="G20" s="167"/>
    </row>
    <row r="21" spans="1:8" ht="16.5" customHeight="1" thickTop="1" x14ac:dyDescent="0.25">
      <c r="A21" s="181" t="s">
        <v>30</v>
      </c>
      <c r="B21" s="182"/>
      <c r="C21" s="184"/>
      <c r="D21" s="186">
        <f t="shared" ref="D21:G22" si="3">D10-D14+D17</f>
        <v>44320</v>
      </c>
      <c r="E21" s="186">
        <f t="shared" si="3"/>
        <v>60995.000000000007</v>
      </c>
      <c r="F21" s="187">
        <f t="shared" si="3"/>
        <v>66165</v>
      </c>
      <c r="G21" s="187">
        <f t="shared" si="3"/>
        <v>49005.000000000007</v>
      </c>
    </row>
    <row r="22" spans="1:8" ht="16.5" customHeight="1" thickBot="1" x14ac:dyDescent="0.3">
      <c r="A22" s="89" t="s">
        <v>31</v>
      </c>
      <c r="B22" s="183"/>
      <c r="C22" s="185"/>
      <c r="D22" s="170">
        <f t="shared" si="3"/>
        <v>23726.000000000004</v>
      </c>
      <c r="E22" s="169">
        <f t="shared" si="3"/>
        <v>27599.000000000004</v>
      </c>
      <c r="F22" s="185">
        <f t="shared" si="3"/>
        <v>36564</v>
      </c>
      <c r="G22" s="185">
        <f t="shared" si="3"/>
        <v>21571</v>
      </c>
    </row>
    <row r="23" spans="1:8" ht="17.25" thickTop="1" x14ac:dyDescent="0.25">
      <c r="A23" s="2"/>
      <c r="B23" s="2"/>
      <c r="C23" s="3"/>
      <c r="D23" s="3"/>
      <c r="E23" s="3"/>
      <c r="F23" s="3"/>
      <c r="G23" s="3"/>
    </row>
    <row r="24" spans="1:8" ht="17.25" thickBot="1" x14ac:dyDescent="0.3">
      <c r="A24" s="122"/>
      <c r="B24" s="122"/>
      <c r="C24" s="123"/>
      <c r="D24" s="123"/>
      <c r="E24" s="123"/>
      <c r="F24" s="123"/>
      <c r="G24" s="123"/>
    </row>
    <row r="25" spans="1:8" ht="16.5" thickTop="1" thickBot="1" x14ac:dyDescent="0.3">
      <c r="A25" s="227" t="s">
        <v>35</v>
      </c>
      <c r="B25" s="228"/>
      <c r="C25" s="228"/>
      <c r="D25" s="206"/>
      <c r="E25" s="206"/>
      <c r="F25" s="206"/>
      <c r="G25" s="206"/>
      <c r="H25" s="69"/>
    </row>
    <row r="26" spans="1:8" ht="17.25" thickTop="1" x14ac:dyDescent="0.25">
      <c r="A26" s="118" t="s">
        <v>36</v>
      </c>
      <c r="B26" s="119"/>
      <c r="C26" s="120"/>
      <c r="D26" s="120"/>
      <c r="E26" s="120"/>
      <c r="F26" s="120"/>
      <c r="G26" s="121"/>
    </row>
    <row r="27" spans="1:8" ht="16.5" x14ac:dyDescent="0.25">
      <c r="A27" s="87" t="s">
        <v>37</v>
      </c>
      <c r="B27" s="88"/>
      <c r="C27" s="10"/>
      <c r="D27" s="10">
        <f>D10*3</f>
        <v>132000</v>
      </c>
      <c r="E27" s="10">
        <f>E10*3</f>
        <v>181500.00000000003</v>
      </c>
      <c r="F27" s="10">
        <f>F10*3</f>
        <v>198000</v>
      </c>
      <c r="G27" s="63">
        <f>G10*3</f>
        <v>148500.00000000003</v>
      </c>
    </row>
    <row r="28" spans="1:8" ht="16.5" x14ac:dyDescent="0.25">
      <c r="A28" s="87" t="s">
        <v>38</v>
      </c>
      <c r="B28" s="88"/>
      <c r="C28" s="10"/>
      <c r="D28" s="10">
        <f>D11*6</f>
        <v>145200.00000000003</v>
      </c>
      <c r="E28" s="10">
        <f>E11*6</f>
        <v>165000.00000000003</v>
      </c>
      <c r="F28" s="10">
        <f>F11*6</f>
        <v>217800</v>
      </c>
      <c r="G28" s="63">
        <f>G11*6</f>
        <v>132000</v>
      </c>
    </row>
    <row r="29" spans="1:8" ht="16.5" x14ac:dyDescent="0.25">
      <c r="A29" s="92" t="s">
        <v>6</v>
      </c>
      <c r="B29" s="93"/>
      <c r="C29" s="11"/>
      <c r="D29" s="11">
        <f>SUM(D27:D28)</f>
        <v>277200</v>
      </c>
      <c r="E29" s="11">
        <f>SUM(E27:E28)</f>
        <v>346500.00000000006</v>
      </c>
      <c r="F29" s="11">
        <f>SUM(F27:F28)</f>
        <v>415800</v>
      </c>
      <c r="G29" s="64">
        <f>SUM(G27:G28)</f>
        <v>280500</v>
      </c>
    </row>
    <row r="30" spans="1:8" ht="16.5" x14ac:dyDescent="0.25">
      <c r="A30" s="94" t="s">
        <v>8</v>
      </c>
      <c r="B30" s="95"/>
      <c r="C30" s="12">
        <v>300000</v>
      </c>
      <c r="D30" s="12"/>
      <c r="E30" s="12"/>
      <c r="F30" s="13"/>
      <c r="G30" s="65"/>
    </row>
    <row r="31" spans="1:8" ht="17.25" thickBot="1" x14ac:dyDescent="0.3">
      <c r="A31" s="96" t="s">
        <v>7</v>
      </c>
      <c r="B31" s="97"/>
      <c r="C31" s="66">
        <v>160000</v>
      </c>
      <c r="D31" s="66"/>
      <c r="E31" s="66"/>
      <c r="F31" s="67"/>
      <c r="G31" s="68"/>
    </row>
    <row r="32" spans="1:8" ht="16.5" thickTop="1" thickBot="1" x14ac:dyDescent="0.3">
      <c r="A32" s="229" t="s">
        <v>64</v>
      </c>
      <c r="B32" s="230"/>
      <c r="C32" s="207">
        <f>SUM(C29:C31)</f>
        <v>460000</v>
      </c>
      <c r="D32" s="207">
        <f>D29</f>
        <v>277200</v>
      </c>
      <c r="E32" s="207">
        <f>E29</f>
        <v>346500.00000000006</v>
      </c>
      <c r="F32" s="208">
        <f>F29</f>
        <v>415800</v>
      </c>
      <c r="G32" s="209">
        <f>G29</f>
        <v>280500</v>
      </c>
    </row>
    <row r="33" spans="1:7" ht="16.5" thickTop="1" thickBot="1" x14ac:dyDescent="0.3">
      <c r="A33" s="5"/>
      <c r="B33" s="5"/>
      <c r="C33" s="4"/>
      <c r="D33" s="4"/>
      <c r="E33" s="4"/>
    </row>
    <row r="34" spans="1:7" ht="18" thickTop="1" thickBot="1" x14ac:dyDescent="0.35">
      <c r="A34" s="226" t="s">
        <v>39</v>
      </c>
      <c r="B34" s="202"/>
      <c r="C34" s="203"/>
      <c r="D34" s="203"/>
      <c r="E34" s="203"/>
      <c r="F34" s="204"/>
      <c r="G34" s="205"/>
    </row>
    <row r="35" spans="1:7" s="6" customFormat="1" ht="17.25" thickTop="1" x14ac:dyDescent="0.3">
      <c r="A35" s="124" t="s">
        <v>40</v>
      </c>
      <c r="B35" s="125"/>
      <c r="C35" s="126"/>
      <c r="D35" s="126"/>
      <c r="E35" s="126"/>
      <c r="F35" s="127"/>
      <c r="G35" s="128"/>
    </row>
    <row r="36" spans="1:7" ht="16.5" x14ac:dyDescent="0.25">
      <c r="A36" s="90" t="s">
        <v>41</v>
      </c>
      <c r="B36" s="91"/>
      <c r="C36" s="14"/>
      <c r="D36" s="14">
        <f>(D21+E21)/100*90</f>
        <v>94783.500000000015</v>
      </c>
      <c r="E36" s="14"/>
      <c r="F36" s="15">
        <f>(F21+G21)/100*90</f>
        <v>103653</v>
      </c>
      <c r="G36" s="38"/>
    </row>
    <row r="37" spans="1:7" ht="16.5" x14ac:dyDescent="0.25">
      <c r="A37" s="90" t="s">
        <v>42</v>
      </c>
      <c r="B37" s="91"/>
      <c r="C37" s="14"/>
      <c r="D37" s="14">
        <f>(D22+E22)/100*120</f>
        <v>61590.000000000015</v>
      </c>
      <c r="E37" s="14"/>
      <c r="F37" s="15">
        <f>(F22+G22)/100*120</f>
        <v>69762</v>
      </c>
      <c r="G37" s="38"/>
    </row>
    <row r="38" spans="1:7" ht="16.5" x14ac:dyDescent="0.25">
      <c r="A38" s="90" t="s">
        <v>43</v>
      </c>
      <c r="B38" s="91"/>
      <c r="C38" s="14"/>
      <c r="D38" s="14">
        <f t="shared" ref="D38:G39" si="4">D21/100*100</f>
        <v>44320</v>
      </c>
      <c r="E38" s="14">
        <f t="shared" si="4"/>
        <v>60995.000000000007</v>
      </c>
      <c r="F38" s="15">
        <f t="shared" si="4"/>
        <v>66165</v>
      </c>
      <c r="G38" s="38">
        <f t="shared" si="4"/>
        <v>49005.000000000007</v>
      </c>
    </row>
    <row r="39" spans="1:7" ht="16.5" x14ac:dyDescent="0.25">
      <c r="A39" s="90" t="s">
        <v>44</v>
      </c>
      <c r="B39" s="91"/>
      <c r="C39" s="14"/>
      <c r="D39" s="14">
        <f t="shared" si="4"/>
        <v>23726.000000000004</v>
      </c>
      <c r="E39" s="14">
        <f t="shared" si="4"/>
        <v>27599</v>
      </c>
      <c r="F39" s="15">
        <f t="shared" si="4"/>
        <v>36564</v>
      </c>
      <c r="G39" s="38">
        <f t="shared" si="4"/>
        <v>21571</v>
      </c>
    </row>
    <row r="40" spans="1:7" ht="16.5" x14ac:dyDescent="0.25">
      <c r="A40" s="90" t="s">
        <v>48</v>
      </c>
      <c r="B40" s="91"/>
      <c r="C40" s="14"/>
      <c r="D40" s="14">
        <f>(1*3000+2*2000)*3*1.15</f>
        <v>24149.999999999996</v>
      </c>
      <c r="E40" s="14">
        <f>(1*3000+2*2000)*3*1.15</f>
        <v>24149.999999999996</v>
      </c>
      <c r="F40" s="15">
        <f>(1*3000+2*2000)*3*1.15</f>
        <v>24149.999999999996</v>
      </c>
      <c r="G40" s="38">
        <f>(1*3000+2*2000)*4*1.15</f>
        <v>32199.999999999996</v>
      </c>
    </row>
    <row r="41" spans="1:7" ht="16.5" x14ac:dyDescent="0.25">
      <c r="A41" s="90" t="s">
        <v>45</v>
      </c>
      <c r="B41" s="91"/>
      <c r="C41" s="14"/>
      <c r="D41" s="14">
        <f>D21/1000*350*0.6</f>
        <v>9307.1999999999989</v>
      </c>
      <c r="E41" s="14">
        <f t="shared" ref="D41:G42" si="5">E21/1000*350*0.6</f>
        <v>12808.949999999999</v>
      </c>
      <c r="F41" s="15">
        <f t="shared" si="5"/>
        <v>13894.650000000001</v>
      </c>
      <c r="G41" s="38">
        <f t="shared" si="5"/>
        <v>10291.050000000001</v>
      </c>
    </row>
    <row r="42" spans="1:7" ht="16.5" x14ac:dyDescent="0.25">
      <c r="A42" s="90" t="s">
        <v>46</v>
      </c>
      <c r="B42" s="91"/>
      <c r="C42" s="15"/>
      <c r="D42" s="15">
        <f t="shared" si="5"/>
        <v>4982.46</v>
      </c>
      <c r="E42" s="15">
        <f t="shared" si="5"/>
        <v>5795.7900000000009</v>
      </c>
      <c r="F42" s="15">
        <f t="shared" si="5"/>
        <v>7678.44</v>
      </c>
      <c r="G42" s="38">
        <f t="shared" si="5"/>
        <v>4529.91</v>
      </c>
    </row>
    <row r="43" spans="1:7" ht="16.5" x14ac:dyDescent="0.25">
      <c r="A43" s="108" t="s">
        <v>47</v>
      </c>
      <c r="B43" s="109"/>
      <c r="C43" s="16"/>
      <c r="D43" s="16">
        <f>SUM(D36:D42)</f>
        <v>262859.16000000003</v>
      </c>
      <c r="E43" s="16">
        <f t="shared" ref="E43:G43" si="6">SUM(E36:E42)</f>
        <v>131348.74</v>
      </c>
      <c r="F43" s="16">
        <f t="shared" si="6"/>
        <v>321867.09000000003</v>
      </c>
      <c r="G43" s="39">
        <f t="shared" si="6"/>
        <v>117596.96</v>
      </c>
    </row>
    <row r="44" spans="1:7" ht="16.5" x14ac:dyDescent="0.25">
      <c r="A44" s="82"/>
      <c r="B44" s="83"/>
      <c r="C44" s="17"/>
      <c r="D44" s="17"/>
      <c r="E44" s="17"/>
      <c r="F44" s="17"/>
      <c r="G44" s="40"/>
    </row>
    <row r="45" spans="1:7" ht="16.5" customHeight="1" x14ac:dyDescent="0.3">
      <c r="A45" s="116" t="s">
        <v>63</v>
      </c>
      <c r="B45" s="18"/>
      <c r="C45" s="18"/>
      <c r="D45" s="18"/>
      <c r="E45" s="18"/>
      <c r="F45" s="18"/>
      <c r="G45" s="41"/>
    </row>
    <row r="46" spans="1:7" ht="16.5" customHeight="1" x14ac:dyDescent="0.25">
      <c r="A46" s="100" t="s">
        <v>61</v>
      </c>
      <c r="B46" s="101"/>
      <c r="C46" s="20"/>
      <c r="D46" s="20">
        <v>1000</v>
      </c>
      <c r="E46" s="20">
        <v>1000</v>
      </c>
      <c r="F46" s="20">
        <v>1000</v>
      </c>
      <c r="G46" s="42">
        <v>1000</v>
      </c>
    </row>
    <row r="47" spans="1:7" ht="16.5" x14ac:dyDescent="0.25">
      <c r="A47" s="100" t="s">
        <v>49</v>
      </c>
      <c r="B47" s="101"/>
      <c r="C47" s="21"/>
      <c r="D47" s="22">
        <f>2500*3*1.15</f>
        <v>8625</v>
      </c>
      <c r="E47" s="22">
        <f t="shared" ref="E47:F47" si="7">2500*3*1.15</f>
        <v>8625</v>
      </c>
      <c r="F47" s="22">
        <f t="shared" si="7"/>
        <v>8625</v>
      </c>
      <c r="G47" s="43">
        <f>2500*4*1.15</f>
        <v>11500</v>
      </c>
    </row>
    <row r="48" spans="1:7" ht="16.5" customHeight="1" x14ac:dyDescent="0.3">
      <c r="A48" s="117" t="s">
        <v>62</v>
      </c>
      <c r="B48" s="19"/>
      <c r="C48" s="19"/>
      <c r="D48" s="19">
        <f>SUM(D46:D47)</f>
        <v>9625</v>
      </c>
      <c r="E48" s="19">
        <f t="shared" ref="E48:G48" si="8">SUM(E46:E47)</f>
        <v>9625</v>
      </c>
      <c r="F48" s="19">
        <f t="shared" si="8"/>
        <v>9625</v>
      </c>
      <c r="G48" s="41">
        <f t="shared" si="8"/>
        <v>12500</v>
      </c>
    </row>
    <row r="49" spans="1:13" ht="16.5" x14ac:dyDescent="0.25">
      <c r="A49" s="82"/>
      <c r="B49" s="83"/>
      <c r="C49" s="17"/>
      <c r="D49" s="17"/>
      <c r="E49" s="17"/>
      <c r="F49" s="17"/>
      <c r="G49" s="40"/>
    </row>
    <row r="50" spans="1:13" ht="16.5" x14ac:dyDescent="0.3">
      <c r="A50" s="213" t="s">
        <v>50</v>
      </c>
      <c r="B50" s="214"/>
      <c r="C50" s="214"/>
      <c r="D50" s="214"/>
      <c r="E50" s="214"/>
      <c r="F50" s="214"/>
      <c r="G50" s="215"/>
    </row>
    <row r="51" spans="1:13" ht="16.5" x14ac:dyDescent="0.3">
      <c r="A51" s="106" t="s">
        <v>19</v>
      </c>
      <c r="B51" s="107"/>
      <c r="C51" s="23"/>
      <c r="D51" s="23">
        <f>(1*4500+1*2500)*3*1.15</f>
        <v>24149.999999999996</v>
      </c>
      <c r="E51" s="23">
        <f t="shared" ref="E51:F51" si="9">(1*4500+1*2500)*3*1.15</f>
        <v>24149.999999999996</v>
      </c>
      <c r="F51" s="23">
        <f t="shared" si="9"/>
        <v>24149.999999999996</v>
      </c>
      <c r="G51" s="44">
        <f>(1*4500+1*2500)*4*1.15</f>
        <v>32199.999999999996</v>
      </c>
    </row>
    <row r="52" spans="1:13" ht="16.5" x14ac:dyDescent="0.3">
      <c r="A52" s="104" t="s">
        <v>18</v>
      </c>
      <c r="B52" s="105"/>
      <c r="C52" s="24"/>
      <c r="D52" s="24">
        <f>150*3</f>
        <v>450</v>
      </c>
      <c r="E52" s="24">
        <f t="shared" ref="E52:G52" si="10">150*3</f>
        <v>450</v>
      </c>
      <c r="F52" s="24">
        <f t="shared" si="10"/>
        <v>450</v>
      </c>
      <c r="G52" s="45">
        <f t="shared" si="10"/>
        <v>450</v>
      </c>
    </row>
    <row r="53" spans="1:13" ht="16.5" x14ac:dyDescent="0.3">
      <c r="A53" s="106" t="s">
        <v>20</v>
      </c>
      <c r="B53" s="107"/>
      <c r="C53" s="25"/>
      <c r="D53" s="25">
        <f>350*3</f>
        <v>1050</v>
      </c>
      <c r="E53" s="25">
        <f t="shared" ref="E53:G53" si="11">350*3</f>
        <v>1050</v>
      </c>
      <c r="F53" s="25">
        <f t="shared" si="11"/>
        <v>1050</v>
      </c>
      <c r="G53" s="46">
        <f t="shared" si="11"/>
        <v>1050</v>
      </c>
    </row>
    <row r="54" spans="1:13" ht="16.5" x14ac:dyDescent="0.3">
      <c r="A54" s="106" t="s">
        <v>21</v>
      </c>
      <c r="B54" s="107"/>
      <c r="C54" s="23"/>
      <c r="D54" s="23">
        <f>450*3</f>
        <v>1350</v>
      </c>
      <c r="E54" s="23">
        <f t="shared" ref="E54:G54" si="12">450*3</f>
        <v>1350</v>
      </c>
      <c r="F54" s="23">
        <f t="shared" si="12"/>
        <v>1350</v>
      </c>
      <c r="G54" s="44">
        <f t="shared" si="12"/>
        <v>1350</v>
      </c>
    </row>
    <row r="55" spans="1:13" ht="16.5" x14ac:dyDescent="0.3">
      <c r="A55" s="216" t="s">
        <v>53</v>
      </c>
      <c r="B55" s="217"/>
      <c r="C55" s="218"/>
      <c r="D55" s="218">
        <f>SUM(D51:D54)</f>
        <v>26999.999999999996</v>
      </c>
      <c r="E55" s="218">
        <f>SUM(E51:E54)</f>
        <v>26999.999999999996</v>
      </c>
      <c r="F55" s="218">
        <f>SUM(F51:F54)</f>
        <v>26999.999999999996</v>
      </c>
      <c r="G55" s="219">
        <f>SUM(G51:G54)</f>
        <v>35050</v>
      </c>
    </row>
    <row r="56" spans="1:13" x14ac:dyDescent="0.25">
      <c r="A56" s="47"/>
      <c r="B56" s="34"/>
      <c r="C56" s="35"/>
      <c r="D56" s="35"/>
      <c r="E56" s="35"/>
      <c r="F56" s="35"/>
      <c r="G56" s="48"/>
    </row>
    <row r="57" spans="1:13" ht="17.25" x14ac:dyDescent="0.3">
      <c r="A57" s="49" t="s">
        <v>51</v>
      </c>
      <c r="B57" s="26"/>
      <c r="C57" s="27"/>
      <c r="D57" s="27"/>
      <c r="E57" s="27"/>
      <c r="F57" s="27"/>
      <c r="G57" s="50"/>
      <c r="I57" s="194" t="s">
        <v>24</v>
      </c>
      <c r="J57" s="195" t="s">
        <v>56</v>
      </c>
      <c r="K57" s="195" t="s">
        <v>55</v>
      </c>
      <c r="L57" s="195" t="s">
        <v>54</v>
      </c>
      <c r="M57" s="196" t="s">
        <v>25</v>
      </c>
    </row>
    <row r="58" spans="1:13" ht="16.5" customHeight="1" x14ac:dyDescent="0.3">
      <c r="A58" s="98" t="s">
        <v>22</v>
      </c>
      <c r="B58" s="99"/>
      <c r="C58" s="28"/>
      <c r="D58" s="28">
        <f>900</f>
        <v>900</v>
      </c>
      <c r="E58" s="28">
        <f>900</f>
        <v>900</v>
      </c>
      <c r="F58" s="28">
        <f>900</f>
        <v>900</v>
      </c>
      <c r="G58" s="51">
        <f>900</f>
        <v>900</v>
      </c>
      <c r="I58" s="194" t="s">
        <v>26</v>
      </c>
      <c r="J58" s="195">
        <v>15000</v>
      </c>
      <c r="K58" s="195">
        <v>4500</v>
      </c>
      <c r="L58" s="195">
        <v>10</v>
      </c>
      <c r="M58" s="195">
        <v>1050</v>
      </c>
    </row>
    <row r="59" spans="1:13" ht="16.5" customHeight="1" x14ac:dyDescent="0.3">
      <c r="A59" s="98" t="s">
        <v>23</v>
      </c>
      <c r="B59" s="99"/>
      <c r="C59" s="28"/>
      <c r="D59" s="28">
        <v>450</v>
      </c>
      <c r="E59" s="28">
        <v>450</v>
      </c>
      <c r="F59" s="28">
        <v>450</v>
      </c>
      <c r="G59" s="51">
        <v>450</v>
      </c>
      <c r="I59" s="194" t="s">
        <v>27</v>
      </c>
      <c r="J59" s="195">
        <v>12500</v>
      </c>
      <c r="K59" s="195">
        <v>1875</v>
      </c>
      <c r="L59" s="195">
        <v>6</v>
      </c>
      <c r="M59" s="195">
        <v>1770.83</v>
      </c>
    </row>
    <row r="60" spans="1:13" ht="17.25" x14ac:dyDescent="0.3">
      <c r="A60" s="102" t="s">
        <v>52</v>
      </c>
      <c r="B60" s="103"/>
      <c r="C60" s="29"/>
      <c r="D60" s="29">
        <f>SUM(D58:D59)</f>
        <v>1350</v>
      </c>
      <c r="E60" s="29">
        <f>SUM(E58:E59)</f>
        <v>1350</v>
      </c>
      <c r="F60" s="29">
        <f>SUM(F58:F59)</f>
        <v>1350</v>
      </c>
      <c r="G60" s="52">
        <f>SUM(G58:G59)</f>
        <v>1350</v>
      </c>
      <c r="I60" s="194" t="s">
        <v>28</v>
      </c>
      <c r="J60" s="195">
        <v>12000</v>
      </c>
      <c r="K60" s="195">
        <v>4800</v>
      </c>
      <c r="L60" s="195">
        <v>5</v>
      </c>
      <c r="M60" s="195">
        <v>1440</v>
      </c>
    </row>
    <row r="61" spans="1:13" s="7" customFormat="1" ht="17.25" x14ac:dyDescent="0.3">
      <c r="A61" s="53"/>
      <c r="B61" s="30"/>
      <c r="C61" s="31"/>
      <c r="D61" s="31"/>
      <c r="E61" s="31"/>
      <c r="F61" s="31"/>
      <c r="G61" s="54"/>
      <c r="I61" s="194" t="s">
        <v>29</v>
      </c>
      <c r="J61" s="195">
        <v>10100</v>
      </c>
      <c r="K61" s="195">
        <v>1212</v>
      </c>
      <c r="L61" s="195">
        <v>5</v>
      </c>
      <c r="M61" s="195">
        <v>1777.6</v>
      </c>
    </row>
    <row r="62" spans="1:13" ht="16.5" x14ac:dyDescent="0.3">
      <c r="A62" s="220" t="s">
        <v>10</v>
      </c>
      <c r="B62" s="221"/>
      <c r="C62" s="33"/>
      <c r="D62" s="33">
        <f>D74</f>
        <v>4000</v>
      </c>
      <c r="E62" s="33">
        <f>E74</f>
        <v>3000</v>
      </c>
      <c r="F62" s="33">
        <f>F74</f>
        <v>2000</v>
      </c>
      <c r="G62" s="59">
        <f>G74</f>
        <v>1000</v>
      </c>
      <c r="H62" s="1">
        <f>SUM(D62:G62)</f>
        <v>10000</v>
      </c>
      <c r="I62" s="8"/>
      <c r="J62" s="8"/>
      <c r="K62" s="8"/>
      <c r="L62" s="8"/>
      <c r="M62" s="197">
        <v>6038.43</v>
      </c>
    </row>
    <row r="63" spans="1:13" s="7" customFormat="1" ht="16.5" x14ac:dyDescent="0.25">
      <c r="A63" s="53"/>
      <c r="B63" s="30"/>
      <c r="C63" s="32"/>
      <c r="D63" s="32"/>
      <c r="E63" s="32"/>
      <c r="F63" s="32"/>
      <c r="G63" s="55"/>
    </row>
    <row r="64" spans="1:13" ht="16.5" customHeight="1" x14ac:dyDescent="0.3">
      <c r="A64" s="198" t="s">
        <v>9</v>
      </c>
      <c r="B64" s="199"/>
      <c r="C64" s="200"/>
      <c r="D64" s="200">
        <f>-(M62/4)</f>
        <v>-1509.6075000000001</v>
      </c>
      <c r="E64" s="200">
        <f>-(M62/4)</f>
        <v>-1509.6075000000001</v>
      </c>
      <c r="F64" s="200">
        <f>-(M62/4)</f>
        <v>-1509.6075000000001</v>
      </c>
      <c r="G64" s="201">
        <f>-(M62/4)</f>
        <v>-1509.6075000000001</v>
      </c>
    </row>
    <row r="65" spans="1:7" x14ac:dyDescent="0.25">
      <c r="A65" s="56"/>
      <c r="B65" s="35"/>
      <c r="C65" s="35"/>
      <c r="D65" s="35"/>
      <c r="E65" s="35"/>
      <c r="F65" s="35"/>
      <c r="G65" s="48"/>
    </row>
    <row r="66" spans="1:7" ht="16.5" x14ac:dyDescent="0.25">
      <c r="A66" s="110" t="s">
        <v>11</v>
      </c>
      <c r="B66" s="111"/>
      <c r="C66" s="33"/>
      <c r="D66" s="33">
        <f>D73</f>
        <v>40000</v>
      </c>
      <c r="E66" s="33">
        <f>E73</f>
        <v>40000</v>
      </c>
      <c r="F66" s="33">
        <f>F73</f>
        <v>40000</v>
      </c>
      <c r="G66" s="59">
        <f>G73</f>
        <v>40000</v>
      </c>
    </row>
    <row r="67" spans="1:7" ht="17.25" thickBot="1" x14ac:dyDescent="0.3">
      <c r="A67" s="222" t="s">
        <v>12</v>
      </c>
      <c r="B67" s="223"/>
      <c r="C67" s="224">
        <v>200000</v>
      </c>
      <c r="D67" s="224"/>
      <c r="E67" s="224">
        <f>50000/2</f>
        <v>25000</v>
      </c>
      <c r="F67" s="224"/>
      <c r="G67" s="225">
        <f>50000/2</f>
        <v>25000</v>
      </c>
    </row>
    <row r="68" spans="1:7" ht="16.5" thickTop="1" thickBot="1" x14ac:dyDescent="0.3">
      <c r="A68" s="231" t="s">
        <v>13</v>
      </c>
      <c r="B68" s="232"/>
      <c r="C68" s="210">
        <f>C67</f>
        <v>200000</v>
      </c>
      <c r="D68" s="211">
        <f>D43+D48+D55+D60+D62+D64+D66+D67</f>
        <v>343324.55250000005</v>
      </c>
      <c r="E68" s="211">
        <f t="shared" ref="E68:G68" si="13">E43+E48+E55+E60+E62+E64+E66+E67</f>
        <v>235814.13249999998</v>
      </c>
      <c r="F68" s="211">
        <f t="shared" si="13"/>
        <v>400332.48250000004</v>
      </c>
      <c r="G68" s="212">
        <f t="shared" si="13"/>
        <v>230987.35250000001</v>
      </c>
    </row>
    <row r="69" spans="1:7" ht="16.5" thickTop="1" thickBot="1" x14ac:dyDescent="0.3">
      <c r="A69" s="233" t="s">
        <v>14</v>
      </c>
      <c r="B69" s="236"/>
      <c r="C69" s="235">
        <f>C32-C68</f>
        <v>260000</v>
      </c>
      <c r="D69" s="72">
        <f>D32-D68</f>
        <v>-66124.552500000049</v>
      </c>
      <c r="E69" s="72">
        <f>E32-E68</f>
        <v>110685.86750000008</v>
      </c>
      <c r="F69" s="72">
        <f>F32-F68</f>
        <v>15467.517499999958</v>
      </c>
      <c r="G69" s="73">
        <f>G32-G68</f>
        <v>49512.647499999992</v>
      </c>
    </row>
    <row r="70" spans="1:7" ht="16.5" thickTop="1" thickBot="1" x14ac:dyDescent="0.3">
      <c r="A70" s="234" t="s">
        <v>15</v>
      </c>
      <c r="B70" s="237"/>
      <c r="C70" s="238">
        <f>C69</f>
        <v>260000</v>
      </c>
      <c r="D70" s="74">
        <f>C70+D69</f>
        <v>193875.44749999995</v>
      </c>
      <c r="E70" s="74">
        <f t="shared" ref="E70:G70" si="14">D70+E69</f>
        <v>304561.31500000006</v>
      </c>
      <c r="F70" s="74">
        <f t="shared" si="14"/>
        <v>320028.83250000002</v>
      </c>
      <c r="G70" s="75">
        <f t="shared" si="14"/>
        <v>369541.48</v>
      </c>
    </row>
    <row r="71" spans="1:7" ht="15.75" thickTop="1" x14ac:dyDescent="0.25">
      <c r="A71" s="57"/>
      <c r="B71" s="36"/>
      <c r="C71" s="37"/>
      <c r="D71" s="37"/>
      <c r="E71" s="37"/>
      <c r="F71" s="37"/>
      <c r="G71" s="58"/>
    </row>
    <row r="72" spans="1:7" ht="16.5" x14ac:dyDescent="0.25">
      <c r="A72" s="110" t="s">
        <v>16</v>
      </c>
      <c r="B72" s="111"/>
      <c r="C72" s="33">
        <f>C31</f>
        <v>160000</v>
      </c>
      <c r="D72" s="33">
        <f>C72-D73</f>
        <v>120000</v>
      </c>
      <c r="E72" s="33">
        <f>D72-E73</f>
        <v>80000</v>
      </c>
      <c r="F72" s="33">
        <f>E72-F73</f>
        <v>40000</v>
      </c>
      <c r="G72" s="59">
        <f>F72-G73</f>
        <v>0</v>
      </c>
    </row>
    <row r="73" spans="1:7" ht="16.5" x14ac:dyDescent="0.25">
      <c r="A73" s="110" t="s">
        <v>17</v>
      </c>
      <c r="B73" s="111"/>
      <c r="C73" s="33"/>
      <c r="D73" s="33">
        <f>$C$72/4</f>
        <v>40000</v>
      </c>
      <c r="E73" s="33">
        <f>$C$72/4</f>
        <v>40000</v>
      </c>
      <c r="F73" s="33">
        <f>$C$72/4</f>
        <v>40000</v>
      </c>
      <c r="G73" s="59">
        <f>$C$72/4</f>
        <v>40000</v>
      </c>
    </row>
    <row r="74" spans="1:7" ht="17.25" thickBot="1" x14ac:dyDescent="0.3">
      <c r="A74" s="112" t="s">
        <v>57</v>
      </c>
      <c r="B74" s="113"/>
      <c r="C74" s="60">
        <v>2.5000000000000001E-2</v>
      </c>
      <c r="D74" s="61">
        <f>C72*C74</f>
        <v>4000</v>
      </c>
      <c r="E74" s="61">
        <f>D72*C74</f>
        <v>3000</v>
      </c>
      <c r="F74" s="61">
        <f>E72*C74</f>
        <v>2000</v>
      </c>
      <c r="G74" s="62">
        <f>F72*C74</f>
        <v>1000</v>
      </c>
    </row>
    <row r="75" spans="1:7" ht="15.75" thickTop="1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</sheetData>
  <mergeCells count="50">
    <mergeCell ref="A73:B73"/>
    <mergeCell ref="A74:B74"/>
    <mergeCell ref="A66:B66"/>
    <mergeCell ref="A67:B67"/>
    <mergeCell ref="A68:B68"/>
    <mergeCell ref="A69:B69"/>
    <mergeCell ref="A70:B70"/>
    <mergeCell ref="A72:B72"/>
    <mergeCell ref="A46:B46"/>
    <mergeCell ref="A41:B41"/>
    <mergeCell ref="A42:B42"/>
    <mergeCell ref="A43:B43"/>
    <mergeCell ref="A64:B64"/>
    <mergeCell ref="A62:B62"/>
    <mergeCell ref="A58:B58"/>
    <mergeCell ref="A59:B59"/>
    <mergeCell ref="A47:B47"/>
    <mergeCell ref="A55:B55"/>
    <mergeCell ref="A60:B60"/>
    <mergeCell ref="A52:B52"/>
    <mergeCell ref="A51:B51"/>
    <mergeCell ref="A54:B54"/>
    <mergeCell ref="A53:B53"/>
    <mergeCell ref="A22:B22"/>
    <mergeCell ref="A14:B14"/>
    <mergeCell ref="A17:B17"/>
    <mergeCell ref="A15:B15"/>
    <mergeCell ref="A40:B40"/>
    <mergeCell ref="A29:B29"/>
    <mergeCell ref="A31:B31"/>
    <mergeCell ref="A30:B30"/>
    <mergeCell ref="A32:B32"/>
    <mergeCell ref="A36:B36"/>
    <mergeCell ref="A37:B37"/>
    <mergeCell ref="A38:B38"/>
    <mergeCell ref="A39:B39"/>
    <mergeCell ref="A49:B49"/>
    <mergeCell ref="A1:G1"/>
    <mergeCell ref="A44:B44"/>
    <mergeCell ref="A25:C25"/>
    <mergeCell ref="A27:B27"/>
    <mergeCell ref="A28:B28"/>
    <mergeCell ref="A18:B18"/>
    <mergeCell ref="A6:B6"/>
    <mergeCell ref="A7:B7"/>
    <mergeCell ref="A8:B8"/>
    <mergeCell ref="A9:B9"/>
    <mergeCell ref="A10:B10"/>
    <mergeCell ref="A11:B11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Leonardo Mogiano Gutierrez</dc:creator>
  <cp:lastModifiedBy>Usuario de Windows</cp:lastModifiedBy>
  <dcterms:created xsi:type="dcterms:W3CDTF">2022-01-06T19:51:00Z</dcterms:created>
  <dcterms:modified xsi:type="dcterms:W3CDTF">2022-01-11T21:46:53Z</dcterms:modified>
</cp:coreProperties>
</file>