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dtB0H9AH1k5kzPTs+UAea7LtJlpbUcqOunbjs9cdlD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81">
      <text>
        <t xml:space="preserve">======
ID#AAABrntIk4Q
Autor    (2023-08-29 20:18:46)
Análisis/Diseño/Pruebas/Sobrecarga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jSWDzVTC+NVLXW0KaL5vfU3D4ouA=="/>
    </ext>
  </extLst>
</comments>
</file>

<file path=xl/sharedStrings.xml><?xml version="1.0" encoding="utf-8"?>
<sst xmlns="http://schemas.openxmlformats.org/spreadsheetml/2006/main" count="157" uniqueCount="133">
  <si>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</si>
  <si>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</si>
  <si>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</si>
  <si>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</si>
  <si>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</si>
  <si>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</si>
  <si>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</si>
  <si>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</si>
  <si>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</si>
  <si>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</si>
  <si>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</si>
  <si>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</si>
  <si>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</si>
  <si>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</si>
  <si>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</si>
  <si>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</si>
  <si>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</si>
  <si>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</si>
  <si>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</si>
  <si>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</si>
  <si>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</si>
  <si>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</si>
  <si>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</si>
  <si>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</si>
  <si>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</si>
  <si>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</si>
  <si>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</si>
  <si>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</si>
  <si>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</si>
  <si>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</si>
  <si>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</si>
  <si>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</si>
  <si>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</si>
  <si>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</si>
  <si>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</si>
  <si>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</si>
  <si>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</si>
  <si>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</si>
  <si>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</si>
  <si>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</si>
  <si>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</si>
  <si>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</si>
  <si>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</si>
  <si>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</si>
  <si>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</si>
  <si>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</si>
  <si>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</si>
  <si>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</si>
  <si>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</si>
  <si>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</si>
  <si>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</si>
  <si>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</si>
  <si>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</si>
  <si>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</si>
  <si>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</si>
  <si>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</si>
  <si>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</si>
  <si>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</si>
  <si>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</si>
  <si>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</si>
  <si>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</si>
  <si>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</si>
  <si>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</si>
  <si>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</si>
  <si>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</si>
  <si>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</si>
  <si>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</si>
  <si>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</si>
  <si>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</si>
  <si>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</si>
  <si>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</si>
  <si>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</si>
  <si>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</si>
  <si>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</si>
  <si>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</si>
  <si>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</si>
  <si>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</si>
  <si>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</si>
  <si>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</si>
  <si>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</si>
  <si>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</si>
  <si>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</si>
  <si>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</si>
  <si>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</si>
  <si>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</si>
  <si>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</si>
  <si>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tiene conocimientos basicos, logicos en este tipos de proyectos</t>
  </si>
  <si>
    <t>Ver 4.2 Use Case Point Analysis e17</t>
  </si>
  <si>
    <t>E2 Experiencia en el Dominio de Aplicación</t>
  </si>
  <si>
    <t>El equipo de desarrollo está investigando y avanzando en el dominio de aplicación</t>
  </si>
  <si>
    <t>E3 Experiencia en Orientación a Objetos</t>
  </si>
  <si>
    <t>El equipo cuenta con la experiencia en POO</t>
  </si>
  <si>
    <t>E4 Capacidad de Liderazgo del  Analista Principal</t>
  </si>
  <si>
    <t>El equipo cuenta con habilidades basicas de liderazgo</t>
  </si>
  <si>
    <t>E5 Motivación</t>
  </si>
  <si>
    <t>0=sin, 3=media, 5=alta</t>
  </si>
  <si>
    <t>El equipo esta dispuesto</t>
  </si>
  <si>
    <t>E6 Requerimientos Estables</t>
  </si>
  <si>
    <t>0=extremadamente inestable, 5=no cambian</t>
  </si>
  <si>
    <t>Los requerimientos son un poco estables</t>
  </si>
  <si>
    <t>E7 Miembros a Tiempo Parcial</t>
  </si>
  <si>
    <t>0=0% tiempo parcial, 1=h/10% t. parcial, 2=h/20% t. parcial, 3=h/40% t. parcial, 4=h/60% t. parcial, 5= más de 60% t. parcial</t>
  </si>
  <si>
    <t>Todos los miembros trabajaran a tiempo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</si>
  <si>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</si>
  <si>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</si>
  <si>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Se empezó a investigar  y poner en práctica el framework angular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</si>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</sst>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4875" cy="2667000"/>
          <a:chOff x="2988563" y="2446500"/>
          <a:chExt cx="4714875" cy="266700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4875" cy="2667000"/>
            <a:chOff x="2988563" y="2446500"/>
            <a:chExt cx="4715262" cy="2667360"/>
          </a:xfrm>
        </xdr:grpSpPr>
        <xdr:sp>
          <xdr:nvSpPr>
            <xdr:cNvPr id="4" name="Shape 4"/>
            <xdr:cNvSpPr/>
          </xdr:nvSpPr>
          <xdr:spPr>
            <a:xfrm>
              <a:off x="2988563" y="2446500"/>
              <a:ext cx="4715250" cy="2667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988563" y="2446500"/>
              <a:ext cx="4715262" cy="2667360"/>
              <a:chOff x="599760" y="24144120"/>
              <a:chExt cx="4382280" cy="2667600"/>
            </a:xfrm>
          </xdr:grpSpPr>
          <xdr:sp>
            <xdr:nvSpPr>
              <xdr:cNvPr id="6" name="Shape 6"/>
              <xdr:cNvSpPr/>
            </xdr:nvSpPr>
            <xdr:spPr>
              <a:xfrm>
                <a:off x="599760" y="24144120"/>
                <a:ext cx="4381900" cy="26672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99760" y="24144120"/>
                <a:ext cx="4382280" cy="26676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4A7DBA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4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6" t="s">
        <v>16</v>
      </c>
      <c r="E9" s="24">
        <v>3.0</v>
      </c>
      <c r="F9" s="25">
        <v>1.0</v>
      </c>
      <c r="G9" s="24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7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4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8"/>
      <c r="C12" s="29" t="s">
        <v>22</v>
      </c>
      <c r="D12" s="6"/>
      <c r="E12" s="6"/>
      <c r="F12" s="7"/>
      <c r="G12" s="30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1"/>
      <c r="D13" s="3"/>
      <c r="E13" s="3"/>
      <c r="F13" s="3"/>
      <c r="G13" s="32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3"/>
      <c r="D14" s="33"/>
      <c r="E14" s="34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/>
      <c r="C16" s="21"/>
      <c r="D16" s="35"/>
      <c r="E16" s="24"/>
      <c r="F16" s="24"/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6"/>
      <c r="U16" s="1"/>
      <c r="V16" s="1"/>
      <c r="W16" s="1"/>
      <c r="X16" s="1"/>
      <c r="Y16" s="1"/>
      <c r="Z16" s="1"/>
    </row>
    <row r="17" ht="27.75" customHeight="1">
      <c r="A17" s="1"/>
      <c r="B17" s="21" t="s">
        <v>28</v>
      </c>
      <c r="C17" s="21"/>
      <c r="D17" s="35">
        <v>6.0</v>
      </c>
      <c r="E17" s="24" t="str">
        <f t="shared" ref="E17:E19" si="1">IF($D17&gt;0,IF($D17&lt;=3,"Simple",IF(AND($D17&gt;3,$D17&lt;7),"Intermedio",IF($D17&gt;=7,"Complejo","error"))),"-")</f>
        <v>Intermedio</v>
      </c>
      <c r="F17" s="24">
        <f t="shared" ref="F17:F19" si="2">IF($D17&gt;0,IF($D17&lt;=3,5,IF(AND($D17&gt;3,$D17&lt;7),10,IF($D17&gt;=7,15,"error"))),0)</f>
        <v>10</v>
      </c>
      <c r="G17" s="1"/>
      <c r="H17" s="1"/>
      <c r="I17" s="1"/>
      <c r="J17" s="1"/>
      <c r="K17" s="36"/>
      <c r="L17" s="1"/>
      <c r="M17" s="1"/>
      <c r="N17" s="1"/>
      <c r="O17" s="1"/>
      <c r="P17" s="1"/>
      <c r="Q17" s="1"/>
      <c r="R17" s="1"/>
      <c r="S17" s="1"/>
      <c r="T17" s="36"/>
      <c r="U17" s="1"/>
      <c r="V17" s="1"/>
      <c r="W17" s="1"/>
      <c r="X17" s="1"/>
      <c r="Y17" s="1"/>
      <c r="Z17" s="1"/>
    </row>
    <row r="18" ht="27.75" customHeight="1">
      <c r="A18" s="1"/>
      <c r="B18" s="21" t="s">
        <v>29</v>
      </c>
      <c r="C18" s="21"/>
      <c r="D18" s="35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6"/>
      <c r="L18" s="1"/>
      <c r="M18" s="1"/>
      <c r="N18" s="1"/>
      <c r="O18" s="1"/>
      <c r="P18" s="1"/>
      <c r="Q18" s="1"/>
      <c r="R18" s="1"/>
      <c r="S18" s="1"/>
      <c r="T18" s="36"/>
      <c r="U18" s="1"/>
      <c r="V18" s="1"/>
      <c r="W18" s="1"/>
      <c r="X18" s="1"/>
      <c r="Y18" s="1"/>
      <c r="Z18" s="1"/>
    </row>
    <row r="19" ht="27.75" customHeight="1">
      <c r="A19" s="1"/>
      <c r="B19" s="21" t="s">
        <v>30</v>
      </c>
      <c r="C19" s="37"/>
      <c r="D19" s="38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6"/>
      <c r="L19" s="1"/>
      <c r="M19" s="1"/>
      <c r="N19" s="1"/>
      <c r="O19" s="1"/>
      <c r="P19" s="1"/>
      <c r="Q19" s="1"/>
      <c r="R19" s="1"/>
      <c r="S19" s="1"/>
      <c r="T19" s="36"/>
      <c r="U19" s="1"/>
      <c r="V19" s="1"/>
      <c r="W19" s="1"/>
      <c r="X19" s="1"/>
      <c r="Y19" s="1"/>
      <c r="Z19" s="1"/>
    </row>
    <row r="20" ht="27.75" customHeight="1">
      <c r="A20" s="1"/>
      <c r="B20" s="21" t="s">
        <v>31</v>
      </c>
      <c r="C20" s="37"/>
      <c r="D20" s="38">
        <v>3.0</v>
      </c>
      <c r="E20" s="24" t="s">
        <v>18</v>
      </c>
      <c r="F20" s="24">
        <v>5.0</v>
      </c>
      <c r="G20" s="1"/>
      <c r="H20" s="1"/>
      <c r="I20" s="1"/>
      <c r="J20" s="1"/>
      <c r="K20" s="36"/>
      <c r="L20" s="1"/>
      <c r="M20" s="1"/>
      <c r="N20" s="1"/>
      <c r="O20" s="1"/>
      <c r="P20" s="1"/>
      <c r="Q20" s="1"/>
      <c r="R20" s="1"/>
      <c r="S20" s="1"/>
      <c r="T20" s="36"/>
      <c r="U20" s="1"/>
      <c r="V20" s="1"/>
      <c r="W20" s="1"/>
      <c r="X20" s="1"/>
      <c r="Y20" s="1"/>
      <c r="Z20" s="1"/>
    </row>
    <row r="21" ht="27.75" customHeight="1">
      <c r="A21" s="1"/>
      <c r="B21" s="21" t="s">
        <v>32</v>
      </c>
      <c r="C21" s="37"/>
      <c r="D21" s="38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6"/>
      <c r="L21" s="1"/>
      <c r="M21" s="1"/>
      <c r="N21" s="1"/>
      <c r="O21" s="1"/>
      <c r="P21" s="1"/>
      <c r="Q21" s="1"/>
      <c r="R21" s="1"/>
      <c r="S21" s="1"/>
      <c r="T21" s="36"/>
      <c r="U21" s="1"/>
      <c r="V21" s="1"/>
      <c r="W21" s="1"/>
      <c r="X21" s="1"/>
      <c r="Y21" s="1"/>
      <c r="Z21" s="1"/>
    </row>
    <row r="22" ht="27.75" customHeight="1">
      <c r="A22" s="1"/>
      <c r="B22" s="21" t="s">
        <v>33</v>
      </c>
      <c r="C22" s="37"/>
      <c r="D22" s="38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6"/>
      <c r="L22" s="1"/>
      <c r="M22" s="1"/>
      <c r="N22" s="1"/>
      <c r="O22" s="1"/>
      <c r="P22" s="1"/>
      <c r="Q22" s="1"/>
      <c r="R22" s="1"/>
      <c r="S22" s="1"/>
      <c r="T22" s="36"/>
      <c r="U22" s="1"/>
      <c r="V22" s="1"/>
      <c r="W22" s="1"/>
      <c r="X22" s="1"/>
      <c r="Y22" s="1"/>
      <c r="Z22" s="1"/>
    </row>
    <row r="23" ht="27.75" customHeight="1">
      <c r="A23" s="1"/>
      <c r="B23" s="21" t="s">
        <v>34</v>
      </c>
      <c r="C23" s="37"/>
      <c r="D23" s="38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6"/>
      <c r="L23" s="1"/>
      <c r="M23" s="1"/>
      <c r="N23" s="1"/>
      <c r="O23" s="1"/>
      <c r="P23" s="1"/>
      <c r="Q23" s="1"/>
      <c r="R23" s="1"/>
      <c r="S23" s="1"/>
      <c r="T23" s="36"/>
      <c r="U23" s="1"/>
      <c r="V23" s="1"/>
      <c r="W23" s="1"/>
      <c r="X23" s="1"/>
      <c r="Y23" s="1"/>
      <c r="Z23" s="1"/>
    </row>
    <row r="24" ht="27.75" customHeight="1">
      <c r="A24" s="1"/>
      <c r="B24" s="21" t="s">
        <v>35</v>
      </c>
      <c r="C24" s="37"/>
      <c r="D24" s="38">
        <v>4.0</v>
      </c>
      <c r="E24" s="24" t="s">
        <v>36</v>
      </c>
      <c r="F24" s="24">
        <v>10.0</v>
      </c>
      <c r="G24" s="1"/>
      <c r="H24" s="1"/>
      <c r="I24" s="1"/>
      <c r="J24" s="1"/>
      <c r="K24" s="36"/>
      <c r="L24" s="1"/>
      <c r="M24" s="1"/>
      <c r="N24" s="1"/>
      <c r="O24" s="1"/>
      <c r="P24" s="1"/>
      <c r="Q24" s="1"/>
      <c r="R24" s="1"/>
      <c r="S24" s="1"/>
      <c r="T24" s="36"/>
      <c r="U24" s="1"/>
      <c r="V24" s="1"/>
      <c r="W24" s="1"/>
      <c r="X24" s="1"/>
      <c r="Y24" s="1"/>
      <c r="Z24" s="1"/>
    </row>
    <row r="25" ht="27.75" customHeight="1">
      <c r="A25" s="1"/>
      <c r="B25" s="21" t="s">
        <v>37</v>
      </c>
      <c r="C25" s="37"/>
      <c r="D25" s="38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6"/>
      <c r="L25" s="1"/>
      <c r="M25" s="1"/>
      <c r="N25" s="1"/>
      <c r="O25" s="1"/>
      <c r="P25" s="1"/>
      <c r="Q25" s="1"/>
      <c r="R25" s="1"/>
      <c r="S25" s="1"/>
      <c r="T25" s="36"/>
      <c r="U25" s="1"/>
      <c r="V25" s="1"/>
      <c r="W25" s="1"/>
      <c r="X25" s="1"/>
      <c r="Y25" s="1"/>
      <c r="Z25" s="1"/>
    </row>
    <row r="26" ht="27.75" customHeight="1">
      <c r="A26" s="1"/>
      <c r="B26" s="21" t="s">
        <v>38</v>
      </c>
      <c r="C26" s="37"/>
      <c r="D26" s="38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6"/>
      <c r="L26" s="1"/>
      <c r="M26" s="1"/>
      <c r="N26" s="1"/>
      <c r="O26" s="1"/>
      <c r="P26" s="1"/>
      <c r="Q26" s="1"/>
      <c r="R26" s="1"/>
      <c r="S26" s="1"/>
      <c r="T26" s="36"/>
      <c r="U26" s="1"/>
      <c r="V26" s="1"/>
      <c r="W26" s="1"/>
      <c r="X26" s="1"/>
      <c r="Y26" s="1"/>
      <c r="Z26" s="1"/>
    </row>
    <row r="27" ht="27.75" customHeight="1">
      <c r="A27" s="1"/>
      <c r="B27" s="21" t="s">
        <v>39</v>
      </c>
      <c r="C27" s="37"/>
      <c r="D27" s="38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6"/>
      <c r="L27" s="1"/>
      <c r="M27" s="1"/>
      <c r="N27" s="1"/>
      <c r="O27" s="1"/>
      <c r="P27" s="1"/>
      <c r="Q27" s="1"/>
      <c r="R27" s="1"/>
      <c r="S27" s="1"/>
      <c r="T27" s="36"/>
      <c r="U27" s="1"/>
      <c r="V27" s="1"/>
      <c r="W27" s="1"/>
      <c r="X27" s="1"/>
      <c r="Y27" s="1"/>
      <c r="Z27" s="1"/>
    </row>
    <row r="28" ht="27.75" customHeight="1">
      <c r="A28" s="1"/>
      <c r="B28" s="21" t="s">
        <v>40</v>
      </c>
      <c r="C28" s="21"/>
      <c r="D28" s="38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6"/>
      <c r="L28" s="1"/>
      <c r="M28" s="1"/>
      <c r="N28" s="1"/>
      <c r="O28" s="1"/>
      <c r="P28" s="1"/>
      <c r="Q28" s="1"/>
      <c r="R28" s="1"/>
      <c r="S28" s="1"/>
      <c r="T28" s="36"/>
      <c r="U28" s="1"/>
      <c r="V28" s="1"/>
      <c r="W28" s="1"/>
      <c r="X28" s="1"/>
      <c r="Y28" s="1"/>
      <c r="Z28" s="1"/>
    </row>
    <row r="29" ht="27.75" customHeight="1">
      <c r="A29" s="1"/>
      <c r="B29" s="21" t="s">
        <v>41</v>
      </c>
      <c r="C29" s="37"/>
      <c r="D29" s="38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6"/>
      <c r="L29" s="1"/>
      <c r="M29" s="1"/>
      <c r="N29" s="1"/>
      <c r="O29" s="1"/>
      <c r="P29" s="1"/>
      <c r="Q29" s="1"/>
      <c r="R29" s="1"/>
      <c r="S29" s="1"/>
      <c r="T29" s="36"/>
      <c r="U29" s="1"/>
      <c r="V29" s="1"/>
      <c r="W29" s="1"/>
      <c r="X29" s="1"/>
      <c r="Y29" s="1"/>
      <c r="Z29" s="1"/>
    </row>
    <row r="30" ht="27.75" customHeight="1">
      <c r="A30" s="1"/>
      <c r="B30" s="39"/>
      <c r="C30" s="40" t="s">
        <v>42</v>
      </c>
      <c r="D30" s="41"/>
      <c r="E30" s="42"/>
      <c r="F30" s="43">
        <f>SUM(F16:F29)</f>
        <v>100</v>
      </c>
      <c r="G30" s="1"/>
      <c r="H30" s="1"/>
      <c r="I30" s="1"/>
      <c r="J30" s="1"/>
      <c r="K30" s="36"/>
      <c r="L30" s="1"/>
      <c r="M30" s="1"/>
      <c r="N30" s="1"/>
      <c r="O30" s="1"/>
      <c r="P30" s="1"/>
      <c r="Q30" s="1"/>
      <c r="R30" s="1"/>
      <c r="S30" s="1"/>
      <c r="T30" s="36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43</v>
      </c>
      <c r="B33" s="44"/>
      <c r="C33" s="29" t="s">
        <v>44</v>
      </c>
      <c r="D33" s="6"/>
      <c r="E33" s="7"/>
      <c r="F33" s="30">
        <f>G12+F30</f>
        <v>104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45</v>
      </c>
      <c r="B36" s="20" t="s">
        <v>46</v>
      </c>
      <c r="C36" s="20" t="s">
        <v>47</v>
      </c>
      <c r="D36" s="19" t="s">
        <v>48</v>
      </c>
      <c r="E36" s="19" t="s">
        <v>9</v>
      </c>
      <c r="F36" s="19" t="s">
        <v>49</v>
      </c>
      <c r="G36" s="19" t="s">
        <v>50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5" t="s">
        <v>51</v>
      </c>
      <c r="C37" s="45" t="s">
        <v>52</v>
      </c>
      <c r="D37" s="46" t="s">
        <v>53</v>
      </c>
      <c r="E37" s="47">
        <v>2.0</v>
      </c>
      <c r="F37" s="25">
        <v>0.0</v>
      </c>
      <c r="G37" s="48">
        <f t="shared" ref="G37:G49" si="7">E37*F37</f>
        <v>0</v>
      </c>
      <c r="H37" s="1" t="s">
        <v>54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5" t="s">
        <v>55</v>
      </c>
      <c r="C38" s="45" t="s">
        <v>52</v>
      </c>
      <c r="D38" s="49" t="s">
        <v>56</v>
      </c>
      <c r="E38" s="48">
        <v>2.0</v>
      </c>
      <c r="F38" s="25">
        <v>5.0</v>
      </c>
      <c r="G38" s="48">
        <f t="shared" si="7"/>
        <v>10</v>
      </c>
      <c r="H38" s="50" t="s">
        <v>57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5" t="s">
        <v>58</v>
      </c>
      <c r="C39" s="45" t="s">
        <v>52</v>
      </c>
      <c r="D39" s="49"/>
      <c r="E39" s="48">
        <v>1.0</v>
      </c>
      <c r="F39" s="25">
        <v>5.0</v>
      </c>
      <c r="G39" s="48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5" t="s">
        <v>59</v>
      </c>
      <c r="C40" s="45" t="s">
        <v>52</v>
      </c>
      <c r="D40" s="46" t="s">
        <v>60</v>
      </c>
      <c r="E40" s="48">
        <v>1.0</v>
      </c>
      <c r="F40" s="25">
        <v>3.0</v>
      </c>
      <c r="G40" s="48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5" t="s">
        <v>61</v>
      </c>
      <c r="C41" s="45" t="s">
        <v>52</v>
      </c>
      <c r="D41" s="46" t="s">
        <v>62</v>
      </c>
      <c r="E41" s="47">
        <v>1.0</v>
      </c>
      <c r="F41" s="25">
        <v>0.0</v>
      </c>
      <c r="G41" s="48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5" t="s">
        <v>63</v>
      </c>
      <c r="C42" s="45" t="s">
        <v>52</v>
      </c>
      <c r="D42" s="49" t="s">
        <v>64</v>
      </c>
      <c r="E42" s="47">
        <v>0.5</v>
      </c>
      <c r="F42" s="25">
        <v>3.0</v>
      </c>
      <c r="G42" s="48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5" t="s">
        <v>65</v>
      </c>
      <c r="C43" s="45" t="s">
        <v>52</v>
      </c>
      <c r="D43" s="49" t="s">
        <v>66</v>
      </c>
      <c r="E43" s="47">
        <v>0.5</v>
      </c>
      <c r="F43" s="25">
        <v>5.0</v>
      </c>
      <c r="G43" s="48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5" t="s">
        <v>67</v>
      </c>
      <c r="C44" s="45" t="s">
        <v>52</v>
      </c>
      <c r="D44" s="49" t="s">
        <v>68</v>
      </c>
      <c r="E44" s="47">
        <v>2.0</v>
      </c>
      <c r="F44" s="25">
        <v>3.0</v>
      </c>
      <c r="G44" s="48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5" t="s">
        <v>69</v>
      </c>
      <c r="C45" s="45" t="s">
        <v>52</v>
      </c>
      <c r="D45" s="46" t="s">
        <v>70</v>
      </c>
      <c r="E45" s="47">
        <v>1.0</v>
      </c>
      <c r="F45" s="25">
        <v>0.0</v>
      </c>
      <c r="G45" s="48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5" t="s">
        <v>71</v>
      </c>
      <c r="C46" s="45" t="s">
        <v>52</v>
      </c>
      <c r="D46" s="46"/>
      <c r="E46" s="47">
        <v>1.0</v>
      </c>
      <c r="F46" s="25">
        <v>5.0</v>
      </c>
      <c r="G46" s="48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5" t="s">
        <v>72</v>
      </c>
      <c r="C47" s="45" t="s">
        <v>52</v>
      </c>
      <c r="D47" s="46" t="s">
        <v>73</v>
      </c>
      <c r="E47" s="48">
        <v>1.0</v>
      </c>
      <c r="F47" s="25">
        <v>5.0</v>
      </c>
      <c r="G47" s="48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5" t="s">
        <v>74</v>
      </c>
      <c r="C48" s="45" t="s">
        <v>52</v>
      </c>
      <c r="D48" s="46" t="s">
        <v>75</v>
      </c>
      <c r="E48" s="48">
        <v>1.0</v>
      </c>
      <c r="F48" s="25">
        <v>5.0</v>
      </c>
      <c r="G48" s="48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5" t="s">
        <v>76</v>
      </c>
      <c r="C49" s="45" t="s">
        <v>52</v>
      </c>
      <c r="D49" s="46" t="s">
        <v>77</v>
      </c>
      <c r="E49" s="47">
        <v>1.0</v>
      </c>
      <c r="F49" s="25">
        <v>4.0</v>
      </c>
      <c r="G49" s="48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29" t="s">
        <v>78</v>
      </c>
      <c r="C50" s="6"/>
      <c r="D50" s="6"/>
      <c r="E50" s="6"/>
      <c r="F50" s="7"/>
      <c r="G50" s="51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29" t="s">
        <v>79</v>
      </c>
      <c r="C51" s="6"/>
      <c r="D51" s="6"/>
      <c r="E51" s="6"/>
      <c r="F51" s="7"/>
      <c r="G51" s="43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1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2"/>
      <c r="C53" s="52"/>
      <c r="D53" s="53"/>
      <c r="E53" s="52"/>
      <c r="F53" s="52"/>
      <c r="G53" s="5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80</v>
      </c>
      <c r="B54" s="20" t="s">
        <v>81</v>
      </c>
      <c r="C54" s="20" t="s">
        <v>82</v>
      </c>
      <c r="D54" s="19" t="s">
        <v>83</v>
      </c>
      <c r="E54" s="19" t="s">
        <v>9</v>
      </c>
      <c r="F54" s="19" t="s">
        <v>49</v>
      </c>
      <c r="G54" s="19" t="s">
        <v>50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4" t="s">
        <v>84</v>
      </c>
      <c r="C55" s="45" t="s">
        <v>85</v>
      </c>
      <c r="D55" s="49" t="s">
        <v>86</v>
      </c>
      <c r="E55" s="47">
        <v>1.5</v>
      </c>
      <c r="F55" s="25">
        <v>3.0</v>
      </c>
      <c r="G55" s="48">
        <f t="shared" ref="G55:G62" si="8">E55*F55</f>
        <v>4.5</v>
      </c>
      <c r="H55" s="1" t="s">
        <v>87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4" t="s">
        <v>88</v>
      </c>
      <c r="C56" s="45" t="s">
        <v>85</v>
      </c>
      <c r="D56" s="49" t="s">
        <v>89</v>
      </c>
      <c r="E56" s="47">
        <v>0.5</v>
      </c>
      <c r="F56" s="55">
        <v>4.0</v>
      </c>
      <c r="G56" s="48">
        <f t="shared" si="8"/>
        <v>2</v>
      </c>
      <c r="H56" s="50" t="s">
        <v>57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4" t="s">
        <v>90</v>
      </c>
      <c r="C57" s="45" t="s">
        <v>85</v>
      </c>
      <c r="D57" s="49" t="s">
        <v>91</v>
      </c>
      <c r="E57" s="47">
        <v>1.0</v>
      </c>
      <c r="F57" s="25">
        <v>4.0</v>
      </c>
      <c r="G57" s="48">
        <f t="shared" si="8"/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4" t="s">
        <v>92</v>
      </c>
      <c r="C58" s="45" t="s">
        <v>85</v>
      </c>
      <c r="D58" s="49" t="s">
        <v>93</v>
      </c>
      <c r="E58" s="47">
        <v>0.5</v>
      </c>
      <c r="F58" s="25">
        <v>3.0</v>
      </c>
      <c r="G58" s="48">
        <f t="shared" si="8"/>
        <v>1.5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4" t="s">
        <v>94</v>
      </c>
      <c r="C59" s="45" t="s">
        <v>95</v>
      </c>
      <c r="D59" s="46" t="s">
        <v>96</v>
      </c>
      <c r="E59" s="47">
        <v>1.0</v>
      </c>
      <c r="F59" s="25">
        <v>4.0</v>
      </c>
      <c r="G59" s="48">
        <f t="shared" si="8"/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4" t="s">
        <v>97</v>
      </c>
      <c r="C60" s="45" t="s">
        <v>98</v>
      </c>
      <c r="D60" s="46" t="s">
        <v>99</v>
      </c>
      <c r="E60" s="47">
        <v>2.0</v>
      </c>
      <c r="F60" s="25">
        <v>2.0</v>
      </c>
      <c r="G60" s="48">
        <f t="shared" si="8"/>
        <v>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4" t="s">
        <v>100</v>
      </c>
      <c r="C61" s="45" t="s">
        <v>101</v>
      </c>
      <c r="D61" s="49" t="s">
        <v>102</v>
      </c>
      <c r="E61" s="47">
        <v>-1.0</v>
      </c>
      <c r="F61" s="25">
        <v>4.0</v>
      </c>
      <c r="G61" s="48">
        <f t="shared" si="8"/>
        <v>-4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4" t="s">
        <v>103</v>
      </c>
      <c r="C62" s="45" t="s">
        <v>104</v>
      </c>
      <c r="D62" s="56" t="s">
        <v>105</v>
      </c>
      <c r="E62" s="47">
        <v>-1.0</v>
      </c>
      <c r="F62" s="55">
        <v>4.0</v>
      </c>
      <c r="G62" s="48">
        <f t="shared" si="8"/>
        <v>-4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29" t="s">
        <v>106</v>
      </c>
      <c r="C63" s="6"/>
      <c r="D63" s="6"/>
      <c r="E63" s="6"/>
      <c r="F63" s="7"/>
      <c r="G63" s="19">
        <f>SUM(G55:G62)</f>
        <v>12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29" t="s">
        <v>107</v>
      </c>
      <c r="C64" s="6"/>
      <c r="D64" s="6"/>
      <c r="E64" s="6"/>
      <c r="F64" s="7"/>
      <c r="G64" s="19">
        <f>1.4 + (-0.03*G63)</f>
        <v>1.04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29"/>
      <c r="C65" s="57"/>
      <c r="D65" s="58"/>
      <c r="E65" s="57"/>
      <c r="F65" s="59" t="s">
        <v>108</v>
      </c>
      <c r="G65" s="19">
        <f>COUNTIF($F$55:$F$60,"&lt;3")+COUNTIF($F$61:$F$62,"&gt;3")</f>
        <v>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1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109</v>
      </c>
      <c r="B68" s="60" t="s">
        <v>110</v>
      </c>
      <c r="C68" s="6"/>
      <c r="D68" s="6"/>
      <c r="E68" s="6"/>
      <c r="F68" s="7"/>
      <c r="G68" s="61">
        <f>F33*G51*G64</f>
        <v>115.7312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2" t="s">
        <v>111</v>
      </c>
      <c r="B71" s="20" t="s">
        <v>112</v>
      </c>
      <c r="C71" s="20" t="s">
        <v>113</v>
      </c>
      <c r="D71" s="20" t="s">
        <v>114</v>
      </c>
      <c r="E71" s="3"/>
      <c r="F71" s="1"/>
      <c r="G71" s="20" t="s">
        <v>115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3">
        <v>20.0</v>
      </c>
      <c r="C72" s="63">
        <f>IF($G$65&gt;=5,36,IF(AND(G$65&gt;2,$G$65&lt;=4),28, IF(AND($G$65&gt;=0,$G$65&lt;=2),20,"error")))</f>
        <v>28</v>
      </c>
      <c r="D72" s="64">
        <f>IF($G$65&gt;=5,$G$72*(36/20),IF(AND($G$65&gt;2,$G$65&lt;=4),$G$72*(28/20), IF(AND($G$65&gt;=0,$G$65&lt;=2),$G$72,"error")))</f>
        <v>2.8</v>
      </c>
      <c r="E72" s="3"/>
      <c r="F72" s="1"/>
      <c r="G72" s="65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66" t="s">
        <v>116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67" t="s">
        <v>117</v>
      </c>
      <c r="B74" s="63">
        <f t="shared" ref="B74:D74" si="9">$G$68*B72</f>
        <v>2314.624</v>
      </c>
      <c r="C74" s="63">
        <f t="shared" si="9"/>
        <v>3240.4736</v>
      </c>
      <c r="D74" s="63">
        <f t="shared" si="9"/>
        <v>324.04736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67" t="s">
        <v>118</v>
      </c>
      <c r="B75" s="68">
        <f t="shared" ref="B75:C75" si="10">B74/(22*8)</f>
        <v>13.15127273</v>
      </c>
      <c r="C75" s="68">
        <f t="shared" si="10"/>
        <v>18.41178182</v>
      </c>
      <c r="D75" s="69">
        <f>D74/(22*3)</f>
        <v>4.909808485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119</v>
      </c>
      <c r="B78" s="70" t="s">
        <v>120</v>
      </c>
      <c r="C78" s="71"/>
      <c r="D78" s="58"/>
      <c r="E78" s="57"/>
      <c r="F78" s="7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4" t="s">
        <v>121</v>
      </c>
      <c r="C79" s="19" t="s">
        <v>122</v>
      </c>
      <c r="D79" s="61" t="s">
        <v>123</v>
      </c>
      <c r="E79" s="61" t="s">
        <v>124</v>
      </c>
      <c r="F79" s="61" t="s">
        <v>125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3" t="s">
        <v>126</v>
      </c>
      <c r="C80" s="74">
        <v>0.4</v>
      </c>
      <c r="D80" s="68">
        <f t="shared" ref="D80:F80" si="11">$C80/$C$80*B$75</f>
        <v>13.15127273</v>
      </c>
      <c r="E80" s="68">
        <f t="shared" si="11"/>
        <v>18.41178182</v>
      </c>
      <c r="F80" s="68">
        <f t="shared" si="11"/>
        <v>4.909808485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3" t="s">
        <v>127</v>
      </c>
      <c r="C81" s="74">
        <f>1-C80</f>
        <v>0.6</v>
      </c>
      <c r="D81" s="63">
        <f t="shared" ref="D81:F81" si="12">$C81/$C$80*B$75</f>
        <v>19.72690909</v>
      </c>
      <c r="E81" s="63">
        <f t="shared" si="12"/>
        <v>27.61767273</v>
      </c>
      <c r="F81" s="63">
        <f t="shared" si="12"/>
        <v>7.364712727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5"/>
      <c r="C82" s="74">
        <f>SUM(C80:C81)</f>
        <v>1</v>
      </c>
      <c r="D82" s="68">
        <f t="shared" ref="D82:F82" si="13">$C82/$C$80*B$75</f>
        <v>32.87818182</v>
      </c>
      <c r="E82" s="68">
        <f t="shared" si="13"/>
        <v>46.02945455</v>
      </c>
      <c r="F82" s="68">
        <f t="shared" si="13"/>
        <v>12.27452121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128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129</v>
      </c>
      <c r="B86" s="61" t="s">
        <v>130</v>
      </c>
      <c r="C86" s="61" t="s">
        <v>131</v>
      </c>
      <c r="D86" s="61" t="s">
        <v>132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76"/>
      <c r="B87" s="77">
        <f>$D$82/$B$84</f>
        <v>6.575636364</v>
      </c>
      <c r="C87" s="77">
        <f>$E$82/$B$84</f>
        <v>9.205890909</v>
      </c>
      <c r="D87" s="77">
        <f>$F$82/$B$84</f>
        <v>2.454904242</v>
      </c>
      <c r="E87" s="76"/>
      <c r="F87" s="76"/>
      <c r="G87" s="7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76"/>
      <c r="B88" s="76"/>
      <c r="C88" s="76"/>
      <c r="D88" s="76"/>
      <c r="E88" s="78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76"/>
      <c r="B89" s="76"/>
      <c r="C89" s="76"/>
      <c r="D89" s="76"/>
      <c r="E89" s="78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76"/>
      <c r="B90" s="76"/>
      <c r="C90" s="76"/>
      <c r="D90" s="76"/>
      <c r="E90" s="78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76"/>
      <c r="B91" s="76"/>
      <c r="C91" s="76"/>
      <c r="D91" s="76"/>
      <c r="E91" s="78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76"/>
      <c r="B92" s="76"/>
      <c r="C92" s="76"/>
      <c r="D92" s="76"/>
      <c r="E92" s="78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6"/>
      <c r="B93" s="76"/>
      <c r="C93" s="76"/>
      <c r="D93" s="76"/>
      <c r="E93" s="78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6"/>
      <c r="B94" s="76"/>
      <c r="C94" s="76"/>
      <c r="D94" s="76"/>
      <c r="E94" s="78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6"/>
      <c r="B95" s="76"/>
      <c r="C95" s="76"/>
      <c r="D95" s="76"/>
      <c r="E95" s="78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6"/>
      <c r="B96" s="76"/>
      <c r="C96" s="76"/>
      <c r="D96" s="76"/>
      <c r="E96" s="78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6"/>
      <c r="B97" s="76"/>
      <c r="C97" s="76"/>
      <c r="D97" s="76"/>
      <c r="E97" s="78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6"/>
      <c r="B98" s="76"/>
      <c r="C98" s="76"/>
      <c r="D98" s="76"/>
      <c r="E98" s="78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6"/>
      <c r="B99" s="76"/>
      <c r="C99" s="76"/>
      <c r="D99" s="76"/>
      <c r="E99" s="78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6"/>
      <c r="B100" s="76"/>
      <c r="C100" s="76"/>
      <c r="D100" s="76"/>
      <c r="E100" s="78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76"/>
      <c r="B101" s="76"/>
      <c r="C101" s="76"/>
      <c r="D101" s="76"/>
      <c r="E101" s="78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76"/>
      <c r="B102" s="76"/>
      <c r="C102" s="76"/>
      <c r="D102" s="76"/>
      <c r="E102" s="78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6"/>
      <c r="B103" s="76"/>
      <c r="C103" s="76"/>
      <c r="D103" s="76"/>
      <c r="E103" s="78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1"/>
      <c r="B104" s="1"/>
      <c r="C104" s="1"/>
      <c r="D104" s="2"/>
      <c r="E104" s="3"/>
      <c r="F104" s="1"/>
      <c r="G104" s="1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