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GwUNWPirm4WaZv17h2o39ibFbRngnOqsPZEDwkgylF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i0zhh/tamYR/HGDIXVbITq+JiLYw=="/>
    </ext>
  </extLst>
</comments>
</file>

<file path=xl/sharedStrings.xml><?xml version="1.0" encoding="utf-8"?>
<sst xmlns="http://schemas.openxmlformats.org/spreadsheetml/2006/main" count="157" uniqueCount="133">
  <si>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</si>
  <si>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</si>
  <si>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</si>
  <si>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</si>
  <si>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</si>
  <si>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</si>
  <si>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</si>
  <si>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</si>
  <si>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</si>
  <si>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</si>
  <si>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</si>
  <si>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</si>
  <si>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</si>
  <si>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</si>
  <si>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</si>
  <si>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</si>
  <si>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</si>
  <si>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</si>
  <si>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</si>
  <si>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</si>
  <si>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</si>
  <si>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</si>
  <si>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</si>
  <si>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</si>
  <si>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</si>
  <si>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</si>
  <si>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</si>
  <si>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</si>
  <si>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</si>
  <si>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</si>
  <si>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</si>
  <si>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</si>
  <si>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</si>
  <si>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</si>
  <si>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</si>
  <si>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</si>
  <si>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</si>
  <si>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</si>
  <si>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</si>
  <si>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</si>
  <si>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</si>
  <si>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</si>
  <si>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</si>
  <si>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</si>
  <si>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</si>
  <si>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</si>
  <si>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</si>
  <si>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</si>
  <si>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</si>
  <si>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</si>
  <si>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</si>
  <si>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</si>
  <si>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</si>
  <si>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</si>
  <si>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</si>
  <si>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</si>
  <si>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</si>
  <si>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</si>
  <si>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</si>
  <si>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</si>
  <si>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</si>
  <si>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</si>
  <si>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</si>
  <si>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</si>
  <si>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</si>
  <si>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</si>
  <si>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</si>
  <si>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</si>
  <si>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</si>
  <si>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</si>
  <si>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</si>
  <si>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</si>
  <si>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</si>
  <si>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</si>
  <si>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</si>
  <si>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</si>
  <si>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</si>
  <si>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</si>
  <si>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</si>
  <si>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</si>
  <si>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</si>
  <si>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</si>
  <si>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</si>
  <si>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</si>
  <si>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</si>
  <si>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</si>
  <si>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se considera experto en el proceso definido</t>
  </si>
  <si>
    <t>Ver 4.2 Use Case Point Analysis e17</t>
  </si>
  <si>
    <t>E2 Experiencia en el Dominio de Aplicación</t>
  </si>
  <si>
    <t>El equipo de desarrollo tiene una experiencia alta en cuanto al Dominio de Aplicación</t>
  </si>
  <si>
    <t>E3 Experiencia en Orientación a Objetos</t>
  </si>
  <si>
    <t>El equipo cuenta con la experiencia en POO elevada</t>
  </si>
  <si>
    <t>E4 Capacidad de Liderazgo del  Analista Principal</t>
  </si>
  <si>
    <t>El equipo tiene un alto analisis de requerimientos y modelado OO</t>
  </si>
  <si>
    <t>E5 Motivación</t>
  </si>
  <si>
    <t>0=sin, 3=media, 5=alta</t>
  </si>
  <si>
    <t>El equipo tiene una motivación alta</t>
  </si>
  <si>
    <t>E6 Requerimientos Estables</t>
  </si>
  <si>
    <t>0=extremadamente inestable, 5=no cambian</t>
  </si>
  <si>
    <t>Los requerimientos son estables</t>
  </si>
  <si>
    <t>E7 Miembros a Tiempo Parcial</t>
  </si>
  <si>
    <t>0=0% tiempo parcial, 1=h/10% t. parcial, 2=h/20% t. parcial, 3=h/40% t. parcial, 4=h/60% t. parcial, 5= más de 60% t. parcial</t>
  </si>
  <si>
    <t>Todos los miembros trabajaran a tiempo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</si>
  <si>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</si>
  <si>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</si>
  <si>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Todos los miembros tienen meses de experiencia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</si>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</sst>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5262" cy="266736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5250" cy="2667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5262" cy="2667360"/>
              <a:chOff x="599760" y="24144120"/>
              <a:chExt cx="4382280" cy="2667600"/>
            </a:xfrm>
          </xdr:grpSpPr>
          <xdr:sp>
            <xdr:nvSpPr>
              <xdr:cNvPr id="6" name="Shape 6"/>
              <xdr:cNvSpPr/>
            </xdr:nvSpPr>
            <xdr:spPr>
              <a:xfrm>
                <a:off x="599760" y="24144120"/>
                <a:ext cx="4381900" cy="2667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99760" y="24144120"/>
                <a:ext cx="4382280" cy="26676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/>
      <c r="C16" s="21"/>
      <c r="D16" s="35"/>
      <c r="E16" s="24"/>
      <c r="F16" s="24"/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28</v>
      </c>
      <c r="C17" s="21"/>
      <c r="D17" s="35">
        <v>6.0</v>
      </c>
      <c r="E17" s="24" t="str">
        <f t="shared" ref="E17:E19" si="1">IF($D17&gt;0,IF($D17&lt;=3,"Simple",IF(AND($D17&gt;3,$D17&lt;7),"Intermedio",IF($D17&gt;=7,"Complejo","error"))),"-")</f>
        <v>Intermedio</v>
      </c>
      <c r="F17" s="24">
        <f t="shared" ref="F17:F19" si="2">IF($D17&gt;0,IF($D17&lt;=3,5,IF(AND($D17&gt;3,$D17&lt;7),10,IF($D17&gt;=7,15,"error"))),0)</f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29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30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31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32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33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34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35</v>
      </c>
      <c r="C24" s="37"/>
      <c r="D24" s="38">
        <v>4.0</v>
      </c>
      <c r="E24" s="24" t="s">
        <v>36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37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38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39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40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41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42</v>
      </c>
      <c r="D30" s="41"/>
      <c r="E30" s="42"/>
      <c r="F30" s="43">
        <f>SUM(F16:F29)</f>
        <v>100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43</v>
      </c>
      <c r="B33" s="44"/>
      <c r="C33" s="29" t="s">
        <v>44</v>
      </c>
      <c r="D33" s="6"/>
      <c r="E33" s="7"/>
      <c r="F33" s="30">
        <f>G12+F30</f>
        <v>104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45</v>
      </c>
      <c r="B36" s="20" t="s">
        <v>46</v>
      </c>
      <c r="C36" s="20" t="s">
        <v>47</v>
      </c>
      <c r="D36" s="19" t="s">
        <v>48</v>
      </c>
      <c r="E36" s="19" t="s">
        <v>9</v>
      </c>
      <c r="F36" s="19" t="s">
        <v>49</v>
      </c>
      <c r="G36" s="19" t="s">
        <v>50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51</v>
      </c>
      <c r="C37" s="45" t="s">
        <v>52</v>
      </c>
      <c r="D37" s="46" t="s">
        <v>53</v>
      </c>
      <c r="E37" s="47">
        <v>2.0</v>
      </c>
      <c r="F37" s="25">
        <v>0.0</v>
      </c>
      <c r="G37" s="48">
        <f t="shared" ref="G37:G49" si="7">E37*F37</f>
        <v>0</v>
      </c>
      <c r="H37" s="1" t="s">
        <v>54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55</v>
      </c>
      <c r="C38" s="45" t="s">
        <v>52</v>
      </c>
      <c r="D38" s="49" t="s">
        <v>56</v>
      </c>
      <c r="E38" s="48">
        <v>2.0</v>
      </c>
      <c r="F38" s="25">
        <v>5.0</v>
      </c>
      <c r="G38" s="48">
        <f t="shared" si="7"/>
        <v>10</v>
      </c>
      <c r="H38" s="50" t="s">
        <v>57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58</v>
      </c>
      <c r="C39" s="45" t="s">
        <v>52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59</v>
      </c>
      <c r="C40" s="45" t="s">
        <v>52</v>
      </c>
      <c r="D40" s="46" t="s">
        <v>60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61</v>
      </c>
      <c r="C41" s="45" t="s">
        <v>52</v>
      </c>
      <c r="D41" s="46" t="s">
        <v>62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63</v>
      </c>
      <c r="C42" s="45" t="s">
        <v>52</v>
      </c>
      <c r="D42" s="49" t="s">
        <v>64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65</v>
      </c>
      <c r="C43" s="45" t="s">
        <v>52</v>
      </c>
      <c r="D43" s="49" t="s">
        <v>66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67</v>
      </c>
      <c r="C44" s="45" t="s">
        <v>52</v>
      </c>
      <c r="D44" s="49" t="s">
        <v>68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69</v>
      </c>
      <c r="C45" s="45" t="s">
        <v>52</v>
      </c>
      <c r="D45" s="46" t="s">
        <v>70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71</v>
      </c>
      <c r="C46" s="45" t="s">
        <v>52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72</v>
      </c>
      <c r="C47" s="45" t="s">
        <v>52</v>
      </c>
      <c r="D47" s="46" t="s">
        <v>73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74</v>
      </c>
      <c r="C48" s="45" t="s">
        <v>52</v>
      </c>
      <c r="D48" s="46" t="s">
        <v>75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76</v>
      </c>
      <c r="C49" s="45" t="s">
        <v>52</v>
      </c>
      <c r="D49" s="46" t="s">
        <v>77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78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79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80</v>
      </c>
      <c r="B54" s="20" t="s">
        <v>81</v>
      </c>
      <c r="C54" s="20" t="s">
        <v>82</v>
      </c>
      <c r="D54" s="19" t="s">
        <v>83</v>
      </c>
      <c r="E54" s="19" t="s">
        <v>9</v>
      </c>
      <c r="F54" s="19" t="s">
        <v>49</v>
      </c>
      <c r="G54" s="19" t="s">
        <v>50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84</v>
      </c>
      <c r="C55" s="45" t="s">
        <v>85</v>
      </c>
      <c r="D55" s="49" t="s">
        <v>86</v>
      </c>
      <c r="E55" s="47">
        <v>1.5</v>
      </c>
      <c r="F55" s="55">
        <v>3.0</v>
      </c>
      <c r="G55" s="48">
        <f t="shared" ref="G55:G62" si="8">E55*F55</f>
        <v>4.5</v>
      </c>
      <c r="H55" s="1" t="s">
        <v>87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88</v>
      </c>
      <c r="C56" s="45" t="s">
        <v>85</v>
      </c>
      <c r="D56" s="49" t="s">
        <v>89</v>
      </c>
      <c r="E56" s="47">
        <v>0.5</v>
      </c>
      <c r="F56" s="55">
        <v>3.0</v>
      </c>
      <c r="G56" s="48">
        <f t="shared" si="8"/>
        <v>1.5</v>
      </c>
      <c r="H56" s="50" t="s">
        <v>57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90</v>
      </c>
      <c r="C57" s="45" t="s">
        <v>85</v>
      </c>
      <c r="D57" s="49" t="s">
        <v>91</v>
      </c>
      <c r="E57" s="47">
        <v>1.0</v>
      </c>
      <c r="F57" s="55">
        <v>3.0</v>
      </c>
      <c r="G57" s="48">
        <f t="shared" si="8"/>
        <v>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92</v>
      </c>
      <c r="C58" s="45" t="s">
        <v>85</v>
      </c>
      <c r="D58" s="49" t="s">
        <v>93</v>
      </c>
      <c r="E58" s="47">
        <v>0.5</v>
      </c>
      <c r="F58" s="55">
        <v>2.0</v>
      </c>
      <c r="G58" s="48">
        <f t="shared" si="8"/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94</v>
      </c>
      <c r="C59" s="45" t="s">
        <v>95</v>
      </c>
      <c r="D59" s="46" t="s">
        <v>96</v>
      </c>
      <c r="E59" s="47">
        <v>1.0</v>
      </c>
      <c r="F59" s="55">
        <v>3.0</v>
      </c>
      <c r="G59" s="48">
        <f t="shared" si="8"/>
        <v>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97</v>
      </c>
      <c r="C60" s="45" t="s">
        <v>98</v>
      </c>
      <c r="D60" s="46" t="s">
        <v>99</v>
      </c>
      <c r="E60" s="47">
        <v>2.0</v>
      </c>
      <c r="F60" s="55">
        <v>4.0</v>
      </c>
      <c r="G60" s="48">
        <f t="shared" si="8"/>
        <v>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100</v>
      </c>
      <c r="C61" s="45" t="s">
        <v>101</v>
      </c>
      <c r="D61" s="56" t="s">
        <v>102</v>
      </c>
      <c r="E61" s="47">
        <v>-1.0</v>
      </c>
      <c r="F61" s="55">
        <v>2.0</v>
      </c>
      <c r="G61" s="48">
        <f t="shared" si="8"/>
        <v>-2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103</v>
      </c>
      <c r="C62" s="45" t="s">
        <v>104</v>
      </c>
      <c r="D62" s="56" t="s">
        <v>105</v>
      </c>
      <c r="E62" s="47">
        <v>-1.0</v>
      </c>
      <c r="F62" s="55">
        <v>4.0</v>
      </c>
      <c r="G62" s="48">
        <f t="shared" si="8"/>
        <v>-4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106</v>
      </c>
      <c r="C63" s="6"/>
      <c r="D63" s="6"/>
      <c r="E63" s="6"/>
      <c r="F63" s="7"/>
      <c r="G63" s="19">
        <f>SUM(G55:G62)</f>
        <v>15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107</v>
      </c>
      <c r="C64" s="6"/>
      <c r="D64" s="6"/>
      <c r="E64" s="6"/>
      <c r="F64" s="7"/>
      <c r="G64" s="19">
        <f>1.4 + (-0.03*G63)</f>
        <v>0.95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7"/>
      <c r="D65" s="58"/>
      <c r="E65" s="57"/>
      <c r="F65" s="59" t="s">
        <v>108</v>
      </c>
      <c r="G65" s="19">
        <f>COUNTIF($F$55:$F$60,"&lt;3")+COUNTIF($F$61:$F$62,"&gt;3")</f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109</v>
      </c>
      <c r="B68" s="60" t="s">
        <v>110</v>
      </c>
      <c r="C68" s="6"/>
      <c r="D68" s="6"/>
      <c r="E68" s="6"/>
      <c r="F68" s="7"/>
      <c r="G68" s="61">
        <f>F33*G51*G64</f>
        <v>105.716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2" t="s">
        <v>111</v>
      </c>
      <c r="B71" s="20" t="s">
        <v>112</v>
      </c>
      <c r="C71" s="20" t="s">
        <v>113</v>
      </c>
      <c r="D71" s="20" t="s">
        <v>114</v>
      </c>
      <c r="E71" s="3"/>
      <c r="F71" s="1"/>
      <c r="G71" s="20" t="s">
        <v>115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3">
        <v>20.0</v>
      </c>
      <c r="C72" s="63">
        <f>IF($G$65&gt;=5,36,IF(AND(G$65&gt;2,$G$65&lt;=4),28, IF(AND($G$65&gt;=0,$G$65&lt;=2),20,"error")))</f>
        <v>20</v>
      </c>
      <c r="D72" s="64">
        <f>IF($G$65&gt;=5,$G$72*(36/20),IF(AND($G$65&gt;2,$G$65&lt;=4),$G$72*(28/20), IF(AND($G$65&gt;=0,$G$65&lt;=2),$G$72,"error")))</f>
        <v>2</v>
      </c>
      <c r="E72" s="3"/>
      <c r="F72" s="1"/>
      <c r="G72" s="65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6" t="s">
        <v>116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7" t="s">
        <v>117</v>
      </c>
      <c r="B74" s="63">
        <f t="shared" ref="B74:D74" si="9">$G$68*B72</f>
        <v>2114.32</v>
      </c>
      <c r="C74" s="63">
        <f t="shared" si="9"/>
        <v>2114.32</v>
      </c>
      <c r="D74" s="63">
        <f t="shared" si="9"/>
        <v>211.432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7" t="s">
        <v>118</v>
      </c>
      <c r="B75" s="68">
        <f t="shared" ref="B75:C75" si="10">B74/(22*8)</f>
        <v>12.01318182</v>
      </c>
      <c r="C75" s="68">
        <f t="shared" si="10"/>
        <v>12.01318182</v>
      </c>
      <c r="D75" s="69">
        <f>D74/(22*3)</f>
        <v>3.203515152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119</v>
      </c>
      <c r="B78" s="70" t="s">
        <v>120</v>
      </c>
      <c r="C78" s="71"/>
      <c r="D78" s="58"/>
      <c r="E78" s="57"/>
      <c r="F78" s="7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121</v>
      </c>
      <c r="C79" s="19" t="s">
        <v>122</v>
      </c>
      <c r="D79" s="61" t="s">
        <v>123</v>
      </c>
      <c r="E79" s="61" t="s">
        <v>124</v>
      </c>
      <c r="F79" s="61" t="s">
        <v>125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3" t="s">
        <v>126</v>
      </c>
      <c r="C80" s="74">
        <v>0.4</v>
      </c>
      <c r="D80" s="68">
        <f t="shared" ref="D80:F80" si="11">$C80/$C$80*B$75</f>
        <v>12.01318182</v>
      </c>
      <c r="E80" s="68">
        <f t="shared" si="11"/>
        <v>12.01318182</v>
      </c>
      <c r="F80" s="68">
        <f t="shared" si="11"/>
        <v>3.203515152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3" t="s">
        <v>127</v>
      </c>
      <c r="C81" s="74">
        <f>1-C80</f>
        <v>0.6</v>
      </c>
      <c r="D81" s="63">
        <f t="shared" ref="D81:F81" si="12">$C81/$C$80*B$75</f>
        <v>18.01977273</v>
      </c>
      <c r="E81" s="63">
        <f t="shared" si="12"/>
        <v>18.01977273</v>
      </c>
      <c r="F81" s="63">
        <f t="shared" si="12"/>
        <v>4.805272727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5"/>
      <c r="C82" s="74">
        <f>SUM(C80:C81)</f>
        <v>1</v>
      </c>
      <c r="D82" s="68">
        <f t="shared" ref="D82:F82" si="13">$C82/$C$80*B$75</f>
        <v>30.03295455</v>
      </c>
      <c r="E82" s="68">
        <f t="shared" si="13"/>
        <v>30.03295455</v>
      </c>
      <c r="F82" s="68">
        <f t="shared" si="13"/>
        <v>8.008787879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128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129</v>
      </c>
      <c r="B86" s="61" t="s">
        <v>130</v>
      </c>
      <c r="C86" s="61" t="s">
        <v>131</v>
      </c>
      <c r="D86" s="61" t="s">
        <v>132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6"/>
      <c r="B87" s="77">
        <f>$D$82/$B$84</f>
        <v>6.006590909</v>
      </c>
      <c r="C87" s="77">
        <f>$E$82/$B$84</f>
        <v>6.006590909</v>
      </c>
      <c r="D87" s="77">
        <f>$F$82/$B$84</f>
        <v>1.601757576</v>
      </c>
      <c r="E87" s="76"/>
      <c r="F87" s="76"/>
      <c r="G87" s="7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6"/>
      <c r="B88" s="76"/>
      <c r="C88" s="76"/>
      <c r="D88" s="76"/>
      <c r="E88" s="78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8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8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8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8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8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8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8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8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8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8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8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8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8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8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8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1"/>
      <c r="B104" s="1"/>
      <c r="C104" s="1"/>
      <c r="D104" s="2"/>
      <c r="E104" s="3"/>
      <c r="F104" s="1"/>
      <c r="G104" s="1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