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>
    <definedName localSheetId="0" name="solver_eng">1</definedName>
    <definedName localSheetId="0" name="solver_neg">1</definedName>
    <definedName localSheetId="0" name="solver_num">0</definedName>
    <definedName localSheetId="0" name="solver_typ">1</definedName>
    <definedName localSheetId="0" name="solver_val">0</definedName>
    <definedName localSheetId="0" name="solver_ver">3</definedName>
    <definedName localSheetId="0" name="solver_opt">Plantilla!$D$68</definedName>
  </definedNames>
  <calcPr/>
  <extLst>
    <ext uri="GoogleSheetsCustomDataVersion2">
      <go:sheetsCustomData xmlns:go="http://customooxmlschemas.google.com/" r:id="rId5" roundtripDataChecksum="ULBSYfFft3hJ9mpYA4LDJVS+JKEGNNk9If0ujBT5qF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7">
      <text>
        <t xml:space="preserve">======
ID#AAABrVFWOJY
Autor    (2023-08-29 20:18:46)
¿La aplicación requiere diseñarse para ser altamente reusable?</t>
      </text>
    </comment>
    <comment authorId="0" ref="B51">
      <text>
        <t xml:space="preserve">======
ID#AAABrVFWOI8
Autor    (2023-08-29 20:18:46)
Debe reflejar el hecho de que el equipo conoce el proceso y el lenguaje de modelado (p.ej.: RUP, UML). Puede ser cualquier otro proceso.</t>
      </text>
    </comment>
    <comment authorId="0" ref="B56">
      <text>
        <t xml:space="preserve">======
ID#AAABrVFU_v4
Autor    (2023-08-29 20:18:46)
Evalúa si los analistas han sido capaces de mantener estables los requerimientos en el pasado, minimizando los cambios del software.</t>
      </text>
    </comment>
    <comment authorId="0" ref="G68">
      <text>
        <t xml:space="preserve">======
ID#AAABrVFWOJU
Autor    (2023-08-29 20:18:46)
Este valor lo debe rellenar el propio estimador mediante una medición pequeña que se use como muestra. 
Como valor orientativo
Java15 (07/2020), muy principiante, autodidacta -&gt;2.5hh/AUCP
Es una Estadística que debe actualizarse proyecto a proyecto.</t>
      </text>
    </comment>
    <comment authorId="0" ref="B52">
      <text>
        <t xml:space="preserve">======
ID#AAABrVFWOI4
Autor    (2023-08-29 20:18:46)
¿Ya trabajado el equipo en el area (dominio) de la aplicación?</t>
      </text>
    </comment>
    <comment authorId="0" ref="B77">
      <text>
        <t xml:space="preserve">======
ID#AAABrVFU_v0
Autor    (2023-08-29 20:18:46)
Análisis/Diseño/Pruebas/Sobrecarga</t>
      </text>
    </comment>
    <comment authorId="0" ref="C7">
      <text>
        <t xml:space="preserve">======
ID#AAABrVFWOJQ
Autor    (2023-08-29 20:18:46)
Complejo: =3
  - Operador a través de Interfaz Gráfica de Usuario (GUI)
Intermedio: -&gt; 2 
  - Otro sistema a través de un protocolo (TCP/IP, HTTP, SOAP)
  - Operador humano a través de interfaz de comandos de texto (CLI)
Simple: -&gt; 1
  - Otro sistema a través de una Interfaz de Programación de Aplicaciones (API)</t>
      </text>
    </comment>
    <comment authorId="0" ref="B40">
      <text>
        <t xml:space="preserve">======
ID#AAABrVFVtXY
Autor    (2023-08-29 20:18:46)
¿La aplicación, debe funcionar en más de una plataforma?</t>
      </text>
    </comment>
    <comment authorId="0" ref="B43">
      <text>
        <t xml:space="preserve">======
ID#AAABrVFVtW8
Autor    (2023-08-29 20:18:46)
¿Es suficiente con las prestaciones de seguridad normales, o hace falta algo especial?</t>
      </text>
    </comment>
    <comment authorId="0" ref="B35">
      <text>
        <t xml:space="preserve">======
ID#AAABrVFVtWg
Autor    (2023-08-29 20:18:46)
¿La aplicacion está diseñada para que el usuario incremente SU eficiencia (no solo cumpla su cometido)?</t>
      </text>
    </comment>
    <comment authorId="0" ref="B80">
      <text>
        <t xml:space="preserve">======
ID#AAABrVFVtXE
Autor    (2023-08-29 20:18:46)
Lo debe sugerir el estimador.</t>
      </text>
    </comment>
    <comment authorId="0" ref="B57">
      <text>
        <t xml:space="preserve">======
ID#AAABrVFVtWc
Autor    (2023-08-29 20:18:46)
Este es un factor con signo opuesto a los factores E6 y anteriores. Cuanto mayor la evaluación, peor el resultado.</t>
      </text>
    </comment>
    <comment authorId="0" ref="B39">
      <text>
        <t xml:space="preserve">======
ID#AAABrVFVtXA
Autor    (2023-08-29 20:18:46)
¿Hay requerimientos especiales respecto de la facilidad de uso?</t>
      </text>
    </comment>
    <comment authorId="0" ref="C14">
      <text>
        <t xml:space="preserve">======
ID#AAABrVFVtWw
Ejemplo    (2023-08-29 20:18:46)
contar transacciones
Flujo.Ppal.: transacciones 1, 2, 3, 4. 
Flujo Alt.: 0 transaccioines. 
Excepciones.: N/A -&gt; 0 transacciones
-&gt; suma = 4 transacciones</t>
      </text>
    </comment>
    <comment authorId="0" ref="B42">
      <text>
        <t xml:space="preserve">======
ID#AAABrVFWOJM
Autor    (2023-08-29 20:18:46)
¿Hace falta consideraciones especiales para el acceso concurrente (paralelo) a datos y otros recursos?</t>
      </text>
    </comment>
    <comment authorId="0" ref="B58">
      <text>
        <t xml:space="preserve">======
ID#AAABrVFVtXU
Autor    (2023-08-29 20:18:46)
Este es un factor con signo opuesto a los factores E6 y anteriores. Cuanto mayor la evaluación, peor el resultado.</t>
      </text>
    </comment>
    <comment authorId="0" ref="B33">
      <text>
        <t xml:space="preserve">======
ID#AAABrVFVtW4
Autor    (2023-08-29 20:18:46)
¿Arquitectura centralizada o distribuida?</t>
      </text>
    </comment>
    <comment authorId="0" ref="B74">
      <text>
        <t xml:space="preserve">======
ID#AAABrVFVtWs
Autor    (2023-08-29 20:18:46)
Esta distribución es una referencia. Proyecto a proyecto debe actualizarse mediante  ESTADISTICAS.</t>
      </text>
    </comment>
    <comment authorId="0" ref="B53">
      <text>
        <t xml:space="preserve">======
ID#AAABrVFWOJI
Autor    (2023-08-29 20:18:46)
Se refiere exclusivamente a la experiencia en el análisis, modelado, diseño y progrmación  mediante el paradigma de OO.</t>
      </text>
    </comment>
    <comment authorId="0" ref="B45">
      <text>
        <t xml:space="preserve">======
ID#AAABrVFVtXQ
Autor    (2023-08-29 20:18:46)
¿Se requiere formación específica para los Usuarios?</t>
      </text>
    </comment>
    <comment authorId="0" ref="B44">
      <text>
        <t xml:space="preserve">======
ID#AAABrVFVtW0
Autor    (2023-08-29 20:18:46)
¿Nuestro código usará componentes COTS, librerías frameworks ya desarrollados? Si así fuera, reducirá la carga de trabajo de desarrollo.</t>
      </text>
    </comment>
    <comment authorId="0" ref="B41">
      <text>
        <t xml:space="preserve">======
ID#AAABrVFVtWo
Autor    (2023-08-29 20:18:46)
¿El cliente requiere que la aplicación se pueda cambiar fácilmente en el futuro?</t>
      </text>
    </comment>
    <comment authorId="0" ref="B34">
      <text>
        <t xml:space="preserve">======
ID#AAABrVFWOJE
Autor    (2023-08-29 20:18:46)
¿Cuál es la importancia del tiempo de respuesta de la aplicación para el usuario final?</t>
      </text>
    </comment>
    <comment authorId="0" ref="B55">
      <text>
        <t xml:space="preserve">======
ID#AAABrVFVtXM
Autor    (2023-08-29 20:18:46)
Motivación del equipo.</t>
      </text>
    </comment>
    <comment authorId="0" ref="B38">
      <text>
        <t xml:space="preserve">======
ID#AAABrVFVtWk
Autor    (2023-08-29 20:18:46)
¿La aplicación debe ser de fácil instalación (para usuarios sin capacidad técnica) o no?</t>
      </text>
    </comment>
    <comment authorId="0" ref="B54">
      <text>
        <t xml:space="preserve">======
ID#AAABrVFWOJA
Autor    (2023-08-29 20:18:46)
Se refiere a la experiencia en el análisis de requerimientos y modelado orientado a objetos del Analista Principal.</t>
      </text>
    </comment>
    <comment authorId="0" ref="B36">
      <text>
        <t xml:space="preserve">======
ID#AAABrVFVtXI
Autor    (2023-08-29 20:18:46)
¿La aplicación requiere de algoritmos complejos?</t>
      </text>
    </comment>
  </commentList>
  <extLst>
    <ext uri="GoogleSheetsCustomDataVersion2">
      <go:sheetsCustomData xmlns:go="http://customooxmlschemas.google.com/" r:id="rId1" roundtripDataSignature="AMtx7mgJ86ifUTb2pyHaTyPjG1L+En51Bw=="/>
    </ext>
  </extLst>
</comments>
</file>

<file path=xl/sharedStrings.xml><?xml version="1.0" encoding="utf-8"?>
<sst xmlns="http://schemas.openxmlformats.org/spreadsheetml/2006/main" count="151" uniqueCount="128">
  <si>
    <t>ESTIMACIÓN por PUNTOS de CASO de USO</t>
  </si>
  <si>
    <t>Proyecto:</t>
  </si>
  <si>
    <t>Kairos</t>
  </si>
  <si>
    <t>Gestor de Proyecto:</t>
  </si>
  <si>
    <t>Centurión Valeria, Escalante Guillermo, Maldonado Agustina, Mendez Florencia, Ulloa Gonzalo.</t>
  </si>
  <si>
    <t>1. PESO DE LOS ACTORES</t>
  </si>
  <si>
    <t>Actor</t>
  </si>
  <si>
    <t>Factor de Peso Actores</t>
  </si>
  <si>
    <t>Descripción</t>
  </si>
  <si>
    <t>Peso</t>
  </si>
  <si>
    <t>Número actores</t>
  </si>
  <si>
    <t>Valor ponderado</t>
  </si>
  <si>
    <t>Líder del Proyecto</t>
  </si>
  <si>
    <t>Complejo</t>
  </si>
  <si>
    <t>Usuario con acceso total al sistema</t>
  </si>
  <si>
    <t>Usuario (miembro)</t>
  </si>
  <si>
    <t>Sistema de inicio de sesión que interactua con el sistema</t>
  </si>
  <si>
    <t>UARGFLow</t>
  </si>
  <si>
    <t>Simple</t>
  </si>
  <si>
    <t xml:space="preserve">Peso Total Actores, sin ajustar (UAW) </t>
  </si>
  <si>
    <t>2. PESO DE LOS CU</t>
  </si>
  <si>
    <t>Casos de Uso</t>
  </si>
  <si>
    <t>Comentario</t>
  </si>
  <si>
    <t>Número de transacciones</t>
  </si>
  <si>
    <t>Complejidad</t>
  </si>
  <si>
    <t>CU01:  Iniciar sesión</t>
  </si>
  <si>
    <t>CU02: Gestionar usuarios</t>
  </si>
  <si>
    <t>CU03: Asignar rol</t>
  </si>
  <si>
    <t>CU04: Gestionar proyectos</t>
  </si>
  <si>
    <t>CU05: Ingresar a proyecto</t>
  </si>
  <si>
    <t>CU06: Gestionar etapas</t>
  </si>
  <si>
    <t>CU07: Gestionar iteraciones</t>
  </si>
  <si>
    <t>CU08: Gestionar tareas</t>
  </si>
  <si>
    <t>CU09: Gestionar tiempo</t>
  </si>
  <si>
    <t>CU10: Visualizar reportes</t>
  </si>
  <si>
    <t>CU11: Exportar información</t>
  </si>
  <si>
    <t xml:space="preserve">Peso Total CU, sin ajustar (UUCW) </t>
  </si>
  <si>
    <t>3. PCU SIN AJUSTE</t>
  </si>
  <si>
    <r>
      <rPr>
        <rFont val="Calibri"/>
        <b/>
        <color theme="1"/>
        <sz val="12.0"/>
      </rPr>
      <t xml:space="preserve">Puntos de CU No Ajustados: </t>
    </r>
    <r>
      <rPr>
        <rFont val="Calibri"/>
        <b/>
        <color rgb="FFFF0000"/>
        <sz val="12.0"/>
      </rPr>
      <t>UUCP = UAW + UUCW</t>
    </r>
  </si>
  <si>
    <t>4. COMPLEJIDAD TECNICA</t>
  </si>
  <si>
    <t>Factores de Peso Técnicos</t>
  </si>
  <si>
    <t>Escala de asignación</t>
  </si>
  <si>
    <t>Características especiales</t>
  </si>
  <si>
    <t>Evaluación</t>
  </si>
  <si>
    <t>Impacto</t>
  </si>
  <si>
    <t>T1  Sistema Distribuido</t>
  </si>
  <si>
    <t>0=no importante  5=esencial</t>
  </si>
  <si>
    <t>Para nuestro sistema no es importante</t>
  </si>
  <si>
    <t>Ver 4.2 Use Case Point Analysis e11</t>
  </si>
  <si>
    <t>T2  Objetivos de Desempeño o Tiempo de Respuesta</t>
  </si>
  <si>
    <t>Si es importante para el funcionamiento del sistema</t>
  </si>
  <si>
    <t>Object-Oriented Analysis and Design for Information Systems: Modeling with UML, OCL, and IFML</t>
  </si>
  <si>
    <t>T3  Eficiencia Usuario Final</t>
  </si>
  <si>
    <t>T4  Procesamiento Interno Complejo</t>
  </si>
  <si>
    <t>Se considera de complejidad media</t>
  </si>
  <si>
    <t>T5  Código Debe Ser Reusable</t>
  </si>
  <si>
    <t>No hace falta</t>
  </si>
  <si>
    <t>T6  Facilidad de Instalación</t>
  </si>
  <si>
    <t>Debe ser fácil de instalar</t>
  </si>
  <si>
    <t>T7  Facilidad de Uso</t>
  </si>
  <si>
    <t>Debe ser fácil de usar para el publico dirigido</t>
  </si>
  <si>
    <t>T8  Portabilidad</t>
  </si>
  <si>
    <t>Necesario para que sea compatible en diversas plataformas</t>
  </si>
  <si>
    <t>T9  Facilidad de Cambio</t>
  </si>
  <si>
    <t>Las funcionalidades son volátiles</t>
  </si>
  <si>
    <t>T10 Concurrencia</t>
  </si>
  <si>
    <t>Es multitarea</t>
  </si>
  <si>
    <t>T11 Incluye Características Especiales de Seguridad</t>
  </si>
  <si>
    <t>La autenticación es necesaria</t>
  </si>
  <si>
    <t>T12 Acceso Directo a Código de Terceros</t>
  </si>
  <si>
    <t>Si interactúa con diferentes sistemas</t>
  </si>
  <si>
    <t>T13 Necesidades de formación para los Usuarios</t>
  </si>
  <si>
    <t>Debera tener capacitacion</t>
  </si>
  <si>
    <t xml:space="preserve">Factores Técnicos: TF = ∑ (Peso * Evaluacion ) </t>
  </si>
  <si>
    <r>
      <rPr>
        <rFont val="Calibri"/>
        <b/>
        <color theme="1"/>
        <sz val="12.0"/>
      </rPr>
      <t xml:space="preserve">Factor de Complejidad Técnica:  </t>
    </r>
    <r>
      <rPr>
        <rFont val="Calibri"/>
        <b/>
        <color rgb="FFFF0000"/>
        <sz val="12.0"/>
      </rPr>
      <t xml:space="preserve">TCF = 0,06 + 0,01*TC </t>
    </r>
  </si>
  <si>
    <t>5. FACTORES DEL ENTORNO</t>
  </si>
  <si>
    <t>Factores de Peso Ambientales del Equipo</t>
  </si>
  <si>
    <t>Escala de 0 a 5</t>
  </si>
  <si>
    <t>Razón</t>
  </si>
  <si>
    <t>E1 Familiaridad con un Proceso Definido</t>
  </si>
  <si>
    <t>0 = sin experiencia, 3=media, 5=experto</t>
  </si>
  <si>
    <t>El equipo tiene conocimientos basicos, logicos en este tipos de proyectos</t>
  </si>
  <si>
    <t>Ver 4.2 Use Case Point Analysis e17</t>
  </si>
  <si>
    <t>E2 Experiencia en el Dominio de Aplicación</t>
  </si>
  <si>
    <t>El equipo de desarrollo no cuenta con la suficiente experiencia requerida en el dominio</t>
  </si>
  <si>
    <t>E3 Experiencia en Orientación a Objetos</t>
  </si>
  <si>
    <t>El equipo cuenta con la experiencia en POO</t>
  </si>
  <si>
    <t>E4 Capacidad de Liderazgo del  Analista Principal</t>
  </si>
  <si>
    <t>El equipo cuenta con habilidades basicas de liderazgo</t>
  </si>
  <si>
    <t>E5 Motivación</t>
  </si>
  <si>
    <t>0=sin, 3=media, 5=alta</t>
  </si>
  <si>
    <t>El equipo esta dispuesto</t>
  </si>
  <si>
    <t>E6 Requerimientos Estables</t>
  </si>
  <si>
    <t>0=extremadamente inestable, 5=no cambian</t>
  </si>
  <si>
    <t>Los requerimientos son un poco estables</t>
  </si>
  <si>
    <t>E7 Miembros a Tiempo Parcial</t>
  </si>
  <si>
    <t>0=0% tiempo parcial, 1=h/10% t. parcial, 2=h/20% t. parcial, 3=h/40% t. parcial, 4=h/60% t. parcial, 5= más de 60% t. parcial</t>
  </si>
  <si>
    <t>Todos los miembros trabajaran a tiempo parcial</t>
  </si>
  <si>
    <t>E8 Dificultad con el lenguaje de Programación</t>
  </si>
  <si>
    <t>0=todos miembros muy experimentados. 1= Mayoría +2años experiencia. 2. Todos +18 meses experiencia 3. Mayoría +18 meses experiencia 4. Pocos hasta 1 año experiencia 5. Ninguno experiencia</t>
  </si>
  <si>
    <t>Ningun integrante programó con angular como framework, pero si springboot</t>
  </si>
  <si>
    <t xml:space="preserve">Factores Ambientales: EF = ∑ (Peso * Evaluacion ) </t>
  </si>
  <si>
    <r>
      <rPr>
        <rFont val="Calibri"/>
        <b/>
        <color theme="1"/>
        <sz val="12.0"/>
      </rPr>
      <t xml:space="preserve">Factor de Complejidad Ambiental: </t>
    </r>
    <r>
      <rPr>
        <rFont val="Calibri"/>
        <b/>
        <color rgb="FFFF0000"/>
        <sz val="12.0"/>
      </rPr>
      <t>ECF = 1.4 + (-0.03*EF)</t>
    </r>
  </si>
  <si>
    <t>FPA desfavorables</t>
  </si>
  <si>
    <t>6. PCU AJUSTADOS</t>
  </si>
  <si>
    <r>
      <rPr>
        <rFont val="Calibri"/>
        <b/>
        <color theme="1"/>
        <sz val="12.0"/>
      </rPr>
      <t xml:space="preserve">Puntos de Casos de Uso Ajustados: AUCP = </t>
    </r>
    <r>
      <rPr>
        <rFont val="Calibri"/>
        <b/>
        <color rgb="FFFF0000"/>
        <sz val="12.0"/>
      </rPr>
      <t>UUCP * TCF * ECF</t>
    </r>
  </si>
  <si>
    <t>7. ESFUERZO CODIFICACION</t>
  </si>
  <si>
    <t>h-h / AUCP: Karner</t>
  </si>
  <si>
    <t>h-h / AUCP: Schneider &amp; Winters</t>
  </si>
  <si>
    <t>h-h / AUCP: Estadística propia</t>
  </si>
  <si>
    <t>h-h/UCP: Velocidad propia</t>
  </si>
  <si>
    <t>Esfuerzo</t>
  </si>
  <si>
    <t>Esfuerzo (h-h)</t>
  </si>
  <si>
    <t>Esfuerzo (mes-h)</t>
  </si>
  <si>
    <t>8. ESFUERZO TOTAL</t>
  </si>
  <si>
    <t>Distribución Esfuerzo por Tarea</t>
  </si>
  <si>
    <t>Actividad</t>
  </si>
  <si>
    <t>Porcentaje</t>
  </si>
  <si>
    <t>Karner
(m-h)</t>
  </si>
  <si>
    <t>Sch&amp;Win
(m-h)</t>
  </si>
  <si>
    <t>Propia
(m-h)</t>
  </si>
  <si>
    <t>Codificación</t>
  </si>
  <si>
    <t>Actividades restantes</t>
  </si>
  <si>
    <t>9. NUMERO PERSONAS</t>
  </si>
  <si>
    <t>10. DURACION PROYECTO</t>
  </si>
  <si>
    <t>Karner
(m)</t>
  </si>
  <si>
    <t>Sch&amp;Win
(m)</t>
  </si>
  <si>
    <t>Propia
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</si>
</sst>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\ %"/>
  </numFmts>
  <fonts count="12">
    <font>
      <sz val="10.0"/>
      <color rgb="FF000000"/>
      <name val="Arial"/>
      <scheme val="minor"/>
    </font>
    <font>
      <sz val="12.0"/>
      <color theme="1"/>
      <name val="Calibri"/>
    </font>
    <font>
      <b/>
      <sz val="16.0"/>
      <color theme="1"/>
      <name val="Calibri"/>
    </font>
    <font/>
    <font>
      <b/>
      <sz val="12.0"/>
      <color theme="1"/>
      <name val="Calibri"/>
    </font>
    <font>
      <sz val="12.0"/>
      <color rgb="FF3F3F76"/>
      <name val="Calibri"/>
    </font>
    <font>
      <b/>
      <sz val="12.0"/>
      <color rgb="FFFA7D00"/>
      <name val="Calibri"/>
    </font>
    <font>
      <b/>
      <sz val="12.0"/>
      <color rgb="FF3F3F3F"/>
      <name val="Calibri"/>
    </font>
    <font>
      <u/>
      <sz val="10.0"/>
      <color theme="10"/>
      <name val="Arial"/>
    </font>
    <font>
      <b/>
      <sz val="11.0"/>
      <color rgb="FFFA7D00"/>
      <name val="Calibri"/>
    </font>
    <font>
      <b/>
      <sz val="12.0"/>
      <color rgb="FF002060"/>
      <name val="Calibri"/>
    </font>
    <font>
      <b/>
      <sz val="12.0"/>
      <color rgb="FF3F3F7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left" vertical="center"/>
    </xf>
    <xf borderId="7" fillId="0" fontId="1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9" fillId="2" fontId="4" numFmtId="0" xfId="0" applyAlignment="1" applyBorder="1" applyFill="1" applyFont="1">
      <alignment horizontal="center" shrinkToFit="0" vertical="center" wrapText="1"/>
    </xf>
    <xf borderId="9" fillId="2" fontId="4" numFmtId="49" xfId="0" applyAlignment="1" applyBorder="1" applyFont="1" applyNumberFormat="1">
      <alignment horizontal="center" shrinkToFit="0" vertical="center" wrapText="1"/>
    </xf>
    <xf borderId="9" fillId="3" fontId="5" numFmtId="0" xfId="0" applyAlignment="1" applyBorder="1" applyFill="1" applyFont="1">
      <alignment vertical="center"/>
    </xf>
    <xf borderId="9" fillId="3" fontId="5" numFmtId="49" xfId="0" applyAlignment="1" applyBorder="1" applyFont="1" applyNumberFormat="1">
      <alignment vertical="center"/>
    </xf>
    <xf borderId="9" fillId="3" fontId="5" numFmtId="0" xfId="0" applyAlignment="1" applyBorder="1" applyFont="1">
      <alignment shrinkToFit="0" vertical="center" wrapText="1"/>
    </xf>
    <xf borderId="9" fillId="4" fontId="6" numFmtId="0" xfId="0" applyAlignment="1" applyBorder="1" applyFill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1" fillId="0" fontId="4" numFmtId="49" xfId="0" applyAlignment="1" applyBorder="1" applyFont="1" applyNumberFormat="1">
      <alignment horizontal="right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0" fillId="0" fontId="4" numFmtId="49" xfId="0" applyAlignment="1" applyFont="1" applyNumberFormat="1">
      <alignment horizontal="righ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4" numFmtId="0" xfId="0" applyAlignment="1" applyFont="1">
      <alignment horizontal="right" shrinkToFit="0" vertical="center" wrapText="1"/>
    </xf>
    <xf borderId="9" fillId="3" fontId="5" numFmtId="0" xfId="0" applyAlignment="1" applyBorder="1" applyFont="1">
      <alignment readingOrder="0" vertical="center"/>
    </xf>
    <xf borderId="9" fillId="3" fontId="5" numFmtId="0" xfId="0" applyAlignment="1" applyBorder="1" applyFont="1">
      <alignment horizontal="center" vertical="center"/>
    </xf>
    <xf borderId="0" fillId="0" fontId="4" numFmtId="49" xfId="0" applyAlignment="1" applyFont="1" applyNumberFormat="1">
      <alignment vertical="center"/>
    </xf>
    <xf borderId="10" fillId="3" fontId="5" numFmtId="0" xfId="0" applyAlignment="1" applyBorder="1" applyFont="1">
      <alignment vertical="center"/>
    </xf>
    <xf borderId="10" fillId="3" fontId="5" numFmtId="0" xfId="0" applyAlignment="1" applyBorder="1" applyFont="1">
      <alignment horizontal="center" vertical="center"/>
    </xf>
    <xf borderId="11" fillId="0" fontId="4" numFmtId="0" xfId="0" applyAlignment="1" applyBorder="1" applyFont="1">
      <alignment shrinkToFit="0" vertical="center" wrapText="1"/>
    </xf>
    <xf borderId="6" fillId="0" fontId="4" numFmtId="49" xfId="0" applyAlignment="1" applyBorder="1" applyFont="1" applyNumberFormat="1">
      <alignment horizontal="right" shrinkToFit="0" vertical="center" wrapText="1"/>
    </xf>
    <xf borderId="7" fillId="0" fontId="3" numFmtId="0" xfId="0" applyBorder="1" applyFont="1"/>
    <xf borderId="8" fillId="0" fontId="3" numFmtId="0" xfId="0" applyBorder="1" applyFont="1"/>
    <xf borderId="12" fillId="4" fontId="7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shrinkToFit="0" vertical="center" wrapText="1"/>
    </xf>
    <xf borderId="9" fillId="0" fontId="1" numFmtId="49" xfId="0" applyAlignment="1" applyBorder="1" applyFont="1" applyNumberFormat="1">
      <alignment shrinkToFit="0" vertical="center" wrapText="1"/>
    </xf>
    <xf borderId="9" fillId="3" fontId="5" numFmtId="49" xfId="0" applyAlignment="1" applyBorder="1" applyFont="1" applyNumberFormat="1">
      <alignment horizontal="left" vertical="center"/>
    </xf>
    <xf borderId="9" fillId="4" fontId="1" numFmtId="49" xfId="0" applyAlignment="1" applyBorder="1" applyFont="1" applyNumberForma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9" fillId="3" fontId="5" numFmtId="49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shrinkToFit="0" vertical="top" wrapText="1"/>
    </xf>
    <xf borderId="9" fillId="4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9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2" fillId="0" fontId="1" numFmtId="49" xfId="0" applyAlignment="1" applyBorder="1" applyFont="1" applyNumberFormat="1">
      <alignment shrinkToFit="0" vertical="center" wrapText="1"/>
    </xf>
    <xf borderId="2" fillId="0" fontId="4" numFmtId="0" xfId="0" applyAlignment="1" applyBorder="1" applyFont="1">
      <alignment horizontal="right" vertical="center"/>
    </xf>
    <xf borderId="1" fillId="0" fontId="4" numFmtId="0" xfId="0" applyAlignment="1" applyBorder="1" applyFont="1">
      <alignment horizontal="right" shrinkToFit="0" vertical="center" wrapText="1"/>
    </xf>
    <xf borderId="9" fillId="2" fontId="4" numFmtId="164" xfId="0" applyAlignment="1" applyBorder="1" applyFont="1" applyNumberFormat="1">
      <alignment horizontal="center" shrinkToFit="0" vertical="center" wrapText="1"/>
    </xf>
    <xf borderId="13" fillId="5" fontId="10" numFmtId="0" xfId="0" applyAlignment="1" applyBorder="1" applyFill="1" applyFont="1">
      <alignment shrinkToFit="0" vertical="center" wrapText="1"/>
    </xf>
    <xf borderId="9" fillId="2" fontId="1" numFmtId="164" xfId="0" applyAlignment="1" applyBorder="1" applyFont="1" applyNumberFormat="1">
      <alignment horizontal="center" vertical="center"/>
    </xf>
    <xf borderId="9" fillId="2" fontId="1" numFmtId="2" xfId="0" applyAlignment="1" applyBorder="1" applyFont="1" applyNumberFormat="1">
      <alignment horizontal="center" vertical="center"/>
    </xf>
    <xf borderId="9" fillId="3" fontId="5" numFmtId="164" xfId="0" applyAlignment="1" applyBorder="1" applyFont="1" applyNumberFormat="1">
      <alignment horizontal="center" readingOrder="0" shrinkToFit="0" vertical="center" wrapText="1"/>
    </xf>
    <xf borderId="1" fillId="2" fontId="4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9" fillId="2" fontId="4" numFmtId="164" xfId="0" applyAlignment="1" applyBorder="1" applyFont="1" applyNumberFormat="1">
      <alignment horizontal="center" vertical="center"/>
    </xf>
    <xf borderId="9" fillId="2" fontId="4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9" fillId="3" fontId="11" numFmtId="166" xfId="0" applyAlignment="1" applyBorder="1" applyFont="1" applyNumberForma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0" fillId="0" fontId="1" numFmtId="2" xfId="0" applyAlignment="1" applyFont="1" applyNumberFormat="1">
      <alignment shrinkToFit="0" vertical="center" wrapText="1"/>
    </xf>
    <xf borderId="9" fillId="0" fontId="1" numFmtId="164" xfId="0" applyAlignment="1" applyBorder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67</xdr:row>
      <xdr:rowOff>238125</xdr:rowOff>
    </xdr:from>
    <xdr:ext cx="4714875" cy="2667000"/>
    <xdr:grpSp>
      <xdr:nvGrpSpPr>
        <xdr:cNvPr id="2" name="Shape 2"/>
        <xdr:cNvGrpSpPr/>
      </xdr:nvGrpSpPr>
      <xdr:grpSpPr>
        <a:xfrm>
          <a:off x="2988563" y="2446500"/>
          <a:ext cx="4715262" cy="2667360"/>
          <a:chOff x="2988563" y="2446500"/>
          <a:chExt cx="4715262" cy="2667360"/>
        </a:xfrm>
      </xdr:grpSpPr>
      <xdr:grpSp>
        <xdr:nvGrpSpPr>
          <xdr:cNvPr id="3" name="Shape 3"/>
          <xdr:cNvGrpSpPr/>
        </xdr:nvGrpSpPr>
        <xdr:grpSpPr>
          <a:xfrm>
            <a:off x="2988563" y="2446500"/>
            <a:ext cx="4715262" cy="2667360"/>
            <a:chOff x="599760" y="24144120"/>
            <a:chExt cx="4382280" cy="2667600"/>
          </a:xfrm>
        </xdr:grpSpPr>
        <xdr:sp>
          <xdr:nvSpPr>
            <xdr:cNvPr id="4" name="Shape 4"/>
            <xdr:cNvSpPr/>
          </xdr:nvSpPr>
          <xdr:spPr>
            <a:xfrm>
              <a:off x="599760" y="24144120"/>
              <a:ext cx="4381900" cy="26672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599760" y="24144120"/>
              <a:ext cx="4382280" cy="2667600"/>
            </a:xfrm>
            <a:prstGeom prst="straightConnector1">
              <a:avLst/>
            </a:prstGeom>
            <a:noFill/>
            <a:ln cap="flat" cmpd="sng" w="9525">
              <a:solidFill>
                <a:srgbClr val="4A7DBA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3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32.13"/>
    <col customWidth="1" min="3" max="3" width="33.38"/>
    <col customWidth="1" min="4" max="4" width="38.63"/>
    <col customWidth="1" min="5" max="5" width="13.63"/>
    <col customWidth="1" min="6" max="6" width="16.13"/>
    <col customWidth="1" min="7" max="7" width="16.75"/>
    <col customWidth="1" min="8" max="8" width="34.38"/>
    <col customWidth="1" min="9" max="9" width="10.63"/>
    <col customWidth="1" min="10" max="10" width="13.75"/>
    <col customWidth="1" min="11" max="26" width="9.13"/>
  </cols>
  <sheetData>
    <row r="1" ht="27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4"/>
      <c r="B2" s="5" t="s">
        <v>0</v>
      </c>
      <c r="C2" s="6"/>
      <c r="D2" s="6"/>
      <c r="E2" s="6"/>
      <c r="F2" s="6"/>
      <c r="G2" s="7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4"/>
      <c r="B3" s="9" t="s">
        <v>1</v>
      </c>
      <c r="C3" s="4" t="s">
        <v>2</v>
      </c>
      <c r="D3" s="10"/>
      <c r="E3" s="10"/>
      <c r="F3" s="10"/>
      <c r="G3" s="11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4"/>
      <c r="B4" s="12" t="s">
        <v>3</v>
      </c>
      <c r="C4" s="13" t="s">
        <v>4</v>
      </c>
      <c r="D4" s="14"/>
      <c r="E4" s="14"/>
      <c r="F4" s="14"/>
      <c r="G4" s="15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75" customHeight="1">
      <c r="A5" s="1"/>
      <c r="B5" s="16"/>
      <c r="C5" s="1"/>
      <c r="D5" s="17"/>
      <c r="E5" s="17"/>
      <c r="F5" s="17"/>
      <c r="G5" s="17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1"/>
      <c r="B6" s="1"/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8" t="s">
        <v>5</v>
      </c>
      <c r="B7" s="19" t="s">
        <v>6</v>
      </c>
      <c r="C7" s="20" t="s">
        <v>7</v>
      </c>
      <c r="D7" s="20" t="s">
        <v>8</v>
      </c>
      <c r="E7" s="19" t="s">
        <v>9</v>
      </c>
      <c r="F7" s="19" t="s">
        <v>10</v>
      </c>
      <c r="G7" s="19" t="s">
        <v>11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27.75" customHeight="1">
      <c r="A8" s="1"/>
      <c r="B8" s="21" t="s">
        <v>12</v>
      </c>
      <c r="C8" s="22" t="s">
        <v>13</v>
      </c>
      <c r="D8" s="23" t="s">
        <v>14</v>
      </c>
      <c r="E8" s="24">
        <f t="shared" ref="E8:E10" si="1">IF(C8="Simple",1,IF(C8="Intermedio",2,IF(C8="Complejo",3,"error")))</f>
        <v>3</v>
      </c>
      <c r="F8" s="25">
        <v>1.0</v>
      </c>
      <c r="G8" s="24">
        <v>21.0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1"/>
      <c r="B9" s="21" t="s">
        <v>15</v>
      </c>
      <c r="C9" s="22" t="s">
        <v>13</v>
      </c>
      <c r="D9" s="23" t="s">
        <v>16</v>
      </c>
      <c r="E9" s="24">
        <f t="shared" si="1"/>
        <v>3</v>
      </c>
      <c r="F9" s="25">
        <v>2.0</v>
      </c>
      <c r="G9" s="24">
        <v>13.0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21" t="s">
        <v>17</v>
      </c>
      <c r="C10" s="22" t="s">
        <v>18</v>
      </c>
      <c r="D10" s="23" t="s">
        <v>16</v>
      </c>
      <c r="E10" s="24">
        <f t="shared" si="1"/>
        <v>1</v>
      </c>
      <c r="F10" s="25">
        <v>1.0</v>
      </c>
      <c r="G10" s="24">
        <f>E10*F10</f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75" customHeight="1">
      <c r="A11" s="1"/>
      <c r="B11" s="26"/>
      <c r="C11" s="27" t="s">
        <v>19</v>
      </c>
      <c r="D11" s="6"/>
      <c r="E11" s="6"/>
      <c r="F11" s="7"/>
      <c r="G11" s="28">
        <f>SUM(G8:G10)</f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18"/>
      <c r="C12" s="29"/>
      <c r="D12" s="3"/>
      <c r="E12" s="3"/>
      <c r="F12" s="3"/>
      <c r="G12" s="30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1"/>
      <c r="B13" s="18"/>
      <c r="C13" s="31"/>
      <c r="D13" s="31"/>
      <c r="E13" s="32"/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18" t="s">
        <v>20</v>
      </c>
      <c r="B14" s="19" t="s">
        <v>21</v>
      </c>
      <c r="C14" s="19" t="s">
        <v>22</v>
      </c>
      <c r="D14" s="20" t="s">
        <v>23</v>
      </c>
      <c r="E14" s="20" t="s">
        <v>24</v>
      </c>
      <c r="F14" s="19" t="s">
        <v>9</v>
      </c>
      <c r="G14" s="17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1"/>
      <c r="B15" s="33" t="s">
        <v>25</v>
      </c>
      <c r="C15" s="21"/>
      <c r="D15" s="34">
        <v>2.0</v>
      </c>
      <c r="E15" s="24" t="str">
        <f t="shared" ref="E15:E25" si="2">IF($D15&gt;0,IF($D15&lt;=3,"Simple",IF(AND($D15&gt;3,$D15&lt;7),"Intermedio",IF($D15&gt;=7,"Complejo","error"))),"-")</f>
        <v>Simple</v>
      </c>
      <c r="F15" s="24">
        <f t="shared" ref="F15:F25" si="3">IF($D15&gt;0,IF($D15&lt;=3,5,IF(AND($D15&gt;3,$D15&lt;7),10,IF($D15&gt;=7,15,"error"))),0)</f>
        <v>5</v>
      </c>
      <c r="G15" s="1"/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5"/>
      <c r="U15" s="1"/>
      <c r="V15" s="1"/>
      <c r="W15" s="1"/>
      <c r="X15" s="1"/>
      <c r="Y15" s="1"/>
      <c r="Z15" s="1"/>
    </row>
    <row r="16" ht="27.75" customHeight="1">
      <c r="A16" s="1"/>
      <c r="B16" s="21" t="s">
        <v>26</v>
      </c>
      <c r="C16" s="21"/>
      <c r="D16" s="34">
        <v>4.0</v>
      </c>
      <c r="E16" s="24" t="str">
        <f t="shared" si="2"/>
        <v>Intermedio</v>
      </c>
      <c r="F16" s="24">
        <f t="shared" si="3"/>
        <v>10</v>
      </c>
      <c r="G16" s="1"/>
      <c r="H16" s="1"/>
      <c r="I16" s="1"/>
      <c r="J16" s="1"/>
      <c r="K16" s="35"/>
      <c r="L16" s="1"/>
      <c r="M16" s="1"/>
      <c r="N16" s="1"/>
      <c r="O16" s="1"/>
      <c r="P16" s="1"/>
      <c r="Q16" s="1"/>
      <c r="R16" s="1"/>
      <c r="S16" s="1"/>
      <c r="T16" s="35"/>
      <c r="U16" s="1"/>
      <c r="V16" s="1"/>
      <c r="W16" s="1"/>
      <c r="X16" s="1"/>
      <c r="Y16" s="1"/>
      <c r="Z16" s="1"/>
    </row>
    <row r="17" ht="27.75" customHeight="1">
      <c r="A17" s="1"/>
      <c r="B17" s="21" t="s">
        <v>27</v>
      </c>
      <c r="C17" s="21"/>
      <c r="D17" s="34">
        <v>2.0</v>
      </c>
      <c r="E17" s="24" t="str">
        <f t="shared" si="2"/>
        <v>Simple</v>
      </c>
      <c r="F17" s="24">
        <f t="shared" si="3"/>
        <v>5</v>
      </c>
      <c r="G17" s="1"/>
      <c r="H17" s="1"/>
      <c r="I17" s="1"/>
      <c r="J17" s="1"/>
      <c r="K17" s="35"/>
      <c r="L17" s="1"/>
      <c r="M17" s="1"/>
      <c r="N17" s="1"/>
      <c r="O17" s="1"/>
      <c r="P17" s="1"/>
      <c r="Q17" s="1"/>
      <c r="R17" s="1"/>
      <c r="S17" s="1"/>
      <c r="T17" s="35"/>
      <c r="U17" s="1"/>
      <c r="V17" s="1"/>
      <c r="W17" s="1"/>
      <c r="X17" s="1"/>
      <c r="Y17" s="1"/>
      <c r="Z17" s="1"/>
    </row>
    <row r="18" ht="27.75" customHeight="1">
      <c r="A18" s="1"/>
      <c r="B18" s="21" t="s">
        <v>28</v>
      </c>
      <c r="C18" s="36"/>
      <c r="D18" s="37">
        <v>6.0</v>
      </c>
      <c r="E18" s="24" t="str">
        <f t="shared" si="2"/>
        <v>Intermedio</v>
      </c>
      <c r="F18" s="24">
        <f t="shared" si="3"/>
        <v>10</v>
      </c>
      <c r="G18" s="1"/>
      <c r="H18" s="1"/>
      <c r="I18" s="1"/>
      <c r="J18" s="1"/>
      <c r="K18" s="35"/>
      <c r="L18" s="1"/>
      <c r="M18" s="1"/>
      <c r="N18" s="1"/>
      <c r="O18" s="1"/>
      <c r="P18" s="1"/>
      <c r="Q18" s="1"/>
      <c r="R18" s="1"/>
      <c r="S18" s="1"/>
      <c r="T18" s="35"/>
      <c r="U18" s="1"/>
      <c r="V18" s="1"/>
      <c r="W18" s="1"/>
      <c r="X18" s="1"/>
      <c r="Y18" s="1"/>
      <c r="Z18" s="1"/>
    </row>
    <row r="19" ht="27.75" customHeight="1">
      <c r="A19" s="1"/>
      <c r="B19" s="21" t="s">
        <v>29</v>
      </c>
      <c r="C19" s="36"/>
      <c r="D19" s="37">
        <v>3.0</v>
      </c>
      <c r="E19" s="24" t="str">
        <f t="shared" si="2"/>
        <v>Simple</v>
      </c>
      <c r="F19" s="24">
        <f t="shared" si="3"/>
        <v>5</v>
      </c>
      <c r="G19" s="1"/>
      <c r="H19" s="1"/>
      <c r="I19" s="1"/>
      <c r="J19" s="1"/>
      <c r="K19" s="35"/>
      <c r="L19" s="1"/>
      <c r="M19" s="1"/>
      <c r="N19" s="1"/>
      <c r="O19" s="1"/>
      <c r="P19" s="1"/>
      <c r="Q19" s="1"/>
      <c r="R19" s="1"/>
      <c r="S19" s="1"/>
      <c r="T19" s="35"/>
      <c r="U19" s="1"/>
      <c r="V19" s="1"/>
      <c r="W19" s="1"/>
      <c r="X19" s="1"/>
      <c r="Y19" s="1"/>
      <c r="Z19" s="1"/>
    </row>
    <row r="20" ht="27.75" customHeight="1">
      <c r="A20" s="1"/>
      <c r="B20" s="21" t="s">
        <v>30</v>
      </c>
      <c r="C20" s="36"/>
      <c r="D20" s="37">
        <v>3.0</v>
      </c>
      <c r="E20" s="24" t="str">
        <f t="shared" si="2"/>
        <v>Simple</v>
      </c>
      <c r="F20" s="24">
        <f t="shared" si="3"/>
        <v>5</v>
      </c>
      <c r="G20" s="1"/>
      <c r="H20" s="1"/>
      <c r="I20" s="1"/>
      <c r="J20" s="1"/>
      <c r="K20" s="35"/>
      <c r="L20" s="1"/>
      <c r="M20" s="1"/>
      <c r="N20" s="1"/>
      <c r="O20" s="1"/>
      <c r="P20" s="1"/>
      <c r="Q20" s="1"/>
      <c r="R20" s="1"/>
      <c r="S20" s="1"/>
      <c r="T20" s="35"/>
      <c r="U20" s="1"/>
      <c r="V20" s="1"/>
      <c r="W20" s="1"/>
      <c r="X20" s="1"/>
      <c r="Y20" s="1"/>
      <c r="Z20" s="1"/>
    </row>
    <row r="21" ht="27.75" customHeight="1">
      <c r="A21" s="1"/>
      <c r="B21" s="21" t="s">
        <v>31</v>
      </c>
      <c r="C21" s="36"/>
      <c r="D21" s="37">
        <v>3.0</v>
      </c>
      <c r="E21" s="24" t="str">
        <f t="shared" si="2"/>
        <v>Simple</v>
      </c>
      <c r="F21" s="24">
        <f t="shared" si="3"/>
        <v>5</v>
      </c>
      <c r="G21" s="1"/>
      <c r="H21" s="1"/>
      <c r="I21" s="1"/>
      <c r="J21" s="1"/>
      <c r="K21" s="35"/>
      <c r="L21" s="1"/>
      <c r="M21" s="1"/>
      <c r="N21" s="1"/>
      <c r="O21" s="1"/>
      <c r="P21" s="1"/>
      <c r="Q21" s="1"/>
      <c r="R21" s="1"/>
      <c r="S21" s="1"/>
      <c r="T21" s="35"/>
      <c r="U21" s="1"/>
      <c r="V21" s="1"/>
      <c r="W21" s="1"/>
      <c r="X21" s="1"/>
      <c r="Y21" s="1"/>
      <c r="Z21" s="1"/>
    </row>
    <row r="22" ht="27.75" customHeight="1">
      <c r="A22" s="1"/>
      <c r="B22" s="21" t="s">
        <v>32</v>
      </c>
      <c r="C22" s="36"/>
      <c r="D22" s="37">
        <v>10.0</v>
      </c>
      <c r="E22" s="24" t="str">
        <f t="shared" si="2"/>
        <v>Complejo</v>
      </c>
      <c r="F22" s="24">
        <f t="shared" si="3"/>
        <v>15</v>
      </c>
      <c r="G22" s="1"/>
      <c r="H22" s="1"/>
      <c r="I22" s="1"/>
      <c r="J22" s="1"/>
      <c r="K22" s="35"/>
      <c r="L22" s="1"/>
      <c r="M22" s="1"/>
      <c r="N22" s="1"/>
      <c r="O22" s="1"/>
      <c r="P22" s="1"/>
      <c r="Q22" s="1"/>
      <c r="R22" s="1"/>
      <c r="S22" s="1"/>
      <c r="T22" s="35"/>
      <c r="U22" s="1"/>
      <c r="V22" s="1"/>
      <c r="W22" s="1"/>
      <c r="X22" s="1"/>
      <c r="Y22" s="1"/>
      <c r="Z22" s="1"/>
    </row>
    <row r="23" ht="27.75" customHeight="1">
      <c r="A23" s="1"/>
      <c r="B23" s="21" t="s">
        <v>33</v>
      </c>
      <c r="C23" s="36"/>
      <c r="D23" s="37">
        <v>12.0</v>
      </c>
      <c r="E23" s="24" t="str">
        <f t="shared" si="2"/>
        <v>Complejo</v>
      </c>
      <c r="F23" s="24">
        <f t="shared" si="3"/>
        <v>15</v>
      </c>
      <c r="G23" s="1"/>
      <c r="H23" s="1"/>
      <c r="I23" s="1"/>
      <c r="J23" s="1"/>
      <c r="K23" s="35"/>
      <c r="L23" s="1"/>
      <c r="M23" s="1"/>
      <c r="N23" s="1"/>
      <c r="O23" s="1"/>
      <c r="P23" s="1"/>
      <c r="Q23" s="1"/>
      <c r="R23" s="1"/>
      <c r="S23" s="1"/>
      <c r="T23" s="35"/>
      <c r="U23" s="1"/>
      <c r="V23" s="1"/>
      <c r="W23" s="1"/>
      <c r="X23" s="1"/>
      <c r="Y23" s="1"/>
      <c r="Z23" s="1"/>
    </row>
    <row r="24" ht="27.75" customHeight="1">
      <c r="A24" s="1"/>
      <c r="B24" s="21" t="s">
        <v>34</v>
      </c>
      <c r="C24" s="21"/>
      <c r="D24" s="37">
        <v>4.0</v>
      </c>
      <c r="E24" s="24" t="str">
        <f t="shared" si="2"/>
        <v>Intermedio</v>
      </c>
      <c r="F24" s="24">
        <f t="shared" si="3"/>
        <v>10</v>
      </c>
      <c r="G24" s="1"/>
      <c r="H24" s="1"/>
      <c r="I24" s="1"/>
      <c r="J24" s="1"/>
      <c r="K24" s="35"/>
      <c r="L24" s="1"/>
      <c r="M24" s="1"/>
      <c r="N24" s="1"/>
      <c r="O24" s="1"/>
      <c r="P24" s="1"/>
      <c r="Q24" s="1"/>
      <c r="R24" s="1"/>
      <c r="S24" s="1"/>
      <c r="T24" s="35"/>
      <c r="U24" s="1"/>
      <c r="V24" s="1"/>
      <c r="W24" s="1"/>
      <c r="X24" s="1"/>
      <c r="Y24" s="1"/>
      <c r="Z24" s="1"/>
    </row>
    <row r="25" ht="27.75" customHeight="1">
      <c r="A25" s="1"/>
      <c r="B25" s="21" t="s">
        <v>35</v>
      </c>
      <c r="C25" s="36"/>
      <c r="D25" s="37">
        <v>3.0</v>
      </c>
      <c r="E25" s="24" t="str">
        <f t="shared" si="2"/>
        <v>Simple</v>
      </c>
      <c r="F25" s="24">
        <f t="shared" si="3"/>
        <v>5</v>
      </c>
      <c r="G25" s="1"/>
      <c r="H25" s="1"/>
      <c r="I25" s="1"/>
      <c r="J25" s="1"/>
      <c r="K25" s="35"/>
      <c r="L25" s="1"/>
      <c r="M25" s="1"/>
      <c r="N25" s="1"/>
      <c r="O25" s="1"/>
      <c r="P25" s="1"/>
      <c r="Q25" s="1"/>
      <c r="R25" s="1"/>
      <c r="S25" s="1"/>
      <c r="T25" s="35"/>
      <c r="U25" s="1"/>
      <c r="V25" s="1"/>
      <c r="W25" s="1"/>
      <c r="X25" s="1"/>
      <c r="Y25" s="1"/>
      <c r="Z25" s="1"/>
    </row>
    <row r="26" ht="27.75" customHeight="1">
      <c r="A26" s="1"/>
      <c r="B26" s="38"/>
      <c r="C26" s="39" t="s">
        <v>36</v>
      </c>
      <c r="D26" s="40"/>
      <c r="E26" s="41"/>
      <c r="F26" s="42">
        <f>SUM(F15:F25)</f>
        <v>90</v>
      </c>
      <c r="G26" s="1"/>
      <c r="H26" s="1"/>
      <c r="I26" s="1"/>
      <c r="J26" s="1"/>
      <c r="K26" s="35"/>
      <c r="L26" s="1"/>
      <c r="M26" s="1"/>
      <c r="N26" s="1"/>
      <c r="O26" s="1"/>
      <c r="P26" s="1"/>
      <c r="Q26" s="1"/>
      <c r="R26" s="1"/>
      <c r="S26" s="1"/>
      <c r="T26" s="35"/>
      <c r="U26" s="1"/>
      <c r="V26" s="1"/>
      <c r="W26" s="1"/>
      <c r="X26" s="1"/>
      <c r="Y26" s="1"/>
      <c r="Z26" s="1"/>
    </row>
    <row r="27" ht="27.75" customHeight="1">
      <c r="A27" s="1"/>
      <c r="B27" s="1"/>
      <c r="C27" s="1"/>
      <c r="D27" s="2"/>
      <c r="E27" s="3"/>
      <c r="F27" s="1"/>
      <c r="G27" s="1"/>
      <c r="H27" s="18"/>
      <c r="I27" s="1"/>
      <c r="J27" s="1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75" customHeight="1">
      <c r="A28" s="1"/>
      <c r="B28" s="1"/>
      <c r="C28" s="1"/>
      <c r="D28" s="2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75" customHeight="1">
      <c r="A29" s="18" t="s">
        <v>37</v>
      </c>
      <c r="B29" s="43"/>
      <c r="C29" s="27" t="s">
        <v>38</v>
      </c>
      <c r="D29" s="6"/>
      <c r="E29" s="7"/>
      <c r="F29" s="28">
        <f>G11+F26</f>
        <v>125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75" customHeight="1">
      <c r="A30" s="1"/>
      <c r="B30" s="1"/>
      <c r="C30" s="1"/>
      <c r="D30" s="2"/>
      <c r="E30" s="3"/>
      <c r="F30" s="1"/>
      <c r="G30" s="1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75" customHeight="1">
      <c r="A31" s="1"/>
      <c r="B31" s="3"/>
      <c r="C31" s="1"/>
      <c r="D31" s="2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75" customHeight="1">
      <c r="A32" s="18" t="s">
        <v>39</v>
      </c>
      <c r="B32" s="20" t="s">
        <v>40</v>
      </c>
      <c r="C32" s="20" t="s">
        <v>41</v>
      </c>
      <c r="D32" s="19" t="s">
        <v>42</v>
      </c>
      <c r="E32" s="19" t="s">
        <v>9</v>
      </c>
      <c r="F32" s="19" t="s">
        <v>43</v>
      </c>
      <c r="G32" s="19" t="s">
        <v>44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75" customHeight="1">
      <c r="A33" s="1"/>
      <c r="B33" s="44" t="s">
        <v>45</v>
      </c>
      <c r="C33" s="44" t="s">
        <v>46</v>
      </c>
      <c r="D33" s="45" t="s">
        <v>47</v>
      </c>
      <c r="E33" s="46">
        <v>2.0</v>
      </c>
      <c r="F33" s="25">
        <v>0.0</v>
      </c>
      <c r="G33" s="47">
        <f t="shared" ref="G33:G45" si="4">E33*F33</f>
        <v>0</v>
      </c>
      <c r="H33" s="1" t="s">
        <v>48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27.75" customHeight="1">
      <c r="A34" s="1"/>
      <c r="B34" s="44" t="s">
        <v>49</v>
      </c>
      <c r="C34" s="44" t="s">
        <v>46</v>
      </c>
      <c r="D34" s="48" t="s">
        <v>50</v>
      </c>
      <c r="E34" s="47">
        <v>2.0</v>
      </c>
      <c r="F34" s="25">
        <v>5.0</v>
      </c>
      <c r="G34" s="47">
        <f t="shared" si="4"/>
        <v>10</v>
      </c>
      <c r="H34" s="49" t="s">
        <v>51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44" t="s">
        <v>52</v>
      </c>
      <c r="C35" s="44" t="s">
        <v>46</v>
      </c>
      <c r="D35" s="48"/>
      <c r="E35" s="47">
        <v>1.0</v>
      </c>
      <c r="F35" s="25">
        <v>4.0</v>
      </c>
      <c r="G35" s="47">
        <f t="shared" si="4"/>
        <v>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75" customHeight="1">
      <c r="A36" s="1"/>
      <c r="B36" s="44" t="s">
        <v>53</v>
      </c>
      <c r="C36" s="44" t="s">
        <v>46</v>
      </c>
      <c r="D36" s="45" t="s">
        <v>54</v>
      </c>
      <c r="E36" s="47">
        <v>1.0</v>
      </c>
      <c r="F36" s="25">
        <v>4.0</v>
      </c>
      <c r="G36" s="47">
        <f t="shared" si="4"/>
        <v>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44" t="s">
        <v>55</v>
      </c>
      <c r="C37" s="44" t="s">
        <v>46</v>
      </c>
      <c r="D37" s="45" t="s">
        <v>56</v>
      </c>
      <c r="E37" s="46">
        <v>1.0</v>
      </c>
      <c r="F37" s="25">
        <v>0.0</v>
      </c>
      <c r="G37" s="47">
        <f t="shared" si="4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75" customHeight="1">
      <c r="A38" s="1"/>
      <c r="B38" s="44" t="s">
        <v>57</v>
      </c>
      <c r="C38" s="44" t="s">
        <v>46</v>
      </c>
      <c r="D38" s="48" t="s">
        <v>58</v>
      </c>
      <c r="E38" s="46">
        <v>0.5</v>
      </c>
      <c r="F38" s="25">
        <v>5.0</v>
      </c>
      <c r="G38" s="47">
        <f t="shared" si="4"/>
        <v>2.5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75" customHeight="1">
      <c r="A39" s="1"/>
      <c r="B39" s="44" t="s">
        <v>59</v>
      </c>
      <c r="C39" s="44" t="s">
        <v>46</v>
      </c>
      <c r="D39" s="48" t="s">
        <v>60</v>
      </c>
      <c r="E39" s="46">
        <v>0.5</v>
      </c>
      <c r="F39" s="25">
        <v>5.0</v>
      </c>
      <c r="G39" s="47">
        <f t="shared" si="4"/>
        <v>2.5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75" customHeight="1">
      <c r="A40" s="1"/>
      <c r="B40" s="44" t="s">
        <v>61</v>
      </c>
      <c r="C40" s="44" t="s">
        <v>46</v>
      </c>
      <c r="D40" s="48" t="s">
        <v>62</v>
      </c>
      <c r="E40" s="46">
        <v>2.0</v>
      </c>
      <c r="F40" s="25">
        <v>3.0</v>
      </c>
      <c r="G40" s="47">
        <f t="shared" si="4"/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44" t="s">
        <v>63</v>
      </c>
      <c r="C41" s="44" t="s">
        <v>46</v>
      </c>
      <c r="D41" s="45" t="s">
        <v>64</v>
      </c>
      <c r="E41" s="46">
        <v>1.0</v>
      </c>
      <c r="F41" s="25">
        <v>1.0</v>
      </c>
      <c r="G41" s="47">
        <f t="shared" si="4"/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44" t="s">
        <v>65</v>
      </c>
      <c r="C42" s="44" t="s">
        <v>46</v>
      </c>
      <c r="D42" s="45" t="s">
        <v>66</v>
      </c>
      <c r="E42" s="46">
        <v>1.0</v>
      </c>
      <c r="F42" s="25">
        <v>5.0</v>
      </c>
      <c r="G42" s="47">
        <f t="shared" si="4"/>
        <v>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75" customHeight="1">
      <c r="A43" s="1"/>
      <c r="B43" s="44" t="s">
        <v>67</v>
      </c>
      <c r="C43" s="44" t="s">
        <v>46</v>
      </c>
      <c r="D43" s="45" t="s">
        <v>68</v>
      </c>
      <c r="E43" s="47">
        <v>1.0</v>
      </c>
      <c r="F43" s="25">
        <v>5.0</v>
      </c>
      <c r="G43" s="47">
        <f t="shared" si="4"/>
        <v>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75" customHeight="1">
      <c r="A44" s="1"/>
      <c r="B44" s="44" t="s">
        <v>69</v>
      </c>
      <c r="C44" s="44" t="s">
        <v>46</v>
      </c>
      <c r="D44" s="45" t="s">
        <v>70</v>
      </c>
      <c r="E44" s="47">
        <v>1.0</v>
      </c>
      <c r="F44" s="25">
        <v>4.0</v>
      </c>
      <c r="G44" s="47">
        <f t="shared" si="4"/>
        <v>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1.5" customHeight="1">
      <c r="A45" s="1"/>
      <c r="B45" s="44" t="s">
        <v>71</v>
      </c>
      <c r="C45" s="44" t="s">
        <v>46</v>
      </c>
      <c r="D45" s="45" t="s">
        <v>72</v>
      </c>
      <c r="E45" s="46">
        <v>1.0</v>
      </c>
      <c r="F45" s="25">
        <v>3.0</v>
      </c>
      <c r="G45" s="47">
        <f t="shared" si="4"/>
        <v>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75" customHeight="1">
      <c r="A46" s="1"/>
      <c r="B46" s="27" t="s">
        <v>73</v>
      </c>
      <c r="C46" s="6"/>
      <c r="D46" s="6"/>
      <c r="E46" s="6"/>
      <c r="F46" s="7"/>
      <c r="G46" s="50">
        <f>SUM(G33:G45)</f>
        <v>47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75" customHeight="1">
      <c r="A47" s="1"/>
      <c r="B47" s="27" t="s">
        <v>74</v>
      </c>
      <c r="C47" s="6"/>
      <c r="D47" s="6"/>
      <c r="E47" s="6"/>
      <c r="F47" s="7"/>
      <c r="G47" s="42">
        <f>0.6+(0.01*G46)</f>
        <v>1.07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75" customHeight="1">
      <c r="A48" s="1"/>
      <c r="B48" s="29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75" customHeight="1">
      <c r="A49" s="1"/>
      <c r="B49" s="51"/>
      <c r="C49" s="51"/>
      <c r="D49" s="52"/>
      <c r="E49" s="51"/>
      <c r="F49" s="51"/>
      <c r="G49" s="5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75" customHeight="1">
      <c r="A50" s="18" t="s">
        <v>75</v>
      </c>
      <c r="B50" s="20" t="s">
        <v>76</v>
      </c>
      <c r="C50" s="20" t="s">
        <v>77</v>
      </c>
      <c r="D50" s="19" t="s">
        <v>78</v>
      </c>
      <c r="E50" s="19" t="s">
        <v>9</v>
      </c>
      <c r="F50" s="19" t="s">
        <v>43</v>
      </c>
      <c r="G50" s="19" t="s">
        <v>44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64.5" customHeight="1">
      <c r="A51" s="1"/>
      <c r="B51" s="53" t="s">
        <v>79</v>
      </c>
      <c r="C51" s="44" t="s">
        <v>80</v>
      </c>
      <c r="D51" s="48" t="s">
        <v>81</v>
      </c>
      <c r="E51" s="46">
        <v>1.5</v>
      </c>
      <c r="F51" s="25">
        <v>3.0</v>
      </c>
      <c r="G51" s="47">
        <f t="shared" ref="G51:G58" si="5">E51*F51</f>
        <v>4.5</v>
      </c>
      <c r="H51" s="1" t="s">
        <v>82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51.0" customHeight="1">
      <c r="A52" s="1"/>
      <c r="B52" s="53" t="s">
        <v>83</v>
      </c>
      <c r="C52" s="44" t="s">
        <v>80</v>
      </c>
      <c r="D52" s="48" t="s">
        <v>84</v>
      </c>
      <c r="E52" s="46">
        <v>0.5</v>
      </c>
      <c r="F52" s="25">
        <v>2.0</v>
      </c>
      <c r="G52" s="47">
        <f t="shared" si="5"/>
        <v>1</v>
      </c>
      <c r="H52" s="49" t="s">
        <v>51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8.75" customHeight="1">
      <c r="A53" s="1"/>
      <c r="B53" s="53" t="s">
        <v>85</v>
      </c>
      <c r="C53" s="44" t="s">
        <v>80</v>
      </c>
      <c r="D53" s="48" t="s">
        <v>86</v>
      </c>
      <c r="E53" s="46">
        <v>1.0</v>
      </c>
      <c r="F53" s="25">
        <v>3.0</v>
      </c>
      <c r="G53" s="47">
        <f t="shared" si="5"/>
        <v>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6.5" customHeight="1">
      <c r="A54" s="1"/>
      <c r="B54" s="53" t="s">
        <v>87</v>
      </c>
      <c r="C54" s="44" t="s">
        <v>80</v>
      </c>
      <c r="D54" s="48" t="s">
        <v>88</v>
      </c>
      <c r="E54" s="46">
        <v>0.5</v>
      </c>
      <c r="F54" s="25">
        <v>3.0</v>
      </c>
      <c r="G54" s="47">
        <f t="shared" si="5"/>
        <v>1.5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7.5" customHeight="1">
      <c r="A55" s="1"/>
      <c r="B55" s="53" t="s">
        <v>89</v>
      </c>
      <c r="C55" s="44" t="s">
        <v>90</v>
      </c>
      <c r="D55" s="45" t="s">
        <v>91</v>
      </c>
      <c r="E55" s="46">
        <v>1.0</v>
      </c>
      <c r="F55" s="25">
        <v>3.0</v>
      </c>
      <c r="G55" s="47">
        <f t="shared" si="5"/>
        <v>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3.5" customHeight="1">
      <c r="A56" s="1"/>
      <c r="B56" s="53" t="s">
        <v>92</v>
      </c>
      <c r="C56" s="44" t="s">
        <v>93</v>
      </c>
      <c r="D56" s="45" t="s">
        <v>94</v>
      </c>
      <c r="E56" s="46">
        <v>2.0</v>
      </c>
      <c r="F56" s="25">
        <v>3.0</v>
      </c>
      <c r="G56" s="47">
        <f t="shared" si="5"/>
        <v>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71.25" customHeight="1">
      <c r="A57" s="1"/>
      <c r="B57" s="53" t="s">
        <v>95</v>
      </c>
      <c r="C57" s="44" t="s">
        <v>96</v>
      </c>
      <c r="D57" s="48" t="s">
        <v>97</v>
      </c>
      <c r="E57" s="46">
        <v>-1.0</v>
      </c>
      <c r="F57" s="25">
        <v>5.0</v>
      </c>
      <c r="G57" s="47">
        <f t="shared" si="5"/>
        <v>-5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62.25" customHeight="1">
      <c r="A58" s="1"/>
      <c r="B58" s="53" t="s">
        <v>98</v>
      </c>
      <c r="C58" s="44" t="s">
        <v>99</v>
      </c>
      <c r="D58" s="48" t="s">
        <v>100</v>
      </c>
      <c r="E58" s="46">
        <v>-1.0</v>
      </c>
      <c r="F58" s="25">
        <v>4.0</v>
      </c>
      <c r="G58" s="47">
        <f t="shared" si="5"/>
        <v>-4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8.25" customHeight="1">
      <c r="A59" s="1"/>
      <c r="B59" s="27" t="s">
        <v>101</v>
      </c>
      <c r="C59" s="6"/>
      <c r="D59" s="6"/>
      <c r="E59" s="6"/>
      <c r="F59" s="7"/>
      <c r="G59" s="19">
        <f>SUM(G51:G58)</f>
        <v>10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75" customHeight="1">
      <c r="A60" s="1"/>
      <c r="B60" s="27" t="s">
        <v>102</v>
      </c>
      <c r="C60" s="6"/>
      <c r="D60" s="6"/>
      <c r="E60" s="6"/>
      <c r="F60" s="7"/>
      <c r="G60" s="19">
        <f>1.4 + (-0.03*G59)</f>
        <v>1.1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75" customHeight="1">
      <c r="A61" s="1"/>
      <c r="B61" s="27"/>
      <c r="C61" s="54"/>
      <c r="D61" s="55"/>
      <c r="E61" s="54"/>
      <c r="F61" s="56" t="s">
        <v>103</v>
      </c>
      <c r="G61" s="19">
        <f>COUNTIF($F$51:$F$56,"&lt;3")+COUNTIF($F$57:$F$58,"&gt;3")</f>
        <v>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75" customHeight="1">
      <c r="A62" s="1"/>
      <c r="B62" s="29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75" customHeight="1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75" customHeight="1">
      <c r="A64" s="18" t="s">
        <v>104</v>
      </c>
      <c r="B64" s="57" t="s">
        <v>105</v>
      </c>
      <c r="C64" s="6"/>
      <c r="D64" s="6"/>
      <c r="E64" s="6"/>
      <c r="F64" s="7"/>
      <c r="G64" s="58">
        <f>F29*G47*G60</f>
        <v>147.125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75" customHeight="1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75" customHeight="1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75" customHeight="1">
      <c r="A67" s="59" t="s">
        <v>106</v>
      </c>
      <c r="B67" s="20" t="s">
        <v>107</v>
      </c>
      <c r="C67" s="20" t="s">
        <v>108</v>
      </c>
      <c r="D67" s="20" t="s">
        <v>109</v>
      </c>
      <c r="E67" s="3"/>
      <c r="F67" s="1"/>
      <c r="G67" s="20" t="s">
        <v>110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1.5" customHeight="1">
      <c r="A68" s="1"/>
      <c r="B68" s="60">
        <v>20.0</v>
      </c>
      <c r="C68" s="60">
        <f>IF($G$61&gt;=5,36,IF(AND(G$61&gt;2,$G$61&lt;=4),28, IF(AND($G$61&gt;=0,$G$61&lt;=2),20,"error")))</f>
        <v>28</v>
      </c>
      <c r="D68" s="61">
        <f>IF($G$61&gt;=5,$G$68*(36/20),IF(AND($G$61&gt;2,$G$61&lt;=4),$G$68*(28/20), IF(AND($G$61&gt;=0,$G$61&lt;=2),$G$68,"error")))</f>
        <v>6.3</v>
      </c>
      <c r="E68" s="3"/>
      <c r="F68" s="1"/>
      <c r="G68" s="62">
        <v>4.5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75" customHeight="1">
      <c r="A69" s="1"/>
      <c r="B69" s="63" t="s">
        <v>111</v>
      </c>
      <c r="C69" s="6"/>
      <c r="D69" s="7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75" customHeight="1">
      <c r="A70" s="64" t="s">
        <v>112</v>
      </c>
      <c r="B70" s="60">
        <f t="shared" ref="B70:D70" si="6">$G$64*B68</f>
        <v>2942.5</v>
      </c>
      <c r="C70" s="60">
        <f t="shared" si="6"/>
        <v>4119.5</v>
      </c>
      <c r="D70" s="60">
        <f t="shared" si="6"/>
        <v>926.8875</v>
      </c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75" customHeight="1">
      <c r="A71" s="64" t="s">
        <v>113</v>
      </c>
      <c r="B71" s="65">
        <f t="shared" ref="B71:D71" si="7">B70/(22*8)</f>
        <v>16.71875</v>
      </c>
      <c r="C71" s="65">
        <f t="shared" si="7"/>
        <v>23.40625</v>
      </c>
      <c r="D71" s="66">
        <f t="shared" si="7"/>
        <v>5.26640625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75" customHeight="1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75" customHeight="1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75" customHeight="1">
      <c r="A74" s="18" t="s">
        <v>114</v>
      </c>
      <c r="B74" s="67" t="s">
        <v>115</v>
      </c>
      <c r="C74" s="68"/>
      <c r="D74" s="55"/>
      <c r="E74" s="54"/>
      <c r="F74" s="6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75" customHeight="1">
      <c r="A75" s="1"/>
      <c r="B75" s="43" t="s">
        <v>116</v>
      </c>
      <c r="C75" s="19" t="s">
        <v>117</v>
      </c>
      <c r="D75" s="58" t="s">
        <v>118</v>
      </c>
      <c r="E75" s="58" t="s">
        <v>119</v>
      </c>
      <c r="F75" s="58" t="s">
        <v>120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75" customHeight="1">
      <c r="A76" s="1"/>
      <c r="B76" s="70" t="s">
        <v>121</v>
      </c>
      <c r="C76" s="71">
        <v>0.4</v>
      </c>
      <c r="D76" s="65">
        <f t="shared" ref="D76:F76" si="8">$C76/$C$76*B$71</f>
        <v>16.71875</v>
      </c>
      <c r="E76" s="65">
        <f t="shared" si="8"/>
        <v>23.40625</v>
      </c>
      <c r="F76" s="65">
        <f t="shared" si="8"/>
        <v>5.26640625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75" customHeight="1">
      <c r="A77" s="1"/>
      <c r="B77" s="70" t="s">
        <v>122</v>
      </c>
      <c r="C77" s="71">
        <f>1-C76</f>
        <v>0.6</v>
      </c>
      <c r="D77" s="60">
        <f t="shared" ref="D77:F77" si="9">$C77/$C$76*B$71</f>
        <v>25.078125</v>
      </c>
      <c r="E77" s="60">
        <f t="shared" si="9"/>
        <v>35.109375</v>
      </c>
      <c r="F77" s="60">
        <f t="shared" si="9"/>
        <v>7.899609375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75" customHeight="1">
      <c r="A78" s="1"/>
      <c r="B78" s="72"/>
      <c r="C78" s="71">
        <f>SUM(C76:C77)</f>
        <v>1</v>
      </c>
      <c r="D78" s="65">
        <f t="shared" ref="D78:F78" si="10">$C78/$C$76*B$71</f>
        <v>41.796875</v>
      </c>
      <c r="E78" s="65">
        <f t="shared" si="10"/>
        <v>58.515625</v>
      </c>
      <c r="F78" s="65">
        <f t="shared" si="10"/>
        <v>13.16601563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75" customHeight="1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75" customHeight="1">
      <c r="A80" s="18" t="s">
        <v>123</v>
      </c>
      <c r="B80" s="25">
        <v>5.0</v>
      </c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75" customHeight="1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75" customHeight="1">
      <c r="A82" s="18" t="s">
        <v>124</v>
      </c>
      <c r="B82" s="58" t="s">
        <v>125</v>
      </c>
      <c r="C82" s="58" t="s">
        <v>126</v>
      </c>
      <c r="D82" s="58" t="s">
        <v>127</v>
      </c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75" customHeight="1">
      <c r="A83" s="73"/>
      <c r="B83" s="74">
        <f>$D$78/$B$80</f>
        <v>8.359375</v>
      </c>
      <c r="C83" s="74">
        <f>$E$78/$B$80</f>
        <v>11.703125</v>
      </c>
      <c r="D83" s="74">
        <f>$F$78/$B$80</f>
        <v>2.633203125</v>
      </c>
      <c r="E83" s="73"/>
      <c r="F83" s="73"/>
      <c r="G83" s="7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75" customHeight="1">
      <c r="A84" s="73"/>
      <c r="B84" s="73"/>
      <c r="C84" s="73"/>
      <c r="D84" s="73"/>
      <c r="E84" s="75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3"/>
      <c r="B85" s="73"/>
      <c r="C85" s="73"/>
      <c r="D85" s="73"/>
      <c r="E85" s="75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3"/>
      <c r="B86" s="73"/>
      <c r="C86" s="73"/>
      <c r="D86" s="73"/>
      <c r="E86" s="75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3"/>
      <c r="B87" s="73"/>
      <c r="C87" s="73"/>
      <c r="D87" s="73"/>
      <c r="E87" s="75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3"/>
      <c r="B88" s="73"/>
      <c r="C88" s="73"/>
      <c r="D88" s="73"/>
      <c r="E88" s="75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3"/>
      <c r="B89" s="73"/>
      <c r="C89" s="73"/>
      <c r="D89" s="73"/>
      <c r="E89" s="75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3"/>
      <c r="B90" s="73"/>
      <c r="C90" s="73"/>
      <c r="D90" s="73"/>
      <c r="E90" s="75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3"/>
      <c r="B91" s="73"/>
      <c r="C91" s="73"/>
      <c r="D91" s="73"/>
      <c r="E91" s="75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3"/>
      <c r="B92" s="73"/>
      <c r="C92" s="73"/>
      <c r="D92" s="73"/>
      <c r="E92" s="75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3"/>
      <c r="B93" s="73"/>
      <c r="C93" s="73"/>
      <c r="D93" s="73"/>
      <c r="E93" s="75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3"/>
      <c r="B94" s="73"/>
      <c r="C94" s="73"/>
      <c r="D94" s="73"/>
      <c r="E94" s="75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3"/>
      <c r="B95" s="73"/>
      <c r="C95" s="73"/>
      <c r="D95" s="73"/>
      <c r="E95" s="75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3"/>
      <c r="B96" s="73"/>
      <c r="C96" s="73"/>
      <c r="D96" s="73"/>
      <c r="E96" s="75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3"/>
      <c r="B97" s="73"/>
      <c r="C97" s="73"/>
      <c r="D97" s="73"/>
      <c r="E97" s="75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3"/>
      <c r="B98" s="73"/>
      <c r="C98" s="73"/>
      <c r="D98" s="73"/>
      <c r="E98" s="75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3"/>
      <c r="B99" s="73"/>
      <c r="C99" s="73"/>
      <c r="D99" s="73"/>
      <c r="E99" s="75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1"/>
      <c r="B100" s="1"/>
      <c r="C100" s="1"/>
      <c r="D100" s="2"/>
      <c r="E100" s="3"/>
      <c r="F100" s="1"/>
      <c r="G100" s="1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60:F60"/>
    <mergeCell ref="B64:F64"/>
    <mergeCell ref="B69:D69"/>
    <mergeCell ref="B2:G2"/>
    <mergeCell ref="C11:F11"/>
    <mergeCell ref="C26:E26"/>
    <mergeCell ref="C29:E29"/>
    <mergeCell ref="B46:F46"/>
    <mergeCell ref="B47:F47"/>
    <mergeCell ref="B59:F59"/>
  </mergeCells>
  <dataValidations>
    <dataValidation type="list" allowBlank="1" showErrorMessage="1" sqref="C8:C10">
      <formula1>"Simple,Intermedio,Complejo"</formula1>
    </dataValidation>
    <dataValidation type="decimal" allowBlank="1" showInputMessage="1" showErrorMessage="1" prompt="Entre 1 y 9 personas." sqref="B80">
      <formula1>1.0</formula1>
      <formula2>9.0</formula2>
    </dataValidation>
  </dataValidations>
  <hyperlinks>
    <hyperlink r:id="rId2" location="v=onepage&amp;q=e7%20part-time%20members&amp;f=false" ref="H34"/>
    <hyperlink r:id="rId3" location="v=onepage&amp;q=e7%20part-time%20members&amp;f=false" ref="H52"/>
  </hyperlinks>
  <printOptions/>
  <pageMargins bottom="1.0" footer="0.0" header="0.0" left="0.75" right="0.75" top="1.0"/>
  <pageSetup orientation="portrait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2021-09-16T15:20:38Z</dcterms:created>
  <dc:creator>Valeria Centurión</dc:creator>
</cp:coreProperties>
</file>