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320" windowHeight="9270"/>
  </bookViews>
  <sheets>
    <sheet name="Jan" sheetId="1" r:id="rId1"/>
    <sheet name="Feb" sheetId="2" r:id="rId2"/>
    <sheet name="Mar" sheetId="3" r:id="rId3"/>
    <sheet name="Apr" sheetId="4" r:id="rId4"/>
    <sheet name="May" sheetId="5" r:id="rId5"/>
    <sheet name="Jun" sheetId="6" r:id="rId6"/>
    <sheet name="Jul" sheetId="7" r:id="rId7"/>
    <sheet name="Aug" sheetId="8" r:id="rId8"/>
    <sheet name="Sep" sheetId="9" r:id="rId9"/>
    <sheet name="Oct" sheetId="10" r:id="rId10"/>
    <sheet name="Nov" sheetId="11" r:id="rId11"/>
    <sheet name="Dec" sheetId="13" r:id="rId12"/>
  </sheets>
  <calcPr calcId="125725"/>
</workbook>
</file>

<file path=xl/calcChain.xml><?xml version="1.0" encoding="utf-8"?>
<calcChain xmlns="http://schemas.openxmlformats.org/spreadsheetml/2006/main">
  <c r="BU124" i="1"/>
  <c r="BT124"/>
  <c r="BQ124"/>
  <c r="BE124"/>
  <c r="BD124"/>
  <c r="BC124"/>
  <c r="AQ124"/>
  <c r="AP124"/>
  <c r="AO124"/>
  <c r="AL124"/>
  <c r="AI124"/>
  <c r="AH124"/>
  <c r="AG124"/>
  <c r="AF124"/>
  <c r="AE124"/>
  <c r="AC124"/>
  <c r="AB124"/>
  <c r="BU123"/>
  <c r="BT123"/>
  <c r="BQ123"/>
  <c r="BE123"/>
  <c r="BC123"/>
  <c r="AQ123"/>
  <c r="AP123"/>
  <c r="BD123" s="1"/>
  <c r="AO123"/>
  <c r="AL123"/>
  <c r="AI123"/>
  <c r="AH123"/>
  <c r="AG123"/>
  <c r="AF123"/>
  <c r="AE123"/>
  <c r="AC123"/>
  <c r="AB123"/>
  <c r="BU122"/>
  <c r="BT122"/>
  <c r="BQ122"/>
  <c r="BE122"/>
  <c r="BC122"/>
  <c r="AQ122"/>
  <c r="AP122"/>
  <c r="BD122" s="1"/>
  <c r="AO122"/>
  <c r="AL122"/>
  <c r="AI122"/>
  <c r="AH122"/>
  <c r="AG122"/>
  <c r="AF122"/>
  <c r="AE122"/>
  <c r="AC122"/>
  <c r="AB122"/>
  <c r="BU121"/>
  <c r="BT121"/>
  <c r="BQ121"/>
  <c r="BE121"/>
  <c r="BC121"/>
  <c r="AQ121"/>
  <c r="AP121"/>
  <c r="BD121" s="1"/>
  <c r="AO121"/>
  <c r="AL121"/>
  <c r="AI121"/>
  <c r="AH121"/>
  <c r="AG121"/>
  <c r="AF121"/>
  <c r="AE121"/>
  <c r="AC121"/>
  <c r="AB121"/>
  <c r="BU120"/>
  <c r="BT120"/>
  <c r="BQ120"/>
  <c r="BE120"/>
  <c r="BD120"/>
  <c r="BC120"/>
  <c r="AQ120"/>
  <c r="AP120"/>
  <c r="AO120"/>
  <c r="AL120"/>
  <c r="AI120"/>
  <c r="AH120"/>
  <c r="AG120"/>
  <c r="AF120"/>
  <c r="AE120"/>
  <c r="AC120"/>
  <c r="AB120"/>
  <c r="BU119"/>
  <c r="BT119"/>
  <c r="BQ119"/>
  <c r="BE119"/>
  <c r="BC119"/>
  <c r="AQ119"/>
  <c r="AP119"/>
  <c r="BD119" s="1"/>
  <c r="AO119"/>
  <c r="AL119"/>
  <c r="AI119"/>
  <c r="AH119"/>
  <c r="AG119"/>
  <c r="AF119"/>
  <c r="AE119"/>
  <c r="AC119"/>
  <c r="AB119"/>
  <c r="BU118"/>
  <c r="BT118"/>
  <c r="BQ118"/>
  <c r="BE118"/>
  <c r="BC118"/>
  <c r="AQ118"/>
  <c r="AP118"/>
  <c r="BD118" s="1"/>
  <c r="AO118"/>
  <c r="AL118"/>
  <c r="AI118"/>
  <c r="AH118"/>
  <c r="AG118"/>
  <c r="AF118"/>
  <c r="AE118"/>
  <c r="AC118"/>
  <c r="AB118"/>
  <c r="BU117"/>
  <c r="BT117"/>
  <c r="BQ117"/>
  <c r="BE117"/>
  <c r="BC117"/>
  <c r="AQ117"/>
  <c r="AP117"/>
  <c r="BD117" s="1"/>
  <c r="AO117"/>
  <c r="AL117"/>
  <c r="AI117"/>
  <c r="AH117"/>
  <c r="AG117"/>
  <c r="AF117"/>
  <c r="AE117"/>
  <c r="AC117"/>
  <c r="AB117"/>
  <c r="BU116"/>
  <c r="BT116"/>
  <c r="BQ116"/>
  <c r="BE116"/>
  <c r="BD116"/>
  <c r="BC116"/>
  <c r="AQ116"/>
  <c r="AP116"/>
  <c r="AO116"/>
  <c r="AL116"/>
  <c r="AI116"/>
  <c r="AH116"/>
  <c r="AG116"/>
  <c r="AF116"/>
  <c r="AE116"/>
  <c r="AC116"/>
  <c r="AB116"/>
  <c r="BU115"/>
  <c r="BT115"/>
  <c r="BQ115"/>
  <c r="BE115"/>
  <c r="BC115"/>
  <c r="AQ115"/>
  <c r="AP115"/>
  <c r="BD115" s="1"/>
  <c r="AO115"/>
  <c r="AL115"/>
  <c r="AI115"/>
  <c r="AH115"/>
  <c r="AG115"/>
  <c r="AF115"/>
  <c r="AE115"/>
  <c r="AC115"/>
  <c r="AB115"/>
  <c r="BU114"/>
  <c r="BT114"/>
  <c r="BQ114"/>
  <c r="BE114"/>
  <c r="BC114"/>
  <c r="AQ114"/>
  <c r="AP114"/>
  <c r="BD114" s="1"/>
  <c r="AO114"/>
  <c r="AL114"/>
  <c r="AI114"/>
  <c r="AH114"/>
  <c r="AG114"/>
  <c r="AF114"/>
  <c r="AE114"/>
  <c r="AC114"/>
  <c r="AB114"/>
  <c r="BU113"/>
  <c r="BT113"/>
  <c r="BQ113"/>
  <c r="BE113"/>
  <c r="BC113"/>
  <c r="AQ113"/>
  <c r="AP113"/>
  <c r="BD113" s="1"/>
  <c r="AO113"/>
  <c r="AL113"/>
  <c r="AI113"/>
  <c r="AH113"/>
  <c r="AG113"/>
  <c r="AF113"/>
  <c r="AE113"/>
  <c r="AC113"/>
  <c r="AB113"/>
  <c r="BU112"/>
  <c r="BT112"/>
  <c r="BQ112"/>
  <c r="BE112"/>
  <c r="BD112"/>
  <c r="BC112"/>
  <c r="AQ112"/>
  <c r="AP112"/>
  <c r="AO112"/>
  <c r="AL112"/>
  <c r="AI112"/>
  <c r="AH112"/>
  <c r="AG112"/>
  <c r="AF112"/>
  <c r="AE112"/>
  <c r="AC112"/>
  <c r="AB112"/>
  <c r="BU111"/>
  <c r="BT111"/>
  <c r="BQ111"/>
  <c r="BE111"/>
  <c r="BC111"/>
  <c r="AQ111"/>
  <c r="AP111"/>
  <c r="BD111" s="1"/>
  <c r="AO111"/>
  <c r="AL111"/>
  <c r="AI111"/>
  <c r="AH111"/>
  <c r="AG111"/>
  <c r="AF111"/>
  <c r="AE111"/>
  <c r="AC111"/>
  <c r="AB111"/>
  <c r="BU110"/>
  <c r="BT110"/>
  <c r="BQ110"/>
  <c r="BE110"/>
  <c r="BC110"/>
  <c r="AQ110"/>
  <c r="AP110"/>
  <c r="BD110" s="1"/>
  <c r="AO110"/>
  <c r="AL110"/>
  <c r="AI110"/>
  <c r="AH110"/>
  <c r="AG110"/>
  <c r="AF110"/>
  <c r="AE110"/>
  <c r="AC110"/>
  <c r="AB110"/>
  <c r="BU109"/>
  <c r="BT109"/>
  <c r="BQ109"/>
  <c r="BE109"/>
  <c r="BC109"/>
  <c r="AQ109"/>
  <c r="AP109"/>
  <c r="BD109" s="1"/>
  <c r="AO109"/>
  <c r="AL109"/>
  <c r="AI109"/>
  <c r="AH109"/>
  <c r="AG109"/>
  <c r="AF109"/>
  <c r="AE109"/>
  <c r="AC109"/>
  <c r="AB109"/>
  <c r="BU108"/>
  <c r="BT108"/>
  <c r="BQ108"/>
  <c r="BE108"/>
  <c r="BD108"/>
  <c r="BC108"/>
  <c r="AQ108"/>
  <c r="AP108"/>
  <c r="AO108"/>
  <c r="AL108"/>
  <c r="AI108"/>
  <c r="AH108"/>
  <c r="AG108"/>
  <c r="AF108"/>
  <c r="AE108"/>
  <c r="AC108"/>
  <c r="AB108"/>
  <c r="BU107"/>
  <c r="BT107"/>
  <c r="BQ107"/>
  <c r="BE107"/>
  <c r="BC107"/>
  <c r="AQ107"/>
  <c r="AP107"/>
  <c r="BD107" s="1"/>
  <c r="AO107"/>
  <c r="AL107"/>
  <c r="AI107"/>
  <c r="AH107"/>
  <c r="AG107"/>
  <c r="AF107"/>
  <c r="AE107"/>
  <c r="AC107"/>
  <c r="AB107"/>
  <c r="BU106"/>
  <c r="BT106"/>
  <c r="BQ106"/>
  <c r="BE106"/>
  <c r="BC106"/>
  <c r="AQ106"/>
  <c r="AP106"/>
  <c r="BD106" s="1"/>
  <c r="AO106"/>
  <c r="AL106"/>
  <c r="AI106"/>
  <c r="AH106"/>
  <c r="AG106"/>
  <c r="AF106"/>
  <c r="AE106"/>
  <c r="AC106"/>
  <c r="AB106"/>
  <c r="BU105"/>
  <c r="BT105"/>
  <c r="BQ105"/>
  <c r="BE105"/>
  <c r="BC105"/>
  <c r="AQ105"/>
  <c r="AP105"/>
  <c r="BD105" s="1"/>
  <c r="AO105"/>
  <c r="AL105"/>
  <c r="AI105"/>
  <c r="AH105"/>
  <c r="AG105"/>
  <c r="AF105"/>
  <c r="AE105"/>
  <c r="AC105"/>
  <c r="AB105"/>
  <c r="BU104"/>
  <c r="BT104"/>
  <c r="BQ104"/>
  <c r="BE104"/>
  <c r="BD104"/>
  <c r="BC104"/>
  <c r="AQ104"/>
  <c r="AP104"/>
  <c r="AO104"/>
  <c r="AL104"/>
  <c r="AI104"/>
  <c r="AH104"/>
  <c r="AG104"/>
  <c r="AF104"/>
  <c r="AE104"/>
  <c r="AC104"/>
  <c r="BU103"/>
  <c r="BT103"/>
  <c r="BQ103"/>
  <c r="BE103"/>
  <c r="BD103"/>
  <c r="BC103"/>
  <c r="AQ103"/>
  <c r="AP103"/>
  <c r="AO103"/>
  <c r="AL103"/>
  <c r="AI103"/>
  <c r="AH103"/>
  <c r="AG103"/>
  <c r="AF103"/>
  <c r="AE103"/>
  <c r="AC103"/>
  <c r="BU102"/>
  <c r="BT102"/>
  <c r="BQ102"/>
  <c r="BE102"/>
  <c r="BD102"/>
  <c r="BC102"/>
  <c r="AQ102"/>
  <c r="AP102"/>
  <c r="AO102"/>
  <c r="AL102"/>
  <c r="AI102"/>
  <c r="AH102"/>
  <c r="AG102"/>
  <c r="AF102"/>
  <c r="AE102"/>
  <c r="AC102"/>
  <c r="BU101"/>
  <c r="BT101"/>
  <c r="BQ101"/>
  <c r="BE101"/>
  <c r="BD101"/>
  <c r="BC101"/>
  <c r="AQ101"/>
  <c r="AP101"/>
  <c r="AO101"/>
  <c r="AL101"/>
  <c r="AI101"/>
  <c r="AH101"/>
  <c r="AG101"/>
  <c r="AF101"/>
  <c r="AE101"/>
  <c r="AC101"/>
  <c r="AB101"/>
  <c r="BU100"/>
  <c r="BT100"/>
  <c r="BQ100"/>
  <c r="BE100"/>
  <c r="BC100"/>
  <c r="AQ100"/>
  <c r="AP100"/>
  <c r="BD100" s="1"/>
  <c r="AO100"/>
  <c r="AL100"/>
  <c r="AI100"/>
  <c r="AH100"/>
  <c r="AG100"/>
  <c r="AF100"/>
  <c r="AE100"/>
  <c r="AC100"/>
  <c r="AB100"/>
  <c r="BV99"/>
  <c r="BU99"/>
  <c r="BT99"/>
  <c r="BQ99"/>
  <c r="BE99"/>
  <c r="BD99"/>
  <c r="BC99"/>
  <c r="AQ99"/>
  <c r="AP99"/>
  <c r="AO99"/>
  <c r="AL99"/>
  <c r="AI99"/>
  <c r="AH99"/>
  <c r="AG99"/>
  <c r="AF99"/>
  <c r="AE99"/>
  <c r="AC99"/>
  <c r="AB99"/>
  <c r="BU98"/>
  <c r="BT98"/>
  <c r="BQ98"/>
  <c r="BE98"/>
  <c r="BD98"/>
  <c r="BC98"/>
  <c r="AQ98"/>
  <c r="AP98"/>
  <c r="AO98"/>
  <c r="AL98"/>
  <c r="AI98"/>
  <c r="AH98"/>
  <c r="AG98"/>
  <c r="AF98"/>
  <c r="AE98"/>
  <c r="AC98"/>
  <c r="AB98"/>
  <c r="BU97"/>
  <c r="BT97"/>
  <c r="BQ97"/>
  <c r="BE97"/>
  <c r="BC97"/>
  <c r="AQ97"/>
  <c r="AP97"/>
  <c r="BD97" s="1"/>
  <c r="AO97"/>
  <c r="AL97"/>
  <c r="AI97"/>
  <c r="AH97"/>
  <c r="AG97"/>
  <c r="AF97"/>
  <c r="AE97"/>
  <c r="AC97"/>
  <c r="AB97"/>
  <c r="BU96"/>
  <c r="BT96"/>
  <c r="BQ96"/>
  <c r="BE96"/>
  <c r="BC96"/>
  <c r="AQ96"/>
  <c r="AP96"/>
  <c r="BD96" s="1"/>
  <c r="AO96"/>
  <c r="AL96"/>
  <c r="AI96"/>
  <c r="AH96"/>
  <c r="AG96"/>
  <c r="AF96"/>
  <c r="AE96"/>
  <c r="AC96"/>
  <c r="AB96"/>
  <c r="BU95"/>
  <c r="BT95"/>
  <c r="BQ95"/>
  <c r="BE95"/>
  <c r="BC95"/>
  <c r="AQ95"/>
  <c r="AP95"/>
  <c r="BD95" s="1"/>
  <c r="AO95"/>
  <c r="AL95"/>
  <c r="AI95"/>
  <c r="AH95"/>
  <c r="AG95"/>
  <c r="AF95"/>
  <c r="AE95"/>
  <c r="AC95"/>
  <c r="AB95"/>
  <c r="BU94"/>
  <c r="BT94"/>
  <c r="BQ94"/>
  <c r="BE94"/>
  <c r="BD94"/>
  <c r="BC94"/>
  <c r="AQ94"/>
  <c r="AP94"/>
  <c r="AO94"/>
  <c r="AL94"/>
  <c r="AI94"/>
  <c r="AH94"/>
  <c r="AG94"/>
  <c r="AF94"/>
  <c r="AE94"/>
  <c r="AC94"/>
  <c r="AB94"/>
  <c r="BU93"/>
  <c r="BT93"/>
  <c r="BQ93"/>
  <c r="BE93"/>
  <c r="BC93"/>
  <c r="AQ93"/>
  <c r="AP93"/>
  <c r="BD93" s="1"/>
  <c r="AO93"/>
  <c r="AL93"/>
  <c r="AI93"/>
  <c r="AH93"/>
  <c r="AG93"/>
  <c r="AF93"/>
  <c r="AE93"/>
  <c r="AC93"/>
  <c r="AB93"/>
  <c r="BU92"/>
  <c r="BT92"/>
  <c r="BQ92"/>
  <c r="BE92"/>
  <c r="BC92"/>
  <c r="AQ92"/>
  <c r="AP92"/>
  <c r="BD92" s="1"/>
  <c r="AO92"/>
  <c r="AL92"/>
  <c r="AI92"/>
  <c r="AH92"/>
  <c r="AG92"/>
  <c r="AF92"/>
  <c r="AE92"/>
  <c r="AC92"/>
  <c r="AB92"/>
  <c r="BU91"/>
  <c r="BT91"/>
  <c r="BQ91"/>
  <c r="BE91"/>
  <c r="BC91"/>
  <c r="AQ91"/>
  <c r="AP91"/>
  <c r="BD91" s="1"/>
  <c r="AO91"/>
  <c r="AL91"/>
  <c r="AI91"/>
  <c r="AH91"/>
  <c r="AG91"/>
  <c r="AF91"/>
  <c r="AE91"/>
  <c r="AC91"/>
  <c r="AB91"/>
  <c r="BU90"/>
  <c r="BT90"/>
  <c r="BQ90"/>
  <c r="BE90"/>
  <c r="BD90"/>
  <c r="BC90"/>
  <c r="AQ90"/>
  <c r="AP90"/>
  <c r="AO90"/>
  <c r="AL90"/>
  <c r="AI90"/>
  <c r="AH90"/>
  <c r="AG90"/>
  <c r="AF90"/>
  <c r="AE90"/>
  <c r="AC90"/>
  <c r="AB90"/>
  <c r="BU89"/>
  <c r="BT89"/>
  <c r="BQ89"/>
  <c r="BD89"/>
  <c r="BC89"/>
  <c r="AQ89"/>
  <c r="AP89"/>
  <c r="BE89" s="1"/>
  <c r="AO89"/>
  <c r="AL89"/>
  <c r="AI89"/>
  <c r="AH89"/>
  <c r="AG89"/>
  <c r="AF89"/>
  <c r="AE89"/>
  <c r="AC89"/>
  <c r="AB89"/>
  <c r="BU88"/>
  <c r="BT88"/>
  <c r="BQ88"/>
  <c r="BC88"/>
  <c r="AQ88"/>
  <c r="AP88"/>
  <c r="BE88" s="1"/>
  <c r="AO88"/>
  <c r="AL88"/>
  <c r="AI88"/>
  <c r="AH88"/>
  <c r="AG88"/>
  <c r="AF88"/>
  <c r="AE88"/>
  <c r="AC88"/>
  <c r="AB88"/>
  <c r="BU87"/>
  <c r="BT87"/>
  <c r="BQ87"/>
  <c r="BC87"/>
  <c r="AQ87"/>
  <c r="AP87"/>
  <c r="BD87" s="1"/>
  <c r="AO87"/>
  <c r="AL87"/>
  <c r="AI87"/>
  <c r="AH87"/>
  <c r="AG87"/>
  <c r="AF87"/>
  <c r="AE87"/>
  <c r="AC87"/>
  <c r="AB87"/>
  <c r="BU86"/>
  <c r="BT86"/>
  <c r="BQ86"/>
  <c r="BD86"/>
  <c r="BC86"/>
  <c r="AQ86"/>
  <c r="AP86"/>
  <c r="BE86" s="1"/>
  <c r="AO86"/>
  <c r="AL86"/>
  <c r="AI86"/>
  <c r="AH86"/>
  <c r="AG86"/>
  <c r="AF86"/>
  <c r="AE86"/>
  <c r="AC86"/>
  <c r="AB86"/>
  <c r="BU85"/>
  <c r="BT85"/>
  <c r="BQ85"/>
  <c r="BD85"/>
  <c r="BC85"/>
  <c r="AQ85"/>
  <c r="AP85"/>
  <c r="BE85" s="1"/>
  <c r="AO85"/>
  <c r="AL85"/>
  <c r="AI85"/>
  <c r="AH85"/>
  <c r="AG85"/>
  <c r="AF85"/>
  <c r="AE85"/>
  <c r="AC85"/>
  <c r="AB85"/>
  <c r="BU84"/>
  <c r="BT84"/>
  <c r="BQ84"/>
  <c r="BC84"/>
  <c r="AQ84"/>
  <c r="AP84"/>
  <c r="BD84" s="1"/>
  <c r="AO84"/>
  <c r="AL84"/>
  <c r="AI84"/>
  <c r="AH84"/>
  <c r="AG84"/>
  <c r="AF84"/>
  <c r="AE84"/>
  <c r="AC84"/>
  <c r="AB84"/>
  <c r="BU83"/>
  <c r="BT83"/>
  <c r="BQ83"/>
  <c r="BC83"/>
  <c r="AQ83"/>
  <c r="AP83"/>
  <c r="BD83" s="1"/>
  <c r="AO83"/>
  <c r="AL83"/>
  <c r="AI83"/>
  <c r="AH83"/>
  <c r="AG83"/>
  <c r="AF83"/>
  <c r="AE83"/>
  <c r="AC83"/>
  <c r="AB83"/>
  <c r="BU82"/>
  <c r="BT82"/>
  <c r="BQ82"/>
  <c r="BC82"/>
  <c r="AQ82"/>
  <c r="AP82"/>
  <c r="BD82" s="1"/>
  <c r="AO82"/>
  <c r="AL82"/>
  <c r="AI82"/>
  <c r="AH82"/>
  <c r="AG82"/>
  <c r="AF82"/>
  <c r="AE82"/>
  <c r="AC82"/>
  <c r="AB82"/>
  <c r="BU81"/>
  <c r="BT81"/>
  <c r="BQ81"/>
  <c r="BD81"/>
  <c r="BC81"/>
  <c r="AQ81"/>
  <c r="AP81"/>
  <c r="BE81" s="1"/>
  <c r="AO81"/>
  <c r="AL81"/>
  <c r="AI81"/>
  <c r="AH81"/>
  <c r="AG81"/>
  <c r="AF81"/>
  <c r="AE81"/>
  <c r="AC81"/>
  <c r="AB81"/>
  <c r="BU80"/>
  <c r="BT80"/>
  <c r="BQ80"/>
  <c r="BC80"/>
  <c r="AQ80"/>
  <c r="AP80"/>
  <c r="BE80" s="1"/>
  <c r="AO80"/>
  <c r="AL80"/>
  <c r="AI80"/>
  <c r="AH80"/>
  <c r="AG80"/>
  <c r="AF80"/>
  <c r="AE80"/>
  <c r="AC80"/>
  <c r="AB80"/>
  <c r="BU79"/>
  <c r="BT79"/>
  <c r="BQ79"/>
  <c r="BC79"/>
  <c r="AQ79"/>
  <c r="AP79"/>
  <c r="BD79" s="1"/>
  <c r="AO79"/>
  <c r="AL79"/>
  <c r="AI79"/>
  <c r="AH79"/>
  <c r="AG79"/>
  <c r="AF79"/>
  <c r="AE79"/>
  <c r="AC79"/>
  <c r="AB79"/>
  <c r="BU78"/>
  <c r="BT78"/>
  <c r="BQ78"/>
  <c r="BC78"/>
  <c r="AQ78"/>
  <c r="AP78"/>
  <c r="BD78" s="1"/>
  <c r="AO78"/>
  <c r="AL78"/>
  <c r="AI78"/>
  <c r="AH78"/>
  <c r="AG78"/>
  <c r="AF78"/>
  <c r="AE78"/>
  <c r="AC78"/>
  <c r="AB78"/>
  <c r="BU77"/>
  <c r="BT77"/>
  <c r="BQ77"/>
  <c r="BD77"/>
  <c r="BC77"/>
  <c r="AQ77"/>
  <c r="AP77"/>
  <c r="BE77" s="1"/>
  <c r="AO77"/>
  <c r="AL77"/>
  <c r="AI77"/>
  <c r="AH77"/>
  <c r="AG77"/>
  <c r="AF77"/>
  <c r="AE77"/>
  <c r="AC77"/>
  <c r="AB77"/>
  <c r="BU76"/>
  <c r="BT76"/>
  <c r="BQ76"/>
  <c r="BC76"/>
  <c r="AQ76"/>
  <c r="AP76"/>
  <c r="BE76" s="1"/>
  <c r="AO76"/>
  <c r="AL76"/>
  <c r="AI76"/>
  <c r="AH76"/>
  <c r="AG76"/>
  <c r="AF76"/>
  <c r="AE76"/>
  <c r="AC76"/>
  <c r="AB76"/>
  <c r="BU75"/>
  <c r="BT75"/>
  <c r="BQ75"/>
  <c r="BD75"/>
  <c r="BC75"/>
  <c r="AQ75"/>
  <c r="AP75"/>
  <c r="BE75" s="1"/>
  <c r="AO75"/>
  <c r="AL75"/>
  <c r="AI75"/>
  <c r="AH75"/>
  <c r="AG75"/>
  <c r="AF75"/>
  <c r="AE75"/>
  <c r="AC75"/>
  <c r="AB75"/>
  <c r="BU74"/>
  <c r="BT74"/>
  <c r="BQ74"/>
  <c r="BD74"/>
  <c r="BC74"/>
  <c r="AQ74"/>
  <c r="AP74"/>
  <c r="BE74" s="1"/>
  <c r="AO74"/>
  <c r="AL74"/>
  <c r="AI74"/>
  <c r="AH74"/>
  <c r="AG74"/>
  <c r="AF74"/>
  <c r="AE74"/>
  <c r="AC74"/>
  <c r="AB74"/>
  <c r="BU73"/>
  <c r="BT73"/>
  <c r="BQ73"/>
  <c r="BD73"/>
  <c r="BC73"/>
  <c r="AQ73"/>
  <c r="AP73"/>
  <c r="BE73" s="1"/>
  <c r="AO73"/>
  <c r="AL73"/>
  <c r="AI73"/>
  <c r="AH73"/>
  <c r="AG73"/>
  <c r="AF73"/>
  <c r="AE73"/>
  <c r="AC73"/>
  <c r="AB73"/>
  <c r="BU72"/>
  <c r="BT72"/>
  <c r="BQ72"/>
  <c r="BC72"/>
  <c r="AQ72"/>
  <c r="AP72"/>
  <c r="BD72" s="1"/>
  <c r="AO72"/>
  <c r="AL72"/>
  <c r="AI72"/>
  <c r="AH72"/>
  <c r="AG72"/>
  <c r="AF72"/>
  <c r="AE72"/>
  <c r="AC72"/>
  <c r="AB72"/>
  <c r="BU71"/>
  <c r="BT71"/>
  <c r="BQ71"/>
  <c r="BC71"/>
  <c r="AQ71"/>
  <c r="AP71"/>
  <c r="BD71" s="1"/>
  <c r="AO71"/>
  <c r="AL71"/>
  <c r="AI71"/>
  <c r="AH71"/>
  <c r="AG71"/>
  <c r="AF71"/>
  <c r="AE71"/>
  <c r="AC71"/>
  <c r="AB71"/>
  <c r="BU70"/>
  <c r="BT70"/>
  <c r="BQ70"/>
  <c r="BC70"/>
  <c r="AQ70"/>
  <c r="AP70"/>
  <c r="BD70" s="1"/>
  <c r="AO70"/>
  <c r="AL70"/>
  <c r="AI70"/>
  <c r="AH70"/>
  <c r="AG70"/>
  <c r="AF70"/>
  <c r="AE70"/>
  <c r="AC70"/>
  <c r="AB70"/>
  <c r="BU69"/>
  <c r="BT69"/>
  <c r="BQ69"/>
  <c r="BD69"/>
  <c r="BC69"/>
  <c r="AQ69"/>
  <c r="AP69"/>
  <c r="BE69" s="1"/>
  <c r="AO69"/>
  <c r="AL69"/>
  <c r="AI69"/>
  <c r="AH69"/>
  <c r="AG69"/>
  <c r="AF69"/>
  <c r="AE69"/>
  <c r="AC69"/>
  <c r="AB69"/>
  <c r="BU68"/>
  <c r="BT68"/>
  <c r="BQ68"/>
  <c r="BC68"/>
  <c r="AQ68"/>
  <c r="AP68"/>
  <c r="BD68" s="1"/>
  <c r="AO68"/>
  <c r="AL68"/>
  <c r="AI68"/>
  <c r="AH68"/>
  <c r="AG68"/>
  <c r="AF68"/>
  <c r="AE68"/>
  <c r="AC68"/>
  <c r="AB68"/>
  <c r="BU67"/>
  <c r="BT67"/>
  <c r="BQ67"/>
  <c r="BC67"/>
  <c r="AQ67"/>
  <c r="AP67"/>
  <c r="BD67" s="1"/>
  <c r="AO67"/>
  <c r="AL67"/>
  <c r="AI67"/>
  <c r="AH67"/>
  <c r="AG67"/>
  <c r="AF67"/>
  <c r="AE67"/>
  <c r="AC67"/>
  <c r="AB67"/>
  <c r="BU66"/>
  <c r="BT66"/>
  <c r="BQ66"/>
  <c r="BC66"/>
  <c r="AQ66"/>
  <c r="AP66"/>
  <c r="BD66" s="1"/>
  <c r="AO66"/>
  <c r="AL66"/>
  <c r="AI66"/>
  <c r="AH66"/>
  <c r="AG66"/>
  <c r="AF66"/>
  <c r="AE66"/>
  <c r="AC66"/>
  <c r="AB66"/>
  <c r="BU65"/>
  <c r="BT65"/>
  <c r="BQ65"/>
  <c r="BD65"/>
  <c r="BC65"/>
  <c r="AQ65"/>
  <c r="AP65"/>
  <c r="BE65" s="1"/>
  <c r="AO65"/>
  <c r="AL65"/>
  <c r="AI65"/>
  <c r="AH65"/>
  <c r="AG65"/>
  <c r="AF65"/>
  <c r="AE65"/>
  <c r="AC65"/>
  <c r="AB65"/>
  <c r="BU64"/>
  <c r="BT64"/>
  <c r="BQ64"/>
  <c r="BC64"/>
  <c r="AQ64"/>
  <c r="AP64"/>
  <c r="BD64" s="1"/>
  <c r="AO64"/>
  <c r="AL64"/>
  <c r="AI64"/>
  <c r="AH64"/>
  <c r="AG64"/>
  <c r="AF64"/>
  <c r="AE64"/>
  <c r="AC64"/>
  <c r="AB64"/>
  <c r="BU63"/>
  <c r="BT63"/>
  <c r="BQ63"/>
  <c r="BC63"/>
  <c r="AQ63"/>
  <c r="AP63"/>
  <c r="BD63" s="1"/>
  <c r="AO63"/>
  <c r="AL63"/>
  <c r="AI63"/>
  <c r="AH63"/>
  <c r="AG63"/>
  <c r="AF63"/>
  <c r="AE63"/>
  <c r="AC63"/>
  <c r="AB63"/>
  <c r="BU62"/>
  <c r="BT62"/>
  <c r="BQ62"/>
  <c r="BC62"/>
  <c r="AQ62"/>
  <c r="AP62"/>
  <c r="BD62" s="1"/>
  <c r="AO62"/>
  <c r="AL62"/>
  <c r="AI62"/>
  <c r="AH62"/>
  <c r="AG62"/>
  <c r="AF62"/>
  <c r="AE62"/>
  <c r="AC62"/>
  <c r="AB62"/>
  <c r="BU61"/>
  <c r="BT61"/>
  <c r="BQ61"/>
  <c r="BE61"/>
  <c r="BC61"/>
  <c r="AQ61"/>
  <c r="AP61"/>
  <c r="BD61" s="1"/>
  <c r="AO61"/>
  <c r="AL61"/>
  <c r="AI61"/>
  <c r="AH61"/>
  <c r="AG61"/>
  <c r="AF61"/>
  <c r="AE61"/>
  <c r="AC61"/>
  <c r="AB61"/>
  <c r="BU60"/>
  <c r="BT60"/>
  <c r="BQ60"/>
  <c r="BC60"/>
  <c r="AQ60"/>
  <c r="AP60"/>
  <c r="BD60" s="1"/>
  <c r="AO60"/>
  <c r="AL60"/>
  <c r="AI60"/>
  <c r="AH60"/>
  <c r="AG60"/>
  <c r="AF60"/>
  <c r="AE60"/>
  <c r="AC60"/>
  <c r="AB60"/>
  <c r="BU59"/>
  <c r="BT59"/>
  <c r="BQ59"/>
  <c r="BC59"/>
  <c r="AQ59"/>
  <c r="AP59"/>
  <c r="BD59" s="1"/>
  <c r="AO59"/>
  <c r="AL59"/>
  <c r="AI59"/>
  <c r="AH59"/>
  <c r="AG59"/>
  <c r="AF59"/>
  <c r="AE59"/>
  <c r="AC59"/>
  <c r="AB59"/>
  <c r="BU58"/>
  <c r="BT58"/>
  <c r="BQ58"/>
  <c r="BD58"/>
  <c r="BC58"/>
  <c r="AQ58"/>
  <c r="AP58"/>
  <c r="BE58" s="1"/>
  <c r="AO58"/>
  <c r="AL58"/>
  <c r="AI58"/>
  <c r="AH58"/>
  <c r="AG58"/>
  <c r="AF58"/>
  <c r="AE58"/>
  <c r="AC58"/>
  <c r="AB58"/>
  <c r="BU57"/>
  <c r="BT57"/>
  <c r="BQ57"/>
  <c r="BC57"/>
  <c r="AQ57"/>
  <c r="AP57"/>
  <c r="BE57" s="1"/>
  <c r="AO57"/>
  <c r="AL57"/>
  <c r="AI57"/>
  <c r="AH57"/>
  <c r="AG57"/>
  <c r="AF57"/>
  <c r="AE57"/>
  <c r="AC57"/>
  <c r="AB57"/>
  <c r="BU56"/>
  <c r="BT56"/>
  <c r="BQ56"/>
  <c r="BC56"/>
  <c r="AQ56"/>
  <c r="AP56"/>
  <c r="BD56" s="1"/>
  <c r="AO56"/>
  <c r="AL56"/>
  <c r="AI56"/>
  <c r="AH56"/>
  <c r="AG56"/>
  <c r="AF56"/>
  <c r="AE56"/>
  <c r="AC56"/>
  <c r="AB56"/>
  <c r="BU55"/>
  <c r="BT55"/>
  <c r="BQ55"/>
  <c r="BC55"/>
  <c r="AQ55"/>
  <c r="AP55"/>
  <c r="BD55" s="1"/>
  <c r="AO55"/>
  <c r="AL55"/>
  <c r="AI55"/>
  <c r="AH55"/>
  <c r="AG55"/>
  <c r="AF55"/>
  <c r="AE55"/>
  <c r="AC55"/>
  <c r="AB55"/>
  <c r="BU54"/>
  <c r="BT54"/>
  <c r="BQ54"/>
  <c r="BD54"/>
  <c r="BC54"/>
  <c r="AQ54"/>
  <c r="AP54"/>
  <c r="BE54" s="1"/>
  <c r="AO54"/>
  <c r="AL54"/>
  <c r="AI54"/>
  <c r="AH54"/>
  <c r="AG54"/>
  <c r="AF54"/>
  <c r="AE54"/>
  <c r="AC54"/>
  <c r="AB54"/>
  <c r="BU53"/>
  <c r="BT53"/>
  <c r="BQ53"/>
  <c r="BC53"/>
  <c r="AQ53"/>
  <c r="AP53"/>
  <c r="BD53" s="1"/>
  <c r="AO53"/>
  <c r="AL53"/>
  <c r="AI53"/>
  <c r="AH53"/>
  <c r="AG53"/>
  <c r="AF53"/>
  <c r="AE53"/>
  <c r="AC53"/>
  <c r="AB53"/>
  <c r="BU52"/>
  <c r="BT52"/>
  <c r="BQ52"/>
  <c r="BC52"/>
  <c r="AQ52"/>
  <c r="AP52"/>
  <c r="BD52" s="1"/>
  <c r="AO52"/>
  <c r="AL52"/>
  <c r="AI52"/>
  <c r="AH52"/>
  <c r="AG52"/>
  <c r="AF52"/>
  <c r="AE52"/>
  <c r="AC52"/>
  <c r="AB52"/>
  <c r="BU51"/>
  <c r="BT51"/>
  <c r="BQ51"/>
  <c r="BC51"/>
  <c r="AQ51"/>
  <c r="AP51"/>
  <c r="BD51" s="1"/>
  <c r="AO51"/>
  <c r="AL51"/>
  <c r="AI51"/>
  <c r="AH51"/>
  <c r="AG51"/>
  <c r="AF51"/>
  <c r="AE51"/>
  <c r="AC51"/>
  <c r="AB51"/>
  <c r="BU50"/>
  <c r="BT50"/>
  <c r="BQ50"/>
  <c r="BD50"/>
  <c r="BC50"/>
  <c r="AQ50"/>
  <c r="AP50"/>
  <c r="BE50" s="1"/>
  <c r="AO50"/>
  <c r="AL50"/>
  <c r="AI50"/>
  <c r="AH50"/>
  <c r="AG50"/>
  <c r="AF50"/>
  <c r="AE50"/>
  <c r="AC50"/>
  <c r="AB50"/>
  <c r="BU49"/>
  <c r="BT49"/>
  <c r="BQ49"/>
  <c r="BC49"/>
  <c r="AQ49"/>
  <c r="AP49"/>
  <c r="BE49" s="1"/>
  <c r="AO49"/>
  <c r="AL49"/>
  <c r="AI49"/>
  <c r="AH49"/>
  <c r="AG49"/>
  <c r="AF49"/>
  <c r="AE49"/>
  <c r="AC49"/>
  <c r="AB49"/>
  <c r="BU48"/>
  <c r="BT48"/>
  <c r="BQ48"/>
  <c r="BC48"/>
  <c r="AQ48"/>
  <c r="AP48"/>
  <c r="BD48" s="1"/>
  <c r="AO48"/>
  <c r="AL48"/>
  <c r="AI48"/>
  <c r="AH48"/>
  <c r="AG48"/>
  <c r="AF48"/>
  <c r="AE48"/>
  <c r="AC48"/>
  <c r="AB48"/>
  <c r="BU47"/>
  <c r="BT47"/>
  <c r="BQ47"/>
  <c r="BC47"/>
  <c r="AQ47"/>
  <c r="AP47"/>
  <c r="BD47" s="1"/>
  <c r="AO47"/>
  <c r="AL47"/>
  <c r="AI47"/>
  <c r="AH47"/>
  <c r="AG47"/>
  <c r="AF47"/>
  <c r="AE47"/>
  <c r="AC47"/>
  <c r="AB47"/>
  <c r="BU46"/>
  <c r="BT46"/>
  <c r="BQ46"/>
  <c r="BD46"/>
  <c r="BC46"/>
  <c r="AQ46"/>
  <c r="AP46"/>
  <c r="BE46" s="1"/>
  <c r="AO46"/>
  <c r="AL46"/>
  <c r="AI46"/>
  <c r="AH46"/>
  <c r="AG46"/>
  <c r="AF46"/>
  <c r="AE46"/>
  <c r="AC46"/>
  <c r="AB46"/>
  <c r="BU45"/>
  <c r="BT45"/>
  <c r="BQ45"/>
  <c r="BC45"/>
  <c r="AQ45"/>
  <c r="AP45"/>
  <c r="BE45" s="1"/>
  <c r="AO45"/>
  <c r="AL45"/>
  <c r="AI45"/>
  <c r="AH45"/>
  <c r="AG45"/>
  <c r="AF45"/>
  <c r="AE45"/>
  <c r="AC45"/>
  <c r="AB45"/>
  <c r="BU44"/>
  <c r="BT44"/>
  <c r="BQ44"/>
  <c r="BC44"/>
  <c r="AQ44"/>
  <c r="AP44"/>
  <c r="BD44" s="1"/>
  <c r="AO44"/>
  <c r="AL44"/>
  <c r="AI44"/>
  <c r="AH44"/>
  <c r="AG44"/>
  <c r="AF44"/>
  <c r="AE44"/>
  <c r="AC44"/>
  <c r="AB44"/>
  <c r="BU43"/>
  <c r="BT43"/>
  <c r="BQ43"/>
  <c r="BC43"/>
  <c r="AQ43"/>
  <c r="AP43"/>
  <c r="BD43" s="1"/>
  <c r="AO43"/>
  <c r="AL43"/>
  <c r="AI43"/>
  <c r="AH43"/>
  <c r="AG43"/>
  <c r="AF43"/>
  <c r="AE43"/>
  <c r="AC43"/>
  <c r="AB43"/>
  <c r="BU42"/>
  <c r="BT42"/>
  <c r="BQ42"/>
  <c r="BD42"/>
  <c r="BC42"/>
  <c r="AQ42"/>
  <c r="AP42"/>
  <c r="BE42" s="1"/>
  <c r="AO42"/>
  <c r="AL42"/>
  <c r="AI42"/>
  <c r="AH42"/>
  <c r="AG42"/>
  <c r="AF42"/>
  <c r="AE42"/>
  <c r="AC42"/>
  <c r="AB42"/>
  <c r="BU41"/>
  <c r="BT41"/>
  <c r="BQ41"/>
  <c r="BC41"/>
  <c r="AQ41"/>
  <c r="AP41"/>
  <c r="BE41" s="1"/>
  <c r="AO41"/>
  <c r="AL41"/>
  <c r="AI41"/>
  <c r="AH41"/>
  <c r="AG41"/>
  <c r="AF41"/>
  <c r="AE41"/>
  <c r="AC41"/>
  <c r="AB41"/>
  <c r="BU40"/>
  <c r="BT40"/>
  <c r="BQ40"/>
  <c r="BC40"/>
  <c r="AQ40"/>
  <c r="AP40"/>
  <c r="BD40" s="1"/>
  <c r="AO40"/>
  <c r="AL40"/>
  <c r="AI40"/>
  <c r="AH40"/>
  <c r="AG40"/>
  <c r="AF40"/>
  <c r="AE40"/>
  <c r="AC40"/>
  <c r="AB40"/>
  <c r="BU39"/>
  <c r="BT39"/>
  <c r="BQ39"/>
  <c r="BC39"/>
  <c r="AQ39"/>
  <c r="AP39"/>
  <c r="BD39" s="1"/>
  <c r="AO39"/>
  <c r="AL39"/>
  <c r="AI39"/>
  <c r="AH39"/>
  <c r="AG39"/>
  <c r="AF39"/>
  <c r="AE39"/>
  <c r="AC39"/>
  <c r="AB39"/>
  <c r="BU38"/>
  <c r="BT38"/>
  <c r="BQ38"/>
  <c r="BD38"/>
  <c r="BC38"/>
  <c r="AQ38"/>
  <c r="AP38"/>
  <c r="BE38" s="1"/>
  <c r="AO38"/>
  <c r="AL38"/>
  <c r="AI38"/>
  <c r="AH38"/>
  <c r="AG38"/>
  <c r="AF38"/>
  <c r="AE38"/>
  <c r="AC38"/>
  <c r="AB38"/>
  <c r="BU37"/>
  <c r="BT37"/>
  <c r="BQ37"/>
  <c r="BC37"/>
  <c r="AQ37"/>
  <c r="AP37"/>
  <c r="BE37" s="1"/>
  <c r="AO37"/>
  <c r="AL37"/>
  <c r="AI37"/>
  <c r="AH37"/>
  <c r="AG37"/>
  <c r="AF37"/>
  <c r="AE37"/>
  <c r="AC37"/>
  <c r="AB37"/>
  <c r="BU36"/>
  <c r="BT36"/>
  <c r="BC36"/>
  <c r="AQ36"/>
  <c r="AP36"/>
  <c r="BD36" s="1"/>
  <c r="AO36"/>
  <c r="AL36"/>
  <c r="AI36"/>
  <c r="AH36"/>
  <c r="AG36"/>
  <c r="AF36"/>
  <c r="AE36"/>
  <c r="AC36"/>
  <c r="AB36"/>
  <c r="BU35"/>
  <c r="BT35"/>
  <c r="BC35"/>
  <c r="AQ35"/>
  <c r="AP35"/>
  <c r="BE35" s="1"/>
  <c r="AO35"/>
  <c r="AL35"/>
  <c r="AI35"/>
  <c r="AH35"/>
  <c r="AG35"/>
  <c r="AF35"/>
  <c r="AE35"/>
  <c r="AC35"/>
  <c r="AB35"/>
  <c r="BU34"/>
  <c r="BT34"/>
  <c r="BC34"/>
  <c r="AQ34"/>
  <c r="AP34"/>
  <c r="BE34" s="1"/>
  <c r="AO34"/>
  <c r="AL34"/>
  <c r="AI34"/>
  <c r="AH34"/>
  <c r="AG34"/>
  <c r="AF34"/>
  <c r="AE34"/>
  <c r="AC34"/>
  <c r="AB34"/>
  <c r="BT40" i="13"/>
  <c r="BU40"/>
  <c r="BU39"/>
  <c r="BE64" i="1" l="1"/>
  <c r="BE68"/>
  <c r="BE72"/>
  <c r="BE84"/>
  <c r="BE63"/>
  <c r="BE67"/>
  <c r="BE71"/>
  <c r="BD76"/>
  <c r="BE79"/>
  <c r="BD80"/>
  <c r="BE83"/>
  <c r="BE87"/>
  <c r="BD88"/>
  <c r="BE62"/>
  <c r="BE66"/>
  <c r="BE70"/>
  <c r="BE78"/>
  <c r="BE82"/>
  <c r="BE36"/>
  <c r="BE53"/>
  <c r="BD34"/>
  <c r="BD35"/>
  <c r="BD37"/>
  <c r="BE40"/>
  <c r="BD41"/>
  <c r="BE44"/>
  <c r="BD45"/>
  <c r="BE48"/>
  <c r="BD49"/>
  <c r="BE52"/>
  <c r="BE56"/>
  <c r="BD57"/>
  <c r="BE60"/>
  <c r="BE39"/>
  <c r="BE43"/>
  <c r="BE47"/>
  <c r="BE51"/>
  <c r="BE55"/>
  <c r="BE59"/>
  <c r="BU38" i="13"/>
  <c r="BU37"/>
  <c r="BU36"/>
  <c r="BU35"/>
  <c r="AC40"/>
  <c r="AB40"/>
  <c r="CA36"/>
  <c r="CA35"/>
  <c r="CA34"/>
  <c r="BU34"/>
  <c r="BE40"/>
  <c r="BE41"/>
  <c r="BE34"/>
  <c r="BE35"/>
  <c r="BE36"/>
  <c r="BE37"/>
  <c r="BE38"/>
  <c r="BU33"/>
  <c r="BE33"/>
  <c r="BU32" l="1"/>
  <c r="BU27"/>
  <c r="BU28"/>
  <c r="BU29"/>
  <c r="BU30"/>
  <c r="BU31"/>
  <c r="BE32"/>
  <c r="AX48"/>
  <c r="AX47"/>
  <c r="BE29"/>
  <c r="BE30"/>
  <c r="BE31"/>
  <c r="AL30"/>
  <c r="BE28"/>
  <c r="BC27"/>
  <c r="BE27"/>
  <c r="BU26"/>
  <c r="BU23"/>
  <c r="BU24"/>
  <c r="BU25"/>
  <c r="BU22"/>
  <c r="AQ21"/>
  <c r="BU21"/>
  <c r="BE22"/>
  <c r="BE23"/>
  <c r="BE24"/>
  <c r="BE25"/>
  <c r="BE26"/>
  <c r="BE20"/>
  <c r="BE21"/>
  <c r="BE18"/>
  <c r="BE19"/>
  <c r="BU20"/>
  <c r="BU19"/>
  <c r="BU18"/>
  <c r="BE17"/>
  <c r="BU17" l="1"/>
  <c r="C42"/>
  <c r="BU16"/>
  <c r="BE16"/>
  <c r="BU15"/>
  <c r="BE15"/>
  <c r="BU14"/>
  <c r="BE14"/>
  <c r="BU13"/>
  <c r="BE13"/>
  <c r="BU12"/>
  <c r="BX42"/>
  <c r="BY42"/>
  <c r="BW42"/>
  <c r="BV42"/>
  <c r="BR42"/>
  <c r="BS42"/>
  <c r="BI42"/>
  <c r="BJ42"/>
  <c r="BK42"/>
  <c r="BL42"/>
  <c r="BM42"/>
  <c r="BN42"/>
  <c r="BO42"/>
  <c r="BP42"/>
  <c r="BH42"/>
  <c r="BF42"/>
  <c r="BG42"/>
  <c r="BC39"/>
  <c r="BC40"/>
  <c r="BA42"/>
  <c r="BB42"/>
  <c r="AZ42"/>
  <c r="AS42"/>
  <c r="AT42"/>
  <c r="AU42"/>
  <c r="AV42"/>
  <c r="AW42"/>
  <c r="AX42"/>
  <c r="AR42"/>
  <c r="AQ39"/>
  <c r="AQ40"/>
  <c r="AQ41"/>
  <c r="AP40"/>
  <c r="BD40" s="1"/>
  <c r="AO40"/>
  <c r="AN42"/>
  <c r="AM42"/>
  <c r="AK42"/>
  <c r="AJ42"/>
  <c r="AL40"/>
  <c r="AL41"/>
  <c r="AI40"/>
  <c r="AH40"/>
  <c r="AH41"/>
  <c r="AG40"/>
  <c r="AG41"/>
  <c r="AF40"/>
  <c r="AF41"/>
  <c r="AE41"/>
  <c r="AE40"/>
  <c r="AD42"/>
  <c r="AA42"/>
  <c r="Z42"/>
  <c r="Y42"/>
  <c r="X42"/>
  <c r="W42"/>
  <c r="V42"/>
  <c r="U42"/>
  <c r="S42"/>
  <c r="R42"/>
  <c r="Q42"/>
  <c r="P42"/>
  <c r="O42"/>
  <c r="N42"/>
  <c r="M42"/>
  <c r="L42"/>
  <c r="K42"/>
  <c r="J42"/>
  <c r="I42"/>
  <c r="H42"/>
  <c r="G42"/>
  <c r="F42"/>
  <c r="E42"/>
  <c r="D42"/>
  <c r="BU11"/>
  <c r="BU10"/>
  <c r="BU9"/>
  <c r="BU8"/>
  <c r="BU7"/>
  <c r="BU6"/>
  <c r="AN50"/>
  <c r="AM50"/>
  <c r="AK50"/>
  <c r="AJ50"/>
  <c r="AD50"/>
  <c r="AA50"/>
  <c r="Z50"/>
  <c r="Y50"/>
  <c r="X50"/>
  <c r="W50"/>
  <c r="V50"/>
  <c r="U50"/>
  <c r="T50"/>
  <c r="S50"/>
  <c r="R50"/>
  <c r="Q50"/>
  <c r="P50"/>
  <c r="O50"/>
  <c r="N50"/>
  <c r="M50"/>
  <c r="L50"/>
  <c r="K50"/>
  <c r="J50"/>
  <c r="I50"/>
  <c r="H50"/>
  <c r="G50"/>
  <c r="F50"/>
  <c r="E50"/>
  <c r="D50"/>
  <c r="C50"/>
  <c r="AN49"/>
  <c r="AM49"/>
  <c r="AK49"/>
  <c r="AJ49"/>
  <c r="AD49"/>
  <c r="AA49"/>
  <c r="Z49"/>
  <c r="Y49"/>
  <c r="X49"/>
  <c r="W49"/>
  <c r="V49"/>
  <c r="U49"/>
  <c r="T49"/>
  <c r="S49"/>
  <c r="R49"/>
  <c r="Q49"/>
  <c r="P49"/>
  <c r="O49"/>
  <c r="N49"/>
  <c r="M49"/>
  <c r="L49"/>
  <c r="K49"/>
  <c r="J49"/>
  <c r="I49"/>
  <c r="H49"/>
  <c r="G49"/>
  <c r="F49"/>
  <c r="E49"/>
  <c r="D49"/>
  <c r="C49"/>
  <c r="AV48"/>
  <c r="AN48"/>
  <c r="AM48"/>
  <c r="AK48"/>
  <c r="AJ48"/>
  <c r="AD48"/>
  <c r="AA48"/>
  <c r="Z48"/>
  <c r="Y48"/>
  <c r="X48"/>
  <c r="W48"/>
  <c r="V48"/>
  <c r="U48"/>
  <c r="T48"/>
  <c r="S48"/>
  <c r="R48"/>
  <c r="Q48"/>
  <c r="P48"/>
  <c r="O48"/>
  <c r="N48"/>
  <c r="M48"/>
  <c r="L48"/>
  <c r="K48"/>
  <c r="J48"/>
  <c r="I48"/>
  <c r="H48"/>
  <c r="G48"/>
  <c r="F48"/>
  <c r="E48"/>
  <c r="D48"/>
  <c r="C48"/>
  <c r="AV47"/>
  <c r="AN47"/>
  <c r="AM47"/>
  <c r="AK47"/>
  <c r="AJ47"/>
  <c r="AD47"/>
  <c r="AA47"/>
  <c r="Z47"/>
  <c r="Y47"/>
  <c r="X47"/>
  <c r="W47"/>
  <c r="V47"/>
  <c r="U47"/>
  <c r="T47"/>
  <c r="S47"/>
  <c r="R47"/>
  <c r="Q47"/>
  <c r="P47"/>
  <c r="O47"/>
  <c r="N47"/>
  <c r="M47"/>
  <c r="L47"/>
  <c r="K47"/>
  <c r="J47"/>
  <c r="I47"/>
  <c r="H47"/>
  <c r="G47"/>
  <c r="F47"/>
  <c r="E47"/>
  <c r="D47"/>
  <c r="C47"/>
  <c r="AN46"/>
  <c r="AM46"/>
  <c r="AK46"/>
  <c r="AJ46"/>
  <c r="AD46"/>
  <c r="AA46"/>
  <c r="Z46"/>
  <c r="Y46"/>
  <c r="X46"/>
  <c r="W46"/>
  <c r="V46"/>
  <c r="U46"/>
  <c r="T46"/>
  <c r="S46"/>
  <c r="R46"/>
  <c r="Q46"/>
  <c r="P46"/>
  <c r="O46"/>
  <c r="N46"/>
  <c r="M46"/>
  <c r="L46"/>
  <c r="K46"/>
  <c r="J46"/>
  <c r="I46"/>
  <c r="H46"/>
  <c r="G46"/>
  <c r="F46"/>
  <c r="E46"/>
  <c r="D46"/>
  <c r="C46"/>
  <c r="BY43"/>
  <c r="BD43"/>
  <c r="BU41"/>
  <c r="BU42" s="1"/>
  <c r="BT41"/>
  <c r="BC41"/>
  <c r="AP41"/>
  <c r="BD41" s="1"/>
  <c r="AO41"/>
  <c r="AI41"/>
  <c r="AC41"/>
  <c r="AB41"/>
  <c r="BT39"/>
  <c r="BE39"/>
  <c r="AP39"/>
  <c r="BD39" s="1"/>
  <c r="AO39"/>
  <c r="AL39"/>
  <c r="AI39"/>
  <c r="AH39"/>
  <c r="AG39"/>
  <c r="AF39"/>
  <c r="AE39"/>
  <c r="AC39"/>
  <c r="AB39"/>
  <c r="BT38"/>
  <c r="BC38"/>
  <c r="AQ38"/>
  <c r="AP38"/>
  <c r="BD38" s="1"/>
  <c r="AO38"/>
  <c r="AL38"/>
  <c r="AI38"/>
  <c r="AH38"/>
  <c r="AG38"/>
  <c r="AF38"/>
  <c r="AE38"/>
  <c r="AC38"/>
  <c r="AB38"/>
  <c r="BT37"/>
  <c r="BC37"/>
  <c r="AQ37"/>
  <c r="AP37"/>
  <c r="BD37" s="1"/>
  <c r="AO37"/>
  <c r="AL37"/>
  <c r="AI37"/>
  <c r="AH37"/>
  <c r="AG37"/>
  <c r="AF37"/>
  <c r="AE37"/>
  <c r="AC37"/>
  <c r="AB37"/>
  <c r="BT36"/>
  <c r="BC36"/>
  <c r="AQ36"/>
  <c r="AP36"/>
  <c r="BD36" s="1"/>
  <c r="AO36"/>
  <c r="AL36"/>
  <c r="AI36"/>
  <c r="AH36"/>
  <c r="AG36"/>
  <c r="AF36"/>
  <c r="AE36"/>
  <c r="AC36"/>
  <c r="AB36"/>
  <c r="BT35"/>
  <c r="BC35"/>
  <c r="AQ35"/>
  <c r="AP35"/>
  <c r="BD35" s="1"/>
  <c r="AO35"/>
  <c r="AL35"/>
  <c r="AI35"/>
  <c r="AH35"/>
  <c r="AG35"/>
  <c r="AF35"/>
  <c r="AE35"/>
  <c r="AC35"/>
  <c r="AB35"/>
  <c r="BT34"/>
  <c r="BC34"/>
  <c r="AQ34"/>
  <c r="AP34"/>
  <c r="BD34" s="1"/>
  <c r="AO34"/>
  <c r="AL34"/>
  <c r="AI34"/>
  <c r="AH34"/>
  <c r="AG34"/>
  <c r="AF34"/>
  <c r="AE34"/>
  <c r="AC34"/>
  <c r="AB34"/>
  <c r="BT33"/>
  <c r="BC33"/>
  <c r="AQ33"/>
  <c r="AP33"/>
  <c r="BD33" s="1"/>
  <c r="AO33"/>
  <c r="AL33"/>
  <c r="AI33"/>
  <c r="AH33"/>
  <c r="AG33"/>
  <c r="AF33"/>
  <c r="AE33"/>
  <c r="AC33"/>
  <c r="AB33"/>
  <c r="BT32"/>
  <c r="BC32"/>
  <c r="AQ32"/>
  <c r="AP32"/>
  <c r="BD32" s="1"/>
  <c r="AO32"/>
  <c r="AL32"/>
  <c r="AI32"/>
  <c r="AH32"/>
  <c r="AG32"/>
  <c r="AF32"/>
  <c r="AE32"/>
  <c r="AC32"/>
  <c r="AB32"/>
  <c r="BC31"/>
  <c r="AQ31"/>
  <c r="AP31"/>
  <c r="BD31" s="1"/>
  <c r="AO31"/>
  <c r="AL31"/>
  <c r="AI31"/>
  <c r="AH31"/>
  <c r="AG31"/>
  <c r="AF31"/>
  <c r="AE31"/>
  <c r="AC31"/>
  <c r="AB31"/>
  <c r="BT30"/>
  <c r="BC30"/>
  <c r="AQ30"/>
  <c r="AP30"/>
  <c r="BD30" s="1"/>
  <c r="AO30"/>
  <c r="AI30"/>
  <c r="AH30"/>
  <c r="AG30"/>
  <c r="AF30"/>
  <c r="AE30"/>
  <c r="AC30"/>
  <c r="AB30"/>
  <c r="BT29"/>
  <c r="BC29"/>
  <c r="AQ29"/>
  <c r="AP29"/>
  <c r="BD29" s="1"/>
  <c r="AO29"/>
  <c r="AL29"/>
  <c r="AI29"/>
  <c r="AH29"/>
  <c r="AG29"/>
  <c r="AF29"/>
  <c r="AE29"/>
  <c r="AC29"/>
  <c r="AB29"/>
  <c r="BT28"/>
  <c r="BC28"/>
  <c r="AQ28"/>
  <c r="AP28"/>
  <c r="BD28" s="1"/>
  <c r="AO28"/>
  <c r="AL28"/>
  <c r="AI28"/>
  <c r="AH28"/>
  <c r="AG28"/>
  <c r="AF28"/>
  <c r="AE28"/>
  <c r="AC28"/>
  <c r="AB28"/>
  <c r="BT27"/>
  <c r="AQ27"/>
  <c r="AP27"/>
  <c r="BD27" s="1"/>
  <c r="AO27"/>
  <c r="AL27"/>
  <c r="AI27"/>
  <c r="AH27"/>
  <c r="AG27"/>
  <c r="AF27"/>
  <c r="AE27"/>
  <c r="AC27"/>
  <c r="AB27"/>
  <c r="BT26"/>
  <c r="BC26"/>
  <c r="AQ26"/>
  <c r="AP26"/>
  <c r="BD26" s="1"/>
  <c r="AO26"/>
  <c r="AL26"/>
  <c r="AI26"/>
  <c r="AH26"/>
  <c r="AG26"/>
  <c r="AF26"/>
  <c r="AE26"/>
  <c r="AC26"/>
  <c r="AB26"/>
  <c r="BT25"/>
  <c r="BC25"/>
  <c r="AQ25"/>
  <c r="AP25"/>
  <c r="BD25" s="1"/>
  <c r="AO25"/>
  <c r="AL25"/>
  <c r="AI25"/>
  <c r="AH25"/>
  <c r="AG25"/>
  <c r="AF25"/>
  <c r="AE25"/>
  <c r="AC25"/>
  <c r="AB25"/>
  <c r="BT24"/>
  <c r="BC24"/>
  <c r="AQ24"/>
  <c r="AP24"/>
  <c r="BD24" s="1"/>
  <c r="AO24"/>
  <c r="AL24"/>
  <c r="AI24"/>
  <c r="AH24"/>
  <c r="AG24"/>
  <c r="AF24"/>
  <c r="AE24"/>
  <c r="AC24"/>
  <c r="AB24"/>
  <c r="BT23"/>
  <c r="BC23"/>
  <c r="AQ23"/>
  <c r="AP23"/>
  <c r="BD23" s="1"/>
  <c r="AO23"/>
  <c r="AL23"/>
  <c r="AI23"/>
  <c r="AH23"/>
  <c r="AG23"/>
  <c r="AF23"/>
  <c r="AE23"/>
  <c r="AC23"/>
  <c r="AB23"/>
  <c r="BT22"/>
  <c r="BC22"/>
  <c r="AQ22"/>
  <c r="AP22"/>
  <c r="BD22" s="1"/>
  <c r="AO22"/>
  <c r="AL22"/>
  <c r="AI22"/>
  <c r="AH22"/>
  <c r="AG22"/>
  <c r="AF22"/>
  <c r="AE22"/>
  <c r="AC22"/>
  <c r="AB22"/>
  <c r="BT21"/>
  <c r="BC21"/>
  <c r="AP21"/>
  <c r="BD21" s="1"/>
  <c r="AO21"/>
  <c r="AL21"/>
  <c r="AI21"/>
  <c r="AH21"/>
  <c r="AG21"/>
  <c r="AF21"/>
  <c r="AE21"/>
  <c r="AC21"/>
  <c r="AB21"/>
  <c r="BT20"/>
  <c r="BC20"/>
  <c r="AQ20"/>
  <c r="AP20"/>
  <c r="BD20" s="1"/>
  <c r="AO20"/>
  <c r="AL20"/>
  <c r="AI20"/>
  <c r="AH20"/>
  <c r="AH48" s="1"/>
  <c r="AG20"/>
  <c r="AF20"/>
  <c r="AE20"/>
  <c r="AC20"/>
  <c r="BT19"/>
  <c r="BC19"/>
  <c r="AQ19"/>
  <c r="AP19"/>
  <c r="BD19" s="1"/>
  <c r="AO19"/>
  <c r="AL19"/>
  <c r="AI19"/>
  <c r="AH19"/>
  <c r="AG19"/>
  <c r="AF19"/>
  <c r="AE19"/>
  <c r="AC19"/>
  <c r="AB19"/>
  <c r="BT18"/>
  <c r="BC18"/>
  <c r="AQ18"/>
  <c r="AP18"/>
  <c r="BD18" s="1"/>
  <c r="AO18"/>
  <c r="AL18"/>
  <c r="AI18"/>
  <c r="AH18"/>
  <c r="AG18"/>
  <c r="AF18"/>
  <c r="AE18"/>
  <c r="AC18"/>
  <c r="AB18"/>
  <c r="BT17"/>
  <c r="BC17"/>
  <c r="AQ17"/>
  <c r="AP17"/>
  <c r="BD17" s="1"/>
  <c r="AO17"/>
  <c r="AL17"/>
  <c r="AI17"/>
  <c r="AH17"/>
  <c r="AG17"/>
  <c r="AF17"/>
  <c r="AE17"/>
  <c r="AC17"/>
  <c r="AB17"/>
  <c r="BT16"/>
  <c r="BC16"/>
  <c r="AQ16"/>
  <c r="AP16"/>
  <c r="BD16" s="1"/>
  <c r="AO16"/>
  <c r="AL16"/>
  <c r="AI16"/>
  <c r="AH16"/>
  <c r="AG16"/>
  <c r="AF16"/>
  <c r="AE16"/>
  <c r="AC16"/>
  <c r="AB16"/>
  <c r="BT15"/>
  <c r="BC15"/>
  <c r="AQ15"/>
  <c r="AP15"/>
  <c r="BD15" s="1"/>
  <c r="AO15"/>
  <c r="AL15"/>
  <c r="AI15"/>
  <c r="AH15"/>
  <c r="AG15"/>
  <c r="AF15"/>
  <c r="AE15"/>
  <c r="AC15"/>
  <c r="AB15"/>
  <c r="BT14"/>
  <c r="BC14"/>
  <c r="AQ14"/>
  <c r="AP14"/>
  <c r="BD14" s="1"/>
  <c r="AO14"/>
  <c r="AL14"/>
  <c r="AI14"/>
  <c r="AH14"/>
  <c r="AG14"/>
  <c r="AF14"/>
  <c r="AE14"/>
  <c r="AC14"/>
  <c r="AB14"/>
  <c r="BT13"/>
  <c r="BC13"/>
  <c r="AQ13"/>
  <c r="AP13"/>
  <c r="BD13" s="1"/>
  <c r="AO13"/>
  <c r="AL13"/>
  <c r="AI13"/>
  <c r="AH13"/>
  <c r="AH47" s="1"/>
  <c r="AG13"/>
  <c r="AF13"/>
  <c r="AE13"/>
  <c r="AC13"/>
  <c r="AB13"/>
  <c r="BT12"/>
  <c r="BE12"/>
  <c r="BE42" s="1"/>
  <c r="BC12"/>
  <c r="AQ12"/>
  <c r="AP12"/>
  <c r="BD12" s="1"/>
  <c r="AO12"/>
  <c r="AL12"/>
  <c r="AI12"/>
  <c r="AH12"/>
  <c r="AG12"/>
  <c r="AF12"/>
  <c r="AE12"/>
  <c r="AC12"/>
  <c r="AB12"/>
  <c r="BT11"/>
  <c r="BE11"/>
  <c r="BC11"/>
  <c r="AQ11"/>
  <c r="AP11"/>
  <c r="BD11" s="1"/>
  <c r="AO11"/>
  <c r="AL11"/>
  <c r="AI11"/>
  <c r="AH11"/>
  <c r="AG11"/>
  <c r="AF11"/>
  <c r="AE11"/>
  <c r="AC11"/>
  <c r="AB11"/>
  <c r="BT10"/>
  <c r="BE10"/>
  <c r="BC10"/>
  <c r="AQ10"/>
  <c r="AP10"/>
  <c r="BD10" s="1"/>
  <c r="AO10"/>
  <c r="AL10"/>
  <c r="AI10"/>
  <c r="AH10"/>
  <c r="AG10"/>
  <c r="AF10"/>
  <c r="AE10"/>
  <c r="AC10"/>
  <c r="AB10"/>
  <c r="BT9"/>
  <c r="BE9"/>
  <c r="BC9"/>
  <c r="AQ9"/>
  <c r="AP9"/>
  <c r="BD9" s="1"/>
  <c r="AO9"/>
  <c r="AL9"/>
  <c r="AI9"/>
  <c r="AH9"/>
  <c r="AG9"/>
  <c r="AF9"/>
  <c r="AE9"/>
  <c r="AC9"/>
  <c r="AB9"/>
  <c r="BT8"/>
  <c r="BE8"/>
  <c r="BC8"/>
  <c r="AQ8"/>
  <c r="AP8"/>
  <c r="BD8" s="1"/>
  <c r="AO8"/>
  <c r="AL8"/>
  <c r="AI8"/>
  <c r="AH8"/>
  <c r="AG8"/>
  <c r="AF8"/>
  <c r="AE8"/>
  <c r="AC8"/>
  <c r="AB8"/>
  <c r="BT7"/>
  <c r="BE7"/>
  <c r="BC7"/>
  <c r="AQ7"/>
  <c r="AP7"/>
  <c r="BD7" s="1"/>
  <c r="AO7"/>
  <c r="AL7"/>
  <c r="AI7"/>
  <c r="AH7"/>
  <c r="AG7"/>
  <c r="AF7"/>
  <c r="AE7"/>
  <c r="AC7"/>
  <c r="AB7"/>
  <c r="BT6"/>
  <c r="BE6"/>
  <c r="BC6"/>
  <c r="AQ6"/>
  <c r="AP6"/>
  <c r="BD6" s="1"/>
  <c r="AO6"/>
  <c r="AL6"/>
  <c r="AI6"/>
  <c r="AH6"/>
  <c r="AG6"/>
  <c r="AF6"/>
  <c r="AE6"/>
  <c r="AC6"/>
  <c r="AC46" s="1"/>
  <c r="AB6"/>
  <c r="BY42" i="11"/>
  <c r="AL27"/>
  <c r="AC50" i="13" l="1"/>
  <c r="AB50"/>
  <c r="AG50"/>
  <c r="AO50"/>
  <c r="AH50"/>
  <c r="AF49"/>
  <c r="BC45"/>
  <c r="AC49"/>
  <c r="AB49"/>
  <c r="AH49"/>
  <c r="AI49"/>
  <c r="AO49"/>
  <c r="AL49"/>
  <c r="AE42"/>
  <c r="AB48"/>
  <c r="AF42"/>
  <c r="AF48"/>
  <c r="AC48"/>
  <c r="AG48"/>
  <c r="AO42"/>
  <c r="AB47"/>
  <c r="AG47"/>
  <c r="BC42"/>
  <c r="AL42"/>
  <c r="AC47"/>
  <c r="AO47"/>
  <c r="AL47"/>
  <c r="AH42"/>
  <c r="AI42"/>
  <c r="AC42"/>
  <c r="AQ42"/>
  <c r="AG42"/>
  <c r="AO46"/>
  <c r="AI46"/>
  <c r="BT42"/>
  <c r="AO48"/>
  <c r="AL50"/>
  <c r="AL48"/>
  <c r="AE50"/>
  <c r="AE47"/>
  <c r="AE49"/>
  <c r="AE48"/>
  <c r="AE46"/>
  <c r="AF50"/>
  <c r="AI50"/>
  <c r="AF47"/>
  <c r="AI48"/>
  <c r="AI47"/>
  <c r="AG49"/>
  <c r="AB42"/>
  <c r="AL46"/>
  <c r="AH46"/>
  <c r="AB46"/>
  <c r="AG46"/>
  <c r="AF46"/>
  <c r="AP49"/>
  <c r="AP50"/>
  <c r="AP48"/>
  <c r="AP46"/>
  <c r="AP47"/>
  <c r="AB27" i="11"/>
  <c r="AB28"/>
  <c r="AB29"/>
  <c r="AB30"/>
  <c r="AB31"/>
  <c r="AB21"/>
  <c r="AB22"/>
  <c r="AB23"/>
  <c r="AB24"/>
  <c r="AB25"/>
  <c r="AB26"/>
  <c r="AB14"/>
  <c r="AB15"/>
  <c r="AB16"/>
  <c r="AB17"/>
  <c r="AB18"/>
  <c r="AB19"/>
  <c r="AB20"/>
  <c r="AB32"/>
  <c r="AB33"/>
  <c r="AP42" i="13" l="1"/>
  <c r="BD42" s="1"/>
  <c r="C41" i="11"/>
  <c r="BY41"/>
  <c r="BX41"/>
  <c r="BW41"/>
  <c r="BV41"/>
  <c r="BQ41"/>
  <c r="BR41"/>
  <c r="BS41"/>
  <c r="BP41"/>
  <c r="BO41"/>
  <c r="BN41"/>
  <c r="BM41"/>
  <c r="BL41"/>
  <c r="BK41"/>
  <c r="BJ41"/>
  <c r="BI41"/>
  <c r="BH41"/>
  <c r="BG41"/>
  <c r="BF41"/>
  <c r="BB41"/>
  <c r="BA41"/>
  <c r="AZ41"/>
  <c r="AX41"/>
  <c r="AW41"/>
  <c r="AV41"/>
  <c r="AU41"/>
  <c r="AT41"/>
  <c r="AS41"/>
  <c r="AR41"/>
  <c r="AN41"/>
  <c r="AM41"/>
  <c r="AK41"/>
  <c r="AJ41"/>
  <c r="AD41"/>
  <c r="AA41"/>
  <c r="Z41"/>
  <c r="Y41"/>
  <c r="X41"/>
  <c r="W41"/>
  <c r="V41"/>
  <c r="U41"/>
  <c r="S41"/>
  <c r="R41"/>
  <c r="Q41"/>
  <c r="P41"/>
  <c r="O41"/>
  <c r="N41"/>
  <c r="M41"/>
  <c r="L41"/>
  <c r="K41"/>
  <c r="J41"/>
  <c r="I41"/>
  <c r="H41"/>
  <c r="G41"/>
  <c r="F41"/>
  <c r="E41"/>
  <c r="D41"/>
  <c r="AN49"/>
  <c r="AM49"/>
  <c r="AK49"/>
  <c r="AJ49"/>
  <c r="AD49"/>
  <c r="AA49"/>
  <c r="Z49"/>
  <c r="Y49"/>
  <c r="X49"/>
  <c r="W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V47"/>
  <c r="AN47"/>
  <c r="AM47"/>
  <c r="AK47"/>
  <c r="AJ47"/>
  <c r="AD47"/>
  <c r="AA47"/>
  <c r="Z47"/>
  <c r="Y47"/>
  <c r="X47"/>
  <c r="W47"/>
  <c r="V47"/>
  <c r="U47"/>
  <c r="T47"/>
  <c r="S47"/>
  <c r="R47"/>
  <c r="Q47"/>
  <c r="P47"/>
  <c r="O47"/>
  <c r="N47"/>
  <c r="M47"/>
  <c r="L47"/>
  <c r="K47"/>
  <c r="J47"/>
  <c r="I47"/>
  <c r="H47"/>
  <c r="G47"/>
  <c r="F47"/>
  <c r="E47"/>
  <c r="D47"/>
  <c r="C47"/>
  <c r="AV46"/>
  <c r="AN46"/>
  <c r="AM46"/>
  <c r="AK46"/>
  <c r="AJ46"/>
  <c r="AD46"/>
  <c r="AA46"/>
  <c r="Z46"/>
  <c r="Y46"/>
  <c r="X46"/>
  <c r="W46"/>
  <c r="V46"/>
  <c r="U46"/>
  <c r="T46"/>
  <c r="S46"/>
  <c r="R46"/>
  <c r="Q46"/>
  <c r="P46"/>
  <c r="O46"/>
  <c r="N46"/>
  <c r="M46"/>
  <c r="L46"/>
  <c r="K46"/>
  <c r="J46"/>
  <c r="I46"/>
  <c r="H46"/>
  <c r="G46"/>
  <c r="F46"/>
  <c r="E46"/>
  <c r="D46"/>
  <c r="C46"/>
  <c r="AN45"/>
  <c r="AM45"/>
  <c r="AK45"/>
  <c r="AJ45"/>
  <c r="AD45"/>
  <c r="AA45"/>
  <c r="Z45"/>
  <c r="Y45"/>
  <c r="X45"/>
  <c r="W45"/>
  <c r="V45"/>
  <c r="U45"/>
  <c r="T45"/>
  <c r="S45"/>
  <c r="R45"/>
  <c r="Q45"/>
  <c r="P45"/>
  <c r="O45"/>
  <c r="N45"/>
  <c r="M45"/>
  <c r="L45"/>
  <c r="K45"/>
  <c r="J45"/>
  <c r="I45"/>
  <c r="H45"/>
  <c r="G45"/>
  <c r="F45"/>
  <c r="E45"/>
  <c r="D45"/>
  <c r="C45"/>
  <c r="BD42"/>
  <c r="BU40"/>
  <c r="BT40"/>
  <c r="BD40"/>
  <c r="BC40"/>
  <c r="AQ40"/>
  <c r="AP40"/>
  <c r="AO40"/>
  <c r="AL40"/>
  <c r="AI40"/>
  <c r="AH40"/>
  <c r="AG40"/>
  <c r="AF40"/>
  <c r="AE40"/>
  <c r="AC40"/>
  <c r="AB40"/>
  <c r="BU39"/>
  <c r="BT39"/>
  <c r="BE39"/>
  <c r="BC39"/>
  <c r="AQ39"/>
  <c r="AP39"/>
  <c r="BD39" s="1"/>
  <c r="AO39"/>
  <c r="AL39"/>
  <c r="AI39"/>
  <c r="AH39"/>
  <c r="AG39"/>
  <c r="AF39"/>
  <c r="AE39"/>
  <c r="AC39"/>
  <c r="AB39"/>
  <c r="BU38"/>
  <c r="BT38"/>
  <c r="BE38"/>
  <c r="BC38"/>
  <c r="AQ38"/>
  <c r="AP38"/>
  <c r="BD38" s="1"/>
  <c r="AO38"/>
  <c r="AL38"/>
  <c r="AI38"/>
  <c r="AH38"/>
  <c r="AG38"/>
  <c r="AF38"/>
  <c r="AE38"/>
  <c r="AC38"/>
  <c r="AB38"/>
  <c r="BU37"/>
  <c r="BT37"/>
  <c r="BE37"/>
  <c r="BC37"/>
  <c r="AQ37"/>
  <c r="AP37"/>
  <c r="BD37" s="1"/>
  <c r="AO37"/>
  <c r="AL37"/>
  <c r="AI37"/>
  <c r="AH37"/>
  <c r="AG37"/>
  <c r="AF37"/>
  <c r="AE37"/>
  <c r="AC37"/>
  <c r="AB37"/>
  <c r="BU36"/>
  <c r="BT36"/>
  <c r="BE36"/>
  <c r="BC36"/>
  <c r="AQ36"/>
  <c r="AP36"/>
  <c r="BD36" s="1"/>
  <c r="AO36"/>
  <c r="AL36"/>
  <c r="AI36"/>
  <c r="AH36"/>
  <c r="AG36"/>
  <c r="AF36"/>
  <c r="AE36"/>
  <c r="AC36"/>
  <c r="AB36"/>
  <c r="BU35"/>
  <c r="BT35"/>
  <c r="BE35"/>
  <c r="BC35"/>
  <c r="AQ35"/>
  <c r="AP35"/>
  <c r="BD35" s="1"/>
  <c r="AO35"/>
  <c r="AL35"/>
  <c r="AI35"/>
  <c r="AH35"/>
  <c r="AG35"/>
  <c r="AF35"/>
  <c r="AE35"/>
  <c r="AC35"/>
  <c r="AB35"/>
  <c r="BU34"/>
  <c r="BT34"/>
  <c r="BE34"/>
  <c r="BC34"/>
  <c r="AQ34"/>
  <c r="AP34"/>
  <c r="AO34"/>
  <c r="AL34"/>
  <c r="AI34"/>
  <c r="AH34"/>
  <c r="AG34"/>
  <c r="AF34"/>
  <c r="AE34"/>
  <c r="AC34"/>
  <c r="AB34"/>
  <c r="BU33"/>
  <c r="BT33"/>
  <c r="BE33"/>
  <c r="BC33"/>
  <c r="AQ33"/>
  <c r="AP33"/>
  <c r="BD33" s="1"/>
  <c r="AO33"/>
  <c r="AL33"/>
  <c r="AI33"/>
  <c r="AH33"/>
  <c r="AG33"/>
  <c r="AF33"/>
  <c r="AE33"/>
  <c r="AC33"/>
  <c r="BU32"/>
  <c r="BT32"/>
  <c r="BE32"/>
  <c r="BC32"/>
  <c r="AQ32"/>
  <c r="AP32"/>
  <c r="BD32" s="1"/>
  <c r="AO32"/>
  <c r="AL32"/>
  <c r="AI32"/>
  <c r="AH32"/>
  <c r="AG32"/>
  <c r="AF32"/>
  <c r="AE32"/>
  <c r="AC32"/>
  <c r="BU31"/>
  <c r="BE31"/>
  <c r="BC31"/>
  <c r="AQ31"/>
  <c r="AP31"/>
  <c r="BD31" s="1"/>
  <c r="AO31"/>
  <c r="AL31"/>
  <c r="AI31"/>
  <c r="AH31"/>
  <c r="AG31"/>
  <c r="AF31"/>
  <c r="AE31"/>
  <c r="AC31"/>
  <c r="BU30"/>
  <c r="BT30"/>
  <c r="BE30"/>
  <c r="BC30"/>
  <c r="AQ30"/>
  <c r="AP30"/>
  <c r="BD30" s="1"/>
  <c r="AO30"/>
  <c r="AL30"/>
  <c r="AI30"/>
  <c r="AH30"/>
  <c r="AG30"/>
  <c r="AF30"/>
  <c r="AE30"/>
  <c r="AC30"/>
  <c r="BU29"/>
  <c r="BT29"/>
  <c r="BE29"/>
  <c r="BC29"/>
  <c r="AQ29"/>
  <c r="AP29"/>
  <c r="BD29" s="1"/>
  <c r="AO29"/>
  <c r="AL29"/>
  <c r="AI29"/>
  <c r="AH29"/>
  <c r="AG29"/>
  <c r="AF29"/>
  <c r="AE29"/>
  <c r="AC29"/>
  <c r="BU28"/>
  <c r="BT28"/>
  <c r="BE28"/>
  <c r="BC28"/>
  <c r="AQ28"/>
  <c r="AP28"/>
  <c r="BD28" s="1"/>
  <c r="AO28"/>
  <c r="AL28"/>
  <c r="AI28"/>
  <c r="AH28"/>
  <c r="AG28"/>
  <c r="AF28"/>
  <c r="AE28"/>
  <c r="AC28"/>
  <c r="BT27"/>
  <c r="BE27"/>
  <c r="BC27"/>
  <c r="AQ27"/>
  <c r="AP27"/>
  <c r="BD27" s="1"/>
  <c r="AO27"/>
  <c r="AI27"/>
  <c r="AH27"/>
  <c r="AG27"/>
  <c r="AF27"/>
  <c r="AE27"/>
  <c r="AC27"/>
  <c r="BU26"/>
  <c r="BT26"/>
  <c r="BE26"/>
  <c r="BC26"/>
  <c r="AQ26"/>
  <c r="AP26"/>
  <c r="BD26" s="1"/>
  <c r="AO26"/>
  <c r="AL26"/>
  <c r="AI26"/>
  <c r="AH26"/>
  <c r="AG26"/>
  <c r="AF26"/>
  <c r="AE26"/>
  <c r="AC26"/>
  <c r="BU25"/>
  <c r="BT25"/>
  <c r="BE25"/>
  <c r="BC25"/>
  <c r="AQ25"/>
  <c r="AP25"/>
  <c r="BD25" s="1"/>
  <c r="AO25"/>
  <c r="AL25"/>
  <c r="AI25"/>
  <c r="AH25"/>
  <c r="AG25"/>
  <c r="AF25"/>
  <c r="AE25"/>
  <c r="AC25"/>
  <c r="BU24"/>
  <c r="BT24"/>
  <c r="BE24"/>
  <c r="BC24"/>
  <c r="AQ24"/>
  <c r="AP24"/>
  <c r="BD24" s="1"/>
  <c r="AO24"/>
  <c r="AL24"/>
  <c r="AI24"/>
  <c r="AH24"/>
  <c r="AG24"/>
  <c r="AF24"/>
  <c r="AE24"/>
  <c r="AC24"/>
  <c r="BU23"/>
  <c r="BT23"/>
  <c r="BE23"/>
  <c r="BC23"/>
  <c r="AQ23"/>
  <c r="AP23"/>
  <c r="BD23" s="1"/>
  <c r="AO23"/>
  <c r="AL23"/>
  <c r="AI23"/>
  <c r="AH23"/>
  <c r="AG23"/>
  <c r="AF23"/>
  <c r="AE23"/>
  <c r="AC23"/>
  <c r="BU22"/>
  <c r="BT22"/>
  <c r="BE22"/>
  <c r="BC22"/>
  <c r="AQ22"/>
  <c r="AP22"/>
  <c r="BD22" s="1"/>
  <c r="AO22"/>
  <c r="AL22"/>
  <c r="AI22"/>
  <c r="AH22"/>
  <c r="AG22"/>
  <c r="AF22"/>
  <c r="AE22"/>
  <c r="AC22"/>
  <c r="BU21"/>
  <c r="BT21"/>
  <c r="BE21"/>
  <c r="BC21"/>
  <c r="AQ21"/>
  <c r="AP21"/>
  <c r="BD21" s="1"/>
  <c r="AO21"/>
  <c r="AL21"/>
  <c r="AI21"/>
  <c r="AH21"/>
  <c r="AG21"/>
  <c r="AF21"/>
  <c r="AE21"/>
  <c r="AC21"/>
  <c r="BU20"/>
  <c r="BT20"/>
  <c r="BE20"/>
  <c r="BC20"/>
  <c r="AQ20"/>
  <c r="AP20"/>
  <c r="AO20"/>
  <c r="AL20"/>
  <c r="AI20"/>
  <c r="AH20"/>
  <c r="AG20"/>
  <c r="AF20"/>
  <c r="AE20"/>
  <c r="AE47" s="1"/>
  <c r="AC20"/>
  <c r="AB47"/>
  <c r="BU19"/>
  <c r="BT19"/>
  <c r="BE19"/>
  <c r="BC19"/>
  <c r="AQ19"/>
  <c r="AP19"/>
  <c r="BD19" s="1"/>
  <c r="AO19"/>
  <c r="AL19"/>
  <c r="AI19"/>
  <c r="AH19"/>
  <c r="AG19"/>
  <c r="AF19"/>
  <c r="AE19"/>
  <c r="AC19"/>
  <c r="BU18"/>
  <c r="BT18"/>
  <c r="BE18"/>
  <c r="BC18"/>
  <c r="AQ18"/>
  <c r="AP18"/>
  <c r="BD18" s="1"/>
  <c r="AO18"/>
  <c r="AL18"/>
  <c r="AI18"/>
  <c r="AH18"/>
  <c r="AG18"/>
  <c r="AF18"/>
  <c r="AE18"/>
  <c r="AC18"/>
  <c r="BU17"/>
  <c r="BT17"/>
  <c r="BE17"/>
  <c r="BC17"/>
  <c r="AQ17"/>
  <c r="AP17"/>
  <c r="BD17" s="1"/>
  <c r="AO17"/>
  <c r="AL17"/>
  <c r="AI17"/>
  <c r="AH17"/>
  <c r="AG17"/>
  <c r="AF17"/>
  <c r="AE17"/>
  <c r="AC17"/>
  <c r="BU16"/>
  <c r="BT16"/>
  <c r="BE16"/>
  <c r="BC16"/>
  <c r="AQ16"/>
  <c r="AP16"/>
  <c r="BD16" s="1"/>
  <c r="AO16"/>
  <c r="AL16"/>
  <c r="AI16"/>
  <c r="AH16"/>
  <c r="AG16"/>
  <c r="AF16"/>
  <c r="AE16"/>
  <c r="AC16"/>
  <c r="BU15"/>
  <c r="BT15"/>
  <c r="BE15"/>
  <c r="BC15"/>
  <c r="AQ15"/>
  <c r="AP15"/>
  <c r="BD15" s="1"/>
  <c r="AO15"/>
  <c r="AL15"/>
  <c r="AI15"/>
  <c r="AH15"/>
  <c r="AG15"/>
  <c r="AF15"/>
  <c r="AE15"/>
  <c r="AC15"/>
  <c r="BU14"/>
  <c r="BT14"/>
  <c r="BE14"/>
  <c r="BC14"/>
  <c r="AQ14"/>
  <c r="AP14"/>
  <c r="BD14" s="1"/>
  <c r="AO14"/>
  <c r="AL14"/>
  <c r="AI14"/>
  <c r="AH14"/>
  <c r="AG14"/>
  <c r="AF14"/>
  <c r="AE14"/>
  <c r="AC14"/>
  <c r="BU13"/>
  <c r="BT13"/>
  <c r="BE13"/>
  <c r="BC13"/>
  <c r="AQ13"/>
  <c r="AP13"/>
  <c r="AO13"/>
  <c r="AL13"/>
  <c r="AI13"/>
  <c r="AH13"/>
  <c r="AH46" s="1"/>
  <c r="AG13"/>
  <c r="AF13"/>
  <c r="AE13"/>
  <c r="AC13"/>
  <c r="AC46" s="1"/>
  <c r="AB13"/>
  <c r="AB46" s="1"/>
  <c r="BU12"/>
  <c r="BT12"/>
  <c r="BE12"/>
  <c r="BC12"/>
  <c r="AQ12"/>
  <c r="AP12"/>
  <c r="BD12" s="1"/>
  <c r="AO12"/>
  <c r="AL12"/>
  <c r="AI12"/>
  <c r="AH12"/>
  <c r="AG12"/>
  <c r="AF12"/>
  <c r="AE12"/>
  <c r="AC12"/>
  <c r="AB12"/>
  <c r="BU11"/>
  <c r="BT11"/>
  <c r="BE11"/>
  <c r="BC11"/>
  <c r="AQ11"/>
  <c r="AP11"/>
  <c r="BD11" s="1"/>
  <c r="AO11"/>
  <c r="AL11"/>
  <c r="AI11"/>
  <c r="AH11"/>
  <c r="AG11"/>
  <c r="AF11"/>
  <c r="AE11"/>
  <c r="AC11"/>
  <c r="AB11"/>
  <c r="BU10"/>
  <c r="BT10"/>
  <c r="BE10"/>
  <c r="BC10"/>
  <c r="AQ10"/>
  <c r="AP10"/>
  <c r="BD10" s="1"/>
  <c r="AO10"/>
  <c r="AL10"/>
  <c r="AI10"/>
  <c r="AH10"/>
  <c r="AG10"/>
  <c r="AF10"/>
  <c r="AE10"/>
  <c r="AC10"/>
  <c r="AB10"/>
  <c r="BU9"/>
  <c r="BT9"/>
  <c r="BE9"/>
  <c r="BC9"/>
  <c r="AQ9"/>
  <c r="AP9"/>
  <c r="BD9" s="1"/>
  <c r="AO9"/>
  <c r="AL9"/>
  <c r="AI9"/>
  <c r="AH9"/>
  <c r="AG9"/>
  <c r="AF9"/>
  <c r="AE9"/>
  <c r="AC9"/>
  <c r="AB9"/>
  <c r="BU8"/>
  <c r="BT8"/>
  <c r="BE8"/>
  <c r="BC8"/>
  <c r="AQ8"/>
  <c r="AP8"/>
  <c r="BD8" s="1"/>
  <c r="AO8"/>
  <c r="AL8"/>
  <c r="AI8"/>
  <c r="AH8"/>
  <c r="AG8"/>
  <c r="AF8"/>
  <c r="AE8"/>
  <c r="AC8"/>
  <c r="AB8"/>
  <c r="BU7"/>
  <c r="BT7"/>
  <c r="BE7"/>
  <c r="BC7"/>
  <c r="AQ7"/>
  <c r="AP7"/>
  <c r="BD7" s="1"/>
  <c r="AO7"/>
  <c r="AL7"/>
  <c r="AI7"/>
  <c r="AH7"/>
  <c r="AG7"/>
  <c r="AF7"/>
  <c r="AE7"/>
  <c r="AC7"/>
  <c r="AB7"/>
  <c r="BU6"/>
  <c r="BT6"/>
  <c r="BE6"/>
  <c r="BC6"/>
  <c r="AQ6"/>
  <c r="AP6"/>
  <c r="BD6" s="1"/>
  <c r="AO6"/>
  <c r="AL6"/>
  <c r="AI6"/>
  <c r="AH6"/>
  <c r="AG6"/>
  <c r="AF6"/>
  <c r="AE6"/>
  <c r="AC6"/>
  <c r="AB6"/>
  <c r="BU23" i="10"/>
  <c r="BT23"/>
  <c r="BE23"/>
  <c r="BC23"/>
  <c r="AQ23"/>
  <c r="AP23"/>
  <c r="BD23" s="1"/>
  <c r="AO23"/>
  <c r="AL23"/>
  <c r="AI23"/>
  <c r="AH23"/>
  <c r="AG23"/>
  <c r="AF23"/>
  <c r="AE23"/>
  <c r="AC23"/>
  <c r="AB18"/>
  <c r="AG41" i="9"/>
  <c r="AH6" i="10"/>
  <c r="AC41" i="8"/>
  <c r="AC41" i="9"/>
  <c r="BU11"/>
  <c r="BU12"/>
  <c r="BU13"/>
  <c r="BU14"/>
  <c r="BU15"/>
  <c r="BU16"/>
  <c r="BU17"/>
  <c r="BU18"/>
  <c r="BU19"/>
  <c r="BU20"/>
  <c r="BU21"/>
  <c r="BU22"/>
  <c r="BU23"/>
  <c r="BU24"/>
  <c r="BU25"/>
  <c r="BU26"/>
  <c r="BU27"/>
  <c r="BU28"/>
  <c r="BU29"/>
  <c r="BU30"/>
  <c r="BU31"/>
  <c r="BU32"/>
  <c r="BU33"/>
  <c r="BU34"/>
  <c r="BU35"/>
  <c r="BU36"/>
  <c r="BU37"/>
  <c r="BU38"/>
  <c r="BU39"/>
  <c r="BU41"/>
  <c r="BV41"/>
  <c r="BW41"/>
  <c r="BX41"/>
  <c r="BY41"/>
  <c r="BU40"/>
  <c r="BE40"/>
  <c r="BW41" i="10"/>
  <c r="BX41"/>
  <c r="BY41"/>
  <c r="BV41"/>
  <c r="BI41"/>
  <c r="BJ41"/>
  <c r="BK41"/>
  <c r="BL41"/>
  <c r="BM41"/>
  <c r="BN41"/>
  <c r="BO41"/>
  <c r="BP41"/>
  <c r="BQ41"/>
  <c r="BR41"/>
  <c r="BS41"/>
  <c r="BH41"/>
  <c r="BF41"/>
  <c r="BG41"/>
  <c r="AZ41"/>
  <c r="BA41"/>
  <c r="BB41"/>
  <c r="AS41"/>
  <c r="AT41"/>
  <c r="AU41"/>
  <c r="AV41"/>
  <c r="AW41"/>
  <c r="AX41"/>
  <c r="AR41"/>
  <c r="AN41"/>
  <c r="AM41"/>
  <c r="AK41"/>
  <c r="AJ41"/>
  <c r="AD41"/>
  <c r="AA41"/>
  <c r="Z41"/>
  <c r="Y41"/>
  <c r="X41"/>
  <c r="W41"/>
  <c r="V41"/>
  <c r="R41"/>
  <c r="S41"/>
  <c r="U41"/>
  <c r="Q41"/>
  <c r="P41"/>
  <c r="O41"/>
  <c r="N41"/>
  <c r="M41"/>
  <c r="L41"/>
  <c r="K41"/>
  <c r="J41"/>
  <c r="I41"/>
  <c r="H41"/>
  <c r="G41"/>
  <c r="F41"/>
  <c r="E41"/>
  <c r="D41"/>
  <c r="C41"/>
  <c r="X49"/>
  <c r="W49"/>
  <c r="BU7"/>
  <c r="BU8"/>
  <c r="BU9"/>
  <c r="BU10"/>
  <c r="BU11"/>
  <c r="BU12"/>
  <c r="BU13"/>
  <c r="BU14"/>
  <c r="BU15"/>
  <c r="BU16"/>
  <c r="BU17"/>
  <c r="BU18"/>
  <c r="BU19"/>
  <c r="BU20"/>
  <c r="BU21"/>
  <c r="BU22"/>
  <c r="BU24"/>
  <c r="BU25"/>
  <c r="BU26"/>
  <c r="BU28"/>
  <c r="BU29"/>
  <c r="BU30"/>
  <c r="BU31"/>
  <c r="BU32"/>
  <c r="BU33"/>
  <c r="BU34"/>
  <c r="BU35"/>
  <c r="BU36"/>
  <c r="BU37"/>
  <c r="BU38"/>
  <c r="BU39"/>
  <c r="BU40"/>
  <c r="BU6"/>
  <c r="AN49"/>
  <c r="AM49"/>
  <c r="AK49"/>
  <c r="AJ49"/>
  <c r="AD49"/>
  <c r="AA49"/>
  <c r="Z49"/>
  <c r="Y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V47"/>
  <c r="AN47"/>
  <c r="AM47"/>
  <c r="AK47"/>
  <c r="AJ47"/>
  <c r="AD47"/>
  <c r="AA47"/>
  <c r="Z47"/>
  <c r="Y47"/>
  <c r="X47"/>
  <c r="W47"/>
  <c r="V47"/>
  <c r="U47"/>
  <c r="T47"/>
  <c r="S47"/>
  <c r="R47"/>
  <c r="Q47"/>
  <c r="P47"/>
  <c r="O47"/>
  <c r="N47"/>
  <c r="M47"/>
  <c r="L47"/>
  <c r="K47"/>
  <c r="J47"/>
  <c r="I47"/>
  <c r="H47"/>
  <c r="G47"/>
  <c r="F47"/>
  <c r="E47"/>
  <c r="D47"/>
  <c r="C47"/>
  <c r="AV46"/>
  <c r="AN46"/>
  <c r="AM46"/>
  <c r="AK46"/>
  <c r="AJ46"/>
  <c r="AD46"/>
  <c r="AA46"/>
  <c r="Z46"/>
  <c r="Y46"/>
  <c r="X46"/>
  <c r="W46"/>
  <c r="V46"/>
  <c r="U46"/>
  <c r="T46"/>
  <c r="S46"/>
  <c r="R46"/>
  <c r="Q46"/>
  <c r="P46"/>
  <c r="O46"/>
  <c r="N46"/>
  <c r="M46"/>
  <c r="L46"/>
  <c r="K46"/>
  <c r="J46"/>
  <c r="I46"/>
  <c r="H46"/>
  <c r="G46"/>
  <c r="F46"/>
  <c r="E46"/>
  <c r="D46"/>
  <c r="C46"/>
  <c r="AN45"/>
  <c r="AM45"/>
  <c r="AK45"/>
  <c r="AJ45"/>
  <c r="AD45"/>
  <c r="AB45"/>
  <c r="AA45"/>
  <c r="Z45"/>
  <c r="Y45"/>
  <c r="X45"/>
  <c r="W45"/>
  <c r="V45"/>
  <c r="U45"/>
  <c r="T45"/>
  <c r="S45"/>
  <c r="R45"/>
  <c r="Q45"/>
  <c r="P45"/>
  <c r="O45"/>
  <c r="N45"/>
  <c r="M45"/>
  <c r="L45"/>
  <c r="K45"/>
  <c r="J45"/>
  <c r="I45"/>
  <c r="H45"/>
  <c r="G45"/>
  <c r="F45"/>
  <c r="E45"/>
  <c r="D45"/>
  <c r="C45"/>
  <c r="BD42"/>
  <c r="BT40"/>
  <c r="BC40"/>
  <c r="AQ40"/>
  <c r="AP40"/>
  <c r="BD40" s="1"/>
  <c r="AO40"/>
  <c r="AL40"/>
  <c r="AI40"/>
  <c r="AH40"/>
  <c r="AG40"/>
  <c r="AF40"/>
  <c r="AE40"/>
  <c r="AC40"/>
  <c r="AB40"/>
  <c r="BT39"/>
  <c r="BE39"/>
  <c r="BC39"/>
  <c r="AQ39"/>
  <c r="AP39"/>
  <c r="BD39" s="1"/>
  <c r="AO39"/>
  <c r="AL39"/>
  <c r="AI39"/>
  <c r="AH39"/>
  <c r="AG39"/>
  <c r="AF39"/>
  <c r="AE39"/>
  <c r="AC39"/>
  <c r="AB39"/>
  <c r="BT38"/>
  <c r="BE38"/>
  <c r="BC38"/>
  <c r="AQ38"/>
  <c r="AP38"/>
  <c r="BD38" s="1"/>
  <c r="AO38"/>
  <c r="AL38"/>
  <c r="AI38"/>
  <c r="AH38"/>
  <c r="AG38"/>
  <c r="AF38"/>
  <c r="AE38"/>
  <c r="AC38"/>
  <c r="AB38"/>
  <c r="BT37"/>
  <c r="BE37"/>
  <c r="BC37"/>
  <c r="AQ37"/>
  <c r="AP37"/>
  <c r="BD37" s="1"/>
  <c r="AO37"/>
  <c r="AL37"/>
  <c r="AI37"/>
  <c r="AH37"/>
  <c r="AG37"/>
  <c r="AF37"/>
  <c r="AE37"/>
  <c r="AC37"/>
  <c r="AB37"/>
  <c r="BT36"/>
  <c r="BE36"/>
  <c r="BC36"/>
  <c r="AQ36"/>
  <c r="AP36"/>
  <c r="BD36" s="1"/>
  <c r="AO36"/>
  <c r="AL36"/>
  <c r="AI36"/>
  <c r="AH36"/>
  <c r="AG36"/>
  <c r="AF36"/>
  <c r="AE36"/>
  <c r="AC36"/>
  <c r="AB36"/>
  <c r="BT35"/>
  <c r="BE35"/>
  <c r="BC35"/>
  <c r="AQ35"/>
  <c r="AP35"/>
  <c r="BD35" s="1"/>
  <c r="AO35"/>
  <c r="AL35"/>
  <c r="AI35"/>
  <c r="AH35"/>
  <c r="AG35"/>
  <c r="AF35"/>
  <c r="AE35"/>
  <c r="AC35"/>
  <c r="AB35"/>
  <c r="BT34"/>
  <c r="BE34"/>
  <c r="BC34"/>
  <c r="AQ34"/>
  <c r="AP34"/>
  <c r="AO34"/>
  <c r="AL34"/>
  <c r="AI34"/>
  <c r="AH34"/>
  <c r="AG34"/>
  <c r="AF34"/>
  <c r="AE34"/>
  <c r="AC34"/>
  <c r="AB34"/>
  <c r="BT33"/>
  <c r="BE33"/>
  <c r="BC33"/>
  <c r="AQ33"/>
  <c r="AP33"/>
  <c r="BD33" s="1"/>
  <c r="AO33"/>
  <c r="AL33"/>
  <c r="AI33"/>
  <c r="AH33"/>
  <c r="AG33"/>
  <c r="AF33"/>
  <c r="AE33"/>
  <c r="AC33"/>
  <c r="AB33"/>
  <c r="AB48" s="1"/>
  <c r="BT32"/>
  <c r="BE32"/>
  <c r="BC32"/>
  <c r="AQ32"/>
  <c r="AP32"/>
  <c r="BD32" s="1"/>
  <c r="AO32"/>
  <c r="AL32"/>
  <c r="AI32"/>
  <c r="AH32"/>
  <c r="AG32"/>
  <c r="AF32"/>
  <c r="AE32"/>
  <c r="AC32"/>
  <c r="AB32"/>
  <c r="BE31"/>
  <c r="BC31"/>
  <c r="AQ31"/>
  <c r="AP31"/>
  <c r="BD31" s="1"/>
  <c r="AO31"/>
  <c r="AL31"/>
  <c r="AI31"/>
  <c r="AH31"/>
  <c r="AG31"/>
  <c r="AF31"/>
  <c r="AE31"/>
  <c r="AC31"/>
  <c r="AB31"/>
  <c r="BT30"/>
  <c r="BE30"/>
  <c r="BC30"/>
  <c r="AQ30"/>
  <c r="AP30"/>
  <c r="BD30" s="1"/>
  <c r="AO30"/>
  <c r="AL30"/>
  <c r="AI30"/>
  <c r="AH30"/>
  <c r="AG30"/>
  <c r="AF30"/>
  <c r="AE30"/>
  <c r="AC30"/>
  <c r="BT29"/>
  <c r="BE29"/>
  <c r="BC29"/>
  <c r="AQ29"/>
  <c r="AP29"/>
  <c r="BD29" s="1"/>
  <c r="AO29"/>
  <c r="AL29"/>
  <c r="AI29"/>
  <c r="AH29"/>
  <c r="AG29"/>
  <c r="AF29"/>
  <c r="AE29"/>
  <c r="AC29"/>
  <c r="BT28"/>
  <c r="BE28"/>
  <c r="BC28"/>
  <c r="AQ28"/>
  <c r="AP28"/>
  <c r="BD28" s="1"/>
  <c r="AO28"/>
  <c r="AL28"/>
  <c r="AI28"/>
  <c r="AH28"/>
  <c r="AH49" s="1"/>
  <c r="AG28"/>
  <c r="AF28"/>
  <c r="AE28"/>
  <c r="AC28"/>
  <c r="BT27"/>
  <c r="BE27"/>
  <c r="BC27"/>
  <c r="AQ27"/>
  <c r="AP27"/>
  <c r="BD27" s="1"/>
  <c r="AO27"/>
  <c r="AI27"/>
  <c r="AH27"/>
  <c r="AH48" s="1"/>
  <c r="AG27"/>
  <c r="AF27"/>
  <c r="AE27"/>
  <c r="AC27"/>
  <c r="AC48" s="1"/>
  <c r="BT26"/>
  <c r="BE26"/>
  <c r="BC26"/>
  <c r="AQ26"/>
  <c r="AP26"/>
  <c r="BD26" s="1"/>
  <c r="AO26"/>
  <c r="AL26"/>
  <c r="AI26"/>
  <c r="AH26"/>
  <c r="AG26"/>
  <c r="AF26"/>
  <c r="AE26"/>
  <c r="AC26"/>
  <c r="BT25"/>
  <c r="BE25"/>
  <c r="BC25"/>
  <c r="AQ25"/>
  <c r="AP25"/>
  <c r="BD25" s="1"/>
  <c r="AO25"/>
  <c r="AL25"/>
  <c r="AI25"/>
  <c r="AH25"/>
  <c r="AG25"/>
  <c r="AF25"/>
  <c r="AE25"/>
  <c r="AC25"/>
  <c r="BT24"/>
  <c r="BE24"/>
  <c r="BC24"/>
  <c r="AQ24"/>
  <c r="AP24"/>
  <c r="BD24" s="1"/>
  <c r="AO24"/>
  <c r="AL24"/>
  <c r="AI24"/>
  <c r="AH24"/>
  <c r="AG24"/>
  <c r="AF24"/>
  <c r="AE24"/>
  <c r="AC24"/>
  <c r="AB24"/>
  <c r="BT22"/>
  <c r="BE22"/>
  <c r="BC22"/>
  <c r="AQ22"/>
  <c r="AP22"/>
  <c r="BD22" s="1"/>
  <c r="AO22"/>
  <c r="AL22"/>
  <c r="AI22"/>
  <c r="AH22"/>
  <c r="AG22"/>
  <c r="AF22"/>
  <c r="AE22"/>
  <c r="AC22"/>
  <c r="BT21"/>
  <c r="BE21"/>
  <c r="BC21"/>
  <c r="AQ21"/>
  <c r="AP21"/>
  <c r="BD21" s="1"/>
  <c r="AO21"/>
  <c r="AL21"/>
  <c r="AI21"/>
  <c r="AH21"/>
  <c r="AG21"/>
  <c r="AF21"/>
  <c r="AE21"/>
  <c r="AC21"/>
  <c r="BT20"/>
  <c r="BE20"/>
  <c r="BC20"/>
  <c r="AQ20"/>
  <c r="AP20"/>
  <c r="BD20" s="1"/>
  <c r="AO20"/>
  <c r="AL20"/>
  <c r="AI20"/>
  <c r="AH20"/>
  <c r="AG20"/>
  <c r="AF20"/>
  <c r="AE20"/>
  <c r="AC20"/>
  <c r="AB20"/>
  <c r="BT19"/>
  <c r="BE19"/>
  <c r="BC19"/>
  <c r="AQ19"/>
  <c r="AP19"/>
  <c r="BD19" s="1"/>
  <c r="AO19"/>
  <c r="AL19"/>
  <c r="AI19"/>
  <c r="AH19"/>
  <c r="AG19"/>
  <c r="AF19"/>
  <c r="AE19"/>
  <c r="AC19"/>
  <c r="AB19"/>
  <c r="BT18"/>
  <c r="BE18"/>
  <c r="BC18"/>
  <c r="AQ18"/>
  <c r="AP18"/>
  <c r="BD18" s="1"/>
  <c r="AO18"/>
  <c r="AL18"/>
  <c r="AI18"/>
  <c r="AH18"/>
  <c r="AG18"/>
  <c r="AF18"/>
  <c r="AE18"/>
  <c r="AC18"/>
  <c r="BT17"/>
  <c r="BE17"/>
  <c r="BC17"/>
  <c r="AQ17"/>
  <c r="AP17"/>
  <c r="BD17" s="1"/>
  <c r="AO17"/>
  <c r="AL17"/>
  <c r="AI17"/>
  <c r="AH17"/>
  <c r="AG17"/>
  <c r="AF17"/>
  <c r="AE17"/>
  <c r="AC17"/>
  <c r="AB17"/>
  <c r="BT16"/>
  <c r="BE16"/>
  <c r="BC16"/>
  <c r="AQ16"/>
  <c r="AP16"/>
  <c r="BD16" s="1"/>
  <c r="AO16"/>
  <c r="AL16"/>
  <c r="AI16"/>
  <c r="AH16"/>
  <c r="AG16"/>
  <c r="AF16"/>
  <c r="AE16"/>
  <c r="AC16"/>
  <c r="AB16"/>
  <c r="BT15"/>
  <c r="BE15"/>
  <c r="BC15"/>
  <c r="AQ15"/>
  <c r="AP15"/>
  <c r="BD15" s="1"/>
  <c r="AO15"/>
  <c r="AL15"/>
  <c r="AI15"/>
  <c r="AH15"/>
  <c r="AG15"/>
  <c r="AF15"/>
  <c r="AE15"/>
  <c r="AC15"/>
  <c r="AB15"/>
  <c r="BT14"/>
  <c r="BE14"/>
  <c r="BC14"/>
  <c r="AQ14"/>
  <c r="AP14"/>
  <c r="BD14" s="1"/>
  <c r="AO14"/>
  <c r="AL14"/>
  <c r="AI14"/>
  <c r="AH14"/>
  <c r="AG14"/>
  <c r="AF14"/>
  <c r="AE14"/>
  <c r="AC14"/>
  <c r="AB14"/>
  <c r="BT13"/>
  <c r="BE13"/>
  <c r="BC13"/>
  <c r="AQ13"/>
  <c r="AP13"/>
  <c r="AO13"/>
  <c r="AL13"/>
  <c r="AI13"/>
  <c r="AH13"/>
  <c r="AG13"/>
  <c r="AF13"/>
  <c r="AE13"/>
  <c r="AC13"/>
  <c r="AB13"/>
  <c r="AB46" s="1"/>
  <c r="BT12"/>
  <c r="BE12"/>
  <c r="BC12"/>
  <c r="AQ12"/>
  <c r="AP12"/>
  <c r="BD12" s="1"/>
  <c r="AO12"/>
  <c r="AL12"/>
  <c r="AI12"/>
  <c r="AH12"/>
  <c r="AG12"/>
  <c r="AF12"/>
  <c r="AE12"/>
  <c r="AC12"/>
  <c r="AB12"/>
  <c r="BT11"/>
  <c r="BE11"/>
  <c r="BC11"/>
  <c r="AQ11"/>
  <c r="AP11"/>
  <c r="BD11" s="1"/>
  <c r="AO11"/>
  <c r="AL11"/>
  <c r="AI11"/>
  <c r="AH11"/>
  <c r="AG11"/>
  <c r="AF11"/>
  <c r="AE11"/>
  <c r="AC11"/>
  <c r="AB11"/>
  <c r="BT10"/>
  <c r="BE10"/>
  <c r="BC10"/>
  <c r="AQ10"/>
  <c r="AP10"/>
  <c r="BD10" s="1"/>
  <c r="AO10"/>
  <c r="AL10"/>
  <c r="AI10"/>
  <c r="AH10"/>
  <c r="AG10"/>
  <c r="AF10"/>
  <c r="AE10"/>
  <c r="AC10"/>
  <c r="AB10"/>
  <c r="BT9"/>
  <c r="BE9"/>
  <c r="BC9"/>
  <c r="AQ9"/>
  <c r="AP9"/>
  <c r="BD9" s="1"/>
  <c r="AO9"/>
  <c r="AL9"/>
  <c r="AI9"/>
  <c r="AH9"/>
  <c r="AG9"/>
  <c r="AF9"/>
  <c r="AE9"/>
  <c r="AC9"/>
  <c r="AB9"/>
  <c r="BT8"/>
  <c r="BE8"/>
  <c r="BC8"/>
  <c r="AQ8"/>
  <c r="AP8"/>
  <c r="BD8" s="1"/>
  <c r="AO8"/>
  <c r="AL8"/>
  <c r="AI8"/>
  <c r="AH8"/>
  <c r="AG8"/>
  <c r="AF8"/>
  <c r="AE8"/>
  <c r="AC8"/>
  <c r="AB8"/>
  <c r="BT7"/>
  <c r="BE7"/>
  <c r="BC7"/>
  <c r="AQ7"/>
  <c r="AP7"/>
  <c r="BD7" s="1"/>
  <c r="AO7"/>
  <c r="AL7"/>
  <c r="AI7"/>
  <c r="AH7"/>
  <c r="AH45" s="1"/>
  <c r="AG7"/>
  <c r="AF7"/>
  <c r="AE7"/>
  <c r="AC7"/>
  <c r="AB7"/>
  <c r="BT6"/>
  <c r="BE6"/>
  <c r="BC6"/>
  <c r="AQ6"/>
  <c r="AP6"/>
  <c r="AO6"/>
  <c r="AL6"/>
  <c r="AI6"/>
  <c r="AG6"/>
  <c r="AF6"/>
  <c r="AE6"/>
  <c r="AC6"/>
  <c r="AB6"/>
  <c r="BE39" i="9"/>
  <c r="BT20"/>
  <c r="AN41"/>
  <c r="AM41"/>
  <c r="AK41"/>
  <c r="AJ41"/>
  <c r="AD41"/>
  <c r="AA41"/>
  <c r="Z41"/>
  <c r="Y41"/>
  <c r="X41"/>
  <c r="W41"/>
  <c r="V41"/>
  <c r="R41"/>
  <c r="S41"/>
  <c r="U41"/>
  <c r="Q41"/>
  <c r="P41"/>
  <c r="O41"/>
  <c r="N41"/>
  <c r="M41"/>
  <c r="L41"/>
  <c r="K41"/>
  <c r="J41"/>
  <c r="I41"/>
  <c r="H41"/>
  <c r="G41"/>
  <c r="F41"/>
  <c r="E41"/>
  <c r="D41"/>
  <c r="C41"/>
  <c r="AN49"/>
  <c r="AM49"/>
  <c r="AK49"/>
  <c r="AJ49"/>
  <c r="AD49"/>
  <c r="AA49"/>
  <c r="Z49"/>
  <c r="Y49"/>
  <c r="X49"/>
  <c r="W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V47"/>
  <c r="AN47"/>
  <c r="AM47"/>
  <c r="AK47"/>
  <c r="AJ47"/>
  <c r="AD47"/>
  <c r="AA47"/>
  <c r="Z47"/>
  <c r="Y47"/>
  <c r="X47"/>
  <c r="W47"/>
  <c r="V47"/>
  <c r="U47"/>
  <c r="T47"/>
  <c r="S47"/>
  <c r="R47"/>
  <c r="Q47"/>
  <c r="P47"/>
  <c r="O47"/>
  <c r="N47"/>
  <c r="M47"/>
  <c r="L47"/>
  <c r="K47"/>
  <c r="J47"/>
  <c r="I47"/>
  <c r="H47"/>
  <c r="G47"/>
  <c r="F47"/>
  <c r="E47"/>
  <c r="D47"/>
  <c r="C47"/>
  <c r="AV46"/>
  <c r="AN46"/>
  <c r="AM46"/>
  <c r="AK46"/>
  <c r="AJ46"/>
  <c r="AD46"/>
  <c r="AA46"/>
  <c r="Z46"/>
  <c r="Y46"/>
  <c r="X46"/>
  <c r="W46"/>
  <c r="V46"/>
  <c r="U46"/>
  <c r="T46"/>
  <c r="S46"/>
  <c r="R46"/>
  <c r="Q46"/>
  <c r="P46"/>
  <c r="O46"/>
  <c r="N46"/>
  <c r="M46"/>
  <c r="L46"/>
  <c r="K46"/>
  <c r="J46"/>
  <c r="I46"/>
  <c r="H46"/>
  <c r="G46"/>
  <c r="F46"/>
  <c r="E46"/>
  <c r="D46"/>
  <c r="C46"/>
  <c r="AN45"/>
  <c r="AM45"/>
  <c r="AK45"/>
  <c r="AJ45"/>
  <c r="AD45"/>
  <c r="AB45"/>
  <c r="AA45"/>
  <c r="Z45"/>
  <c r="Y45"/>
  <c r="X45"/>
  <c r="W45"/>
  <c r="V45"/>
  <c r="U45"/>
  <c r="T45"/>
  <c r="S45"/>
  <c r="R45"/>
  <c r="Q45"/>
  <c r="P45"/>
  <c r="O45"/>
  <c r="N45"/>
  <c r="M45"/>
  <c r="L45"/>
  <c r="K45"/>
  <c r="J45"/>
  <c r="I45"/>
  <c r="H45"/>
  <c r="G45"/>
  <c r="F45"/>
  <c r="E45"/>
  <c r="D45"/>
  <c r="C45"/>
  <c r="BD42"/>
  <c r="BS41"/>
  <c r="BR41"/>
  <c r="BQ41"/>
  <c r="BP41"/>
  <c r="BO41"/>
  <c r="BN41"/>
  <c r="BM41"/>
  <c r="BL41"/>
  <c r="BK41"/>
  <c r="BJ41"/>
  <c r="BI41"/>
  <c r="BH41"/>
  <c r="BG41"/>
  <c r="BF41"/>
  <c r="BB41"/>
  <c r="BA41"/>
  <c r="AZ41"/>
  <c r="AX41"/>
  <c r="AW41"/>
  <c r="AV41"/>
  <c r="AU41"/>
  <c r="AT41"/>
  <c r="AS41"/>
  <c r="AR41"/>
  <c r="BT40"/>
  <c r="BC40"/>
  <c r="AQ40"/>
  <c r="AP40"/>
  <c r="BD40" s="1"/>
  <c r="AO40"/>
  <c r="AL40"/>
  <c r="AI40"/>
  <c r="AH40"/>
  <c r="AG40"/>
  <c r="AF40"/>
  <c r="AE40"/>
  <c r="AC40"/>
  <c r="AB40"/>
  <c r="BT39"/>
  <c r="BC39"/>
  <c r="AQ39"/>
  <c r="AP39"/>
  <c r="BD39" s="1"/>
  <c r="AO39"/>
  <c r="AL39"/>
  <c r="AI39"/>
  <c r="AH39"/>
  <c r="AG39"/>
  <c r="AF39"/>
  <c r="AE39"/>
  <c r="AC39"/>
  <c r="AB39"/>
  <c r="BT38"/>
  <c r="BE38"/>
  <c r="BC38"/>
  <c r="AQ38"/>
  <c r="AP38"/>
  <c r="BD38"/>
  <c r="AO38"/>
  <c r="AL38"/>
  <c r="AI38"/>
  <c r="AH38"/>
  <c r="AG38"/>
  <c r="AF38"/>
  <c r="AE38"/>
  <c r="AC38"/>
  <c r="AB38"/>
  <c r="BT37"/>
  <c r="BE37"/>
  <c r="BC37"/>
  <c r="AQ37"/>
  <c r="AP37"/>
  <c r="BD37" s="1"/>
  <c r="AO37"/>
  <c r="AL37"/>
  <c r="AI37"/>
  <c r="AH37"/>
  <c r="AG37"/>
  <c r="AF37"/>
  <c r="AE37"/>
  <c r="AC37"/>
  <c r="AB37"/>
  <c r="BT36"/>
  <c r="BE36"/>
  <c r="BC36"/>
  <c r="AQ36"/>
  <c r="AP36"/>
  <c r="BD36" s="1"/>
  <c r="AO36"/>
  <c r="AL36"/>
  <c r="AI36"/>
  <c r="AH36"/>
  <c r="AG36"/>
  <c r="AF36"/>
  <c r="AE36"/>
  <c r="AC36"/>
  <c r="AB36"/>
  <c r="BT35"/>
  <c r="BE35"/>
  <c r="BC35"/>
  <c r="AQ35"/>
  <c r="AP35"/>
  <c r="BD35" s="1"/>
  <c r="AO35"/>
  <c r="AL35"/>
  <c r="AI35"/>
  <c r="AH35"/>
  <c r="AG35"/>
  <c r="AF35"/>
  <c r="AE35"/>
  <c r="AC35"/>
  <c r="AB35"/>
  <c r="BT34"/>
  <c r="BE34"/>
  <c r="BC34"/>
  <c r="AQ34"/>
  <c r="AP34"/>
  <c r="AO34"/>
  <c r="AL34"/>
  <c r="AI34"/>
  <c r="AH34"/>
  <c r="AG34"/>
  <c r="AF34"/>
  <c r="AE34"/>
  <c r="AC34"/>
  <c r="AB34"/>
  <c r="BT33"/>
  <c r="BE33"/>
  <c r="BC33"/>
  <c r="AQ33"/>
  <c r="AP33"/>
  <c r="BD33" s="1"/>
  <c r="AO33"/>
  <c r="AL33"/>
  <c r="AI33"/>
  <c r="AH33"/>
  <c r="AG33"/>
  <c r="AF33"/>
  <c r="AE33"/>
  <c r="AC33"/>
  <c r="AB33"/>
  <c r="BT32"/>
  <c r="BE32"/>
  <c r="BC32"/>
  <c r="AQ32"/>
  <c r="AP32"/>
  <c r="BD32" s="1"/>
  <c r="AO32"/>
  <c r="AL32"/>
  <c r="AI32"/>
  <c r="AH32"/>
  <c r="AG32"/>
  <c r="AF32"/>
  <c r="AE32"/>
  <c r="AC32"/>
  <c r="AB32"/>
  <c r="BT31"/>
  <c r="BE31"/>
  <c r="BC31"/>
  <c r="AQ31"/>
  <c r="AP31"/>
  <c r="BD31" s="1"/>
  <c r="AO31"/>
  <c r="AL31"/>
  <c r="AI31"/>
  <c r="AH31"/>
  <c r="AG31"/>
  <c r="AF31"/>
  <c r="AE31"/>
  <c r="AC31"/>
  <c r="AB31"/>
  <c r="BT30"/>
  <c r="BE30"/>
  <c r="BC30"/>
  <c r="AQ30"/>
  <c r="AP30"/>
  <c r="BD30" s="1"/>
  <c r="AO30"/>
  <c r="AL30"/>
  <c r="AI30"/>
  <c r="AH30"/>
  <c r="AG30"/>
  <c r="AF30"/>
  <c r="AE30"/>
  <c r="AC30"/>
  <c r="AB30"/>
  <c r="BT29"/>
  <c r="BE29"/>
  <c r="BC29"/>
  <c r="AQ29"/>
  <c r="AP29"/>
  <c r="BD29" s="1"/>
  <c r="AO29"/>
  <c r="AL29"/>
  <c r="AI29"/>
  <c r="AH29"/>
  <c r="AG29"/>
  <c r="AF29"/>
  <c r="AE29"/>
  <c r="AC29"/>
  <c r="AB29"/>
  <c r="BT28"/>
  <c r="BE28"/>
  <c r="BC28"/>
  <c r="AQ28"/>
  <c r="AP28"/>
  <c r="BD28" s="1"/>
  <c r="AO28"/>
  <c r="AL28"/>
  <c r="AI28"/>
  <c r="AH28"/>
  <c r="AG28"/>
  <c r="AF28"/>
  <c r="AE28"/>
  <c r="AC28"/>
  <c r="AB28"/>
  <c r="BT27"/>
  <c r="BE27"/>
  <c r="BC27"/>
  <c r="AQ27"/>
  <c r="AP27"/>
  <c r="BD27" s="1"/>
  <c r="AO27"/>
  <c r="AL27"/>
  <c r="AI27"/>
  <c r="AH27"/>
  <c r="AG27"/>
  <c r="AF27"/>
  <c r="AE27"/>
  <c r="AC27"/>
  <c r="AB27"/>
  <c r="BT26"/>
  <c r="BE26"/>
  <c r="BC26"/>
  <c r="AQ26"/>
  <c r="AP26"/>
  <c r="BD26" s="1"/>
  <c r="AO26"/>
  <c r="AL26"/>
  <c r="AI26"/>
  <c r="AH26"/>
  <c r="AG26"/>
  <c r="AF26"/>
  <c r="AE26"/>
  <c r="AC26"/>
  <c r="AB26"/>
  <c r="BT25"/>
  <c r="BE25"/>
  <c r="BC25"/>
  <c r="AQ25"/>
  <c r="AP25"/>
  <c r="BD25" s="1"/>
  <c r="AO25"/>
  <c r="AL25"/>
  <c r="AI25"/>
  <c r="AH25"/>
  <c r="AG25"/>
  <c r="AF25"/>
  <c r="AE25"/>
  <c r="AC25"/>
  <c r="AB25"/>
  <c r="BT24"/>
  <c r="BE24"/>
  <c r="BC24"/>
  <c r="AQ24"/>
  <c r="AP24"/>
  <c r="BD24" s="1"/>
  <c r="AO24"/>
  <c r="AL24"/>
  <c r="AI24"/>
  <c r="AH24"/>
  <c r="AG24"/>
  <c r="AF24"/>
  <c r="AE24"/>
  <c r="AC24"/>
  <c r="AC47" s="1"/>
  <c r="AB24"/>
  <c r="AB47" s="1"/>
  <c r="BT23"/>
  <c r="BE23"/>
  <c r="BC23"/>
  <c r="AQ23"/>
  <c r="AP23"/>
  <c r="BD23" s="1"/>
  <c r="AO23"/>
  <c r="AL23"/>
  <c r="AI23"/>
  <c r="AH23"/>
  <c r="AG23"/>
  <c r="AF23"/>
  <c r="AE23"/>
  <c r="AC23"/>
  <c r="AB23"/>
  <c r="BT22"/>
  <c r="BE22"/>
  <c r="BC22"/>
  <c r="AQ22"/>
  <c r="AP22"/>
  <c r="BD22" s="1"/>
  <c r="AO22"/>
  <c r="AL22"/>
  <c r="AI22"/>
  <c r="AH22"/>
  <c r="AG22"/>
  <c r="AF22"/>
  <c r="AE22"/>
  <c r="AC22"/>
  <c r="AB22"/>
  <c r="BT21"/>
  <c r="BE21"/>
  <c r="BC21"/>
  <c r="AQ21"/>
  <c r="AP21"/>
  <c r="BD21" s="1"/>
  <c r="AO21"/>
  <c r="AL21"/>
  <c r="AI21"/>
  <c r="AH21"/>
  <c r="AG21"/>
  <c r="AF21"/>
  <c r="AE21"/>
  <c r="AC21"/>
  <c r="AB21"/>
  <c r="BE20"/>
  <c r="BC20"/>
  <c r="AQ20"/>
  <c r="AP20"/>
  <c r="BD20" s="1"/>
  <c r="AO20"/>
  <c r="AL20"/>
  <c r="AI20"/>
  <c r="AH20"/>
  <c r="AG20"/>
  <c r="AF20"/>
  <c r="AE20"/>
  <c r="AC20"/>
  <c r="AB20"/>
  <c r="BT19"/>
  <c r="BE19"/>
  <c r="BC19"/>
  <c r="AQ19"/>
  <c r="AP19"/>
  <c r="BD19" s="1"/>
  <c r="AO19"/>
  <c r="AL19"/>
  <c r="AI19"/>
  <c r="AH19"/>
  <c r="AG19"/>
  <c r="AF19"/>
  <c r="AE19"/>
  <c r="AC19"/>
  <c r="AB19"/>
  <c r="BT18"/>
  <c r="BE18"/>
  <c r="BC18"/>
  <c r="AQ18"/>
  <c r="AP18"/>
  <c r="BD18" s="1"/>
  <c r="AO18"/>
  <c r="AL18"/>
  <c r="AI18"/>
  <c r="AH18"/>
  <c r="AG18"/>
  <c r="AF18"/>
  <c r="AE18"/>
  <c r="AC18"/>
  <c r="AB18"/>
  <c r="BT17"/>
  <c r="BE17"/>
  <c r="BC17"/>
  <c r="AQ17"/>
  <c r="AP17"/>
  <c r="BD17" s="1"/>
  <c r="AO17"/>
  <c r="AL17"/>
  <c r="AI17"/>
  <c r="AH17"/>
  <c r="AG17"/>
  <c r="AF17"/>
  <c r="AE17"/>
  <c r="AC17"/>
  <c r="AB17"/>
  <c r="BT16"/>
  <c r="BE16"/>
  <c r="BC16"/>
  <c r="AQ16"/>
  <c r="AP16"/>
  <c r="BD16" s="1"/>
  <c r="AO16"/>
  <c r="AL16"/>
  <c r="AI16"/>
  <c r="AH16"/>
  <c r="AG16"/>
  <c r="AF16"/>
  <c r="AE16"/>
  <c r="AC16"/>
  <c r="AB16"/>
  <c r="BT15"/>
  <c r="BE15"/>
  <c r="BC15"/>
  <c r="AQ15"/>
  <c r="AP15"/>
  <c r="BD15"/>
  <c r="AO15"/>
  <c r="AL15"/>
  <c r="AI15"/>
  <c r="AH15"/>
  <c r="AG15"/>
  <c r="AF15"/>
  <c r="AE15"/>
  <c r="AC15"/>
  <c r="AB15"/>
  <c r="BT14"/>
  <c r="BE14"/>
  <c r="BC14"/>
  <c r="AQ14"/>
  <c r="AP14"/>
  <c r="BD14" s="1"/>
  <c r="AO14"/>
  <c r="AL14"/>
  <c r="AI14"/>
  <c r="AH14"/>
  <c r="AG14"/>
  <c r="AF14"/>
  <c r="AF46" s="1"/>
  <c r="AE14"/>
  <c r="AC14"/>
  <c r="AB14"/>
  <c r="BT13"/>
  <c r="BE13"/>
  <c r="BC13"/>
  <c r="AQ13"/>
  <c r="AP13"/>
  <c r="AP46" s="1"/>
  <c r="AO13"/>
  <c r="AL13"/>
  <c r="AI13"/>
  <c r="AH13"/>
  <c r="AG13"/>
  <c r="AF13"/>
  <c r="AE13"/>
  <c r="AC13"/>
  <c r="AC46"/>
  <c r="AB13"/>
  <c r="BT12"/>
  <c r="BE12"/>
  <c r="BC12"/>
  <c r="AQ12"/>
  <c r="AP12"/>
  <c r="BD12" s="1"/>
  <c r="AO12"/>
  <c r="AL12"/>
  <c r="AI12"/>
  <c r="AH12"/>
  <c r="AG12"/>
  <c r="AF12"/>
  <c r="AE12"/>
  <c r="AC12"/>
  <c r="AB12"/>
  <c r="BT11"/>
  <c r="BE11"/>
  <c r="BC11"/>
  <c r="AQ11"/>
  <c r="AP11"/>
  <c r="BD11" s="1"/>
  <c r="AO11"/>
  <c r="AL11"/>
  <c r="AI11"/>
  <c r="AH11"/>
  <c r="AG11"/>
  <c r="AF11"/>
  <c r="AE11"/>
  <c r="AC11"/>
  <c r="AB11"/>
  <c r="BT10"/>
  <c r="BE10"/>
  <c r="BC10"/>
  <c r="AQ10"/>
  <c r="AP10"/>
  <c r="BD10" s="1"/>
  <c r="AO10"/>
  <c r="AL10"/>
  <c r="AI10"/>
  <c r="AI45" s="1"/>
  <c r="AH10"/>
  <c r="AG10"/>
  <c r="AF10"/>
  <c r="AE10"/>
  <c r="AC10"/>
  <c r="AB10"/>
  <c r="BT9"/>
  <c r="BE9"/>
  <c r="BC9"/>
  <c r="AQ9"/>
  <c r="AP9"/>
  <c r="BD9"/>
  <c r="AO9"/>
  <c r="AL9"/>
  <c r="AI9"/>
  <c r="AH9"/>
  <c r="AG9"/>
  <c r="AF9"/>
  <c r="AE9"/>
  <c r="AC9"/>
  <c r="AB9"/>
  <c r="BT8"/>
  <c r="BE8"/>
  <c r="BC8"/>
  <c r="AQ8"/>
  <c r="AP8"/>
  <c r="BD8" s="1"/>
  <c r="AO8"/>
  <c r="AL8"/>
  <c r="AI8"/>
  <c r="AH8"/>
  <c r="AG8"/>
  <c r="AF8"/>
  <c r="AE8"/>
  <c r="AE45" s="1"/>
  <c r="AC8"/>
  <c r="AB8"/>
  <c r="BT7"/>
  <c r="BE7"/>
  <c r="BC7"/>
  <c r="AQ7"/>
  <c r="AP7"/>
  <c r="BD7"/>
  <c r="AO7"/>
  <c r="AL7"/>
  <c r="AI7"/>
  <c r="AH7"/>
  <c r="AG7"/>
  <c r="AF7"/>
  <c r="AF45" s="1"/>
  <c r="AE7"/>
  <c r="AC7"/>
  <c r="AB7"/>
  <c r="BT6"/>
  <c r="BE6"/>
  <c r="BC6"/>
  <c r="AQ6"/>
  <c r="AP6"/>
  <c r="AO6"/>
  <c r="AL6"/>
  <c r="AI6"/>
  <c r="AH6"/>
  <c r="AG6"/>
  <c r="AF6"/>
  <c r="AE6"/>
  <c r="AC6"/>
  <c r="AC45" s="1"/>
  <c r="AB6"/>
  <c r="BE38" i="8"/>
  <c r="AB38"/>
  <c r="AB46" i="9"/>
  <c r="AH46"/>
  <c r="BC44"/>
  <c r="AI46"/>
  <c r="AL46"/>
  <c r="AE46"/>
  <c r="AH45"/>
  <c r="BD13"/>
  <c r="BD6"/>
  <c r="BE37" i="8"/>
  <c r="BE36"/>
  <c r="BE35"/>
  <c r="BE34"/>
  <c r="BE33"/>
  <c r="BE32"/>
  <c r="BE31"/>
  <c r="BE30"/>
  <c r="BE29"/>
  <c r="BE28"/>
  <c r="BE27"/>
  <c r="AE23"/>
  <c r="BE25"/>
  <c r="BE26"/>
  <c r="BE20"/>
  <c r="BE21"/>
  <c r="BE22"/>
  <c r="BE23"/>
  <c r="BE24"/>
  <c r="BE19"/>
  <c r="AJ41"/>
  <c r="BE18"/>
  <c r="D41"/>
  <c r="AN49"/>
  <c r="AM49"/>
  <c r="AK49"/>
  <c r="AJ49"/>
  <c r="AD49"/>
  <c r="AA49"/>
  <c r="Z49"/>
  <c r="Y49"/>
  <c r="X49"/>
  <c r="W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V47"/>
  <c r="AN47"/>
  <c r="AM47"/>
  <c r="AK47"/>
  <c r="AJ47"/>
  <c r="AD47"/>
  <c r="AA47"/>
  <c r="Z47"/>
  <c r="Y47"/>
  <c r="X47"/>
  <c r="W47"/>
  <c r="V47"/>
  <c r="U47"/>
  <c r="T47"/>
  <c r="S47"/>
  <c r="R47"/>
  <c r="Q47"/>
  <c r="P47"/>
  <c r="O47"/>
  <c r="N47"/>
  <c r="M47"/>
  <c r="L47"/>
  <c r="K47"/>
  <c r="J47"/>
  <c r="I47"/>
  <c r="H47"/>
  <c r="G47"/>
  <c r="F47"/>
  <c r="E47"/>
  <c r="D47"/>
  <c r="C47"/>
  <c r="AV46"/>
  <c r="AN46"/>
  <c r="AM46"/>
  <c r="AK46"/>
  <c r="AJ46"/>
  <c r="AD46"/>
  <c r="AA46"/>
  <c r="Z46"/>
  <c r="Y46"/>
  <c r="X46"/>
  <c r="W46"/>
  <c r="V46"/>
  <c r="U46"/>
  <c r="T46"/>
  <c r="S46"/>
  <c r="R46"/>
  <c r="Q46"/>
  <c r="P46"/>
  <c r="O46"/>
  <c r="N46"/>
  <c r="M46"/>
  <c r="L46"/>
  <c r="K46"/>
  <c r="J46"/>
  <c r="I46"/>
  <c r="H46"/>
  <c r="G46"/>
  <c r="F46"/>
  <c r="E46"/>
  <c r="D46"/>
  <c r="C46"/>
  <c r="AN45"/>
  <c r="AM45"/>
  <c r="AK45"/>
  <c r="AJ45"/>
  <c r="AD45"/>
  <c r="AB45"/>
  <c r="AA45"/>
  <c r="Z45"/>
  <c r="Y45"/>
  <c r="X45"/>
  <c r="W45"/>
  <c r="V45"/>
  <c r="U45"/>
  <c r="T45"/>
  <c r="S45"/>
  <c r="R45"/>
  <c r="Q45"/>
  <c r="P45"/>
  <c r="O45"/>
  <c r="N45"/>
  <c r="M45"/>
  <c r="L45"/>
  <c r="K45"/>
  <c r="J45"/>
  <c r="I45"/>
  <c r="H45"/>
  <c r="G45"/>
  <c r="F45"/>
  <c r="E45"/>
  <c r="D45"/>
  <c r="C45"/>
  <c r="BD42"/>
  <c r="BY41"/>
  <c r="BX41"/>
  <c r="BW41"/>
  <c r="BV41"/>
  <c r="BS41"/>
  <c r="BR41"/>
  <c r="BQ41"/>
  <c r="BP41"/>
  <c r="BO41"/>
  <c r="BN41"/>
  <c r="BM41"/>
  <c r="BL41"/>
  <c r="BK41"/>
  <c r="BJ41"/>
  <c r="BI41"/>
  <c r="BH41"/>
  <c r="BG41"/>
  <c r="BF41"/>
  <c r="BB41"/>
  <c r="BA41"/>
  <c r="AZ41"/>
  <c r="AX41"/>
  <c r="AW41"/>
  <c r="AV41"/>
  <c r="AU41"/>
  <c r="AT41"/>
  <c r="AS41"/>
  <c r="AR41"/>
  <c r="AN41"/>
  <c r="AM41"/>
  <c r="AK41"/>
  <c r="AD41"/>
  <c r="AA41"/>
  <c r="Z41"/>
  <c r="Y41"/>
  <c r="X41"/>
  <c r="W41"/>
  <c r="V41"/>
  <c r="U41"/>
  <c r="S41"/>
  <c r="R41"/>
  <c r="Q41"/>
  <c r="AG41" s="1"/>
  <c r="P41"/>
  <c r="O41"/>
  <c r="N41"/>
  <c r="M41"/>
  <c r="L41"/>
  <c r="K41"/>
  <c r="J41"/>
  <c r="I41"/>
  <c r="H41"/>
  <c r="G41"/>
  <c r="F41"/>
  <c r="E41"/>
  <c r="C41"/>
  <c r="BU40"/>
  <c r="BT40"/>
  <c r="BC40"/>
  <c r="AQ40"/>
  <c r="AP40"/>
  <c r="BD40" s="1"/>
  <c r="AO40"/>
  <c r="AL40"/>
  <c r="AI40"/>
  <c r="AH40"/>
  <c r="AG40"/>
  <c r="AF40"/>
  <c r="AE40"/>
  <c r="AC40"/>
  <c r="AB40"/>
  <c r="BU39"/>
  <c r="BT39"/>
  <c r="BC39"/>
  <c r="AQ39"/>
  <c r="AP39"/>
  <c r="BD39" s="1"/>
  <c r="AO39"/>
  <c r="AL39"/>
  <c r="AI39"/>
  <c r="AH39"/>
  <c r="AG39"/>
  <c r="AF39"/>
  <c r="AE39"/>
  <c r="AC39"/>
  <c r="AB39"/>
  <c r="BU38"/>
  <c r="BT38"/>
  <c r="BC38"/>
  <c r="AQ38"/>
  <c r="AP38"/>
  <c r="BD38"/>
  <c r="AO38"/>
  <c r="AL38"/>
  <c r="AI38"/>
  <c r="AH38"/>
  <c r="AG38"/>
  <c r="AF38"/>
  <c r="AE38"/>
  <c r="AC38"/>
  <c r="BU37"/>
  <c r="BT37"/>
  <c r="BC37"/>
  <c r="AQ37"/>
  <c r="AP37"/>
  <c r="BD37"/>
  <c r="AO37"/>
  <c r="AL37"/>
  <c r="AI37"/>
  <c r="AH37"/>
  <c r="AG37"/>
  <c r="AF37"/>
  <c r="AE37"/>
  <c r="AC37"/>
  <c r="AB37"/>
  <c r="BU36"/>
  <c r="BT36"/>
  <c r="BC36"/>
  <c r="AQ36"/>
  <c r="AP36"/>
  <c r="BD36" s="1"/>
  <c r="AO36"/>
  <c r="AL36"/>
  <c r="AI36"/>
  <c r="AH36"/>
  <c r="AG36"/>
  <c r="AF36"/>
  <c r="AE36"/>
  <c r="AC36"/>
  <c r="AB36"/>
  <c r="BU35"/>
  <c r="BT35"/>
  <c r="BC35"/>
  <c r="AQ35"/>
  <c r="AP35"/>
  <c r="BD35"/>
  <c r="AO35"/>
  <c r="AL35"/>
  <c r="AI35"/>
  <c r="AH35"/>
  <c r="AG35"/>
  <c r="AF35"/>
  <c r="AE35"/>
  <c r="AC35"/>
  <c r="AB35"/>
  <c r="BU34"/>
  <c r="BT34"/>
  <c r="BC34"/>
  <c r="AQ34"/>
  <c r="AP34"/>
  <c r="BD34" s="1"/>
  <c r="AO34"/>
  <c r="AL34"/>
  <c r="AI34"/>
  <c r="AH34"/>
  <c r="AG34"/>
  <c r="AF34"/>
  <c r="AE34"/>
  <c r="AC34"/>
  <c r="AB34"/>
  <c r="BU33"/>
  <c r="BT33"/>
  <c r="BC33"/>
  <c r="AQ33"/>
  <c r="AP33"/>
  <c r="BD33"/>
  <c r="AO33"/>
  <c r="AL33"/>
  <c r="AI33"/>
  <c r="AH33"/>
  <c r="AG33"/>
  <c r="AF33"/>
  <c r="AE33"/>
  <c r="AC33"/>
  <c r="AB33"/>
  <c r="BU32"/>
  <c r="BT32"/>
  <c r="BC32"/>
  <c r="AQ32"/>
  <c r="AP32"/>
  <c r="BD32" s="1"/>
  <c r="AO32"/>
  <c r="AL32"/>
  <c r="AI32"/>
  <c r="AH32"/>
  <c r="AG32"/>
  <c r="AF32"/>
  <c r="AE32"/>
  <c r="AC32"/>
  <c r="AB32"/>
  <c r="BU31"/>
  <c r="BT31"/>
  <c r="BC31"/>
  <c r="AQ31"/>
  <c r="AP31"/>
  <c r="BD31"/>
  <c r="AO31"/>
  <c r="AL31"/>
  <c r="AI31"/>
  <c r="AH31"/>
  <c r="AG31"/>
  <c r="AF31"/>
  <c r="AE31"/>
  <c r="AC31"/>
  <c r="AB31"/>
  <c r="BU30"/>
  <c r="BT30"/>
  <c r="BC30"/>
  <c r="AQ30"/>
  <c r="AP30"/>
  <c r="BD30" s="1"/>
  <c r="AO30"/>
  <c r="AL30"/>
  <c r="AI30"/>
  <c r="AH30"/>
  <c r="AG30"/>
  <c r="AF30"/>
  <c r="AE30"/>
  <c r="AC30"/>
  <c r="AB30"/>
  <c r="BU29"/>
  <c r="BT29"/>
  <c r="BC29"/>
  <c r="AQ29"/>
  <c r="AP29"/>
  <c r="BD29"/>
  <c r="AO29"/>
  <c r="AL29"/>
  <c r="AI29"/>
  <c r="AH29"/>
  <c r="AG29"/>
  <c r="AF29"/>
  <c r="AE29"/>
  <c r="AC29"/>
  <c r="AB29"/>
  <c r="BU28"/>
  <c r="BT28"/>
  <c r="BC28"/>
  <c r="AQ28"/>
  <c r="AP28"/>
  <c r="BD28" s="1"/>
  <c r="AO28"/>
  <c r="AL28"/>
  <c r="AI28"/>
  <c r="AH28"/>
  <c r="AG28"/>
  <c r="AF28"/>
  <c r="AE28"/>
  <c r="AC28"/>
  <c r="AB28"/>
  <c r="BU27"/>
  <c r="BT27"/>
  <c r="BC27"/>
  <c r="AQ27"/>
  <c r="AP27"/>
  <c r="AO27"/>
  <c r="AL27"/>
  <c r="AI27"/>
  <c r="AH27"/>
  <c r="AG27"/>
  <c r="AF27"/>
  <c r="AE27"/>
  <c r="AC27"/>
  <c r="AB27"/>
  <c r="BU26"/>
  <c r="BT26"/>
  <c r="BC26"/>
  <c r="AQ26"/>
  <c r="AP26"/>
  <c r="BD26"/>
  <c r="AO26"/>
  <c r="AL26"/>
  <c r="AI26"/>
  <c r="AH26"/>
  <c r="AG26"/>
  <c r="AF26"/>
  <c r="AE26"/>
  <c r="AC26"/>
  <c r="AB26"/>
  <c r="BU25"/>
  <c r="BT25"/>
  <c r="BC25"/>
  <c r="AQ25"/>
  <c r="AP25"/>
  <c r="BD25" s="1"/>
  <c r="AO25"/>
  <c r="AL25"/>
  <c r="AI25"/>
  <c r="AH25"/>
  <c r="AG25"/>
  <c r="AF25"/>
  <c r="AE25"/>
  <c r="AC25"/>
  <c r="AB25"/>
  <c r="BU24"/>
  <c r="BT24"/>
  <c r="BC24"/>
  <c r="AQ24"/>
  <c r="AP24"/>
  <c r="BD24"/>
  <c r="AO24"/>
  <c r="AL24"/>
  <c r="AI24"/>
  <c r="AH24"/>
  <c r="AG24"/>
  <c r="AF24"/>
  <c r="AE24"/>
  <c r="AC24"/>
  <c r="AB24"/>
  <c r="BU23"/>
  <c r="BT23"/>
  <c r="BC23"/>
  <c r="AQ23"/>
  <c r="AP23"/>
  <c r="BD23" s="1"/>
  <c r="AO23"/>
  <c r="AL23"/>
  <c r="AI23"/>
  <c r="AH23"/>
  <c r="AG23"/>
  <c r="AF23"/>
  <c r="AC23"/>
  <c r="AB23"/>
  <c r="BU22"/>
  <c r="BT22"/>
  <c r="BC22"/>
  <c r="AQ22"/>
  <c r="AP22"/>
  <c r="BD22" s="1"/>
  <c r="AO22"/>
  <c r="AL22"/>
  <c r="AI22"/>
  <c r="AH22"/>
  <c r="AG22"/>
  <c r="AF22"/>
  <c r="AE22"/>
  <c r="AC22"/>
  <c r="AB22"/>
  <c r="BU21"/>
  <c r="BT21"/>
  <c r="BC21"/>
  <c r="AQ21"/>
  <c r="AP21"/>
  <c r="BD21"/>
  <c r="AO21"/>
  <c r="AL21"/>
  <c r="AI21"/>
  <c r="AH21"/>
  <c r="AG21"/>
  <c r="AF21"/>
  <c r="AE21"/>
  <c r="AC21"/>
  <c r="AB21"/>
  <c r="BU20"/>
  <c r="BT20"/>
  <c r="BC20"/>
  <c r="AQ20"/>
  <c r="AP20"/>
  <c r="AO20"/>
  <c r="AL20"/>
  <c r="AI20"/>
  <c r="AH20"/>
  <c r="AG20"/>
  <c r="AF20"/>
  <c r="AE20"/>
  <c r="AC20"/>
  <c r="AB20"/>
  <c r="BU19"/>
  <c r="BT19"/>
  <c r="BC19"/>
  <c r="AQ19"/>
  <c r="AO19"/>
  <c r="AI19"/>
  <c r="AH19"/>
  <c r="AG19"/>
  <c r="AF19"/>
  <c r="AE19"/>
  <c r="AC19"/>
  <c r="AB19"/>
  <c r="BU18"/>
  <c r="BT18"/>
  <c r="BC18"/>
  <c r="AQ18"/>
  <c r="AP18"/>
  <c r="BD18" s="1"/>
  <c r="AO18"/>
  <c r="AL18"/>
  <c r="AI18"/>
  <c r="AH18"/>
  <c r="AG18"/>
  <c r="AF18"/>
  <c r="AE18"/>
  <c r="AC18"/>
  <c r="AB18"/>
  <c r="BU17"/>
  <c r="BT17"/>
  <c r="BE17"/>
  <c r="BC17"/>
  <c r="AQ17"/>
  <c r="AP17"/>
  <c r="BD17" s="1"/>
  <c r="AO17"/>
  <c r="AL17"/>
  <c r="AI17"/>
  <c r="AH17"/>
  <c r="AG17"/>
  <c r="AF17"/>
  <c r="AE17"/>
  <c r="AC17"/>
  <c r="AB17"/>
  <c r="BU16"/>
  <c r="BT16"/>
  <c r="BE16"/>
  <c r="BC16"/>
  <c r="AQ16"/>
  <c r="AP16"/>
  <c r="BD16" s="1"/>
  <c r="AO16"/>
  <c r="AL16"/>
  <c r="AI16"/>
  <c r="AH16"/>
  <c r="AG16"/>
  <c r="AF16"/>
  <c r="AE16"/>
  <c r="AC16"/>
  <c r="AB16"/>
  <c r="BU15"/>
  <c r="BT15"/>
  <c r="BE15"/>
  <c r="BC15"/>
  <c r="AQ15"/>
  <c r="AP15"/>
  <c r="BD15" s="1"/>
  <c r="AO15"/>
  <c r="AL15"/>
  <c r="AI15"/>
  <c r="AH15"/>
  <c r="AG15"/>
  <c r="AF15"/>
  <c r="AE15"/>
  <c r="AC15"/>
  <c r="AB15"/>
  <c r="BU14"/>
  <c r="BT14"/>
  <c r="BE14"/>
  <c r="BC14"/>
  <c r="AQ14"/>
  <c r="AP14"/>
  <c r="BD14" s="1"/>
  <c r="AO14"/>
  <c r="AL14"/>
  <c r="AI14"/>
  <c r="AH14"/>
  <c r="AG14"/>
  <c r="AF14"/>
  <c r="AE14"/>
  <c r="AC14"/>
  <c r="AB14"/>
  <c r="BU13"/>
  <c r="BT13"/>
  <c r="BE13"/>
  <c r="BC13"/>
  <c r="AQ13"/>
  <c r="AP13"/>
  <c r="BD13" s="1"/>
  <c r="AO13"/>
  <c r="AL13"/>
  <c r="AI13"/>
  <c r="AH13"/>
  <c r="AG13"/>
  <c r="AF13"/>
  <c r="AE13"/>
  <c r="AC13"/>
  <c r="AB13"/>
  <c r="BU12"/>
  <c r="BT12"/>
  <c r="BE12"/>
  <c r="BC12"/>
  <c r="AQ12"/>
  <c r="AP12"/>
  <c r="BD12" s="1"/>
  <c r="AO12"/>
  <c r="AL12"/>
  <c r="AI12"/>
  <c r="AH12"/>
  <c r="AG12"/>
  <c r="AF12"/>
  <c r="AE12"/>
  <c r="AC12"/>
  <c r="AB12"/>
  <c r="BU11"/>
  <c r="BT11"/>
  <c r="BE11"/>
  <c r="BC11"/>
  <c r="AQ11"/>
  <c r="AP11"/>
  <c r="BD11" s="1"/>
  <c r="AO11"/>
  <c r="AL11"/>
  <c r="AI11"/>
  <c r="AH11"/>
  <c r="AG11"/>
  <c r="AF11"/>
  <c r="AE11"/>
  <c r="AC11"/>
  <c r="AB11"/>
  <c r="BU10"/>
  <c r="BT10"/>
  <c r="BE10"/>
  <c r="BC10"/>
  <c r="AQ10"/>
  <c r="AP10"/>
  <c r="BD10" s="1"/>
  <c r="AO10"/>
  <c r="AL10"/>
  <c r="AI10"/>
  <c r="AH10"/>
  <c r="AG10"/>
  <c r="AF10"/>
  <c r="AE10"/>
  <c r="AC10"/>
  <c r="AB10"/>
  <c r="BU9"/>
  <c r="BT9"/>
  <c r="BE9"/>
  <c r="BC9"/>
  <c r="AQ9"/>
  <c r="AP9"/>
  <c r="BD9" s="1"/>
  <c r="AO9"/>
  <c r="AL9"/>
  <c r="AI9"/>
  <c r="AH9"/>
  <c r="AG9"/>
  <c r="AF9"/>
  <c r="AE9"/>
  <c r="AC9"/>
  <c r="AB9"/>
  <c r="BU8"/>
  <c r="BT8"/>
  <c r="BE8"/>
  <c r="BC8"/>
  <c r="AQ8"/>
  <c r="AP8"/>
  <c r="BD8" s="1"/>
  <c r="AO8"/>
  <c r="AL8"/>
  <c r="AI8"/>
  <c r="AH8"/>
  <c r="AG8"/>
  <c r="AF8"/>
  <c r="AF41" s="1"/>
  <c r="AE8"/>
  <c r="AC8"/>
  <c r="AB8"/>
  <c r="BU7"/>
  <c r="BT7"/>
  <c r="BQ7"/>
  <c r="BE7"/>
  <c r="BC7"/>
  <c r="AQ7"/>
  <c r="AP7"/>
  <c r="BD7"/>
  <c r="AO7"/>
  <c r="AL7"/>
  <c r="AI7"/>
  <c r="AH7"/>
  <c r="AG7"/>
  <c r="AF7"/>
  <c r="AF45" s="1"/>
  <c r="AE7"/>
  <c r="AC7"/>
  <c r="AB7"/>
  <c r="BU6"/>
  <c r="BT6"/>
  <c r="BQ6"/>
  <c r="BE6"/>
  <c r="BC6"/>
  <c r="AQ6"/>
  <c r="AP6"/>
  <c r="AO6"/>
  <c r="AL6"/>
  <c r="AI6"/>
  <c r="AH6"/>
  <c r="AH45" s="1"/>
  <c r="AG6"/>
  <c r="AF6"/>
  <c r="AE6"/>
  <c r="AC6"/>
  <c r="AC45" s="1"/>
  <c r="AB6"/>
  <c r="AA52" i="7"/>
  <c r="Z52"/>
  <c r="Y52"/>
  <c r="X52"/>
  <c r="W52"/>
  <c r="T52"/>
  <c r="AN51"/>
  <c r="AM51"/>
  <c r="AO51" s="1"/>
  <c r="AK51"/>
  <c r="AL51" s="1"/>
  <c r="AJ51"/>
  <c r="AD51"/>
  <c r="AA51"/>
  <c r="Z51"/>
  <c r="Y51"/>
  <c r="X51"/>
  <c r="W51"/>
  <c r="V51"/>
  <c r="U51"/>
  <c r="T51"/>
  <c r="S51"/>
  <c r="R51"/>
  <c r="Q51"/>
  <c r="P51"/>
  <c r="O51"/>
  <c r="N51"/>
  <c r="M51"/>
  <c r="L51"/>
  <c r="K51"/>
  <c r="J51"/>
  <c r="I51"/>
  <c r="H51"/>
  <c r="G51"/>
  <c r="F51"/>
  <c r="E51"/>
  <c r="D51"/>
  <c r="C51"/>
  <c r="AN50"/>
  <c r="AM50"/>
  <c r="AO50" s="1"/>
  <c r="AK50"/>
  <c r="AL50" s="1"/>
  <c r="AJ50"/>
  <c r="AD50"/>
  <c r="AA50"/>
  <c r="Z50"/>
  <c r="Y50"/>
  <c r="X50"/>
  <c r="W50"/>
  <c r="V50"/>
  <c r="U50"/>
  <c r="T50"/>
  <c r="S50"/>
  <c r="R50"/>
  <c r="Q50"/>
  <c r="P50"/>
  <c r="O50"/>
  <c r="N50"/>
  <c r="M50"/>
  <c r="L50"/>
  <c r="K50"/>
  <c r="J50"/>
  <c r="I50"/>
  <c r="H50"/>
  <c r="G50"/>
  <c r="F50"/>
  <c r="E50"/>
  <c r="D50"/>
  <c r="C50"/>
  <c r="AV49"/>
  <c r="AN49"/>
  <c r="AM49"/>
  <c r="AO49" s="1"/>
  <c r="AK49"/>
  <c r="AJ49"/>
  <c r="AL49" s="1"/>
  <c r="AD49"/>
  <c r="AA49"/>
  <c r="Z49"/>
  <c r="Y49"/>
  <c r="X49"/>
  <c r="W49"/>
  <c r="V49"/>
  <c r="U49"/>
  <c r="T49"/>
  <c r="S49"/>
  <c r="R49"/>
  <c r="Q49"/>
  <c r="P49"/>
  <c r="O49"/>
  <c r="N49"/>
  <c r="M49"/>
  <c r="L49"/>
  <c r="K49"/>
  <c r="J49"/>
  <c r="I49"/>
  <c r="H49"/>
  <c r="G49"/>
  <c r="F49"/>
  <c r="E49"/>
  <c r="D49"/>
  <c r="C49"/>
  <c r="AV48"/>
  <c r="AN48"/>
  <c r="AM48"/>
  <c r="AO48" s="1"/>
  <c r="AK48"/>
  <c r="AJ48"/>
  <c r="AL48" s="1"/>
  <c r="AD48"/>
  <c r="AA48"/>
  <c r="Z48"/>
  <c r="Y48"/>
  <c r="X48"/>
  <c r="W48"/>
  <c r="V48"/>
  <c r="U48"/>
  <c r="T48"/>
  <c r="S48"/>
  <c r="R48"/>
  <c r="Q48"/>
  <c r="P48"/>
  <c r="O48"/>
  <c r="N48"/>
  <c r="M48"/>
  <c r="L48"/>
  <c r="K48"/>
  <c r="J48"/>
  <c r="I48"/>
  <c r="H48"/>
  <c r="G48"/>
  <c r="F48"/>
  <c r="E48"/>
  <c r="D48"/>
  <c r="C48"/>
  <c r="AN47"/>
  <c r="AM47"/>
  <c r="AO47" s="1"/>
  <c r="AK47"/>
  <c r="AJ47"/>
  <c r="AL47" s="1"/>
  <c r="AD47"/>
  <c r="AB47"/>
  <c r="AA47"/>
  <c r="Z47"/>
  <c r="Y47"/>
  <c r="X47"/>
  <c r="W47"/>
  <c r="V47"/>
  <c r="U47"/>
  <c r="T47"/>
  <c r="S47"/>
  <c r="R47"/>
  <c r="Q47"/>
  <c r="P47"/>
  <c r="O47"/>
  <c r="N47"/>
  <c r="M47"/>
  <c r="L47"/>
  <c r="K47"/>
  <c r="J47"/>
  <c r="I47"/>
  <c r="H47"/>
  <c r="G47"/>
  <c r="F47"/>
  <c r="E47"/>
  <c r="D47"/>
  <c r="C47"/>
  <c r="BD44"/>
  <c r="BZ43"/>
  <c r="BY43"/>
  <c r="BW43"/>
  <c r="BW44"/>
  <c r="BV43"/>
  <c r="BS43"/>
  <c r="BR43"/>
  <c r="BP43"/>
  <c r="BO43"/>
  <c r="BN43"/>
  <c r="BM43"/>
  <c r="BL43"/>
  <c r="BK43"/>
  <c r="BJ43"/>
  <c r="BI43"/>
  <c r="BH43"/>
  <c r="BG43"/>
  <c r="BF43"/>
  <c r="BB43"/>
  <c r="BA43"/>
  <c r="BC43" s="1"/>
  <c r="AZ43"/>
  <c r="AX43"/>
  <c r="AW43"/>
  <c r="AV43"/>
  <c r="AU43"/>
  <c r="AT43"/>
  <c r="AS43"/>
  <c r="AR43"/>
  <c r="AN43"/>
  <c r="AN52" s="1"/>
  <c r="AM43"/>
  <c r="AM52" s="1"/>
  <c r="AK43"/>
  <c r="AK52" s="1"/>
  <c r="AJ43"/>
  <c r="AJ52" s="1"/>
  <c r="AD43"/>
  <c r="AD52"/>
  <c r="AA43"/>
  <c r="Z43"/>
  <c r="Y43"/>
  <c r="X43"/>
  <c r="W43"/>
  <c r="V43"/>
  <c r="V52" s="1"/>
  <c r="U43"/>
  <c r="AB43" s="1"/>
  <c r="AB52" s="1"/>
  <c r="S43"/>
  <c r="S52" s="1"/>
  <c r="R43"/>
  <c r="R52" s="1"/>
  <c r="Q43"/>
  <c r="Q52" s="1"/>
  <c r="P43"/>
  <c r="P52" s="1"/>
  <c r="O43"/>
  <c r="O52" s="1"/>
  <c r="N43"/>
  <c r="N52" s="1"/>
  <c r="M43"/>
  <c r="M52" s="1"/>
  <c r="L43"/>
  <c r="L52" s="1"/>
  <c r="K43"/>
  <c r="K52" s="1"/>
  <c r="J43"/>
  <c r="J52" s="1"/>
  <c r="I43"/>
  <c r="I52" s="1"/>
  <c r="H43"/>
  <c r="H52" s="1"/>
  <c r="G43"/>
  <c r="G52" s="1"/>
  <c r="F43"/>
  <c r="F52" s="1"/>
  <c r="E43"/>
  <c r="E52" s="1"/>
  <c r="D43"/>
  <c r="D52" s="1"/>
  <c r="C43"/>
  <c r="C52" s="1"/>
  <c r="BU42"/>
  <c r="BT42"/>
  <c r="BQ42"/>
  <c r="BE42"/>
  <c r="BC42"/>
  <c r="AQ42"/>
  <c r="AP42"/>
  <c r="BD42" s="1"/>
  <c r="AO42"/>
  <c r="AL42"/>
  <c r="AI42"/>
  <c r="AH42"/>
  <c r="AG42"/>
  <c r="AF42"/>
  <c r="AE42"/>
  <c r="AC42"/>
  <c r="AB42"/>
  <c r="BU41"/>
  <c r="BT41"/>
  <c r="BQ41"/>
  <c r="BE41"/>
  <c r="BC41"/>
  <c r="AQ41"/>
  <c r="AP41"/>
  <c r="BD41"/>
  <c r="AO41"/>
  <c r="AL41"/>
  <c r="AI41"/>
  <c r="AH41"/>
  <c r="AG41"/>
  <c r="AF41"/>
  <c r="AE41"/>
  <c r="AC41"/>
  <c r="AB41"/>
  <c r="BU40"/>
  <c r="BT40"/>
  <c r="BQ40"/>
  <c r="BE40"/>
  <c r="BD40"/>
  <c r="BC40"/>
  <c r="AQ40"/>
  <c r="AP40"/>
  <c r="AO40"/>
  <c r="AL40"/>
  <c r="AI40"/>
  <c r="AH40"/>
  <c r="AG40"/>
  <c r="AF40"/>
  <c r="AE40"/>
  <c r="AE51" s="1"/>
  <c r="AC40"/>
  <c r="AB40"/>
  <c r="BU39"/>
  <c r="BT39"/>
  <c r="BQ39"/>
  <c r="BE39"/>
  <c r="BC39"/>
  <c r="AQ39"/>
  <c r="AP39"/>
  <c r="BD39" s="1"/>
  <c r="AO39"/>
  <c r="AL39"/>
  <c r="AI39"/>
  <c r="AH39"/>
  <c r="AG39"/>
  <c r="AF39"/>
  <c r="AE39"/>
  <c r="AC39"/>
  <c r="AB39"/>
  <c r="BU38"/>
  <c r="BT38"/>
  <c r="BE38"/>
  <c r="BC38"/>
  <c r="AQ38"/>
  <c r="AP38"/>
  <c r="BD38"/>
  <c r="AO38"/>
  <c r="AL38"/>
  <c r="AI38"/>
  <c r="AH38"/>
  <c r="AG38"/>
  <c r="AF38"/>
  <c r="AE38"/>
  <c r="AC38"/>
  <c r="AB38"/>
  <c r="BU37"/>
  <c r="BT37"/>
  <c r="BQ37"/>
  <c r="BE37"/>
  <c r="BC37"/>
  <c r="AQ37"/>
  <c r="AP37"/>
  <c r="BD37" s="1"/>
  <c r="AO37"/>
  <c r="AL37"/>
  <c r="AI37"/>
  <c r="AH37"/>
  <c r="AG37"/>
  <c r="AG51" s="1"/>
  <c r="AF37"/>
  <c r="AE37"/>
  <c r="AC37"/>
  <c r="AB37"/>
  <c r="AB51" s="1"/>
  <c r="BU36"/>
  <c r="BT36"/>
  <c r="BQ36"/>
  <c r="BE36"/>
  <c r="BC36"/>
  <c r="AQ36"/>
  <c r="AP36"/>
  <c r="BD36"/>
  <c r="AO36"/>
  <c r="AL36"/>
  <c r="AI36"/>
  <c r="AH36"/>
  <c r="AG36"/>
  <c r="AF36"/>
  <c r="AE36"/>
  <c r="AC36"/>
  <c r="AB36"/>
  <c r="BU35"/>
  <c r="BT35"/>
  <c r="BQ35"/>
  <c r="BE35"/>
  <c r="BD35"/>
  <c r="BC35"/>
  <c r="AQ35"/>
  <c r="AP35"/>
  <c r="AO35"/>
  <c r="AL35"/>
  <c r="AI35"/>
  <c r="AH35"/>
  <c r="AG35"/>
  <c r="AF35"/>
  <c r="AE35"/>
  <c r="AC35"/>
  <c r="AB35"/>
  <c r="BU34"/>
  <c r="BT34"/>
  <c r="BQ34"/>
  <c r="BE34"/>
  <c r="BC34"/>
  <c r="AQ34"/>
  <c r="AP34"/>
  <c r="BD34" s="1"/>
  <c r="AO34"/>
  <c r="AL34"/>
  <c r="AI34"/>
  <c r="AI51" s="1"/>
  <c r="AH34"/>
  <c r="AG34"/>
  <c r="AF34"/>
  <c r="AF51"/>
  <c r="AE34"/>
  <c r="AC34"/>
  <c r="AC51"/>
  <c r="AB34"/>
  <c r="BU33"/>
  <c r="BT33"/>
  <c r="BQ33"/>
  <c r="BE33"/>
  <c r="BC33"/>
  <c r="AQ33"/>
  <c r="AP33"/>
  <c r="BD33"/>
  <c r="AO33"/>
  <c r="AL33"/>
  <c r="AI33"/>
  <c r="AH33"/>
  <c r="AG33"/>
  <c r="AF33"/>
  <c r="AE33"/>
  <c r="AC33"/>
  <c r="AB33"/>
  <c r="BU32"/>
  <c r="BT32"/>
  <c r="BQ32"/>
  <c r="BE32"/>
  <c r="BC32"/>
  <c r="AQ32"/>
  <c r="AP32"/>
  <c r="BD32" s="1"/>
  <c r="AO32"/>
  <c r="AL32"/>
  <c r="AI32"/>
  <c r="AH32"/>
  <c r="AG32"/>
  <c r="AF32"/>
  <c r="AE32"/>
  <c r="AC32"/>
  <c r="AB32"/>
  <c r="BU31"/>
  <c r="BT31"/>
  <c r="BQ31"/>
  <c r="BE31"/>
  <c r="BC31"/>
  <c r="AQ31"/>
  <c r="AP31"/>
  <c r="BD31" s="1"/>
  <c r="AO31"/>
  <c r="AL31"/>
  <c r="AI31"/>
  <c r="AH31"/>
  <c r="AG31"/>
  <c r="AF31"/>
  <c r="AE31"/>
  <c r="AC31"/>
  <c r="AB31"/>
  <c r="BU30"/>
  <c r="BT30"/>
  <c r="BQ30"/>
  <c r="BE30"/>
  <c r="BC30"/>
  <c r="AQ30"/>
  <c r="AP30"/>
  <c r="BD30" s="1"/>
  <c r="AO30"/>
  <c r="AL30"/>
  <c r="AI30"/>
  <c r="AH30"/>
  <c r="AG30"/>
  <c r="AF30"/>
  <c r="AE30"/>
  <c r="AC30"/>
  <c r="AB30"/>
  <c r="BU29"/>
  <c r="BT29"/>
  <c r="BQ29"/>
  <c r="BE29"/>
  <c r="BC29"/>
  <c r="AQ29"/>
  <c r="AP29"/>
  <c r="BD29"/>
  <c r="AO29"/>
  <c r="AL29"/>
  <c r="AI29"/>
  <c r="AH29"/>
  <c r="AG29"/>
  <c r="AF29"/>
  <c r="AE29"/>
  <c r="AC29"/>
  <c r="AB29"/>
  <c r="BU28"/>
  <c r="BT28"/>
  <c r="BQ28"/>
  <c r="BE28"/>
  <c r="BC28"/>
  <c r="BC46" s="1"/>
  <c r="AQ28"/>
  <c r="AP28"/>
  <c r="BD28"/>
  <c r="AO28"/>
  <c r="AL28"/>
  <c r="AI28"/>
  <c r="AH28"/>
  <c r="AH51" s="1"/>
  <c r="AG28"/>
  <c r="AF28"/>
  <c r="AE28"/>
  <c r="AC28"/>
  <c r="AB28"/>
  <c r="BU27"/>
  <c r="BT27"/>
  <c r="BQ27"/>
  <c r="BE27"/>
  <c r="BC27"/>
  <c r="AQ27"/>
  <c r="AP27"/>
  <c r="BD27" s="1"/>
  <c r="AO27"/>
  <c r="AL27"/>
  <c r="AI27"/>
  <c r="AI50" s="1"/>
  <c r="AH27"/>
  <c r="AH50" s="1"/>
  <c r="AG27"/>
  <c r="AG50" s="1"/>
  <c r="AF27"/>
  <c r="AF50" s="1"/>
  <c r="AE27"/>
  <c r="AE50" s="1"/>
  <c r="AC27"/>
  <c r="AC50" s="1"/>
  <c r="AB27"/>
  <c r="AB50" s="1"/>
  <c r="BU26"/>
  <c r="BT26"/>
  <c r="BQ26"/>
  <c r="BE26"/>
  <c r="BC26"/>
  <c r="AQ26"/>
  <c r="AP26"/>
  <c r="BD26" s="1"/>
  <c r="AO26"/>
  <c r="AL26"/>
  <c r="AI26"/>
  <c r="AH26"/>
  <c r="AG26"/>
  <c r="AF26"/>
  <c r="AE26"/>
  <c r="AC26"/>
  <c r="AB26"/>
  <c r="BU25"/>
  <c r="BT25"/>
  <c r="BQ25"/>
  <c r="BE25"/>
  <c r="BC25"/>
  <c r="AQ25"/>
  <c r="AP25"/>
  <c r="BD25"/>
  <c r="AO25"/>
  <c r="AL25"/>
  <c r="AI25"/>
  <c r="AH25"/>
  <c r="AG25"/>
  <c r="AF25"/>
  <c r="AE25"/>
  <c r="AC25"/>
  <c r="AB25"/>
  <c r="BU24"/>
  <c r="BT24"/>
  <c r="BQ24"/>
  <c r="BE24"/>
  <c r="BC24"/>
  <c r="AQ24"/>
  <c r="AP24"/>
  <c r="BD24" s="1"/>
  <c r="AO24"/>
  <c r="AL24"/>
  <c r="AI24"/>
  <c r="AH24"/>
  <c r="AG24"/>
  <c r="AF24"/>
  <c r="AE24"/>
  <c r="AC24"/>
  <c r="AB24"/>
  <c r="BU23"/>
  <c r="BT23"/>
  <c r="BQ23"/>
  <c r="BE23"/>
  <c r="BC23"/>
  <c r="AQ23"/>
  <c r="AP23"/>
  <c r="BD23" s="1"/>
  <c r="AO23"/>
  <c r="AL23"/>
  <c r="AI23"/>
  <c r="AH23"/>
  <c r="AG23"/>
  <c r="AF23"/>
  <c r="AF49" s="1"/>
  <c r="AE23"/>
  <c r="AC23"/>
  <c r="AB23"/>
  <c r="BU22"/>
  <c r="BT22"/>
  <c r="BQ22"/>
  <c r="BE22"/>
  <c r="BC22"/>
  <c r="AQ22"/>
  <c r="AP22"/>
  <c r="BD22" s="1"/>
  <c r="AO22"/>
  <c r="AL22"/>
  <c r="AI22"/>
  <c r="AH22"/>
  <c r="AG22"/>
  <c r="AF22"/>
  <c r="AE22"/>
  <c r="AC22"/>
  <c r="AB22"/>
  <c r="BU21"/>
  <c r="BT21"/>
  <c r="BQ21"/>
  <c r="BE21"/>
  <c r="BC21"/>
  <c r="AQ21"/>
  <c r="AP21"/>
  <c r="BD21"/>
  <c r="AO21"/>
  <c r="AL21"/>
  <c r="AI21"/>
  <c r="AH21"/>
  <c r="AH49" s="1"/>
  <c r="AG21"/>
  <c r="AF21"/>
  <c r="AE21"/>
  <c r="AC21"/>
  <c r="AC49" s="1"/>
  <c r="AB21"/>
  <c r="BU20"/>
  <c r="BT20"/>
  <c r="BE20"/>
  <c r="BC20"/>
  <c r="AQ20"/>
  <c r="AP20"/>
  <c r="BD20"/>
  <c r="AO20"/>
  <c r="AL20"/>
  <c r="AI20"/>
  <c r="AI49"/>
  <c r="AH20"/>
  <c r="AG20"/>
  <c r="AG49"/>
  <c r="AF20"/>
  <c r="AE20"/>
  <c r="AE49"/>
  <c r="AC20"/>
  <c r="AB20"/>
  <c r="AB49"/>
  <c r="BU19"/>
  <c r="BT19"/>
  <c r="BQ19"/>
  <c r="BE19"/>
  <c r="BC19"/>
  <c r="AQ19"/>
  <c r="AP19"/>
  <c r="BD19"/>
  <c r="AO19"/>
  <c r="AL19"/>
  <c r="AI19"/>
  <c r="AH19"/>
  <c r="AG19"/>
  <c r="AF19"/>
  <c r="AE19"/>
  <c r="AC19"/>
  <c r="AB19"/>
  <c r="BU18"/>
  <c r="BT18"/>
  <c r="BQ18"/>
  <c r="BE18"/>
  <c r="BD18"/>
  <c r="BC18"/>
  <c r="AQ18"/>
  <c r="AP18"/>
  <c r="AO18"/>
  <c r="AL18"/>
  <c r="AI18"/>
  <c r="AH18"/>
  <c r="AG18"/>
  <c r="AF18"/>
  <c r="AE18"/>
  <c r="AC18"/>
  <c r="AB18"/>
  <c r="BU17"/>
  <c r="BT17"/>
  <c r="BE17"/>
  <c r="BD17"/>
  <c r="BC17"/>
  <c r="AQ17"/>
  <c r="AP17"/>
  <c r="AO17"/>
  <c r="AL17"/>
  <c r="AI17"/>
  <c r="AH17"/>
  <c r="AG17"/>
  <c r="AF17"/>
  <c r="AE17"/>
  <c r="AE43" s="1"/>
  <c r="AE52" s="1"/>
  <c r="AC17"/>
  <c r="AB17"/>
  <c r="BU16"/>
  <c r="BT16"/>
  <c r="BQ16"/>
  <c r="BE16"/>
  <c r="BC16"/>
  <c r="AQ16"/>
  <c r="AP16"/>
  <c r="BD16"/>
  <c r="AO16"/>
  <c r="AL16"/>
  <c r="AI16"/>
  <c r="AH16"/>
  <c r="AG16"/>
  <c r="AF16"/>
  <c r="AE16"/>
  <c r="AC16"/>
  <c r="AB16"/>
  <c r="BU15"/>
  <c r="BT15"/>
  <c r="BQ15"/>
  <c r="BE15"/>
  <c r="BC15"/>
  <c r="AQ15"/>
  <c r="AP15"/>
  <c r="BD15" s="1"/>
  <c r="AO15"/>
  <c r="AL15"/>
  <c r="AI15"/>
  <c r="AH15"/>
  <c r="AG15"/>
  <c r="AF15"/>
  <c r="AE15"/>
  <c r="AC15"/>
  <c r="AB15"/>
  <c r="BU14"/>
  <c r="BT14"/>
  <c r="BQ14"/>
  <c r="BE14"/>
  <c r="BC14"/>
  <c r="AQ14"/>
  <c r="AP14"/>
  <c r="BD14"/>
  <c r="AO14"/>
  <c r="AL14"/>
  <c r="AI14"/>
  <c r="AH14"/>
  <c r="AG14"/>
  <c r="AF14"/>
  <c r="AE14"/>
  <c r="AC14"/>
  <c r="AB14"/>
  <c r="BU13"/>
  <c r="BU43" s="1"/>
  <c r="BT13"/>
  <c r="BQ13"/>
  <c r="BE13"/>
  <c r="BC13"/>
  <c r="AQ13"/>
  <c r="AP13"/>
  <c r="BD13" s="1"/>
  <c r="AO13"/>
  <c r="AL13"/>
  <c r="AI13"/>
  <c r="AI48" s="1"/>
  <c r="AH13"/>
  <c r="AH48" s="1"/>
  <c r="AG13"/>
  <c r="AG48" s="1"/>
  <c r="AF13"/>
  <c r="AF48" s="1"/>
  <c r="AE13"/>
  <c r="AE48" s="1"/>
  <c r="AC13"/>
  <c r="AC48" s="1"/>
  <c r="AB13"/>
  <c r="AB48" s="1"/>
  <c r="BT12"/>
  <c r="BQ12"/>
  <c r="BE12"/>
  <c r="BE43" s="1"/>
  <c r="BD12"/>
  <c r="BC12"/>
  <c r="AQ12"/>
  <c r="AP12"/>
  <c r="AO12"/>
  <c r="AO43" s="1"/>
  <c r="AL12"/>
  <c r="AL43" s="1"/>
  <c r="AI12"/>
  <c r="AI43" s="1"/>
  <c r="AI52" s="1"/>
  <c r="AH12"/>
  <c r="AH43" s="1"/>
  <c r="AH52" s="1"/>
  <c r="AG12"/>
  <c r="AF12"/>
  <c r="AF43"/>
  <c r="AE12"/>
  <c r="AC12"/>
  <c r="AC43"/>
  <c r="AB12"/>
  <c r="BT11"/>
  <c r="BC11"/>
  <c r="AQ11"/>
  <c r="AP11"/>
  <c r="BD11"/>
  <c r="AO11"/>
  <c r="AL11"/>
  <c r="AI11"/>
  <c r="AH11"/>
  <c r="AG11"/>
  <c r="AF11"/>
  <c r="AE11"/>
  <c r="AC11"/>
  <c r="AB11"/>
  <c r="BT10"/>
  <c r="BC10"/>
  <c r="AQ10"/>
  <c r="AP10"/>
  <c r="BD10" s="1"/>
  <c r="AO10"/>
  <c r="AL10"/>
  <c r="AI10"/>
  <c r="AH10"/>
  <c r="AG10"/>
  <c r="AF10"/>
  <c r="AE10"/>
  <c r="AC10"/>
  <c r="AB10"/>
  <c r="BT9"/>
  <c r="BC9"/>
  <c r="AQ9"/>
  <c r="AP9"/>
  <c r="BD9"/>
  <c r="AO9"/>
  <c r="AL9"/>
  <c r="AI9"/>
  <c r="AH9"/>
  <c r="AG9"/>
  <c r="AF9"/>
  <c r="AE9"/>
  <c r="AC9"/>
  <c r="AB9"/>
  <c r="BT8"/>
  <c r="BC8"/>
  <c r="AQ8"/>
  <c r="AP8"/>
  <c r="BD8" s="1"/>
  <c r="AO8"/>
  <c r="AL8"/>
  <c r="AI8"/>
  <c r="AH8"/>
  <c r="AG8"/>
  <c r="AF8"/>
  <c r="AE8"/>
  <c r="AC8"/>
  <c r="AB8"/>
  <c r="BT7"/>
  <c r="BC7"/>
  <c r="AQ7"/>
  <c r="AP7"/>
  <c r="BD7"/>
  <c r="AO7"/>
  <c r="AL7"/>
  <c r="AI7"/>
  <c r="AH7"/>
  <c r="AG7"/>
  <c r="AF7"/>
  <c r="AE7"/>
  <c r="AC7"/>
  <c r="AB7"/>
  <c r="BT6"/>
  <c r="BC6"/>
  <c r="AQ6"/>
  <c r="AP6"/>
  <c r="BD6" s="1"/>
  <c r="AO6"/>
  <c r="AL6"/>
  <c r="AI6"/>
  <c r="AI47" s="1"/>
  <c r="AH6"/>
  <c r="AH47" s="1"/>
  <c r="AG6"/>
  <c r="AG47" s="1"/>
  <c r="AF6"/>
  <c r="AF47" s="1"/>
  <c r="AE6"/>
  <c r="AE47" s="1"/>
  <c r="AC6"/>
  <c r="AC47" s="1"/>
  <c r="AB6"/>
  <c r="AN49" i="6"/>
  <c r="AM49"/>
  <c r="AO49" s="1"/>
  <c r="AK49"/>
  <c r="AL49" s="1"/>
  <c r="AJ49"/>
  <c r="AD49"/>
  <c r="AA49"/>
  <c r="Z49"/>
  <c r="Y49"/>
  <c r="X49"/>
  <c r="W49"/>
  <c r="V49"/>
  <c r="U49"/>
  <c r="T49"/>
  <c r="S49"/>
  <c r="R49"/>
  <c r="Q49"/>
  <c r="P49"/>
  <c r="O49"/>
  <c r="N49"/>
  <c r="M49"/>
  <c r="L49"/>
  <c r="K49"/>
  <c r="J49"/>
  <c r="I49"/>
  <c r="H49"/>
  <c r="G49"/>
  <c r="F49"/>
  <c r="E49"/>
  <c r="D49"/>
  <c r="C49"/>
  <c r="AN48"/>
  <c r="AM48"/>
  <c r="AO48" s="1"/>
  <c r="AK48"/>
  <c r="AL48" s="1"/>
  <c r="AJ48"/>
  <c r="AD48"/>
  <c r="AA48"/>
  <c r="Z48"/>
  <c r="Y48"/>
  <c r="X48"/>
  <c r="W48"/>
  <c r="V48"/>
  <c r="U48"/>
  <c r="T48"/>
  <c r="S48"/>
  <c r="R48"/>
  <c r="Q48"/>
  <c r="P48"/>
  <c r="O48"/>
  <c r="N48"/>
  <c r="M48"/>
  <c r="L48"/>
  <c r="K48"/>
  <c r="J48"/>
  <c r="I48"/>
  <c r="H48"/>
  <c r="G48"/>
  <c r="F48"/>
  <c r="E48"/>
  <c r="D48"/>
  <c r="C48"/>
  <c r="AN47"/>
  <c r="AM47"/>
  <c r="AO47" s="1"/>
  <c r="AK47"/>
  <c r="AL47" s="1"/>
  <c r="AJ47"/>
  <c r="AD47"/>
  <c r="AA47"/>
  <c r="Z47"/>
  <c r="Y47"/>
  <c r="X47"/>
  <c r="W47"/>
  <c r="V47"/>
  <c r="U47"/>
  <c r="T47"/>
  <c r="S47"/>
  <c r="R47"/>
  <c r="Q47"/>
  <c r="P47"/>
  <c r="O47"/>
  <c r="N47"/>
  <c r="M47"/>
  <c r="L47"/>
  <c r="K47"/>
  <c r="J47"/>
  <c r="I47"/>
  <c r="H47"/>
  <c r="G47"/>
  <c r="F47"/>
  <c r="E47"/>
  <c r="D47"/>
  <c r="C47"/>
  <c r="AN46"/>
  <c r="AM46"/>
  <c r="AO46" s="1"/>
  <c r="AK46"/>
  <c r="AL46" s="1"/>
  <c r="AJ46"/>
  <c r="AD46"/>
  <c r="AA46"/>
  <c r="Z46"/>
  <c r="Y46"/>
  <c r="X46"/>
  <c r="W46"/>
  <c r="V46"/>
  <c r="U46"/>
  <c r="T46"/>
  <c r="S46"/>
  <c r="R46"/>
  <c r="Q46"/>
  <c r="P46"/>
  <c r="O46"/>
  <c r="N46"/>
  <c r="M46"/>
  <c r="L46"/>
  <c r="K46"/>
  <c r="J46"/>
  <c r="I46"/>
  <c r="H46"/>
  <c r="G46"/>
  <c r="F46"/>
  <c r="E46"/>
  <c r="D46"/>
  <c r="C46"/>
  <c r="AN45"/>
  <c r="AM45"/>
  <c r="AO45" s="1"/>
  <c r="AK45"/>
  <c r="AL45" s="1"/>
  <c r="AJ45"/>
  <c r="AD45"/>
  <c r="AB45"/>
  <c r="AA45"/>
  <c r="Z45"/>
  <c r="Y45"/>
  <c r="X45"/>
  <c r="W45"/>
  <c r="V45"/>
  <c r="U45"/>
  <c r="T45"/>
  <c r="S45"/>
  <c r="R45"/>
  <c r="Q45"/>
  <c r="P45"/>
  <c r="O45"/>
  <c r="N45"/>
  <c r="M45"/>
  <c r="L45"/>
  <c r="K45"/>
  <c r="J45"/>
  <c r="I45"/>
  <c r="H45"/>
  <c r="G45"/>
  <c r="F45"/>
  <c r="E45"/>
  <c r="D45"/>
  <c r="C45"/>
  <c r="BY41"/>
  <c r="BX41"/>
  <c r="BV41"/>
  <c r="BU41"/>
  <c r="BR41"/>
  <c r="BQ41"/>
  <c r="BP41"/>
  <c r="BO41"/>
  <c r="BN41"/>
  <c r="BM41"/>
  <c r="BL41"/>
  <c r="BK41"/>
  <c r="BJ41"/>
  <c r="BI41"/>
  <c r="BH41"/>
  <c r="BG41"/>
  <c r="BF41"/>
  <c r="BB41"/>
  <c r="BA41"/>
  <c r="BC41" s="1"/>
  <c r="AZ41"/>
  <c r="AX41"/>
  <c r="AW41"/>
  <c r="AV41"/>
  <c r="AU41"/>
  <c r="AT41"/>
  <c r="AS41"/>
  <c r="AR41"/>
  <c r="AN41"/>
  <c r="AM41"/>
  <c r="AK41"/>
  <c r="AJ41"/>
  <c r="AD41"/>
  <c r="AB41"/>
  <c r="AA41"/>
  <c r="Z41"/>
  <c r="Y41"/>
  <c r="X41"/>
  <c r="W41"/>
  <c r="V41"/>
  <c r="U41"/>
  <c r="S41"/>
  <c r="R41"/>
  <c r="Q41"/>
  <c r="AG41" s="1"/>
  <c r="P41"/>
  <c r="O41"/>
  <c r="N41"/>
  <c r="M41"/>
  <c r="L41"/>
  <c r="K41"/>
  <c r="J41"/>
  <c r="I41"/>
  <c r="H41"/>
  <c r="G41"/>
  <c r="F41"/>
  <c r="E41"/>
  <c r="D41"/>
  <c r="C41"/>
  <c r="BT40"/>
  <c r="BS40"/>
  <c r="BE40"/>
  <c r="BD40"/>
  <c r="BC40"/>
  <c r="AQ40"/>
  <c r="AP40"/>
  <c r="AO40"/>
  <c r="AL40"/>
  <c r="AI40"/>
  <c r="AH40"/>
  <c r="AG40"/>
  <c r="AF40"/>
  <c r="AE40"/>
  <c r="AC40"/>
  <c r="AB40"/>
  <c r="BT39"/>
  <c r="BS39"/>
  <c r="BE39"/>
  <c r="BD39"/>
  <c r="BC39"/>
  <c r="AQ39"/>
  <c r="AP39"/>
  <c r="AO39"/>
  <c r="AL39"/>
  <c r="AI39"/>
  <c r="AH39"/>
  <c r="AG39"/>
  <c r="AF39"/>
  <c r="AE39"/>
  <c r="AC39"/>
  <c r="AB39"/>
  <c r="BT38"/>
  <c r="BS38"/>
  <c r="BE38"/>
  <c r="BD38"/>
  <c r="BC38"/>
  <c r="AQ38"/>
  <c r="AP38"/>
  <c r="AO38"/>
  <c r="AL38"/>
  <c r="AI38"/>
  <c r="AH38"/>
  <c r="AG38"/>
  <c r="AF38"/>
  <c r="AE38"/>
  <c r="AC38"/>
  <c r="AB38"/>
  <c r="BT37"/>
  <c r="BS37"/>
  <c r="BE37"/>
  <c r="BD37"/>
  <c r="BC37"/>
  <c r="AQ37"/>
  <c r="AP37"/>
  <c r="AO37"/>
  <c r="AL37"/>
  <c r="AI37"/>
  <c r="AH37"/>
  <c r="AG37"/>
  <c r="AF37"/>
  <c r="AE37"/>
  <c r="AC37"/>
  <c r="AB37"/>
  <c r="BT36"/>
  <c r="BS36"/>
  <c r="BE36"/>
  <c r="BD36"/>
  <c r="BC36"/>
  <c r="AQ36"/>
  <c r="AP36"/>
  <c r="AO36"/>
  <c r="AL36"/>
  <c r="AI36"/>
  <c r="AH36"/>
  <c r="AG36"/>
  <c r="AF36"/>
  <c r="AE36"/>
  <c r="AC36"/>
  <c r="AB36"/>
  <c r="BT35"/>
  <c r="BS35"/>
  <c r="BE35"/>
  <c r="BD35"/>
  <c r="BC35"/>
  <c r="AQ35"/>
  <c r="AP35"/>
  <c r="AO35"/>
  <c r="AL35"/>
  <c r="AI35"/>
  <c r="AH35"/>
  <c r="AG35"/>
  <c r="AG49" s="1"/>
  <c r="AF35"/>
  <c r="AE35"/>
  <c r="AC35"/>
  <c r="AB35"/>
  <c r="AB49" s="1"/>
  <c r="BT34"/>
  <c r="BS34"/>
  <c r="BE34"/>
  <c r="BC34"/>
  <c r="AQ34"/>
  <c r="AP34"/>
  <c r="BD34" s="1"/>
  <c r="AO34"/>
  <c r="AL34"/>
  <c r="AI34"/>
  <c r="AI49" s="1"/>
  <c r="AH34"/>
  <c r="AH49" s="1"/>
  <c r="AG34"/>
  <c r="AF34"/>
  <c r="AF49"/>
  <c r="AE34"/>
  <c r="AE49"/>
  <c r="AC34"/>
  <c r="AC49"/>
  <c r="AB34"/>
  <c r="BT33"/>
  <c r="BS33"/>
  <c r="BE33"/>
  <c r="BC33"/>
  <c r="AQ33"/>
  <c r="AP33"/>
  <c r="BD33" s="1"/>
  <c r="AO33"/>
  <c r="AL33"/>
  <c r="AI33"/>
  <c r="AH33"/>
  <c r="AG33"/>
  <c r="AF33"/>
  <c r="AE33"/>
  <c r="AC33"/>
  <c r="AB33"/>
  <c r="BT32"/>
  <c r="BS32"/>
  <c r="BE32"/>
  <c r="BC32"/>
  <c r="AQ32"/>
  <c r="AP32"/>
  <c r="BD32" s="1"/>
  <c r="AO32"/>
  <c r="AL32"/>
  <c r="AI32"/>
  <c r="AH32"/>
  <c r="AG32"/>
  <c r="AF32"/>
  <c r="AE32"/>
  <c r="AC32"/>
  <c r="AB32"/>
  <c r="BT31"/>
  <c r="BS31"/>
  <c r="BE31"/>
  <c r="BC31"/>
  <c r="AQ31"/>
  <c r="AP31"/>
  <c r="BD31" s="1"/>
  <c r="AO31"/>
  <c r="AL31"/>
  <c r="AI31"/>
  <c r="AH31"/>
  <c r="AG31"/>
  <c r="AF31"/>
  <c r="AE31"/>
  <c r="AC31"/>
  <c r="AB31"/>
  <c r="BT30"/>
  <c r="BS30"/>
  <c r="BE30"/>
  <c r="BC30"/>
  <c r="AQ30"/>
  <c r="AP30"/>
  <c r="BD30" s="1"/>
  <c r="AO30"/>
  <c r="AL30"/>
  <c r="AI30"/>
  <c r="AH30"/>
  <c r="AG30"/>
  <c r="AF30"/>
  <c r="AE30"/>
  <c r="AC30"/>
  <c r="AB30"/>
  <c r="BT29"/>
  <c r="BS29"/>
  <c r="BE29"/>
  <c r="BC29"/>
  <c r="AQ29"/>
  <c r="AP29"/>
  <c r="BD29" s="1"/>
  <c r="AO29"/>
  <c r="AL29"/>
  <c r="AI29"/>
  <c r="AH29"/>
  <c r="AG29"/>
  <c r="AF29"/>
  <c r="AE29"/>
  <c r="AE48" s="1"/>
  <c r="AC29"/>
  <c r="AB29"/>
  <c r="BT28"/>
  <c r="BS28"/>
  <c r="BE28"/>
  <c r="BC28"/>
  <c r="AQ28"/>
  <c r="AP28"/>
  <c r="BD28" s="1"/>
  <c r="AO28"/>
  <c r="AL28"/>
  <c r="AI28"/>
  <c r="AI48" s="1"/>
  <c r="AH28"/>
  <c r="AG28"/>
  <c r="AF28"/>
  <c r="AE28"/>
  <c r="AC28"/>
  <c r="AB28"/>
  <c r="BT27"/>
  <c r="BS27"/>
  <c r="BE27"/>
  <c r="BC27"/>
  <c r="AQ27"/>
  <c r="AP27"/>
  <c r="BD27"/>
  <c r="AO27"/>
  <c r="AL27"/>
  <c r="AI27"/>
  <c r="AH27"/>
  <c r="AH48"/>
  <c r="AG27"/>
  <c r="AG48"/>
  <c r="AF27"/>
  <c r="AF48"/>
  <c r="AE27"/>
  <c r="AC27"/>
  <c r="AC48"/>
  <c r="AB27"/>
  <c r="AB48"/>
  <c r="BT26"/>
  <c r="BS26"/>
  <c r="BE26"/>
  <c r="BC26"/>
  <c r="AQ26"/>
  <c r="AP26"/>
  <c r="BD26" s="1"/>
  <c r="AO26"/>
  <c r="AL26"/>
  <c r="AI26"/>
  <c r="AH26"/>
  <c r="AG26"/>
  <c r="AF26"/>
  <c r="AE26"/>
  <c r="AC26"/>
  <c r="AB26"/>
  <c r="BT25"/>
  <c r="BS25"/>
  <c r="BE25"/>
  <c r="BC25"/>
  <c r="AQ25"/>
  <c r="AP25"/>
  <c r="BD25" s="1"/>
  <c r="AO25"/>
  <c r="AL25"/>
  <c r="AI25"/>
  <c r="AH25"/>
  <c r="AG25"/>
  <c r="AF25"/>
  <c r="AE25"/>
  <c r="AC25"/>
  <c r="AB25"/>
  <c r="BT24"/>
  <c r="BS24"/>
  <c r="BE24"/>
  <c r="BC24"/>
  <c r="AQ24"/>
  <c r="AP24"/>
  <c r="BD24" s="1"/>
  <c r="AO24"/>
  <c r="AL24"/>
  <c r="AI24"/>
  <c r="AH24"/>
  <c r="AG24"/>
  <c r="AF24"/>
  <c r="AE24"/>
  <c r="AC24"/>
  <c r="AB24"/>
  <c r="BT23"/>
  <c r="BS23"/>
  <c r="BE23"/>
  <c r="BC23"/>
  <c r="AQ23"/>
  <c r="AP23"/>
  <c r="BD23" s="1"/>
  <c r="AO23"/>
  <c r="AL23"/>
  <c r="AI23"/>
  <c r="AH23"/>
  <c r="AG23"/>
  <c r="AF23"/>
  <c r="AE23"/>
  <c r="AC23"/>
  <c r="AB23"/>
  <c r="BT22"/>
  <c r="BS22"/>
  <c r="BE22"/>
  <c r="BC22"/>
  <c r="AQ22"/>
  <c r="AP22"/>
  <c r="BD22" s="1"/>
  <c r="AO22"/>
  <c r="AL22"/>
  <c r="AI22"/>
  <c r="AH22"/>
  <c r="AG22"/>
  <c r="AF22"/>
  <c r="AE22"/>
  <c r="AC22"/>
  <c r="AB22"/>
  <c r="BT21"/>
  <c r="BS21"/>
  <c r="BE21"/>
  <c r="BC21"/>
  <c r="AQ21"/>
  <c r="AP21"/>
  <c r="BD21" s="1"/>
  <c r="AO21"/>
  <c r="AL21"/>
  <c r="AI21"/>
  <c r="AH21"/>
  <c r="AG21"/>
  <c r="AF21"/>
  <c r="AE21"/>
  <c r="AC21"/>
  <c r="AB21"/>
  <c r="BT20"/>
  <c r="BS20"/>
  <c r="BE20"/>
  <c r="BC20"/>
  <c r="AQ20"/>
  <c r="AP20"/>
  <c r="BD20" s="1"/>
  <c r="AO20"/>
  <c r="AL20"/>
  <c r="AI20"/>
  <c r="AI47" s="1"/>
  <c r="AH20"/>
  <c r="AH47" s="1"/>
  <c r="AG20"/>
  <c r="AG47" s="1"/>
  <c r="AF20"/>
  <c r="AF47" s="1"/>
  <c r="AE20"/>
  <c r="AE47" s="1"/>
  <c r="AC20"/>
  <c r="AC47" s="1"/>
  <c r="AB20"/>
  <c r="AB47" s="1"/>
  <c r="BT19"/>
  <c r="BS19"/>
  <c r="BE19"/>
  <c r="BC19"/>
  <c r="AQ19"/>
  <c r="AP19"/>
  <c r="BD19"/>
  <c r="AO19"/>
  <c r="AL19"/>
  <c r="AI19"/>
  <c r="AH19"/>
  <c r="AG19"/>
  <c r="AF19"/>
  <c r="AE19"/>
  <c r="AC19"/>
  <c r="AB19"/>
  <c r="BT18"/>
  <c r="BS18"/>
  <c r="BE18"/>
  <c r="BC18"/>
  <c r="AQ18"/>
  <c r="AP18"/>
  <c r="BD18"/>
  <c r="AO18"/>
  <c r="AL18"/>
  <c r="AI18"/>
  <c r="AH18"/>
  <c r="AG18"/>
  <c r="AF18"/>
  <c r="AE18"/>
  <c r="AC18"/>
  <c r="AB18"/>
  <c r="BT17"/>
  <c r="BS17"/>
  <c r="BE17"/>
  <c r="BC17"/>
  <c r="AQ17"/>
  <c r="AP17"/>
  <c r="BD17"/>
  <c r="AO17"/>
  <c r="AL17"/>
  <c r="AI17"/>
  <c r="AH17"/>
  <c r="AG17"/>
  <c r="AF17"/>
  <c r="AE17"/>
  <c r="AC17"/>
  <c r="AB17"/>
  <c r="BT16"/>
  <c r="BS16"/>
  <c r="BE16"/>
  <c r="BC16"/>
  <c r="AQ16"/>
  <c r="AP16"/>
  <c r="BD16"/>
  <c r="AO16"/>
  <c r="AL16"/>
  <c r="AI16"/>
  <c r="AH16"/>
  <c r="AG16"/>
  <c r="AF16"/>
  <c r="AE16"/>
  <c r="AC16"/>
  <c r="AB16"/>
  <c r="BT15"/>
  <c r="BS15"/>
  <c r="BE15"/>
  <c r="BC15"/>
  <c r="AQ15"/>
  <c r="AP15"/>
  <c r="BD15"/>
  <c r="AO15"/>
  <c r="AL15"/>
  <c r="AI15"/>
  <c r="AH15"/>
  <c r="AG15"/>
  <c r="AF15"/>
  <c r="AE15"/>
  <c r="AC15"/>
  <c r="AB15"/>
  <c r="BT14"/>
  <c r="BS14"/>
  <c r="BE14"/>
  <c r="BC14"/>
  <c r="AQ14"/>
  <c r="AP14"/>
  <c r="BD14"/>
  <c r="AO14"/>
  <c r="AL14"/>
  <c r="AI14"/>
  <c r="AH14"/>
  <c r="AH46" s="1"/>
  <c r="AG14"/>
  <c r="AF14"/>
  <c r="AE14"/>
  <c r="AC14"/>
  <c r="AC46" s="1"/>
  <c r="AB14"/>
  <c r="BT13"/>
  <c r="BS13"/>
  <c r="BE13"/>
  <c r="BC13"/>
  <c r="AQ13"/>
  <c r="AP13"/>
  <c r="BD13"/>
  <c r="AO13"/>
  <c r="AL13"/>
  <c r="AI13"/>
  <c r="AI46"/>
  <c r="AH13"/>
  <c r="AG13"/>
  <c r="AG46"/>
  <c r="AF13"/>
  <c r="AF46"/>
  <c r="AE13"/>
  <c r="AE46"/>
  <c r="AC13"/>
  <c r="AB13"/>
  <c r="AB46"/>
  <c r="BT12"/>
  <c r="BS12"/>
  <c r="BE12"/>
  <c r="BC12"/>
  <c r="AQ12"/>
  <c r="AP12"/>
  <c r="BD12" s="1"/>
  <c r="AO12"/>
  <c r="AL12"/>
  <c r="AI12"/>
  <c r="AH12"/>
  <c r="AG12"/>
  <c r="AF12"/>
  <c r="AE12"/>
  <c r="AC12"/>
  <c r="AB12"/>
  <c r="BT11"/>
  <c r="BS11"/>
  <c r="BE11"/>
  <c r="BC11"/>
  <c r="AQ11"/>
  <c r="AP11"/>
  <c r="BD11" s="1"/>
  <c r="AO11"/>
  <c r="AL11"/>
  <c r="AI11"/>
  <c r="AH11"/>
  <c r="AG11"/>
  <c r="AF11"/>
  <c r="AE11"/>
  <c r="AC11"/>
  <c r="AB11"/>
  <c r="BT10"/>
  <c r="BT41"/>
  <c r="BS10"/>
  <c r="BE10"/>
  <c r="BE41" s="1"/>
  <c r="BC10"/>
  <c r="AQ10"/>
  <c r="AQ41"/>
  <c r="AP10"/>
  <c r="BD10"/>
  <c r="AO10"/>
  <c r="AO41"/>
  <c r="AL10"/>
  <c r="AL41"/>
  <c r="AI10"/>
  <c r="AI41"/>
  <c r="AH10"/>
  <c r="AG10"/>
  <c r="AF10"/>
  <c r="AF41" s="1"/>
  <c r="AE10"/>
  <c r="AE41" s="1"/>
  <c r="AC10"/>
  <c r="AC41" s="1"/>
  <c r="AB10"/>
  <c r="BT9"/>
  <c r="BS9"/>
  <c r="BE9"/>
  <c r="BC9"/>
  <c r="AQ9"/>
  <c r="AP9"/>
  <c r="BD9" s="1"/>
  <c r="AO9"/>
  <c r="AL9"/>
  <c r="AI9"/>
  <c r="AH9"/>
  <c r="AG9"/>
  <c r="AF9"/>
  <c r="AE9"/>
  <c r="AC9"/>
  <c r="AB9"/>
  <c r="BT8"/>
  <c r="BS8"/>
  <c r="BE8"/>
  <c r="BC8"/>
  <c r="AQ8"/>
  <c r="AP8"/>
  <c r="BD8" s="1"/>
  <c r="AO8"/>
  <c r="AL8"/>
  <c r="AI8"/>
  <c r="AH8"/>
  <c r="AG8"/>
  <c r="AF8"/>
  <c r="AE8"/>
  <c r="AC8"/>
  <c r="AB8"/>
  <c r="BT7"/>
  <c r="BS7"/>
  <c r="BE7"/>
  <c r="BC7"/>
  <c r="AQ7"/>
  <c r="AP7"/>
  <c r="BD7" s="1"/>
  <c r="AO7"/>
  <c r="AL7"/>
  <c r="AI7"/>
  <c r="AH7"/>
  <c r="AG7"/>
  <c r="AF7"/>
  <c r="AE7"/>
  <c r="AC7"/>
  <c r="AB7"/>
  <c r="BT6"/>
  <c r="BS6"/>
  <c r="BE6"/>
  <c r="BC6"/>
  <c r="AQ6"/>
  <c r="AP6"/>
  <c r="BD6" s="1"/>
  <c r="AO6"/>
  <c r="AL6"/>
  <c r="AI6"/>
  <c r="AI45" s="1"/>
  <c r="AH6"/>
  <c r="AH45" s="1"/>
  <c r="AG6"/>
  <c r="AG45" s="1"/>
  <c r="AF6"/>
  <c r="AF45" s="1"/>
  <c r="AE6"/>
  <c r="AE45" s="1"/>
  <c r="AC6"/>
  <c r="AC45" s="1"/>
  <c r="AB6"/>
  <c r="AN49" i="5"/>
  <c r="AO49"/>
  <c r="AM49"/>
  <c r="AK49"/>
  <c r="AL49" s="1"/>
  <c r="AJ49"/>
  <c r="AD49"/>
  <c r="AA49"/>
  <c r="Z49"/>
  <c r="Y49"/>
  <c r="X49"/>
  <c r="W49"/>
  <c r="V49"/>
  <c r="U49"/>
  <c r="T49"/>
  <c r="S49"/>
  <c r="R49"/>
  <c r="Q49"/>
  <c r="P49"/>
  <c r="O49"/>
  <c r="N49"/>
  <c r="M49"/>
  <c r="L49"/>
  <c r="K49"/>
  <c r="J49"/>
  <c r="I49"/>
  <c r="H49"/>
  <c r="G49"/>
  <c r="F49"/>
  <c r="E49"/>
  <c r="D49"/>
  <c r="C49"/>
  <c r="AN48"/>
  <c r="AO48" s="1"/>
  <c r="AM48"/>
  <c r="AK48"/>
  <c r="AL48" s="1"/>
  <c r="AJ48"/>
  <c r="AD48"/>
  <c r="AA48"/>
  <c r="Z48"/>
  <c r="Y48"/>
  <c r="X48"/>
  <c r="W48"/>
  <c r="V48"/>
  <c r="U48"/>
  <c r="T48"/>
  <c r="S48"/>
  <c r="R48"/>
  <c r="Q48"/>
  <c r="P48"/>
  <c r="O48"/>
  <c r="N48"/>
  <c r="M48"/>
  <c r="L48"/>
  <c r="K48"/>
  <c r="J48"/>
  <c r="I48"/>
  <c r="H48"/>
  <c r="G48"/>
  <c r="F48"/>
  <c r="E48"/>
  <c r="D48"/>
  <c r="C48"/>
  <c r="AV47"/>
  <c r="AN47"/>
  <c r="AM47"/>
  <c r="AO47" s="1"/>
  <c r="AK47"/>
  <c r="AL47" s="1"/>
  <c r="AJ47"/>
  <c r="AD47"/>
  <c r="AA47"/>
  <c r="Z47"/>
  <c r="Y47"/>
  <c r="X47"/>
  <c r="W47"/>
  <c r="V47"/>
  <c r="U47"/>
  <c r="T47"/>
  <c r="S47"/>
  <c r="R47"/>
  <c r="Q47"/>
  <c r="P47"/>
  <c r="O47"/>
  <c r="N47"/>
  <c r="M47"/>
  <c r="L47"/>
  <c r="K47"/>
  <c r="J47"/>
  <c r="I47"/>
  <c r="H47"/>
  <c r="G47"/>
  <c r="F47"/>
  <c r="E47"/>
  <c r="D47"/>
  <c r="C47"/>
  <c r="AV46"/>
  <c r="AN46"/>
  <c r="AM46"/>
  <c r="AO46" s="1"/>
  <c r="AK46"/>
  <c r="AJ46"/>
  <c r="AL46" s="1"/>
  <c r="AD46"/>
  <c r="AA46"/>
  <c r="Z46"/>
  <c r="Y46"/>
  <c r="X46"/>
  <c r="W46"/>
  <c r="V46"/>
  <c r="U46"/>
  <c r="T46"/>
  <c r="S46"/>
  <c r="R46"/>
  <c r="Q46"/>
  <c r="P46"/>
  <c r="O46"/>
  <c r="N46"/>
  <c r="M46"/>
  <c r="L46"/>
  <c r="K46"/>
  <c r="J46"/>
  <c r="I46"/>
  <c r="H46"/>
  <c r="G46"/>
  <c r="F46"/>
  <c r="E46"/>
  <c r="D46"/>
  <c r="C46"/>
  <c r="AN45"/>
  <c r="AM45"/>
  <c r="AO45" s="1"/>
  <c r="AK45"/>
  <c r="AJ45"/>
  <c r="AL45" s="1"/>
  <c r="AD45"/>
  <c r="AB45"/>
  <c r="AA45"/>
  <c r="Z45"/>
  <c r="Y45"/>
  <c r="X45"/>
  <c r="W45"/>
  <c r="V45"/>
  <c r="U45"/>
  <c r="T45"/>
  <c r="S45"/>
  <c r="R45"/>
  <c r="Q45"/>
  <c r="P45"/>
  <c r="O45"/>
  <c r="N45"/>
  <c r="M45"/>
  <c r="L45"/>
  <c r="K45"/>
  <c r="J45"/>
  <c r="I45"/>
  <c r="H45"/>
  <c r="G45"/>
  <c r="F45"/>
  <c r="E45"/>
  <c r="D45"/>
  <c r="C45"/>
  <c r="BD42"/>
  <c r="BZ41"/>
  <c r="BY41"/>
  <c r="BW41"/>
  <c r="BW42"/>
  <c r="BV41"/>
  <c r="BS41"/>
  <c r="BR41"/>
  <c r="BP41"/>
  <c r="BO41"/>
  <c r="BN41"/>
  <c r="BM41"/>
  <c r="BL41"/>
  <c r="BK41"/>
  <c r="BJ41"/>
  <c r="BI41"/>
  <c r="BH41"/>
  <c r="BG41"/>
  <c r="BF41"/>
  <c r="BB41"/>
  <c r="BA41"/>
  <c r="BC41" s="1"/>
  <c r="AZ41"/>
  <c r="AX41"/>
  <c r="AW41"/>
  <c r="AV41"/>
  <c r="AU41"/>
  <c r="AT41"/>
  <c r="AS41"/>
  <c r="AR41"/>
  <c r="AN41"/>
  <c r="AM41"/>
  <c r="AK41"/>
  <c r="AJ41"/>
  <c r="AD41"/>
  <c r="AA41"/>
  <c r="Z41"/>
  <c r="Y41"/>
  <c r="X41"/>
  <c r="W41"/>
  <c r="V41"/>
  <c r="U41"/>
  <c r="AB41" s="1"/>
  <c r="S41"/>
  <c r="R41"/>
  <c r="Q41"/>
  <c r="AG41" s="1"/>
  <c r="P41"/>
  <c r="O41"/>
  <c r="N41"/>
  <c r="M41"/>
  <c r="L41"/>
  <c r="K41"/>
  <c r="J41"/>
  <c r="I41"/>
  <c r="H41"/>
  <c r="G41"/>
  <c r="F41"/>
  <c r="E41"/>
  <c r="D41"/>
  <c r="C41"/>
  <c r="BU40"/>
  <c r="BT40"/>
  <c r="BQ40"/>
  <c r="BE40"/>
  <c r="BC40"/>
  <c r="AQ40"/>
  <c r="AP40"/>
  <c r="BD40"/>
  <c r="AO40"/>
  <c r="AL40"/>
  <c r="AI40"/>
  <c r="AH40"/>
  <c r="AG40"/>
  <c r="AF40"/>
  <c r="AE40"/>
  <c r="AC40"/>
  <c r="AB40"/>
  <c r="BU39"/>
  <c r="BT39"/>
  <c r="BQ39"/>
  <c r="BE39"/>
  <c r="BC39"/>
  <c r="AQ39"/>
  <c r="AP39"/>
  <c r="BD39" s="1"/>
  <c r="AO39"/>
  <c r="AL39"/>
  <c r="AI39"/>
  <c r="AH39"/>
  <c r="AG39"/>
  <c r="AF39"/>
  <c r="AE39"/>
  <c r="AC39"/>
  <c r="AB39"/>
  <c r="BU38"/>
  <c r="BT38"/>
  <c r="BQ38"/>
  <c r="BE38"/>
  <c r="BC38"/>
  <c r="AQ38"/>
  <c r="AP38"/>
  <c r="BD38" s="1"/>
  <c r="AO38"/>
  <c r="AL38"/>
  <c r="AI38"/>
  <c r="AH38"/>
  <c r="AG38"/>
  <c r="AF38"/>
  <c r="AE38"/>
  <c r="AC38"/>
  <c r="AB38"/>
  <c r="BU37"/>
  <c r="BT37"/>
  <c r="BQ37"/>
  <c r="BE37"/>
  <c r="BC37"/>
  <c r="AQ37"/>
  <c r="AP37"/>
  <c r="BD37" s="1"/>
  <c r="AO37"/>
  <c r="AL37"/>
  <c r="AI37"/>
  <c r="AH37"/>
  <c r="AG37"/>
  <c r="AG49" s="1"/>
  <c r="AF37"/>
  <c r="AE37"/>
  <c r="AC37"/>
  <c r="AB37"/>
  <c r="AB49" s="1"/>
  <c r="BU36"/>
  <c r="BT36"/>
  <c r="BQ36"/>
  <c r="BE36"/>
  <c r="BC36"/>
  <c r="AQ36"/>
  <c r="AP36"/>
  <c r="BD36"/>
  <c r="AO36"/>
  <c r="AL36"/>
  <c r="AI36"/>
  <c r="AH36"/>
  <c r="AG36"/>
  <c r="AF36"/>
  <c r="AE36"/>
  <c r="AC36"/>
  <c r="AB36"/>
  <c r="BU35"/>
  <c r="BT35"/>
  <c r="BQ35"/>
  <c r="BE35"/>
  <c r="BC35"/>
  <c r="AQ35"/>
  <c r="AP35"/>
  <c r="BD35" s="1"/>
  <c r="AO35"/>
  <c r="AL35"/>
  <c r="AI35"/>
  <c r="AH35"/>
  <c r="AG35"/>
  <c r="AF35"/>
  <c r="AE35"/>
  <c r="AE49" s="1"/>
  <c r="AC35"/>
  <c r="AB35"/>
  <c r="BU34"/>
  <c r="BT34"/>
  <c r="BQ34"/>
  <c r="BE34"/>
  <c r="BC34"/>
  <c r="AQ34"/>
  <c r="AP34"/>
  <c r="BD34" s="1"/>
  <c r="AO34"/>
  <c r="AL34"/>
  <c r="AI34"/>
  <c r="AI49" s="1"/>
  <c r="AH34"/>
  <c r="AG34"/>
  <c r="AF34"/>
  <c r="AF49"/>
  <c r="AE34"/>
  <c r="AC34"/>
  <c r="AC49"/>
  <c r="AB34"/>
  <c r="BU33"/>
  <c r="BT33"/>
  <c r="BQ33"/>
  <c r="BE33"/>
  <c r="BC33"/>
  <c r="AQ33"/>
  <c r="AP33"/>
  <c r="BD33"/>
  <c r="AO33"/>
  <c r="AL33"/>
  <c r="AI33"/>
  <c r="AH33"/>
  <c r="AG33"/>
  <c r="AF33"/>
  <c r="AE33"/>
  <c r="AC33"/>
  <c r="AB33"/>
  <c r="BU32"/>
  <c r="BT32"/>
  <c r="BQ32"/>
  <c r="BE32"/>
  <c r="BC32"/>
  <c r="AQ32"/>
  <c r="AP32"/>
  <c r="BD32" s="1"/>
  <c r="AO32"/>
  <c r="AL32"/>
  <c r="AI32"/>
  <c r="AH32"/>
  <c r="AG32"/>
  <c r="AG48" s="1"/>
  <c r="AF32"/>
  <c r="AE32"/>
  <c r="AC32"/>
  <c r="AB32"/>
  <c r="AB48" s="1"/>
  <c r="BU31"/>
  <c r="BT31"/>
  <c r="BQ31"/>
  <c r="BE31"/>
  <c r="BC31"/>
  <c r="AQ31"/>
  <c r="AP31"/>
  <c r="BD31"/>
  <c r="AO31"/>
  <c r="AL31"/>
  <c r="AI31"/>
  <c r="AH31"/>
  <c r="AG31"/>
  <c r="AF31"/>
  <c r="AE31"/>
  <c r="AC31"/>
  <c r="AB31"/>
  <c r="BU30"/>
  <c r="BT30"/>
  <c r="BQ30"/>
  <c r="BE30"/>
  <c r="BD30"/>
  <c r="BC30"/>
  <c r="AQ30"/>
  <c r="AP30"/>
  <c r="AO30"/>
  <c r="AL30"/>
  <c r="AI30"/>
  <c r="AI48" s="1"/>
  <c r="AH30"/>
  <c r="AG30"/>
  <c r="AF30"/>
  <c r="AE30"/>
  <c r="AC30"/>
  <c r="AB30"/>
  <c r="BU29"/>
  <c r="BT29"/>
  <c r="BQ29"/>
  <c r="BE29"/>
  <c r="BC29"/>
  <c r="AQ29"/>
  <c r="AP29"/>
  <c r="BD29"/>
  <c r="AO29"/>
  <c r="AL29"/>
  <c r="AI29"/>
  <c r="AH29"/>
  <c r="AG29"/>
  <c r="AF29"/>
  <c r="AE29"/>
  <c r="AC29"/>
  <c r="AB29"/>
  <c r="BU28"/>
  <c r="BT28"/>
  <c r="BQ28"/>
  <c r="BE28"/>
  <c r="BC28"/>
  <c r="BC44" s="1"/>
  <c r="AQ28"/>
  <c r="AP28"/>
  <c r="BD28"/>
  <c r="AO28"/>
  <c r="AL28"/>
  <c r="AI28"/>
  <c r="AH28"/>
  <c r="AH49" s="1"/>
  <c r="AG28"/>
  <c r="AF28"/>
  <c r="AE28"/>
  <c r="AE48" s="1"/>
  <c r="AC28"/>
  <c r="AB28"/>
  <c r="BU27"/>
  <c r="BT27"/>
  <c r="BQ27"/>
  <c r="BE27"/>
  <c r="BC27"/>
  <c r="AQ27"/>
  <c r="AP27"/>
  <c r="AP48"/>
  <c r="AO27"/>
  <c r="AL27"/>
  <c r="AI27"/>
  <c r="AH27"/>
  <c r="AH48"/>
  <c r="AG27"/>
  <c r="AF27"/>
  <c r="AF48"/>
  <c r="AE27"/>
  <c r="AC27"/>
  <c r="AC48"/>
  <c r="AB27"/>
  <c r="BU26"/>
  <c r="BT26"/>
  <c r="BQ26"/>
  <c r="BE26"/>
  <c r="BC26"/>
  <c r="AQ26"/>
  <c r="AP26"/>
  <c r="BD26" s="1"/>
  <c r="AO26"/>
  <c r="AL26"/>
  <c r="AI26"/>
  <c r="AH26"/>
  <c r="AG26"/>
  <c r="AF26"/>
  <c r="AE26"/>
  <c r="AC26"/>
  <c r="AB26"/>
  <c r="BU25"/>
  <c r="BT25"/>
  <c r="BQ25"/>
  <c r="BE25"/>
  <c r="BC25"/>
  <c r="AQ25"/>
  <c r="AP25"/>
  <c r="BD25" s="1"/>
  <c r="AO25"/>
  <c r="AL25"/>
  <c r="AI25"/>
  <c r="AH25"/>
  <c r="AG25"/>
  <c r="AF25"/>
  <c r="AE25"/>
  <c r="AC25"/>
  <c r="AB25"/>
  <c r="BU24"/>
  <c r="BT24"/>
  <c r="BQ24"/>
  <c r="BE24"/>
  <c r="BC24"/>
  <c r="AQ24"/>
  <c r="AP24"/>
  <c r="BD24"/>
  <c r="AO24"/>
  <c r="AL24"/>
  <c r="AI24"/>
  <c r="AH24"/>
  <c r="AH47" s="1"/>
  <c r="AG24"/>
  <c r="AF24"/>
  <c r="AE24"/>
  <c r="AC24"/>
  <c r="AC47" s="1"/>
  <c r="AB24"/>
  <c r="BU23"/>
  <c r="BT23"/>
  <c r="BQ23"/>
  <c r="BE23"/>
  <c r="BC23"/>
  <c r="AQ23"/>
  <c r="AP23"/>
  <c r="BD23" s="1"/>
  <c r="AO23"/>
  <c r="AL23"/>
  <c r="AI23"/>
  <c r="AH23"/>
  <c r="AG23"/>
  <c r="AF23"/>
  <c r="AE23"/>
  <c r="AC23"/>
  <c r="AB23"/>
  <c r="BU22"/>
  <c r="BT22"/>
  <c r="BQ22"/>
  <c r="BE22"/>
  <c r="BC22"/>
  <c r="AQ22"/>
  <c r="AP22"/>
  <c r="BD22" s="1"/>
  <c r="AO22"/>
  <c r="AL22"/>
  <c r="AI22"/>
  <c r="AH22"/>
  <c r="AG22"/>
  <c r="AF22"/>
  <c r="AF47" s="1"/>
  <c r="AE22"/>
  <c r="AC22"/>
  <c r="AB22"/>
  <c r="BU21"/>
  <c r="BT21"/>
  <c r="BQ21"/>
  <c r="BE21"/>
  <c r="BC21"/>
  <c r="AQ21"/>
  <c r="AP21"/>
  <c r="BD21" s="1"/>
  <c r="AO21"/>
  <c r="AL21"/>
  <c r="AI21"/>
  <c r="AH21"/>
  <c r="AG21"/>
  <c r="AF21"/>
  <c r="AE21"/>
  <c r="AC21"/>
  <c r="AB21"/>
  <c r="BU20"/>
  <c r="BT20"/>
  <c r="BQ20"/>
  <c r="BE20"/>
  <c r="BC20"/>
  <c r="AQ20"/>
  <c r="AP20"/>
  <c r="BD20"/>
  <c r="AO20"/>
  <c r="AL20"/>
  <c r="AI20"/>
  <c r="AI47"/>
  <c r="AH20"/>
  <c r="AG20"/>
  <c r="AG47"/>
  <c r="AF20"/>
  <c r="AE20"/>
  <c r="AE47"/>
  <c r="AC20"/>
  <c r="AB20"/>
  <c r="AB47"/>
  <c r="BU19"/>
  <c r="BT19"/>
  <c r="BQ19"/>
  <c r="BE19"/>
  <c r="BC19"/>
  <c r="AQ19"/>
  <c r="AP19"/>
  <c r="BD19"/>
  <c r="AO19"/>
  <c r="AL19"/>
  <c r="AI19"/>
  <c r="AH19"/>
  <c r="AG19"/>
  <c r="AF19"/>
  <c r="AE19"/>
  <c r="AC19"/>
  <c r="AB19"/>
  <c r="BU18"/>
  <c r="BT18"/>
  <c r="BQ18"/>
  <c r="BE18"/>
  <c r="BD18"/>
  <c r="BC18"/>
  <c r="AQ18"/>
  <c r="AP18"/>
  <c r="AO18"/>
  <c r="AL18"/>
  <c r="AI18"/>
  <c r="AH18"/>
  <c r="AG18"/>
  <c r="AF18"/>
  <c r="AE18"/>
  <c r="AC18"/>
  <c r="AB18"/>
  <c r="BU17"/>
  <c r="BT17"/>
  <c r="BQ17"/>
  <c r="BE17"/>
  <c r="BC17"/>
  <c r="AQ17"/>
  <c r="AP17"/>
  <c r="BD17"/>
  <c r="AO17"/>
  <c r="AL17"/>
  <c r="AI17"/>
  <c r="AH17"/>
  <c r="AG17"/>
  <c r="AF17"/>
  <c r="AE17"/>
  <c r="AC17"/>
  <c r="AB17"/>
  <c r="BU16"/>
  <c r="BT16"/>
  <c r="BQ16"/>
  <c r="BE16"/>
  <c r="BC16"/>
  <c r="AQ16"/>
  <c r="AP16"/>
  <c r="BD16" s="1"/>
  <c r="AO16"/>
  <c r="AL16"/>
  <c r="AI16"/>
  <c r="AH16"/>
  <c r="AG16"/>
  <c r="AG46" s="1"/>
  <c r="AF16"/>
  <c r="AE16"/>
  <c r="AC16"/>
  <c r="AB16"/>
  <c r="AB46" s="1"/>
  <c r="BU15"/>
  <c r="BT15"/>
  <c r="BQ15"/>
  <c r="BE15"/>
  <c r="BC15"/>
  <c r="AQ15"/>
  <c r="AP15"/>
  <c r="BD15"/>
  <c r="AO15"/>
  <c r="AL15"/>
  <c r="AI15"/>
  <c r="AH15"/>
  <c r="AG15"/>
  <c r="AF15"/>
  <c r="AE15"/>
  <c r="AC15"/>
  <c r="AB15"/>
  <c r="BU14"/>
  <c r="BT14"/>
  <c r="BQ14"/>
  <c r="BE14"/>
  <c r="BD14"/>
  <c r="BC14"/>
  <c r="AQ14"/>
  <c r="AP14"/>
  <c r="AO14"/>
  <c r="AL14"/>
  <c r="AI14"/>
  <c r="AI46" s="1"/>
  <c r="AH14"/>
  <c r="AG14"/>
  <c r="AF14"/>
  <c r="AE14"/>
  <c r="AE46" s="1"/>
  <c r="AC14"/>
  <c r="AB14"/>
  <c r="BU13"/>
  <c r="BT13"/>
  <c r="BQ13"/>
  <c r="BE13"/>
  <c r="BC13"/>
  <c r="AQ13"/>
  <c r="AP13"/>
  <c r="AP46"/>
  <c r="AO13"/>
  <c r="AL13"/>
  <c r="AI13"/>
  <c r="AH13"/>
  <c r="AH46"/>
  <c r="AG13"/>
  <c r="AF13"/>
  <c r="AF46"/>
  <c r="AE13"/>
  <c r="AC13"/>
  <c r="AC46"/>
  <c r="AB13"/>
  <c r="BU12"/>
  <c r="BT12"/>
  <c r="BQ12"/>
  <c r="BE12"/>
  <c r="BC12"/>
  <c r="AQ12"/>
  <c r="AP12"/>
  <c r="BD12"/>
  <c r="AO12"/>
  <c r="AL12"/>
  <c r="AI12"/>
  <c r="AH12"/>
  <c r="AG12"/>
  <c r="AF12"/>
  <c r="AE12"/>
  <c r="AC12"/>
  <c r="AB12"/>
  <c r="BU11"/>
  <c r="BT11"/>
  <c r="BQ11"/>
  <c r="BE11"/>
  <c r="BC11"/>
  <c r="AQ11"/>
  <c r="AP11"/>
  <c r="BD11" s="1"/>
  <c r="AO11"/>
  <c r="AL11"/>
  <c r="AI11"/>
  <c r="AH11"/>
  <c r="AG11"/>
  <c r="AF11"/>
  <c r="AE11"/>
  <c r="AC11"/>
  <c r="AB11"/>
  <c r="BU10"/>
  <c r="BT10"/>
  <c r="BQ10"/>
  <c r="BE10"/>
  <c r="BC10"/>
  <c r="AQ10"/>
  <c r="AP10"/>
  <c r="BD10" s="1"/>
  <c r="AO10"/>
  <c r="AL10"/>
  <c r="AI10"/>
  <c r="AH10"/>
  <c r="AH45" s="1"/>
  <c r="AG10"/>
  <c r="AF10"/>
  <c r="AE10"/>
  <c r="AC10"/>
  <c r="AC41" s="1"/>
  <c r="AB10"/>
  <c r="BU9"/>
  <c r="BT9"/>
  <c r="BQ9"/>
  <c r="BE9"/>
  <c r="BC9"/>
  <c r="AQ9"/>
  <c r="AP9"/>
  <c r="BD9" s="1"/>
  <c r="AO9"/>
  <c r="AL9"/>
  <c r="AI9"/>
  <c r="AH9"/>
  <c r="AG9"/>
  <c r="AF9"/>
  <c r="AE9"/>
  <c r="AC9"/>
  <c r="AB9"/>
  <c r="BU8"/>
  <c r="BT8"/>
  <c r="BQ8"/>
  <c r="BE8"/>
  <c r="BC8"/>
  <c r="AQ8"/>
  <c r="AP8"/>
  <c r="BD8"/>
  <c r="AO8"/>
  <c r="AL8"/>
  <c r="AI8"/>
  <c r="AH8"/>
  <c r="AG8"/>
  <c r="AF8"/>
  <c r="AF41" s="1"/>
  <c r="AE8"/>
  <c r="AC8"/>
  <c r="AB8"/>
  <c r="BU7"/>
  <c r="BU41" s="1"/>
  <c r="BT7"/>
  <c r="BQ7"/>
  <c r="BE7"/>
  <c r="BE41" s="1"/>
  <c r="BC7"/>
  <c r="AQ7"/>
  <c r="AP7"/>
  <c r="BD7" s="1"/>
  <c r="AO7"/>
  <c r="AO41" s="1"/>
  <c r="AL7"/>
  <c r="AL41" s="1"/>
  <c r="AP41" s="1"/>
  <c r="BD41" s="1"/>
  <c r="AI7"/>
  <c r="AI41" s="1"/>
  <c r="AH7"/>
  <c r="AH41" s="1"/>
  <c r="AG7"/>
  <c r="AF7"/>
  <c r="AE7"/>
  <c r="AE41"/>
  <c r="AC7"/>
  <c r="AB7"/>
  <c r="BU6"/>
  <c r="BT6"/>
  <c r="BQ6"/>
  <c r="BE6"/>
  <c r="BD6"/>
  <c r="BC6"/>
  <c r="AQ6"/>
  <c r="AP6"/>
  <c r="AP45"/>
  <c r="AO6"/>
  <c r="AL6"/>
  <c r="AI6"/>
  <c r="AI45"/>
  <c r="AH6"/>
  <c r="AG6"/>
  <c r="AG45"/>
  <c r="AF6"/>
  <c r="AE6"/>
  <c r="AE45"/>
  <c r="AC6"/>
  <c r="AB6"/>
  <c r="AN56" i="4"/>
  <c r="AM56"/>
  <c r="AO56" s="1"/>
  <c r="AK56"/>
  <c r="AJ56"/>
  <c r="AL56" s="1"/>
  <c r="AD56"/>
  <c r="AA56"/>
  <c r="Z56"/>
  <c r="Y56"/>
  <c r="X56"/>
  <c r="W56"/>
  <c r="V56"/>
  <c r="U56"/>
  <c r="T56"/>
  <c r="S56"/>
  <c r="R56"/>
  <c r="Q56"/>
  <c r="P56"/>
  <c r="O56"/>
  <c r="N56"/>
  <c r="M56"/>
  <c r="L56"/>
  <c r="K56"/>
  <c r="J56"/>
  <c r="I56"/>
  <c r="H56"/>
  <c r="G56"/>
  <c r="F56"/>
  <c r="E56"/>
  <c r="D56"/>
  <c r="C56"/>
  <c r="AO55"/>
  <c r="AN55"/>
  <c r="AM55"/>
  <c r="AK55"/>
  <c r="AJ55"/>
  <c r="AL55" s="1"/>
  <c r="AD55"/>
  <c r="AA55"/>
  <c r="Z55"/>
  <c r="Y55"/>
  <c r="X55"/>
  <c r="W55"/>
  <c r="V55"/>
  <c r="U55"/>
  <c r="T55"/>
  <c r="S55"/>
  <c r="R55"/>
  <c r="Q55"/>
  <c r="P55"/>
  <c r="O55"/>
  <c r="N55"/>
  <c r="M55"/>
  <c r="L55"/>
  <c r="K55"/>
  <c r="J55"/>
  <c r="I55"/>
  <c r="H55"/>
  <c r="G55"/>
  <c r="F55"/>
  <c r="E55"/>
  <c r="D55"/>
  <c r="C55"/>
  <c r="AV54"/>
  <c r="AN54"/>
  <c r="AM54"/>
  <c r="AO54" s="1"/>
  <c r="AK54"/>
  <c r="AJ54"/>
  <c r="AL54" s="1"/>
  <c r="AD54"/>
  <c r="AA54"/>
  <c r="Z54"/>
  <c r="Y54"/>
  <c r="X54"/>
  <c r="W54"/>
  <c r="V54"/>
  <c r="U54"/>
  <c r="T54"/>
  <c r="S54"/>
  <c r="R54"/>
  <c r="Q54"/>
  <c r="P54"/>
  <c r="O54"/>
  <c r="N54"/>
  <c r="M54"/>
  <c r="L54"/>
  <c r="K54"/>
  <c r="J54"/>
  <c r="I54"/>
  <c r="H54"/>
  <c r="G54"/>
  <c r="F54"/>
  <c r="E54"/>
  <c r="D54"/>
  <c r="C54"/>
  <c r="AV53"/>
  <c r="AN53"/>
  <c r="AM53"/>
  <c r="AO53"/>
  <c r="AK53"/>
  <c r="AJ53"/>
  <c r="AL53" s="1"/>
  <c r="AD53"/>
  <c r="AA53"/>
  <c r="Z53"/>
  <c r="Y53"/>
  <c r="X53"/>
  <c r="W53"/>
  <c r="V53"/>
  <c r="U53"/>
  <c r="T53"/>
  <c r="S53"/>
  <c r="R53"/>
  <c r="Q53"/>
  <c r="P53"/>
  <c r="O53"/>
  <c r="N53"/>
  <c r="M53"/>
  <c r="L53"/>
  <c r="K53"/>
  <c r="J53"/>
  <c r="I53"/>
  <c r="H53"/>
  <c r="G53"/>
  <c r="F53"/>
  <c r="E53"/>
  <c r="D53"/>
  <c r="C53"/>
  <c r="AN52"/>
  <c r="AM52"/>
  <c r="AO52"/>
  <c r="AK52"/>
  <c r="AJ52"/>
  <c r="AL52" s="1"/>
  <c r="AD52"/>
  <c r="AB52"/>
  <c r="AA52"/>
  <c r="Z52"/>
  <c r="Y52"/>
  <c r="X52"/>
  <c r="W52"/>
  <c r="V52"/>
  <c r="U52"/>
  <c r="T52"/>
  <c r="S52"/>
  <c r="R52"/>
  <c r="Q52"/>
  <c r="P52"/>
  <c r="O52"/>
  <c r="N52"/>
  <c r="M52"/>
  <c r="L52"/>
  <c r="K52"/>
  <c r="J52"/>
  <c r="I52"/>
  <c r="H52"/>
  <c r="G52"/>
  <c r="F52"/>
  <c r="E52"/>
  <c r="D52"/>
  <c r="C52"/>
  <c r="BD49"/>
  <c r="BZ48"/>
  <c r="BY48"/>
  <c r="BW48"/>
  <c r="BS48"/>
  <c r="BR48"/>
  <c r="BP48"/>
  <c r="BO48"/>
  <c r="BN48"/>
  <c r="BM48"/>
  <c r="BL48"/>
  <c r="BK48"/>
  <c r="BJ48"/>
  <c r="BI48"/>
  <c r="BH48"/>
  <c r="BG48"/>
  <c r="BF48"/>
  <c r="BC48"/>
  <c r="BB48"/>
  <c r="BA48"/>
  <c r="AZ48"/>
  <c r="AX48"/>
  <c r="AW48"/>
  <c r="AV48"/>
  <c r="AU48"/>
  <c r="AT48"/>
  <c r="AS48"/>
  <c r="AR48"/>
  <c r="AN48"/>
  <c r="AM48"/>
  <c r="AK48"/>
  <c r="AJ48"/>
  <c r="AD48"/>
  <c r="AA48"/>
  <c r="Z48"/>
  <c r="Y48"/>
  <c r="X48"/>
  <c r="W48"/>
  <c r="V48"/>
  <c r="U48"/>
  <c r="AB48" s="1"/>
  <c r="S48"/>
  <c r="R48"/>
  <c r="Q48"/>
  <c r="AG48" s="1"/>
  <c r="P48"/>
  <c r="O48"/>
  <c r="N48"/>
  <c r="M48"/>
  <c r="L48"/>
  <c r="K48"/>
  <c r="J48"/>
  <c r="I48"/>
  <c r="H48"/>
  <c r="G48"/>
  <c r="F48"/>
  <c r="E48"/>
  <c r="D48"/>
  <c r="C48"/>
  <c r="BU47"/>
  <c r="BT47"/>
  <c r="BQ47"/>
  <c r="BE47"/>
  <c r="BC47"/>
  <c r="AQ47"/>
  <c r="AP47"/>
  <c r="BD47" s="1"/>
  <c r="AO47"/>
  <c r="AL47"/>
  <c r="AI47"/>
  <c r="AH47"/>
  <c r="AG47"/>
  <c r="AF47"/>
  <c r="AE47"/>
  <c r="AC47"/>
  <c r="AB47"/>
  <c r="BU46"/>
  <c r="BT46"/>
  <c r="BQ46"/>
  <c r="BE46"/>
  <c r="BC46"/>
  <c r="AQ46"/>
  <c r="AP46"/>
  <c r="BD46"/>
  <c r="AO46"/>
  <c r="AL46"/>
  <c r="AI46"/>
  <c r="AH46"/>
  <c r="AG46"/>
  <c r="AF46"/>
  <c r="AE46"/>
  <c r="AC46"/>
  <c r="AB46"/>
  <c r="BU45"/>
  <c r="BT45"/>
  <c r="BQ45"/>
  <c r="BE45"/>
  <c r="BD45"/>
  <c r="BC45"/>
  <c r="AQ45"/>
  <c r="AP45"/>
  <c r="AO45"/>
  <c r="AL45"/>
  <c r="AI45"/>
  <c r="AH45"/>
  <c r="AG45"/>
  <c r="AF45"/>
  <c r="AE45"/>
  <c r="AC45"/>
  <c r="AB45"/>
  <c r="BU44"/>
  <c r="BT44"/>
  <c r="BQ44"/>
  <c r="BE44"/>
  <c r="BC44"/>
  <c r="AQ44"/>
  <c r="AP44"/>
  <c r="BD44" s="1"/>
  <c r="AO44"/>
  <c r="AL44"/>
  <c r="AI44"/>
  <c r="AH44"/>
  <c r="AG44"/>
  <c r="AF44"/>
  <c r="AE44"/>
  <c r="AC44"/>
  <c r="AB44"/>
  <c r="BU43"/>
  <c r="BT43"/>
  <c r="BQ43"/>
  <c r="BE43"/>
  <c r="BC43"/>
  <c r="AQ43"/>
  <c r="AP43"/>
  <c r="BD43" s="1"/>
  <c r="AO43"/>
  <c r="AL43"/>
  <c r="AI43"/>
  <c r="AH43"/>
  <c r="AG43"/>
  <c r="AF43"/>
  <c r="AE43"/>
  <c r="AC43"/>
  <c r="AB43"/>
  <c r="BU42"/>
  <c r="BT42"/>
  <c r="BQ42"/>
  <c r="BE42"/>
  <c r="BC42"/>
  <c r="AQ42"/>
  <c r="AP42"/>
  <c r="BD42"/>
  <c r="AO42"/>
  <c r="AL42"/>
  <c r="AI42"/>
  <c r="AH42"/>
  <c r="AG42"/>
  <c r="AF42"/>
  <c r="AE42"/>
  <c r="AC42"/>
  <c r="AB42"/>
  <c r="BU41"/>
  <c r="BT41"/>
  <c r="BQ41"/>
  <c r="BE41"/>
  <c r="BD41"/>
  <c r="BC41"/>
  <c r="AQ41"/>
  <c r="AP41"/>
  <c r="AO41"/>
  <c r="AL41"/>
  <c r="AI41"/>
  <c r="AH41"/>
  <c r="AG41"/>
  <c r="AF41"/>
  <c r="AE41"/>
  <c r="AC41"/>
  <c r="AB41"/>
  <c r="BU40"/>
  <c r="BT40"/>
  <c r="BQ40"/>
  <c r="BE40"/>
  <c r="BC40"/>
  <c r="AQ40"/>
  <c r="AP40"/>
  <c r="BD40" s="1"/>
  <c r="AO40"/>
  <c r="AL40"/>
  <c r="AI40"/>
  <c r="AH40"/>
  <c r="AG40"/>
  <c r="AF40"/>
  <c r="AE40"/>
  <c r="AC40"/>
  <c r="AB40"/>
  <c r="BU39"/>
  <c r="BT39"/>
  <c r="BQ39"/>
  <c r="BE39"/>
  <c r="BC39"/>
  <c r="AQ39"/>
  <c r="AP39"/>
  <c r="BD39" s="1"/>
  <c r="AO39"/>
  <c r="AL39"/>
  <c r="AI39"/>
  <c r="AH39"/>
  <c r="AG39"/>
  <c r="AF39"/>
  <c r="AE39"/>
  <c r="AC39"/>
  <c r="AB39"/>
  <c r="BU38"/>
  <c r="BT38"/>
  <c r="BQ38"/>
  <c r="BE38"/>
  <c r="BC38"/>
  <c r="AQ38"/>
  <c r="AP38"/>
  <c r="BD38"/>
  <c r="AO38"/>
  <c r="AL38"/>
  <c r="AI38"/>
  <c r="AH38"/>
  <c r="AG38"/>
  <c r="AF38"/>
  <c r="AF56" s="1"/>
  <c r="AE38"/>
  <c r="AC38"/>
  <c r="AB38"/>
  <c r="BU37"/>
  <c r="BT37"/>
  <c r="BQ37"/>
  <c r="BE37"/>
  <c r="BD37"/>
  <c r="BC37"/>
  <c r="AQ37"/>
  <c r="AP37"/>
  <c r="AO37"/>
  <c r="AL37"/>
  <c r="AI37"/>
  <c r="AH37"/>
  <c r="AG37"/>
  <c r="AF37"/>
  <c r="AE37"/>
  <c r="AC37"/>
  <c r="AB37"/>
  <c r="BU36"/>
  <c r="BT36"/>
  <c r="BQ36"/>
  <c r="BE36"/>
  <c r="BC36"/>
  <c r="AQ36"/>
  <c r="AP36"/>
  <c r="BD36" s="1"/>
  <c r="AO36"/>
  <c r="AL36"/>
  <c r="AI36"/>
  <c r="AH36"/>
  <c r="AG36"/>
  <c r="AF36"/>
  <c r="AE36"/>
  <c r="AC36"/>
  <c r="AC56" s="1"/>
  <c r="AB36"/>
  <c r="BU35"/>
  <c r="BT35"/>
  <c r="BQ35"/>
  <c r="BE35"/>
  <c r="BC35"/>
  <c r="AQ35"/>
  <c r="AP35"/>
  <c r="AP56" s="1"/>
  <c r="AO35"/>
  <c r="AL35"/>
  <c r="AI35"/>
  <c r="AI56" s="1"/>
  <c r="AH35"/>
  <c r="AG35"/>
  <c r="AF35"/>
  <c r="AE35"/>
  <c r="AC35"/>
  <c r="AB35"/>
  <c r="BU34"/>
  <c r="BT34"/>
  <c r="BQ34"/>
  <c r="BE34"/>
  <c r="BC34"/>
  <c r="AQ34"/>
  <c r="AP34"/>
  <c r="AO34"/>
  <c r="AL34"/>
  <c r="AI34"/>
  <c r="AH34"/>
  <c r="AG34"/>
  <c r="AG56" s="1"/>
  <c r="AF34"/>
  <c r="AE34"/>
  <c r="AE56" s="1"/>
  <c r="AC34"/>
  <c r="AB34"/>
  <c r="AB56" s="1"/>
  <c r="BU33"/>
  <c r="BT33"/>
  <c r="BQ33"/>
  <c r="BE33"/>
  <c r="BD33"/>
  <c r="BC33"/>
  <c r="AQ33"/>
  <c r="AP33"/>
  <c r="AO33"/>
  <c r="AL33"/>
  <c r="AI33"/>
  <c r="AH33"/>
  <c r="AG33"/>
  <c r="AF33"/>
  <c r="AE33"/>
  <c r="AC33"/>
  <c r="AB33"/>
  <c r="BU32"/>
  <c r="BT32"/>
  <c r="BQ32"/>
  <c r="BE32"/>
  <c r="BD32"/>
  <c r="BC32"/>
  <c r="AQ32"/>
  <c r="AP32"/>
  <c r="AO32"/>
  <c r="AL32"/>
  <c r="AI32"/>
  <c r="AH32"/>
  <c r="AG32"/>
  <c r="AF32"/>
  <c r="AE32"/>
  <c r="AC32"/>
  <c r="AB32"/>
  <c r="BU31"/>
  <c r="BT31"/>
  <c r="BQ31"/>
  <c r="BE31"/>
  <c r="BC31"/>
  <c r="AQ31"/>
  <c r="AP31"/>
  <c r="BD31" s="1"/>
  <c r="AO31"/>
  <c r="AL31"/>
  <c r="AI31"/>
  <c r="AH31"/>
  <c r="AG31"/>
  <c r="AF31"/>
  <c r="AE31"/>
  <c r="AC31"/>
  <c r="AB31"/>
  <c r="BU30"/>
  <c r="BT30"/>
  <c r="BQ30"/>
  <c r="BE30"/>
  <c r="BC30"/>
  <c r="AQ30"/>
  <c r="AP30"/>
  <c r="BD30"/>
  <c r="AO30"/>
  <c r="AL30"/>
  <c r="AI30"/>
  <c r="AH30"/>
  <c r="AG30"/>
  <c r="AF30"/>
  <c r="AE30"/>
  <c r="AC30"/>
  <c r="AB30"/>
  <c r="BU29"/>
  <c r="BT29"/>
  <c r="BQ29"/>
  <c r="BE29"/>
  <c r="BD29"/>
  <c r="BC29"/>
  <c r="AQ29"/>
  <c r="AP29"/>
  <c r="AO29"/>
  <c r="AL29"/>
  <c r="AI29"/>
  <c r="AH29"/>
  <c r="AG29"/>
  <c r="AF29"/>
  <c r="AE29"/>
  <c r="AC29"/>
  <c r="AB29"/>
  <c r="BU28"/>
  <c r="BT28"/>
  <c r="BQ28"/>
  <c r="BE28"/>
  <c r="BC28"/>
  <c r="BC51" s="1"/>
  <c r="AQ28"/>
  <c r="AP28"/>
  <c r="BD28" s="1"/>
  <c r="AO28"/>
  <c r="AL28"/>
  <c r="AI28"/>
  <c r="AH28"/>
  <c r="AH56"/>
  <c r="AG28"/>
  <c r="AF28"/>
  <c r="AE28"/>
  <c r="AC28"/>
  <c r="AB28"/>
  <c r="BU27"/>
  <c r="BT27"/>
  <c r="BQ27"/>
  <c r="BE27"/>
  <c r="BC27"/>
  <c r="AQ27"/>
  <c r="AP27"/>
  <c r="BD27" s="1"/>
  <c r="AO27"/>
  <c r="AL27"/>
  <c r="AI27"/>
  <c r="AI55" s="1"/>
  <c r="AH27"/>
  <c r="AH55" s="1"/>
  <c r="AG27"/>
  <c r="AG55" s="1"/>
  <c r="AF27"/>
  <c r="AF55" s="1"/>
  <c r="AE27"/>
  <c r="AE55" s="1"/>
  <c r="AC27"/>
  <c r="AC55" s="1"/>
  <c r="AB27"/>
  <c r="AB55" s="1"/>
  <c r="BU26"/>
  <c r="BT26"/>
  <c r="BQ26"/>
  <c r="BE26"/>
  <c r="BC26"/>
  <c r="AQ26"/>
  <c r="AP26"/>
  <c r="BD26" s="1"/>
  <c r="AO26"/>
  <c r="AL26"/>
  <c r="AI26"/>
  <c r="AH26"/>
  <c r="AG26"/>
  <c r="AF26"/>
  <c r="AE26"/>
  <c r="AC26"/>
  <c r="AB26"/>
  <c r="BU25"/>
  <c r="BT25"/>
  <c r="BQ25"/>
  <c r="BE25"/>
  <c r="BC25"/>
  <c r="AQ25"/>
  <c r="AP25"/>
  <c r="BD25" s="1"/>
  <c r="AO25"/>
  <c r="AL25"/>
  <c r="AI25"/>
  <c r="AH25"/>
  <c r="AG25"/>
  <c r="AF25"/>
  <c r="AE25"/>
  <c r="AC25"/>
  <c r="AB25"/>
  <c r="BU24"/>
  <c r="BT24"/>
  <c r="BQ24"/>
  <c r="BE24"/>
  <c r="BD24"/>
  <c r="BC24"/>
  <c r="AQ24"/>
  <c r="AP24"/>
  <c r="AO24"/>
  <c r="AL24"/>
  <c r="AI24"/>
  <c r="AH24"/>
  <c r="AG24"/>
  <c r="AF24"/>
  <c r="AE24"/>
  <c r="AC24"/>
  <c r="AB24"/>
  <c r="BU23"/>
  <c r="BT23"/>
  <c r="BQ23"/>
  <c r="BE23"/>
  <c r="BC23"/>
  <c r="AQ23"/>
  <c r="AP23"/>
  <c r="BD23"/>
  <c r="AO23"/>
  <c r="AL23"/>
  <c r="AI23"/>
  <c r="AH23"/>
  <c r="AG23"/>
  <c r="AF23"/>
  <c r="AE23"/>
  <c r="AC23"/>
  <c r="AB23"/>
  <c r="BU22"/>
  <c r="BT22"/>
  <c r="BQ22"/>
  <c r="BE22"/>
  <c r="BC22"/>
  <c r="AQ22"/>
  <c r="AP22"/>
  <c r="BD22" s="1"/>
  <c r="AO22"/>
  <c r="AL22"/>
  <c r="AI22"/>
  <c r="AH22"/>
  <c r="AG22"/>
  <c r="AF22"/>
  <c r="AE22"/>
  <c r="AC22"/>
  <c r="AB22"/>
  <c r="BU21"/>
  <c r="BT21"/>
  <c r="BQ21"/>
  <c r="BE21"/>
  <c r="BC21"/>
  <c r="AQ21"/>
  <c r="AP21"/>
  <c r="BD21" s="1"/>
  <c r="AO21"/>
  <c r="AL21"/>
  <c r="AI21"/>
  <c r="AH21"/>
  <c r="AG21"/>
  <c r="AF21"/>
  <c r="AE21"/>
  <c r="AC21"/>
  <c r="AB21"/>
  <c r="AB54"/>
  <c r="BU20"/>
  <c r="BT20"/>
  <c r="BQ20"/>
  <c r="BE20"/>
  <c r="BC20"/>
  <c r="AQ20"/>
  <c r="AP20"/>
  <c r="BD20" s="1"/>
  <c r="AO20"/>
  <c r="AL20"/>
  <c r="AI20"/>
  <c r="AI54" s="1"/>
  <c r="AH20"/>
  <c r="AH54" s="1"/>
  <c r="AG20"/>
  <c r="AG54" s="1"/>
  <c r="AF20"/>
  <c r="AF54" s="1"/>
  <c r="AE20"/>
  <c r="AE54" s="1"/>
  <c r="AC20"/>
  <c r="AC54" s="1"/>
  <c r="BU19"/>
  <c r="BT19"/>
  <c r="BQ19"/>
  <c r="BE19"/>
  <c r="BD19"/>
  <c r="BC19"/>
  <c r="AQ19"/>
  <c r="AP19"/>
  <c r="AO19"/>
  <c r="AL19"/>
  <c r="AI19"/>
  <c r="AH19"/>
  <c r="AG19"/>
  <c r="AF19"/>
  <c r="AE19"/>
  <c r="AC19"/>
  <c r="BU18"/>
  <c r="BT18"/>
  <c r="BQ18"/>
  <c r="BE18"/>
  <c r="BD18"/>
  <c r="BC18"/>
  <c r="AQ18"/>
  <c r="AP18"/>
  <c r="AO18"/>
  <c r="AL18"/>
  <c r="AI18"/>
  <c r="AH18"/>
  <c r="AG18"/>
  <c r="AF18"/>
  <c r="AE18"/>
  <c r="AC18"/>
  <c r="BU17"/>
  <c r="BT17"/>
  <c r="BQ17"/>
  <c r="BE17"/>
  <c r="BD17"/>
  <c r="BC17"/>
  <c r="AQ17"/>
  <c r="AP17"/>
  <c r="AO17"/>
  <c r="AO48" s="1"/>
  <c r="AL17"/>
  <c r="AI17"/>
  <c r="AH17"/>
  <c r="AG17"/>
  <c r="AG53" s="1"/>
  <c r="AF17"/>
  <c r="AE17"/>
  <c r="AC17"/>
  <c r="AB17"/>
  <c r="AB53" s="1"/>
  <c r="BU16"/>
  <c r="BT16"/>
  <c r="BQ16"/>
  <c r="BE16"/>
  <c r="BC16"/>
  <c r="AQ16"/>
  <c r="AP16"/>
  <c r="BD16"/>
  <c r="AO16"/>
  <c r="AL16"/>
  <c r="AI16"/>
  <c r="AH16"/>
  <c r="AG16"/>
  <c r="AF16"/>
  <c r="AE16"/>
  <c r="AC16"/>
  <c r="AB16"/>
  <c r="BV15"/>
  <c r="BV48"/>
  <c r="BW49"/>
  <c r="BU15"/>
  <c r="BT15"/>
  <c r="BQ15"/>
  <c r="BE15"/>
  <c r="BC15"/>
  <c r="AQ15"/>
  <c r="AP15"/>
  <c r="BD15" s="1"/>
  <c r="AO15"/>
  <c r="AL15"/>
  <c r="AI15"/>
  <c r="AH15"/>
  <c r="AH48" s="1"/>
  <c r="AG15"/>
  <c r="AF15"/>
  <c r="AE15"/>
  <c r="AC15"/>
  <c r="AB15"/>
  <c r="BU14"/>
  <c r="BT14"/>
  <c r="BQ14"/>
  <c r="BE14"/>
  <c r="BD14"/>
  <c r="BC14"/>
  <c r="AQ14"/>
  <c r="AP14"/>
  <c r="AO14"/>
  <c r="AL14"/>
  <c r="AI14"/>
  <c r="AI53" s="1"/>
  <c r="AH14"/>
  <c r="AG14"/>
  <c r="AF14"/>
  <c r="AE14"/>
  <c r="AE48" s="1"/>
  <c r="AC14"/>
  <c r="AB14"/>
  <c r="BU13"/>
  <c r="BT13"/>
  <c r="BQ13"/>
  <c r="BE13"/>
  <c r="BC13"/>
  <c r="AQ13"/>
  <c r="AP13"/>
  <c r="BD13"/>
  <c r="AO13"/>
  <c r="AL13"/>
  <c r="AI13"/>
  <c r="AH13"/>
  <c r="AH53"/>
  <c r="AG13"/>
  <c r="AF13"/>
  <c r="AF53"/>
  <c r="AE13"/>
  <c r="AC13"/>
  <c r="AC53"/>
  <c r="AB13"/>
  <c r="BU12"/>
  <c r="BU48"/>
  <c r="BT12"/>
  <c r="BQ12"/>
  <c r="BE12"/>
  <c r="BE48"/>
  <c r="BC12"/>
  <c r="AQ12"/>
  <c r="AP12"/>
  <c r="BD12"/>
  <c r="AO12"/>
  <c r="AL12"/>
  <c r="AL48"/>
  <c r="AI12"/>
  <c r="AI48"/>
  <c r="AH12"/>
  <c r="AG12"/>
  <c r="AF12"/>
  <c r="AF48" s="1"/>
  <c r="AE12"/>
  <c r="AC12"/>
  <c r="AC48" s="1"/>
  <c r="AB12"/>
  <c r="BU11"/>
  <c r="BT11"/>
  <c r="BQ11"/>
  <c r="BE11"/>
  <c r="BD11"/>
  <c r="BC11"/>
  <c r="AQ11"/>
  <c r="AP11"/>
  <c r="AO11"/>
  <c r="AL11"/>
  <c r="AI11"/>
  <c r="AH11"/>
  <c r="AG11"/>
  <c r="AF11"/>
  <c r="AE11"/>
  <c r="AC11"/>
  <c r="AB11"/>
  <c r="BU10"/>
  <c r="BT10"/>
  <c r="BQ10"/>
  <c r="BE10"/>
  <c r="BD10"/>
  <c r="BC10"/>
  <c r="AQ10"/>
  <c r="AP10"/>
  <c r="AO10"/>
  <c r="AL10"/>
  <c r="AI10"/>
  <c r="AH10"/>
  <c r="AG10"/>
  <c r="AF10"/>
  <c r="AE10"/>
  <c r="AC10"/>
  <c r="AB10"/>
  <c r="BU9"/>
  <c r="BT9"/>
  <c r="BQ9"/>
  <c r="BE9"/>
  <c r="BC9"/>
  <c r="AQ9"/>
  <c r="AP9"/>
  <c r="BD9"/>
  <c r="AO9"/>
  <c r="AL9"/>
  <c r="AI9"/>
  <c r="AH9"/>
  <c r="AH52" s="1"/>
  <c r="AG9"/>
  <c r="AF9"/>
  <c r="AE9"/>
  <c r="AC9"/>
  <c r="AC52" s="1"/>
  <c r="AB9"/>
  <c r="BU8"/>
  <c r="BT8"/>
  <c r="BQ8"/>
  <c r="BE8"/>
  <c r="BC8"/>
  <c r="AQ8"/>
  <c r="AP8"/>
  <c r="BD8" s="1"/>
  <c r="AO8"/>
  <c r="AL8"/>
  <c r="AI8"/>
  <c r="AH8"/>
  <c r="AG8"/>
  <c r="AF8"/>
  <c r="AE8"/>
  <c r="AC8"/>
  <c r="AB8"/>
  <c r="BU7"/>
  <c r="BT7"/>
  <c r="BQ7"/>
  <c r="BE7"/>
  <c r="BD7"/>
  <c r="BC7"/>
  <c r="AQ7"/>
  <c r="AP7"/>
  <c r="AO7"/>
  <c r="AL7"/>
  <c r="AI7"/>
  <c r="AH7"/>
  <c r="AG7"/>
  <c r="AF7"/>
  <c r="AF52" s="1"/>
  <c r="AE7"/>
  <c r="AC7"/>
  <c r="AB7"/>
  <c r="BU6"/>
  <c r="BT6"/>
  <c r="BQ6"/>
  <c r="BE6"/>
  <c r="BD6"/>
  <c r="BC6"/>
  <c r="AQ6"/>
  <c r="AP6"/>
  <c r="AP52"/>
  <c r="AO6"/>
  <c r="AL6"/>
  <c r="AI6"/>
  <c r="AI52"/>
  <c r="AH6"/>
  <c r="AG6"/>
  <c r="AG52"/>
  <c r="AF6"/>
  <c r="AE6"/>
  <c r="AE52"/>
  <c r="AC6"/>
  <c r="AB6"/>
  <c r="AN49" i="3"/>
  <c r="AM49"/>
  <c r="AK49"/>
  <c r="AJ49"/>
  <c r="AD49"/>
  <c r="AA49"/>
  <c r="Z49"/>
  <c r="Y49"/>
  <c r="X49"/>
  <c r="W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N47"/>
  <c r="AM47"/>
  <c r="AK47"/>
  <c r="AJ47"/>
  <c r="AD47"/>
  <c r="AA47"/>
  <c r="Z47"/>
  <c r="Y47"/>
  <c r="X47"/>
  <c r="W47"/>
  <c r="V47"/>
  <c r="U47"/>
  <c r="T47"/>
  <c r="S47"/>
  <c r="R47"/>
  <c r="Q47"/>
  <c r="P47"/>
  <c r="O47"/>
  <c r="N47"/>
  <c r="M47"/>
  <c r="L47"/>
  <c r="K47"/>
  <c r="J47"/>
  <c r="I47"/>
  <c r="H47"/>
  <c r="G47"/>
  <c r="F47"/>
  <c r="E47"/>
  <c r="D47"/>
  <c r="C47"/>
  <c r="AN46"/>
  <c r="AM46"/>
  <c r="AK46"/>
  <c r="AJ46"/>
  <c r="AD46"/>
  <c r="AA46"/>
  <c r="Z46"/>
  <c r="Y46"/>
  <c r="X46"/>
  <c r="W46"/>
  <c r="V46"/>
  <c r="U46"/>
  <c r="T46"/>
  <c r="S46"/>
  <c r="R46"/>
  <c r="Q46"/>
  <c r="P46"/>
  <c r="O46"/>
  <c r="N46"/>
  <c r="M46"/>
  <c r="L46"/>
  <c r="K46"/>
  <c r="J46"/>
  <c r="I46"/>
  <c r="H46"/>
  <c r="G46"/>
  <c r="F46"/>
  <c r="E46"/>
  <c r="D46"/>
  <c r="C46"/>
  <c r="AN45"/>
  <c r="AM45"/>
  <c r="AK45"/>
  <c r="AJ45"/>
  <c r="AD45"/>
  <c r="AB45"/>
  <c r="AA45"/>
  <c r="Z45"/>
  <c r="Y45"/>
  <c r="X45"/>
  <c r="W45"/>
  <c r="V45"/>
  <c r="U45"/>
  <c r="T45"/>
  <c r="S45"/>
  <c r="R45"/>
  <c r="Q45"/>
  <c r="P45"/>
  <c r="O45"/>
  <c r="N45"/>
  <c r="M45"/>
  <c r="L45"/>
  <c r="K45"/>
  <c r="J45"/>
  <c r="I45"/>
  <c r="H45"/>
  <c r="G45"/>
  <c r="F45"/>
  <c r="E45"/>
  <c r="D45"/>
  <c r="C45"/>
  <c r="BD42"/>
  <c r="BB42"/>
  <c r="BA42"/>
  <c r="AZ42"/>
  <c r="BC42" s="1"/>
  <c r="BY41"/>
  <c r="BX41"/>
  <c r="BW41"/>
  <c r="BV41"/>
  <c r="BW42"/>
  <c r="BS41"/>
  <c r="BR41"/>
  <c r="BP41"/>
  <c r="BO41"/>
  <c r="BN41"/>
  <c r="BM41"/>
  <c r="BL41"/>
  <c r="BK41"/>
  <c r="BJ41"/>
  <c r="BI41"/>
  <c r="BH41"/>
  <c r="BG41"/>
  <c r="BF41"/>
  <c r="BC41"/>
  <c r="AX41"/>
  <c r="AW41"/>
  <c r="AV41"/>
  <c r="AU41"/>
  <c r="AT41"/>
  <c r="AS41"/>
  <c r="AR41"/>
  <c r="AN41"/>
  <c r="AM41"/>
  <c r="AK41"/>
  <c r="AP41" s="1"/>
  <c r="BD41" s="1"/>
  <c r="AJ41"/>
  <c r="AD41"/>
  <c r="AA41"/>
  <c r="Z41"/>
  <c r="Y41"/>
  <c r="X41"/>
  <c r="W41"/>
  <c r="V41"/>
  <c r="U41"/>
  <c r="AB41" s="1"/>
  <c r="S41"/>
  <c r="R41"/>
  <c r="Q41"/>
  <c r="AG41" s="1"/>
  <c r="P41"/>
  <c r="O41"/>
  <c r="N41"/>
  <c r="M41"/>
  <c r="L41"/>
  <c r="K41"/>
  <c r="J41"/>
  <c r="I41"/>
  <c r="H41"/>
  <c r="G41"/>
  <c r="F41"/>
  <c r="E41"/>
  <c r="D41"/>
  <c r="C41"/>
  <c r="BU40"/>
  <c r="BT40"/>
  <c r="BQ40"/>
  <c r="BC40"/>
  <c r="AQ40"/>
  <c r="AP40"/>
  <c r="BD40" s="1"/>
  <c r="AO40"/>
  <c r="AL40"/>
  <c r="AI40"/>
  <c r="AH40"/>
  <c r="AG40"/>
  <c r="AF40"/>
  <c r="AE40"/>
  <c r="AC40"/>
  <c r="AB40"/>
  <c r="BU39"/>
  <c r="BT39"/>
  <c r="BQ39"/>
  <c r="BC39"/>
  <c r="AQ39"/>
  <c r="AP39"/>
  <c r="BE39" s="1"/>
  <c r="AO39"/>
  <c r="AL39"/>
  <c r="AI39"/>
  <c r="AH39"/>
  <c r="AG39"/>
  <c r="AF39"/>
  <c r="AE39"/>
  <c r="AC39"/>
  <c r="AB39"/>
  <c r="BU38"/>
  <c r="BT38"/>
  <c r="BQ38"/>
  <c r="BD38"/>
  <c r="BC38"/>
  <c r="AQ38"/>
  <c r="AP38"/>
  <c r="BE38"/>
  <c r="AO38"/>
  <c r="AL38"/>
  <c r="AI38"/>
  <c r="AH38"/>
  <c r="AG38"/>
  <c r="AF38"/>
  <c r="AF49" s="1"/>
  <c r="AE38"/>
  <c r="AC38"/>
  <c r="AB38"/>
  <c r="BU37"/>
  <c r="BT37"/>
  <c r="BQ37"/>
  <c r="BC37"/>
  <c r="AQ37"/>
  <c r="AP37"/>
  <c r="BD37" s="1"/>
  <c r="AO37"/>
  <c r="AL37"/>
  <c r="AI37"/>
  <c r="AH37"/>
  <c r="AG37"/>
  <c r="AF37"/>
  <c r="AE37"/>
  <c r="AC37"/>
  <c r="AB37"/>
  <c r="BU36"/>
  <c r="BT36"/>
  <c r="BQ36"/>
  <c r="BC36"/>
  <c r="AQ36"/>
  <c r="AP36"/>
  <c r="BD36" s="1"/>
  <c r="AO36"/>
  <c r="AL36"/>
  <c r="AI36"/>
  <c r="AH36"/>
  <c r="AG36"/>
  <c r="AF36"/>
  <c r="AE36"/>
  <c r="AC36"/>
  <c r="AB36"/>
  <c r="BU35"/>
  <c r="BT35"/>
  <c r="BQ35"/>
  <c r="BC35"/>
  <c r="AQ35"/>
  <c r="AP35"/>
  <c r="BE35" s="1"/>
  <c r="AO35"/>
  <c r="AL35"/>
  <c r="AI35"/>
  <c r="AH35"/>
  <c r="AG35"/>
  <c r="AF35"/>
  <c r="AE35"/>
  <c r="AC35"/>
  <c r="AB35"/>
  <c r="BU34"/>
  <c r="BT34"/>
  <c r="BQ34"/>
  <c r="BD34"/>
  <c r="BC34"/>
  <c r="AQ34"/>
  <c r="AP34"/>
  <c r="AP49"/>
  <c r="AO34"/>
  <c r="AL34"/>
  <c r="AI34"/>
  <c r="AI49"/>
  <c r="AH34"/>
  <c r="AH49"/>
  <c r="AG34"/>
  <c r="AG49"/>
  <c r="AF34"/>
  <c r="AE34"/>
  <c r="AE49"/>
  <c r="AC34"/>
  <c r="AC49"/>
  <c r="AB34"/>
  <c r="AB49"/>
  <c r="BU33"/>
  <c r="BT33"/>
  <c r="BQ33"/>
  <c r="BD33"/>
  <c r="BC33"/>
  <c r="AQ33"/>
  <c r="AP33"/>
  <c r="BE33"/>
  <c r="AO33"/>
  <c r="AL33"/>
  <c r="AI33"/>
  <c r="AH33"/>
  <c r="AG33"/>
  <c r="AF33"/>
  <c r="AE33"/>
  <c r="AC33"/>
  <c r="AB33"/>
  <c r="BU32"/>
  <c r="BT32"/>
  <c r="BQ32"/>
  <c r="BC32"/>
  <c r="AQ32"/>
  <c r="AP32"/>
  <c r="BD32"/>
  <c r="AO32"/>
  <c r="AL32"/>
  <c r="AI32"/>
  <c r="AH32"/>
  <c r="AG32"/>
  <c r="AF32"/>
  <c r="AE32"/>
  <c r="AC32"/>
  <c r="AB32"/>
  <c r="BU31"/>
  <c r="BT31"/>
  <c r="BQ31"/>
  <c r="BC31"/>
  <c r="AQ31"/>
  <c r="AP31"/>
  <c r="BE31"/>
  <c r="AO31"/>
  <c r="AL31"/>
  <c r="AI31"/>
  <c r="AH31"/>
  <c r="AG31"/>
  <c r="AF31"/>
  <c r="AE31"/>
  <c r="AC31"/>
  <c r="AB31"/>
  <c r="BU30"/>
  <c r="BT30"/>
  <c r="BQ30"/>
  <c r="BC30"/>
  <c r="AQ30"/>
  <c r="AP30"/>
  <c r="BD30" s="1"/>
  <c r="AO30"/>
  <c r="AL30"/>
  <c r="AI30"/>
  <c r="AH30"/>
  <c r="AG30"/>
  <c r="AF30"/>
  <c r="AE30"/>
  <c r="AC30"/>
  <c r="AB30"/>
  <c r="BU29"/>
  <c r="BT29"/>
  <c r="BQ29"/>
  <c r="BD29"/>
  <c r="BC29"/>
  <c r="AQ29"/>
  <c r="AP29"/>
  <c r="BE29"/>
  <c r="AO29"/>
  <c r="AL29"/>
  <c r="AI29"/>
  <c r="AH29"/>
  <c r="AG29"/>
  <c r="AF29"/>
  <c r="AE29"/>
  <c r="AC29"/>
  <c r="AB29"/>
  <c r="BU28"/>
  <c r="BT28"/>
  <c r="BQ28"/>
  <c r="BC28"/>
  <c r="BC43"/>
  <c r="AQ28"/>
  <c r="AP28"/>
  <c r="BD28" s="1"/>
  <c r="AO28"/>
  <c r="AL28"/>
  <c r="AI28"/>
  <c r="AH28"/>
  <c r="AG28"/>
  <c r="AF28"/>
  <c r="AE28"/>
  <c r="AC28"/>
  <c r="AB28"/>
  <c r="BU27"/>
  <c r="BT27"/>
  <c r="BQ27"/>
  <c r="BC27"/>
  <c r="AQ27"/>
  <c r="AP27"/>
  <c r="BE27" s="1"/>
  <c r="AO27"/>
  <c r="AL27"/>
  <c r="AI27"/>
  <c r="AI48" s="1"/>
  <c r="AH27"/>
  <c r="AH48" s="1"/>
  <c r="AG27"/>
  <c r="AG48" s="1"/>
  <c r="AF27"/>
  <c r="AF48" s="1"/>
  <c r="AE27"/>
  <c r="AE48" s="1"/>
  <c r="AC27"/>
  <c r="AC48" s="1"/>
  <c r="AB27"/>
  <c r="AB48" s="1"/>
  <c r="BU26"/>
  <c r="BT26"/>
  <c r="BQ26"/>
  <c r="BC26"/>
  <c r="AQ26"/>
  <c r="AP26"/>
  <c r="BD26" s="1"/>
  <c r="AO26"/>
  <c r="AL26"/>
  <c r="AI26"/>
  <c r="AH26"/>
  <c r="AG26"/>
  <c r="AG47" s="1"/>
  <c r="AF26"/>
  <c r="AE26"/>
  <c r="AC26"/>
  <c r="AB26"/>
  <c r="AB47" s="1"/>
  <c r="BU25"/>
  <c r="BT25"/>
  <c r="BQ25"/>
  <c r="BD25"/>
  <c r="BC25"/>
  <c r="AQ25"/>
  <c r="AP25"/>
  <c r="BE25"/>
  <c r="AO25"/>
  <c r="AL25"/>
  <c r="AI25"/>
  <c r="AH25"/>
  <c r="AG25"/>
  <c r="AF25"/>
  <c r="AE25"/>
  <c r="AC25"/>
  <c r="AB25"/>
  <c r="BU24"/>
  <c r="BT24"/>
  <c r="BQ24"/>
  <c r="BC24"/>
  <c r="AQ24"/>
  <c r="AP24"/>
  <c r="BD24"/>
  <c r="AO24"/>
  <c r="AL24"/>
  <c r="AI24"/>
  <c r="AH24"/>
  <c r="AG24"/>
  <c r="AF24"/>
  <c r="AE24"/>
  <c r="AC24"/>
  <c r="AB24"/>
  <c r="BU23"/>
  <c r="BT23"/>
  <c r="BQ23"/>
  <c r="BC23"/>
  <c r="AQ23"/>
  <c r="AP23"/>
  <c r="BE23"/>
  <c r="AO23"/>
  <c r="AL23"/>
  <c r="AI23"/>
  <c r="AH23"/>
  <c r="AG23"/>
  <c r="AF23"/>
  <c r="AE23"/>
  <c r="AC23"/>
  <c r="AB23"/>
  <c r="BU22"/>
  <c r="BT22"/>
  <c r="BQ22"/>
  <c r="BC22"/>
  <c r="AQ22"/>
  <c r="AP22"/>
  <c r="BD22" s="1"/>
  <c r="AO22"/>
  <c r="AL22"/>
  <c r="AI22"/>
  <c r="AI47" s="1"/>
  <c r="AH22"/>
  <c r="AG22"/>
  <c r="AF22"/>
  <c r="AE22"/>
  <c r="AE47" s="1"/>
  <c r="AC22"/>
  <c r="AB22"/>
  <c r="BU21"/>
  <c r="BT21"/>
  <c r="BQ21"/>
  <c r="BD21"/>
  <c r="BC21"/>
  <c r="AQ21"/>
  <c r="AP21"/>
  <c r="BE21"/>
  <c r="AO21"/>
  <c r="AL21"/>
  <c r="AI21"/>
  <c r="AH21"/>
  <c r="AG21"/>
  <c r="AF21"/>
  <c r="AE21"/>
  <c r="AC21"/>
  <c r="AB21"/>
  <c r="BU20"/>
  <c r="BT20"/>
  <c r="BQ20"/>
  <c r="BC20"/>
  <c r="AQ20"/>
  <c r="AP20"/>
  <c r="BD20"/>
  <c r="AO20"/>
  <c r="AL20"/>
  <c r="AI20"/>
  <c r="AH20"/>
  <c r="AH47"/>
  <c r="AG20"/>
  <c r="AF20"/>
  <c r="AF47"/>
  <c r="AE20"/>
  <c r="AC20"/>
  <c r="AC47"/>
  <c r="AB20"/>
  <c r="BU19"/>
  <c r="BT19"/>
  <c r="BQ19"/>
  <c r="BC19"/>
  <c r="AQ19"/>
  <c r="AP19"/>
  <c r="BE19" s="1"/>
  <c r="AO19"/>
  <c r="AL19"/>
  <c r="AI19"/>
  <c r="AH19"/>
  <c r="AG19"/>
  <c r="AF19"/>
  <c r="AE19"/>
  <c r="AC19"/>
  <c r="AB19"/>
  <c r="BU18"/>
  <c r="BT18"/>
  <c r="BQ18"/>
  <c r="BD18"/>
  <c r="BC18"/>
  <c r="AQ18"/>
  <c r="AP18"/>
  <c r="BE18"/>
  <c r="AO18"/>
  <c r="AL18"/>
  <c r="AI18"/>
  <c r="AH18"/>
  <c r="AG18"/>
  <c r="AF18"/>
  <c r="AE18"/>
  <c r="AC18"/>
  <c r="AB18"/>
  <c r="BU17"/>
  <c r="BT17"/>
  <c r="BQ17"/>
  <c r="BC17"/>
  <c r="AQ17"/>
  <c r="AP17"/>
  <c r="BD17" s="1"/>
  <c r="AO17"/>
  <c r="AL17"/>
  <c r="AI17"/>
  <c r="AH17"/>
  <c r="AG17"/>
  <c r="AF17"/>
  <c r="AE17"/>
  <c r="AC17"/>
  <c r="AB17"/>
  <c r="BU16"/>
  <c r="BT16"/>
  <c r="BQ16"/>
  <c r="BC16"/>
  <c r="AQ16"/>
  <c r="AP16"/>
  <c r="BD16" s="1"/>
  <c r="AO16"/>
  <c r="AL16"/>
  <c r="AI16"/>
  <c r="AH16"/>
  <c r="AG16"/>
  <c r="AF16"/>
  <c r="AE16"/>
  <c r="AC16"/>
  <c r="AB16"/>
  <c r="BU15"/>
  <c r="BT15"/>
  <c r="BQ15"/>
  <c r="BC15"/>
  <c r="AQ15"/>
  <c r="AP15"/>
  <c r="BE15" s="1"/>
  <c r="AO15"/>
  <c r="AL15"/>
  <c r="AI15"/>
  <c r="AH15"/>
  <c r="AG15"/>
  <c r="AF15"/>
  <c r="AE15"/>
  <c r="AC15"/>
  <c r="AB15"/>
  <c r="BU14"/>
  <c r="BT14"/>
  <c r="BQ14"/>
  <c r="BD14"/>
  <c r="BC14"/>
  <c r="AQ14"/>
  <c r="AP14"/>
  <c r="BE14"/>
  <c r="AO14"/>
  <c r="AL14"/>
  <c r="AI14"/>
  <c r="AH14"/>
  <c r="AG14"/>
  <c r="AF14"/>
  <c r="AE14"/>
  <c r="AC14"/>
  <c r="AB14"/>
  <c r="BU13"/>
  <c r="BT13"/>
  <c r="BQ13"/>
  <c r="BC13"/>
  <c r="AQ13"/>
  <c r="AP13"/>
  <c r="BD13" s="1"/>
  <c r="AO13"/>
  <c r="AL13"/>
  <c r="AI13"/>
  <c r="AI46" s="1"/>
  <c r="AH13"/>
  <c r="AH46" s="1"/>
  <c r="AG13"/>
  <c r="AG46" s="1"/>
  <c r="AF13"/>
  <c r="AF46" s="1"/>
  <c r="AE13"/>
  <c r="AE46" s="1"/>
  <c r="AC13"/>
  <c r="AC46" s="1"/>
  <c r="AB13"/>
  <c r="AB46" s="1"/>
  <c r="BU12"/>
  <c r="BT12"/>
  <c r="BQ12"/>
  <c r="BC12"/>
  <c r="AQ12"/>
  <c r="AP12"/>
  <c r="BD12"/>
  <c r="AO12"/>
  <c r="AL12"/>
  <c r="AI12"/>
  <c r="AH12"/>
  <c r="AG12"/>
  <c r="AF12"/>
  <c r="AE12"/>
  <c r="AC12"/>
  <c r="AB12"/>
  <c r="BU11"/>
  <c r="BT11"/>
  <c r="BQ11"/>
  <c r="BC11"/>
  <c r="AQ11"/>
  <c r="AP11"/>
  <c r="BE11"/>
  <c r="AO11"/>
  <c r="AL11"/>
  <c r="AI11"/>
  <c r="AH11"/>
  <c r="AG11"/>
  <c r="AF11"/>
  <c r="AE11"/>
  <c r="AC11"/>
  <c r="AC41" s="1"/>
  <c r="AB11"/>
  <c r="BU10"/>
  <c r="BT10"/>
  <c r="BQ10"/>
  <c r="BC10"/>
  <c r="AQ10"/>
  <c r="AP10"/>
  <c r="BD10" s="1"/>
  <c r="AO10"/>
  <c r="AL10"/>
  <c r="AI10"/>
  <c r="AH10"/>
  <c r="AG10"/>
  <c r="AF10"/>
  <c r="AE10"/>
  <c r="AC10"/>
  <c r="AB10"/>
  <c r="BU9"/>
  <c r="BU41"/>
  <c r="BT9"/>
  <c r="BQ9"/>
  <c r="BC9"/>
  <c r="AQ9"/>
  <c r="AP9"/>
  <c r="BD9" s="1"/>
  <c r="AO9"/>
  <c r="AO41" s="1"/>
  <c r="AL9"/>
  <c r="AL41" s="1"/>
  <c r="AI9"/>
  <c r="AI41" s="1"/>
  <c r="AH9"/>
  <c r="AH41" s="1"/>
  <c r="AG9"/>
  <c r="AF9"/>
  <c r="AF41"/>
  <c r="AE9"/>
  <c r="AE41"/>
  <c r="AC9"/>
  <c r="AB9"/>
  <c r="BU8"/>
  <c r="BT8"/>
  <c r="BQ8"/>
  <c r="BC8"/>
  <c r="AQ8"/>
  <c r="AP8"/>
  <c r="BD8"/>
  <c r="AO8"/>
  <c r="AL8"/>
  <c r="AI8"/>
  <c r="AH8"/>
  <c r="AG8"/>
  <c r="AF8"/>
  <c r="AE8"/>
  <c r="AC8"/>
  <c r="AB8"/>
  <c r="BU7"/>
  <c r="BT7"/>
  <c r="BQ7"/>
  <c r="BC7"/>
  <c r="AQ7"/>
  <c r="AP7"/>
  <c r="BE7"/>
  <c r="AO7"/>
  <c r="AL7"/>
  <c r="AI7"/>
  <c r="AH7"/>
  <c r="AG7"/>
  <c r="AF7"/>
  <c r="AE7"/>
  <c r="AC7"/>
  <c r="AB7"/>
  <c r="BU6"/>
  <c r="BT6"/>
  <c r="BQ6"/>
  <c r="BC6"/>
  <c r="AQ6"/>
  <c r="AP6"/>
  <c r="BD6" s="1"/>
  <c r="AO6"/>
  <c r="AL6"/>
  <c r="AI6"/>
  <c r="AI45" s="1"/>
  <c r="AH6"/>
  <c r="AH45" s="1"/>
  <c r="AG6"/>
  <c r="AG45" s="1"/>
  <c r="AF6"/>
  <c r="AF45" s="1"/>
  <c r="AE6"/>
  <c r="AE45" s="1"/>
  <c r="AC6"/>
  <c r="AC45" s="1"/>
  <c r="AB6"/>
  <c r="AN49" i="2"/>
  <c r="AM49"/>
  <c r="AK49"/>
  <c r="AJ49"/>
  <c r="AD49"/>
  <c r="AA49"/>
  <c r="Z49"/>
  <c r="Y49"/>
  <c r="X49"/>
  <c r="W49"/>
  <c r="V49"/>
  <c r="U49"/>
  <c r="T49"/>
  <c r="S49"/>
  <c r="R49"/>
  <c r="Q49"/>
  <c r="P49"/>
  <c r="O49"/>
  <c r="N49"/>
  <c r="M49"/>
  <c r="L49"/>
  <c r="K49"/>
  <c r="J49"/>
  <c r="I49"/>
  <c r="H49"/>
  <c r="G49"/>
  <c r="F49"/>
  <c r="E49"/>
  <c r="D49"/>
  <c r="C49"/>
  <c r="AN48"/>
  <c r="AM48"/>
  <c r="AK48"/>
  <c r="AJ48"/>
  <c r="AD48"/>
  <c r="AA48"/>
  <c r="Z48"/>
  <c r="Y48"/>
  <c r="X48"/>
  <c r="W48"/>
  <c r="V48"/>
  <c r="U48"/>
  <c r="T48"/>
  <c r="S48"/>
  <c r="R48"/>
  <c r="Q48"/>
  <c r="P48"/>
  <c r="O48"/>
  <c r="N48"/>
  <c r="M48"/>
  <c r="L48"/>
  <c r="K48"/>
  <c r="J48"/>
  <c r="I48"/>
  <c r="H48"/>
  <c r="G48"/>
  <c r="F48"/>
  <c r="E48"/>
  <c r="D48"/>
  <c r="C48"/>
  <c r="AN47"/>
  <c r="AM47"/>
  <c r="AK47"/>
  <c r="AJ47"/>
  <c r="AD47"/>
  <c r="AA47"/>
  <c r="Z47"/>
  <c r="Y47"/>
  <c r="X47"/>
  <c r="W47"/>
  <c r="V47"/>
  <c r="U47"/>
  <c r="T47"/>
  <c r="S47"/>
  <c r="R47"/>
  <c r="Q47"/>
  <c r="P47"/>
  <c r="O47"/>
  <c r="N47"/>
  <c r="M47"/>
  <c r="L47"/>
  <c r="K47"/>
  <c r="J47"/>
  <c r="I47"/>
  <c r="H47"/>
  <c r="G47"/>
  <c r="F47"/>
  <c r="E47"/>
  <c r="D47"/>
  <c r="C47"/>
  <c r="AN46"/>
  <c r="AM46"/>
  <c r="AK46"/>
  <c r="AJ46"/>
  <c r="AD46"/>
  <c r="AA46"/>
  <c r="Z46"/>
  <c r="Y46"/>
  <c r="X46"/>
  <c r="W46"/>
  <c r="V46"/>
  <c r="U46"/>
  <c r="T46"/>
  <c r="S46"/>
  <c r="R46"/>
  <c r="Q46"/>
  <c r="P46"/>
  <c r="O46"/>
  <c r="N46"/>
  <c r="M46"/>
  <c r="L46"/>
  <c r="K46"/>
  <c r="J46"/>
  <c r="I46"/>
  <c r="H46"/>
  <c r="G46"/>
  <c r="F46"/>
  <c r="E46"/>
  <c r="D46"/>
  <c r="C46"/>
  <c r="AN45"/>
  <c r="AM45"/>
  <c r="AK45"/>
  <c r="AJ45"/>
  <c r="AD45"/>
  <c r="AB45"/>
  <c r="AA45"/>
  <c r="Z45"/>
  <c r="Y45"/>
  <c r="X45"/>
  <c r="W45"/>
  <c r="V45"/>
  <c r="U45"/>
  <c r="T45"/>
  <c r="S45"/>
  <c r="R45"/>
  <c r="Q45"/>
  <c r="P45"/>
  <c r="O45"/>
  <c r="N45"/>
  <c r="M45"/>
  <c r="L45"/>
  <c r="K45"/>
  <c r="J45"/>
  <c r="I45"/>
  <c r="H45"/>
  <c r="G45"/>
  <c r="F45"/>
  <c r="E45"/>
  <c r="D45"/>
  <c r="C45"/>
  <c r="BD42"/>
  <c r="BB42"/>
  <c r="BA42"/>
  <c r="BC42" s="1"/>
  <c r="AZ42"/>
  <c r="BY41"/>
  <c r="BX41"/>
  <c r="BW41"/>
  <c r="BW42"/>
  <c r="BV41"/>
  <c r="BS41"/>
  <c r="BR41"/>
  <c r="BP41"/>
  <c r="BO41"/>
  <c r="BN41"/>
  <c r="BM41"/>
  <c r="BL41"/>
  <c r="BK41"/>
  <c r="BJ41"/>
  <c r="BI41"/>
  <c r="BH41"/>
  <c r="BG41"/>
  <c r="BF41"/>
  <c r="BC41"/>
  <c r="AX41"/>
  <c r="AW41"/>
  <c r="AV41"/>
  <c r="AU41"/>
  <c r="AT41"/>
  <c r="AS41"/>
  <c r="AR41"/>
  <c r="AN41"/>
  <c r="AM41"/>
  <c r="AK41"/>
  <c r="AJ41"/>
  <c r="AP41" s="1"/>
  <c r="BD41" s="1"/>
  <c r="AD41"/>
  <c r="AA41"/>
  <c r="Z41"/>
  <c r="Y41"/>
  <c r="X41"/>
  <c r="W41"/>
  <c r="V41"/>
  <c r="U41"/>
  <c r="AB41"/>
  <c r="S41"/>
  <c r="R41"/>
  <c r="Q41"/>
  <c r="AG41" s="1"/>
  <c r="P41"/>
  <c r="O41"/>
  <c r="N41"/>
  <c r="M41"/>
  <c r="L41"/>
  <c r="K41"/>
  <c r="J41"/>
  <c r="I41"/>
  <c r="H41"/>
  <c r="G41"/>
  <c r="F41"/>
  <c r="E41"/>
  <c r="D41"/>
  <c r="C41"/>
  <c r="BU40"/>
  <c r="BT40"/>
  <c r="BQ40"/>
  <c r="BC40"/>
  <c r="AQ40"/>
  <c r="AP40"/>
  <c r="BD40"/>
  <c r="AO40"/>
  <c r="AL40"/>
  <c r="AI40"/>
  <c r="AH40"/>
  <c r="AG40"/>
  <c r="AF40"/>
  <c r="AE40"/>
  <c r="AC40"/>
  <c r="AB40"/>
  <c r="BU39"/>
  <c r="BT39"/>
  <c r="BQ39"/>
  <c r="BC39"/>
  <c r="AQ39"/>
  <c r="AP39"/>
  <c r="BD39"/>
  <c r="AO39"/>
  <c r="AL39"/>
  <c r="AI39"/>
  <c r="AH39"/>
  <c r="AG39"/>
  <c r="AF39"/>
  <c r="AE39"/>
  <c r="AC39"/>
  <c r="AB39"/>
  <c r="BU38"/>
  <c r="BT38"/>
  <c r="BQ38"/>
  <c r="BC38"/>
  <c r="AQ38"/>
  <c r="AP38"/>
  <c r="BD38"/>
  <c r="AO38"/>
  <c r="AL38"/>
  <c r="AI38"/>
  <c r="AH38"/>
  <c r="AG38"/>
  <c r="AF38"/>
  <c r="AE38"/>
  <c r="AC38"/>
  <c r="AB38"/>
  <c r="BU37"/>
  <c r="BT37"/>
  <c r="BQ37"/>
  <c r="BC37"/>
  <c r="AQ37"/>
  <c r="AP37"/>
  <c r="BD37"/>
  <c r="AO37"/>
  <c r="AL37"/>
  <c r="AI37"/>
  <c r="AH37"/>
  <c r="AH49" s="1"/>
  <c r="AG37"/>
  <c r="AF37"/>
  <c r="AE37"/>
  <c r="AC37"/>
  <c r="AB37"/>
  <c r="BU36"/>
  <c r="BT36"/>
  <c r="BQ36"/>
  <c r="BD36"/>
  <c r="BC36"/>
  <c r="AQ36"/>
  <c r="AP36"/>
  <c r="BE36"/>
  <c r="AO36"/>
  <c r="AL36"/>
  <c r="AI36"/>
  <c r="AH36"/>
  <c r="AG36"/>
  <c r="AF36"/>
  <c r="AE36"/>
  <c r="AC36"/>
  <c r="AB36"/>
  <c r="BU35"/>
  <c r="BT35"/>
  <c r="BQ35"/>
  <c r="BC35"/>
  <c r="AQ35"/>
  <c r="AP35"/>
  <c r="BD35" s="1"/>
  <c r="AO35"/>
  <c r="AL35"/>
  <c r="AI35"/>
  <c r="AH35"/>
  <c r="AG35"/>
  <c r="AF35"/>
  <c r="AE35"/>
  <c r="AC35"/>
  <c r="AB35"/>
  <c r="AB49" s="1"/>
  <c r="BU34"/>
  <c r="BT34"/>
  <c r="BQ34"/>
  <c r="BD34"/>
  <c r="BC34"/>
  <c r="AQ34"/>
  <c r="AP34"/>
  <c r="BE34"/>
  <c r="AO34"/>
  <c r="AL34"/>
  <c r="AI34"/>
  <c r="AI49"/>
  <c r="AH34"/>
  <c r="AG34"/>
  <c r="AG49"/>
  <c r="AF34"/>
  <c r="AF49" s="1"/>
  <c r="AE34"/>
  <c r="AE49" s="1"/>
  <c r="AC34"/>
  <c r="AC49" s="1"/>
  <c r="AB34"/>
  <c r="BU33"/>
  <c r="BT33"/>
  <c r="BQ33"/>
  <c r="BC33"/>
  <c r="AQ33"/>
  <c r="AP33"/>
  <c r="BD33" s="1"/>
  <c r="AO33"/>
  <c r="AL33"/>
  <c r="AI33"/>
  <c r="AH33"/>
  <c r="AG33"/>
  <c r="AF33"/>
  <c r="AE33"/>
  <c r="AC33"/>
  <c r="AB33"/>
  <c r="BU32"/>
  <c r="BT32"/>
  <c r="BQ32"/>
  <c r="BD32"/>
  <c r="BC32"/>
  <c r="AQ32"/>
  <c r="AP32"/>
  <c r="BE32"/>
  <c r="AO32"/>
  <c r="AL32"/>
  <c r="AI32"/>
  <c r="AH32"/>
  <c r="AG32"/>
  <c r="AF32"/>
  <c r="AE32"/>
  <c r="AC32"/>
  <c r="AB32"/>
  <c r="BU31"/>
  <c r="BT31"/>
  <c r="BQ31"/>
  <c r="BC31"/>
  <c r="AQ31"/>
  <c r="AP31"/>
  <c r="BE31"/>
  <c r="AO31"/>
  <c r="AL31"/>
  <c r="AI31"/>
  <c r="AH31"/>
  <c r="AG31"/>
  <c r="AF31"/>
  <c r="AE31"/>
  <c r="AC31"/>
  <c r="AB31"/>
  <c r="BU30"/>
  <c r="BT30"/>
  <c r="BQ30"/>
  <c r="BC30"/>
  <c r="AQ30"/>
  <c r="AP30"/>
  <c r="BD30" s="1"/>
  <c r="AO30"/>
  <c r="AL30"/>
  <c r="AI30"/>
  <c r="AH30"/>
  <c r="AG30"/>
  <c r="AF30"/>
  <c r="AE30"/>
  <c r="AC30"/>
  <c r="AB30"/>
  <c r="BU29"/>
  <c r="BT29"/>
  <c r="BQ29"/>
  <c r="BC29"/>
  <c r="BC43" s="1"/>
  <c r="AQ29"/>
  <c r="AP29"/>
  <c r="BD29" s="1"/>
  <c r="AO29"/>
  <c r="AL29"/>
  <c r="AI29"/>
  <c r="AH29"/>
  <c r="AG29"/>
  <c r="AF29"/>
  <c r="AE29"/>
  <c r="AC29"/>
  <c r="AB29"/>
  <c r="BU28"/>
  <c r="BT28"/>
  <c r="BQ28"/>
  <c r="BC28"/>
  <c r="AQ28"/>
  <c r="AP28"/>
  <c r="BE28" s="1"/>
  <c r="AO28"/>
  <c r="AL28"/>
  <c r="AI28"/>
  <c r="AH28"/>
  <c r="AG28"/>
  <c r="AF28"/>
  <c r="AE28"/>
  <c r="AC28"/>
  <c r="AB28"/>
  <c r="BU27"/>
  <c r="BT27"/>
  <c r="BQ27"/>
  <c r="BC27"/>
  <c r="AQ27"/>
  <c r="AP27"/>
  <c r="AP48" s="1"/>
  <c r="AO27"/>
  <c r="AL27"/>
  <c r="AI27"/>
  <c r="AI48" s="1"/>
  <c r="AH27"/>
  <c r="AH48" s="1"/>
  <c r="AG27"/>
  <c r="AG48" s="1"/>
  <c r="AF27"/>
  <c r="AF48" s="1"/>
  <c r="AE27"/>
  <c r="AE48" s="1"/>
  <c r="AC27"/>
  <c r="AC48" s="1"/>
  <c r="AB27"/>
  <c r="AB48" s="1"/>
  <c r="BU26"/>
  <c r="BT26"/>
  <c r="BQ26"/>
  <c r="BC26"/>
  <c r="AQ26"/>
  <c r="AP26"/>
  <c r="BD26" s="1"/>
  <c r="AO26"/>
  <c r="AL26"/>
  <c r="AI26"/>
  <c r="AH26"/>
  <c r="AG26"/>
  <c r="AF26"/>
  <c r="AE26"/>
  <c r="AC26"/>
  <c r="AB26"/>
  <c r="BU25"/>
  <c r="BT25"/>
  <c r="BQ25"/>
  <c r="BC25"/>
  <c r="AQ25"/>
  <c r="AP25"/>
  <c r="BD25" s="1"/>
  <c r="AO25"/>
  <c r="AL25"/>
  <c r="AI25"/>
  <c r="AH25"/>
  <c r="AG25"/>
  <c r="AF25"/>
  <c r="AE25"/>
  <c r="AC25"/>
  <c r="AB25"/>
  <c r="BU24"/>
  <c r="BT24"/>
  <c r="BQ24"/>
  <c r="BD24"/>
  <c r="BC24"/>
  <c r="AQ24"/>
  <c r="AP24"/>
  <c r="BE24"/>
  <c r="AO24"/>
  <c r="AL24"/>
  <c r="AI24"/>
  <c r="AH24"/>
  <c r="AG24"/>
  <c r="AF24"/>
  <c r="AE24"/>
  <c r="AC24"/>
  <c r="AB24"/>
  <c r="BU23"/>
  <c r="BT23"/>
  <c r="BQ23"/>
  <c r="BC23"/>
  <c r="AQ23"/>
  <c r="AP23"/>
  <c r="BE23"/>
  <c r="AO23"/>
  <c r="AL23"/>
  <c r="AI23"/>
  <c r="AH23"/>
  <c r="AG23"/>
  <c r="AF23"/>
  <c r="AE23"/>
  <c r="AC23"/>
  <c r="AB23"/>
  <c r="BU22"/>
  <c r="BT22"/>
  <c r="BQ22"/>
  <c r="BC22"/>
  <c r="AQ22"/>
  <c r="AP22"/>
  <c r="BD22" s="1"/>
  <c r="AO22"/>
  <c r="AL22"/>
  <c r="AI22"/>
  <c r="AH22"/>
  <c r="AG22"/>
  <c r="AF22"/>
  <c r="AE22"/>
  <c r="AC22"/>
  <c r="AB22"/>
  <c r="BU21"/>
  <c r="BT21"/>
  <c r="BQ21"/>
  <c r="BC21"/>
  <c r="AQ21"/>
  <c r="AP21"/>
  <c r="BD21" s="1"/>
  <c r="AO21"/>
  <c r="AL21"/>
  <c r="AI21"/>
  <c r="AH21"/>
  <c r="AG21"/>
  <c r="AF21"/>
  <c r="AE21"/>
  <c r="AC21"/>
  <c r="AC47" s="1"/>
  <c r="AB21"/>
  <c r="BU20"/>
  <c r="BT20"/>
  <c r="BQ20"/>
  <c r="BC20"/>
  <c r="AQ20"/>
  <c r="AP20"/>
  <c r="BD20" s="1"/>
  <c r="AO20"/>
  <c r="AL20"/>
  <c r="AI20"/>
  <c r="AI47" s="1"/>
  <c r="AH20"/>
  <c r="AH47" s="1"/>
  <c r="AG20"/>
  <c r="AG47" s="1"/>
  <c r="AF20"/>
  <c r="AF47" s="1"/>
  <c r="AE20"/>
  <c r="AE47"/>
  <c r="AC20"/>
  <c r="AB20"/>
  <c r="AB47"/>
  <c r="BU19"/>
  <c r="BT19"/>
  <c r="BQ19"/>
  <c r="BC19"/>
  <c r="AQ19"/>
  <c r="AP19"/>
  <c r="BE19" s="1"/>
  <c r="AO19"/>
  <c r="AL19"/>
  <c r="AI19"/>
  <c r="AH19"/>
  <c r="AG19"/>
  <c r="AF19"/>
  <c r="AE19"/>
  <c r="AC19"/>
  <c r="AB19"/>
  <c r="BU18"/>
  <c r="BT18"/>
  <c r="BQ18"/>
  <c r="BD18"/>
  <c r="BC18"/>
  <c r="AQ18"/>
  <c r="AP18"/>
  <c r="BE18"/>
  <c r="AO18"/>
  <c r="AL18"/>
  <c r="AI18"/>
  <c r="AH18"/>
  <c r="AG18"/>
  <c r="AF18"/>
  <c r="AE18"/>
  <c r="AC18"/>
  <c r="AB18"/>
  <c r="BU17"/>
  <c r="BT17"/>
  <c r="BQ17"/>
  <c r="BC17"/>
  <c r="AQ17"/>
  <c r="AP17"/>
  <c r="BD17"/>
  <c r="AO17"/>
  <c r="AL17"/>
  <c r="AI17"/>
  <c r="AH17"/>
  <c r="AG17"/>
  <c r="AF17"/>
  <c r="AE17"/>
  <c r="AC17"/>
  <c r="AB17"/>
  <c r="BU16"/>
  <c r="BT16"/>
  <c r="BQ16"/>
  <c r="BC16"/>
  <c r="AQ16"/>
  <c r="AP16"/>
  <c r="BD16" s="1"/>
  <c r="AO16"/>
  <c r="AL16"/>
  <c r="AI16"/>
  <c r="AH16"/>
  <c r="AG16"/>
  <c r="AF16"/>
  <c r="AE16"/>
  <c r="AE46" s="1"/>
  <c r="AC16"/>
  <c r="AB16"/>
  <c r="BU15"/>
  <c r="BT15"/>
  <c r="BQ15"/>
  <c r="BC15"/>
  <c r="AQ15"/>
  <c r="AP15"/>
  <c r="BD15" s="1"/>
  <c r="AO15"/>
  <c r="AL15"/>
  <c r="AI15"/>
  <c r="AH15"/>
  <c r="AG15"/>
  <c r="AF15"/>
  <c r="AE15"/>
  <c r="AC15"/>
  <c r="AB15"/>
  <c r="BU14"/>
  <c r="BT14"/>
  <c r="BQ14"/>
  <c r="BC14"/>
  <c r="AQ14"/>
  <c r="AP14"/>
  <c r="BD14" s="1"/>
  <c r="AO14"/>
  <c r="AL14"/>
  <c r="AI14"/>
  <c r="AH14"/>
  <c r="AG14"/>
  <c r="AG46" s="1"/>
  <c r="AF14"/>
  <c r="AE14"/>
  <c r="AC14"/>
  <c r="AB14"/>
  <c r="AB46" s="1"/>
  <c r="BU13"/>
  <c r="BT13"/>
  <c r="BQ13"/>
  <c r="BC13"/>
  <c r="AQ13"/>
  <c r="AP13"/>
  <c r="BD13" s="1"/>
  <c r="AO13"/>
  <c r="AL13"/>
  <c r="AI13"/>
  <c r="AI46" s="1"/>
  <c r="AH13"/>
  <c r="AH46" s="1"/>
  <c r="AG13"/>
  <c r="AF13"/>
  <c r="AF46"/>
  <c r="AE13"/>
  <c r="AC13"/>
  <c r="AC46"/>
  <c r="AB13"/>
  <c r="BU12"/>
  <c r="BT12"/>
  <c r="BQ12"/>
  <c r="BD12"/>
  <c r="BC12"/>
  <c r="AQ12"/>
  <c r="AP12"/>
  <c r="BE12"/>
  <c r="AO12"/>
  <c r="AL12"/>
  <c r="AI12"/>
  <c r="AH12"/>
  <c r="AG12"/>
  <c r="AF12"/>
  <c r="AE12"/>
  <c r="AC12"/>
  <c r="AB12"/>
  <c r="BU11"/>
  <c r="BT11"/>
  <c r="BQ11"/>
  <c r="BC11"/>
  <c r="AQ11"/>
  <c r="AP11"/>
  <c r="BE11"/>
  <c r="AO11"/>
  <c r="AL11"/>
  <c r="AI11"/>
  <c r="AH11"/>
  <c r="AG11"/>
  <c r="AF11"/>
  <c r="AE11"/>
  <c r="AC11"/>
  <c r="AB11"/>
  <c r="BU10"/>
  <c r="BT10"/>
  <c r="BQ10"/>
  <c r="BC10"/>
  <c r="AQ10"/>
  <c r="AP10"/>
  <c r="BD10" s="1"/>
  <c r="AO10"/>
  <c r="AL10"/>
  <c r="AI10"/>
  <c r="AH10"/>
  <c r="AH41" s="1"/>
  <c r="AG10"/>
  <c r="AF10"/>
  <c r="AE10"/>
  <c r="AE41"/>
  <c r="AC10"/>
  <c r="AB10"/>
  <c r="BU9"/>
  <c r="BU41"/>
  <c r="BT9"/>
  <c r="BQ9"/>
  <c r="BC9"/>
  <c r="AQ9"/>
  <c r="AP9"/>
  <c r="BD9" s="1"/>
  <c r="AO9"/>
  <c r="AO41" s="1"/>
  <c r="AL9"/>
  <c r="AL41" s="1"/>
  <c r="AI9"/>
  <c r="AI41" s="1"/>
  <c r="AH9"/>
  <c r="AG9"/>
  <c r="AF9"/>
  <c r="AF45" s="1"/>
  <c r="AE9"/>
  <c r="AC9"/>
  <c r="AC41"/>
  <c r="AB9"/>
  <c r="BU8"/>
  <c r="BT8"/>
  <c r="BD8"/>
  <c r="BC8"/>
  <c r="AQ8"/>
  <c r="AP8"/>
  <c r="BE8"/>
  <c r="AO8"/>
  <c r="AL8"/>
  <c r="AI8"/>
  <c r="AH8"/>
  <c r="AG8"/>
  <c r="AF8"/>
  <c r="AE8"/>
  <c r="AC8"/>
  <c r="AB8"/>
  <c r="BU7"/>
  <c r="BT7"/>
  <c r="BD7"/>
  <c r="BC7"/>
  <c r="AQ7"/>
  <c r="AP7"/>
  <c r="BE7"/>
  <c r="AO7"/>
  <c r="AL7"/>
  <c r="AI7"/>
  <c r="AH7"/>
  <c r="AH45" s="1"/>
  <c r="AG7"/>
  <c r="AF7"/>
  <c r="AE7"/>
  <c r="AC7"/>
  <c r="AC45" s="1"/>
  <c r="AB7"/>
  <c r="BU6"/>
  <c r="BT6"/>
  <c r="BD6"/>
  <c r="BC6"/>
  <c r="AQ6"/>
  <c r="AP6"/>
  <c r="BE6"/>
  <c r="AO6"/>
  <c r="AL6"/>
  <c r="AI6"/>
  <c r="AI45"/>
  <c r="AH6"/>
  <c r="AG6"/>
  <c r="AG45"/>
  <c r="AF6"/>
  <c r="AE6"/>
  <c r="AE45"/>
  <c r="AC6"/>
  <c r="AB6"/>
  <c r="BV33" i="1"/>
  <c r="BU33"/>
  <c r="BR33"/>
  <c r="BF33"/>
  <c r="BD33"/>
  <c r="AQ33"/>
  <c r="AP33"/>
  <c r="BE33" s="1"/>
  <c r="AO33"/>
  <c r="AL33"/>
  <c r="AI33"/>
  <c r="AH33"/>
  <c r="AG33"/>
  <c r="AF33"/>
  <c r="AE33"/>
  <c r="AC33"/>
  <c r="AB33"/>
  <c r="BV32"/>
  <c r="BU32"/>
  <c r="BR32"/>
  <c r="BF32"/>
  <c r="BD32"/>
  <c r="AQ32"/>
  <c r="AP32"/>
  <c r="BE32" s="1"/>
  <c r="AO32"/>
  <c r="AL32"/>
  <c r="AI32"/>
  <c r="AH32"/>
  <c r="AG32"/>
  <c r="AF32"/>
  <c r="AE32"/>
  <c r="AC32"/>
  <c r="AB32"/>
  <c r="BV31"/>
  <c r="BU31"/>
  <c r="BR31"/>
  <c r="BF31"/>
  <c r="BD31"/>
  <c r="AQ31"/>
  <c r="AP31"/>
  <c r="BE31" s="1"/>
  <c r="AO31"/>
  <c r="AL31"/>
  <c r="AI31"/>
  <c r="AH31"/>
  <c r="AG31"/>
  <c r="AF31"/>
  <c r="AE31"/>
  <c r="AC31"/>
  <c r="AB31"/>
  <c r="BV30"/>
  <c r="BU30"/>
  <c r="BR30"/>
  <c r="BF30"/>
  <c r="BD30"/>
  <c r="AQ30"/>
  <c r="AP30"/>
  <c r="BE30" s="1"/>
  <c r="AO30"/>
  <c r="AL30"/>
  <c r="AI30"/>
  <c r="AH30"/>
  <c r="AG30"/>
  <c r="AF30"/>
  <c r="AE30"/>
  <c r="AC30"/>
  <c r="AB30"/>
  <c r="BV29"/>
  <c r="BU29"/>
  <c r="BR29"/>
  <c r="BF29"/>
  <c r="BD29"/>
  <c r="AQ29"/>
  <c r="AP29"/>
  <c r="BE29" s="1"/>
  <c r="AO29"/>
  <c r="AL29"/>
  <c r="AI29"/>
  <c r="AH29"/>
  <c r="AG29"/>
  <c r="AF29"/>
  <c r="AE29"/>
  <c r="AC29"/>
  <c r="AB29"/>
  <c r="BV28"/>
  <c r="BU28"/>
  <c r="BR28"/>
  <c r="BF28"/>
  <c r="BD28"/>
  <c r="AQ28"/>
  <c r="AP28"/>
  <c r="BE28" s="1"/>
  <c r="AO28"/>
  <c r="AL28"/>
  <c r="AI28"/>
  <c r="AH28"/>
  <c r="AG28"/>
  <c r="AF28"/>
  <c r="AE28"/>
  <c r="AC28"/>
  <c r="AB28"/>
  <c r="BV27"/>
  <c r="BU27"/>
  <c r="BR27"/>
  <c r="BF27"/>
  <c r="BD27"/>
  <c r="AQ27"/>
  <c r="AP27"/>
  <c r="BE27" s="1"/>
  <c r="AO27"/>
  <c r="AL27"/>
  <c r="AI27"/>
  <c r="AH27"/>
  <c r="AG27"/>
  <c r="AF27"/>
  <c r="AE27"/>
  <c r="AC27"/>
  <c r="AB27"/>
  <c r="BV26"/>
  <c r="BU26"/>
  <c r="BR26"/>
  <c r="BF26"/>
  <c r="BD26"/>
  <c r="AQ26"/>
  <c r="AP26"/>
  <c r="BE26" s="1"/>
  <c r="AO26"/>
  <c r="AL26"/>
  <c r="AI26"/>
  <c r="AH26"/>
  <c r="AG26"/>
  <c r="AF26"/>
  <c r="AE26"/>
  <c r="AC26"/>
  <c r="AB26"/>
  <c r="BV25"/>
  <c r="BU25"/>
  <c r="BR25"/>
  <c r="BF25"/>
  <c r="BD25"/>
  <c r="AQ25"/>
  <c r="AP25"/>
  <c r="BE25" s="1"/>
  <c r="AO25"/>
  <c r="AL25"/>
  <c r="AI25"/>
  <c r="AH25"/>
  <c r="AG25"/>
  <c r="AF25"/>
  <c r="AE25"/>
  <c r="AC25"/>
  <c r="AB25"/>
  <c r="BV24"/>
  <c r="BU24"/>
  <c r="BR24"/>
  <c r="BF24"/>
  <c r="BD24"/>
  <c r="AQ24"/>
  <c r="AP24"/>
  <c r="BE24" s="1"/>
  <c r="AO24"/>
  <c r="AL24"/>
  <c r="AI24"/>
  <c r="AH24"/>
  <c r="AG24"/>
  <c r="AF24"/>
  <c r="AE24"/>
  <c r="AC24"/>
  <c r="AB24"/>
  <c r="BV23"/>
  <c r="BU23"/>
  <c r="BR23"/>
  <c r="BF23"/>
  <c r="BD23"/>
  <c r="AQ23"/>
  <c r="AP23"/>
  <c r="AO23"/>
  <c r="AL23"/>
  <c r="AI23"/>
  <c r="AH23"/>
  <c r="AG23"/>
  <c r="AF23"/>
  <c r="AE23"/>
  <c r="AC23"/>
  <c r="AB23"/>
  <c r="BV22"/>
  <c r="BU22"/>
  <c r="BR22"/>
  <c r="BF22"/>
  <c r="BD22"/>
  <c r="AQ22"/>
  <c r="AP22"/>
  <c r="BE22" s="1"/>
  <c r="AO22"/>
  <c r="AL22"/>
  <c r="AI22"/>
  <c r="AH22"/>
  <c r="AG22"/>
  <c r="AF22"/>
  <c r="AE22"/>
  <c r="AC22"/>
  <c r="AB22"/>
  <c r="BV21"/>
  <c r="BU21"/>
  <c r="BR21"/>
  <c r="BF21"/>
  <c r="BD21"/>
  <c r="AQ21"/>
  <c r="AP21"/>
  <c r="BE21"/>
  <c r="AO21"/>
  <c r="AL21"/>
  <c r="AI21"/>
  <c r="AH21"/>
  <c r="AG21"/>
  <c r="AF21"/>
  <c r="AE21"/>
  <c r="AC21"/>
  <c r="AB21"/>
  <c r="BV20"/>
  <c r="BU20"/>
  <c r="BR20"/>
  <c r="BF20"/>
  <c r="BD20"/>
  <c r="AQ20"/>
  <c r="AP20"/>
  <c r="BE20" s="1"/>
  <c r="AO20"/>
  <c r="AL20"/>
  <c r="AI20"/>
  <c r="AH20"/>
  <c r="AG20"/>
  <c r="AF20"/>
  <c r="AE20"/>
  <c r="AC20"/>
  <c r="AB20"/>
  <c r="BV19"/>
  <c r="BU19"/>
  <c r="BR19"/>
  <c r="BF19"/>
  <c r="BD19"/>
  <c r="AQ19"/>
  <c r="AP19"/>
  <c r="BE19" s="1"/>
  <c r="AO19"/>
  <c r="AL19"/>
  <c r="AI19"/>
  <c r="AH19"/>
  <c r="AG19"/>
  <c r="AF19"/>
  <c r="AE19"/>
  <c r="AC19"/>
  <c r="AB19"/>
  <c r="BV18"/>
  <c r="BU18"/>
  <c r="BR18"/>
  <c r="BF18"/>
  <c r="BD18"/>
  <c r="AQ18"/>
  <c r="AP18"/>
  <c r="BE18" s="1"/>
  <c r="AO18"/>
  <c r="AL18"/>
  <c r="AI18"/>
  <c r="AH18"/>
  <c r="AG18"/>
  <c r="AF18"/>
  <c r="AE18"/>
  <c r="AC18"/>
  <c r="AB18"/>
  <c r="BV17"/>
  <c r="BU17"/>
  <c r="BR17"/>
  <c r="BF17"/>
  <c r="BD17"/>
  <c r="AQ17"/>
  <c r="AP17"/>
  <c r="BE17" s="1"/>
  <c r="AO17"/>
  <c r="AL17"/>
  <c r="AI17"/>
  <c r="AH17"/>
  <c r="AG17"/>
  <c r="AF17"/>
  <c r="AE17"/>
  <c r="AC17"/>
  <c r="AB17"/>
  <c r="BV16"/>
  <c r="BU16"/>
  <c r="BR16"/>
  <c r="BF16"/>
  <c r="BD16"/>
  <c r="AQ16"/>
  <c r="AP16"/>
  <c r="BE16" s="1"/>
  <c r="AO16"/>
  <c r="AL16"/>
  <c r="AI16"/>
  <c r="AH16"/>
  <c r="AG16"/>
  <c r="AF16"/>
  <c r="AE16"/>
  <c r="AC16"/>
  <c r="AB16"/>
  <c r="BV15"/>
  <c r="BU15"/>
  <c r="BR15"/>
  <c r="BF15"/>
  <c r="BD15"/>
  <c r="AQ15"/>
  <c r="AP15"/>
  <c r="BE15" s="1"/>
  <c r="AO15"/>
  <c r="AL15"/>
  <c r="AI15"/>
  <c r="AH15"/>
  <c r="AG15"/>
  <c r="AF15"/>
  <c r="AE15"/>
  <c r="AC15"/>
  <c r="AB15"/>
  <c r="BV14"/>
  <c r="BU14"/>
  <c r="BR14"/>
  <c r="BF14"/>
  <c r="BD14"/>
  <c r="AQ14"/>
  <c r="AP14"/>
  <c r="BE14" s="1"/>
  <c r="AO14"/>
  <c r="AL14"/>
  <c r="AI14"/>
  <c r="AH14"/>
  <c r="AG14"/>
  <c r="AF14"/>
  <c r="AE14"/>
  <c r="AC14"/>
  <c r="AB14"/>
  <c r="BV13"/>
  <c r="BU13"/>
  <c r="BR13"/>
  <c r="BF13"/>
  <c r="BD13"/>
  <c r="AQ13"/>
  <c r="AP13"/>
  <c r="BE13" s="1"/>
  <c r="AO13"/>
  <c r="AL13"/>
  <c r="AI13"/>
  <c r="AH13"/>
  <c r="AG13"/>
  <c r="AF13"/>
  <c r="AE13"/>
  <c r="AC13"/>
  <c r="AB13"/>
  <c r="BV12"/>
  <c r="BU12"/>
  <c r="BR12"/>
  <c r="BF12"/>
  <c r="BD12"/>
  <c r="AQ12"/>
  <c r="AP12"/>
  <c r="BE12" s="1"/>
  <c r="AO12"/>
  <c r="AL12"/>
  <c r="AI12"/>
  <c r="AH12"/>
  <c r="AG12"/>
  <c r="AF12"/>
  <c r="AE12"/>
  <c r="AC12"/>
  <c r="AB12"/>
  <c r="BV11"/>
  <c r="BU11"/>
  <c r="BR11"/>
  <c r="BF11"/>
  <c r="BD11"/>
  <c r="AQ11"/>
  <c r="AP11"/>
  <c r="BE11" s="1"/>
  <c r="AO11"/>
  <c r="AL11"/>
  <c r="AI11"/>
  <c r="AH11"/>
  <c r="AG11"/>
  <c r="AF11"/>
  <c r="AE11"/>
  <c r="AC11"/>
  <c r="AB11"/>
  <c r="BV10"/>
  <c r="BU10"/>
  <c r="BR10"/>
  <c r="BF10"/>
  <c r="BD10"/>
  <c r="AQ10"/>
  <c r="AP10"/>
  <c r="BE10" s="1"/>
  <c r="AO10"/>
  <c r="AL10"/>
  <c r="AI10"/>
  <c r="AH10"/>
  <c r="AG10"/>
  <c r="AF10"/>
  <c r="AE10"/>
  <c r="AC10"/>
  <c r="AB10"/>
  <c r="BV9"/>
  <c r="BU9"/>
  <c r="BR9"/>
  <c r="BF9"/>
  <c r="BD9"/>
  <c r="AQ9"/>
  <c r="AP9"/>
  <c r="BE9" s="1"/>
  <c r="AO9"/>
  <c r="AL9"/>
  <c r="AI9"/>
  <c r="AH9"/>
  <c r="AG9"/>
  <c r="AF9"/>
  <c r="AE9"/>
  <c r="AC9"/>
  <c r="AB9"/>
  <c r="BV8"/>
  <c r="BU8"/>
  <c r="BR8"/>
  <c r="BF8"/>
  <c r="BD8"/>
  <c r="AQ8"/>
  <c r="AP8"/>
  <c r="BE8" s="1"/>
  <c r="AO8"/>
  <c r="AL8"/>
  <c r="AI8"/>
  <c r="AH8"/>
  <c r="AG8"/>
  <c r="AF8"/>
  <c r="AE8"/>
  <c r="AC8"/>
  <c r="AB8"/>
  <c r="BV7"/>
  <c r="BU7"/>
  <c r="BR7"/>
  <c r="BF7"/>
  <c r="BD7"/>
  <c r="AQ7"/>
  <c r="AP7"/>
  <c r="BE7" s="1"/>
  <c r="AO7"/>
  <c r="AL7"/>
  <c r="AI7"/>
  <c r="AH7"/>
  <c r="AG7"/>
  <c r="AF7"/>
  <c r="AE7"/>
  <c r="AC7"/>
  <c r="AB7"/>
  <c r="BV6"/>
  <c r="BU6"/>
  <c r="BR6"/>
  <c r="BF6"/>
  <c r="BD6"/>
  <c r="AQ6"/>
  <c r="AP6"/>
  <c r="BE6" s="1"/>
  <c r="AO6"/>
  <c r="AL6"/>
  <c r="AI6"/>
  <c r="AH6"/>
  <c r="AG6"/>
  <c r="AF6"/>
  <c r="AE6"/>
  <c r="AC6"/>
  <c r="AB6"/>
  <c r="AP45" i="8"/>
  <c r="AO49"/>
  <c r="AE49"/>
  <c r="AB49"/>
  <c r="AI49"/>
  <c r="AC49"/>
  <c r="AL45"/>
  <c r="AF46"/>
  <c r="AG49"/>
  <c r="AE45"/>
  <c r="AI45"/>
  <c r="AH49"/>
  <c r="AF49"/>
  <c r="AO45"/>
  <c r="AL49"/>
  <c r="AG45"/>
  <c r="BD6"/>
  <c r="AC48"/>
  <c r="BC44"/>
  <c r="AP48"/>
  <c r="AH48"/>
  <c r="AB48"/>
  <c r="AL48"/>
  <c r="AE48"/>
  <c r="AI48"/>
  <c r="AF48"/>
  <c r="AG48"/>
  <c r="AO48"/>
  <c r="AE47"/>
  <c r="AH47"/>
  <c r="AB47"/>
  <c r="AI47"/>
  <c r="AP47"/>
  <c r="AC47"/>
  <c r="AG47"/>
  <c r="AF47"/>
  <c r="BW42"/>
  <c r="BE41"/>
  <c r="BD20"/>
  <c r="AO47"/>
  <c r="AL47"/>
  <c r="AP19"/>
  <c r="BD19"/>
  <c r="AL19"/>
  <c r="AL46"/>
  <c r="BT41"/>
  <c r="BU41"/>
  <c r="BC41"/>
  <c r="AI41"/>
  <c r="AO46"/>
  <c r="AO41"/>
  <c r="AL41"/>
  <c r="AH41"/>
  <c r="AH46"/>
  <c r="AB41"/>
  <c r="AE41"/>
  <c r="AE46"/>
  <c r="AB46"/>
  <c r="AI46"/>
  <c r="AC46"/>
  <c r="AG46"/>
  <c r="BD27"/>
  <c r="AP49"/>
  <c r="AF52" i="7"/>
  <c r="AC52"/>
  <c r="AP51"/>
  <c r="AP49"/>
  <c r="U52"/>
  <c r="AP41" i="6"/>
  <c r="BD41"/>
  <c r="AP45"/>
  <c r="AP46"/>
  <c r="AP47"/>
  <c r="AP48"/>
  <c r="AP49"/>
  <c r="BD27" i="5"/>
  <c r="AP47"/>
  <c r="BD13"/>
  <c r="BD34" i="4"/>
  <c r="AP55"/>
  <c r="AP53"/>
  <c r="BE6" i="3"/>
  <c r="BD7"/>
  <c r="BD11"/>
  <c r="BD15"/>
  <c r="BD19"/>
  <c r="BD23"/>
  <c r="BD27"/>
  <c r="BD31"/>
  <c r="BE34"/>
  <c r="BD35"/>
  <c r="BD39"/>
  <c r="AP47"/>
  <c r="BE13"/>
  <c r="BE8"/>
  <c r="BE12"/>
  <c r="BE16"/>
  <c r="BE20"/>
  <c r="BE24"/>
  <c r="BE28"/>
  <c r="BE32"/>
  <c r="BE36"/>
  <c r="BC44"/>
  <c r="AP48"/>
  <c r="BE27" i="2"/>
  <c r="BE35"/>
  <c r="BE15"/>
  <c r="AP45"/>
  <c r="AP47"/>
  <c r="AP49"/>
  <c r="BD11"/>
  <c r="BD19"/>
  <c r="BD23"/>
  <c r="BD27"/>
  <c r="BD31"/>
  <c r="BE13"/>
  <c r="BE17"/>
  <c r="BE21"/>
  <c r="BE25"/>
  <c r="BE29"/>
  <c r="BE33"/>
  <c r="BC44"/>
  <c r="AP46"/>
  <c r="BE23" i="1"/>
  <c r="AP46" i="8"/>
  <c r="AP41"/>
  <c r="BD41" s="1"/>
  <c r="AH49" i="11" l="1"/>
  <c r="AE49"/>
  <c r="AB49"/>
  <c r="AI49"/>
  <c r="AC49"/>
  <c r="AG49"/>
  <c r="AO49"/>
  <c r="AL49"/>
  <c r="AF48"/>
  <c r="AH48"/>
  <c r="AC48"/>
  <c r="AL48"/>
  <c r="AO48"/>
  <c r="AH47"/>
  <c r="AC47"/>
  <c r="AO47"/>
  <c r="AC41"/>
  <c r="AF46"/>
  <c r="AB41"/>
  <c r="AO46"/>
  <c r="AF41"/>
  <c r="AL41"/>
  <c r="AH41"/>
  <c r="BE41"/>
  <c r="AE41"/>
  <c r="AI41"/>
  <c r="AQ41"/>
  <c r="BU41"/>
  <c r="AP47"/>
  <c r="AF49"/>
  <c r="AL46"/>
  <c r="AG41"/>
  <c r="AO41"/>
  <c r="AG46"/>
  <c r="AF47"/>
  <c r="AH45"/>
  <c r="AB45"/>
  <c r="AC45"/>
  <c r="BC41"/>
  <c r="AO45"/>
  <c r="AI45"/>
  <c r="BT41"/>
  <c r="BC44"/>
  <c r="AI46"/>
  <c r="AP49"/>
  <c r="AP46"/>
  <c r="BD34"/>
  <c r="AL47"/>
  <c r="AL45"/>
  <c r="AE45"/>
  <c r="AE46"/>
  <c r="BD13"/>
  <c r="AG47"/>
  <c r="BD20"/>
  <c r="AG48"/>
  <c r="AP48"/>
  <c r="AG45"/>
  <c r="AF45"/>
  <c r="AI47"/>
  <c r="AE48"/>
  <c r="AI48"/>
  <c r="AB48"/>
  <c r="AP45"/>
  <c r="AO49" i="10"/>
  <c r="AB49"/>
  <c r="AC49"/>
  <c r="AF49"/>
  <c r="AL49"/>
  <c r="BC44"/>
  <c r="AG48"/>
  <c r="AO48"/>
  <c r="AL48"/>
  <c r="AO47"/>
  <c r="AB47"/>
  <c r="AH47"/>
  <c r="AC47"/>
  <c r="AG47"/>
  <c r="BU41"/>
  <c r="AF41"/>
  <c r="AL46"/>
  <c r="AH46"/>
  <c r="AC46"/>
  <c r="AF46"/>
  <c r="AO46"/>
  <c r="AQ41"/>
  <c r="BT41"/>
  <c r="AO46" i="9"/>
  <c r="AO45"/>
  <c r="AF47"/>
  <c r="AG45"/>
  <c r="AG46"/>
  <c r="BC41" i="10"/>
  <c r="BE41"/>
  <c r="AO45"/>
  <c r="AF45"/>
  <c r="AO41"/>
  <c r="AL41"/>
  <c r="AE45"/>
  <c r="AI41"/>
  <c r="AH41"/>
  <c r="AG41"/>
  <c r="AC45"/>
  <c r="AE41"/>
  <c r="AB41"/>
  <c r="AC41"/>
  <c r="AP45"/>
  <c r="AP46"/>
  <c r="AL47"/>
  <c r="AP49"/>
  <c r="AL45"/>
  <c r="AE47"/>
  <c r="AE48"/>
  <c r="AE49"/>
  <c r="AE46"/>
  <c r="AI47"/>
  <c r="AI48"/>
  <c r="AI45"/>
  <c r="AG46"/>
  <c r="AF47"/>
  <c r="AG49"/>
  <c r="BD34"/>
  <c r="AG45"/>
  <c r="BD6"/>
  <c r="AI46"/>
  <c r="AP47"/>
  <c r="AF48"/>
  <c r="AI49"/>
  <c r="BD13"/>
  <c r="AP48"/>
  <c r="AE49" i="9"/>
  <c r="AB49"/>
  <c r="AF49"/>
  <c r="AL45"/>
  <c r="AP45"/>
  <c r="AG49"/>
  <c r="AL49"/>
  <c r="AI49"/>
  <c r="AP49"/>
  <c r="AC49"/>
  <c r="AO49"/>
  <c r="BD34"/>
  <c r="AH49"/>
  <c r="AF48"/>
  <c r="AB48"/>
  <c r="AH48"/>
  <c r="AE48"/>
  <c r="AC48"/>
  <c r="AG48"/>
  <c r="AO48"/>
  <c r="AO41"/>
  <c r="AP48"/>
  <c r="AL48"/>
  <c r="AI48"/>
  <c r="AH47"/>
  <c r="AI47"/>
  <c r="AE47"/>
  <c r="AB41"/>
  <c r="AQ41"/>
  <c r="BT41"/>
  <c r="BE41"/>
  <c r="BC41"/>
  <c r="AO47"/>
  <c r="AP47"/>
  <c r="AG47"/>
  <c r="AL47"/>
  <c r="AL41"/>
  <c r="AH41"/>
  <c r="AE41"/>
  <c r="AI41"/>
  <c r="AF41"/>
  <c r="AL52" i="7"/>
  <c r="AP43"/>
  <c r="AO52"/>
  <c r="AP48" i="4"/>
  <c r="BD48" s="1"/>
  <c r="BD28" i="2"/>
  <c r="AF41"/>
  <c r="BE16"/>
  <c r="BE20"/>
  <c r="BE26"/>
  <c r="BE10" i="3"/>
  <c r="AP46"/>
  <c r="BE22"/>
  <c r="BE30"/>
  <c r="AP54" i="4"/>
  <c r="BD35"/>
  <c r="AP47" i="7"/>
  <c r="AE53" i="4"/>
  <c r="AC45" i="5"/>
  <c r="AF45"/>
  <c r="AH41" i="6"/>
  <c r="AG43" i="7"/>
  <c r="AG52" s="1"/>
  <c r="BE9" i="2"/>
  <c r="BE10"/>
  <c r="BE14"/>
  <c r="BE22"/>
  <c r="BE30"/>
  <c r="AP45" i="3"/>
  <c r="BE9"/>
  <c r="BE17"/>
  <c r="BE26"/>
  <c r="BE37"/>
  <c r="AP49" i="5"/>
  <c r="AP48" i="7"/>
  <c r="AP50"/>
  <c r="AP41" i="11" l="1"/>
  <c r="BD41" s="1"/>
  <c r="AP41" i="10"/>
  <c r="BD41" s="1"/>
  <c r="AP41" i="9"/>
  <c r="BD41" s="1"/>
  <c r="BD43" i="7"/>
  <c r="AP52"/>
</calcChain>
</file>

<file path=xl/comments1.xml><?xml version="1.0" encoding="utf-8"?>
<comments xmlns="http://schemas.openxmlformats.org/spreadsheetml/2006/main">
  <authors>
    <author>ops.e</author>
  </authors>
  <commentList>
    <comment ref="BY28" authorId="0">
      <text>
        <r>
          <rPr>
            <b/>
            <sz val="9"/>
            <color indexed="81"/>
            <rFont val="Tahoma"/>
            <family val="2"/>
          </rPr>
          <t>ops.e:</t>
        </r>
        <r>
          <rPr>
            <sz val="9"/>
            <color indexed="81"/>
            <rFont val="Tahoma"/>
            <family val="2"/>
          </rPr>
          <t xml:space="preserve">
Remained off from 0927~1008 hrs for replacement of inlet cartridge filter.</t>
        </r>
      </text>
    </comment>
  </commentList>
</comments>
</file>

<file path=xl/comments2.xml><?xml version="1.0" encoding="utf-8"?>
<comments xmlns="http://schemas.openxmlformats.org/spreadsheetml/2006/main">
  <authors>
    <author>ops.e</author>
  </authors>
  <commentList>
    <comment ref="AB21" authorId="0">
      <text>
        <r>
          <rPr>
            <b/>
            <sz val="9"/>
            <color indexed="81"/>
            <rFont val="Tahoma"/>
            <family val="2"/>
          </rPr>
          <t>ops.e:</t>
        </r>
        <r>
          <rPr>
            <sz val="9"/>
            <color indexed="81"/>
            <rFont val="Tahoma"/>
            <family val="2"/>
          </rPr>
          <t xml:space="preserve">
EDG+Wapda import</t>
        </r>
      </text>
    </comment>
    <comment ref="AB25" authorId="0">
      <text>
        <r>
          <rPr>
            <b/>
            <sz val="9"/>
            <color indexed="81"/>
            <rFont val="Tahoma"/>
            <family val="2"/>
          </rPr>
          <t>ops.e:</t>
        </r>
        <r>
          <rPr>
            <sz val="9"/>
            <color indexed="81"/>
            <rFont val="Tahoma"/>
            <family val="2"/>
          </rPr>
          <t xml:space="preserve">
EDG + Wapda Import</t>
        </r>
      </text>
    </comment>
  </commentList>
</comments>
</file>

<file path=xl/comments3.xml><?xml version="1.0" encoding="utf-8"?>
<comments xmlns="http://schemas.openxmlformats.org/spreadsheetml/2006/main">
  <authors>
    <author>ops.e</author>
  </authors>
  <commentList>
    <comment ref="Y24" authorId="0">
      <text>
        <r>
          <rPr>
            <b/>
            <sz val="9"/>
            <color indexed="81"/>
            <rFont val="Tahoma"/>
            <family val="2"/>
          </rPr>
          <t>ops.e:</t>
        </r>
        <r>
          <rPr>
            <sz val="9"/>
            <color indexed="81"/>
            <rFont val="Tahoma"/>
            <family val="2"/>
          </rPr>
          <t xml:space="preserve">
Offline washing</t>
        </r>
      </text>
    </comment>
  </commentList>
</comments>
</file>

<file path=xl/sharedStrings.xml><?xml version="1.0" encoding="utf-8"?>
<sst xmlns="http://schemas.openxmlformats.org/spreadsheetml/2006/main" count="2401" uniqueCount="405">
  <si>
    <t>Plant tripped at 1026hrs due to WAPDA supply failure. After restoration of WAPDA supply at 1042hrs, CT-2 synch @ 1139hrs, CT-1 synch @ 1211hrs and STG synch @ 1214hrs.</t>
  </si>
  <si>
    <t>Monthly Operational Returns Kabirwala</t>
  </si>
  <si>
    <t xml:space="preserve">Date </t>
  </si>
  <si>
    <t>Site Avg. Ambient Temp.F</t>
  </si>
  <si>
    <t>Site Avg. Relative Humidty %</t>
  </si>
  <si>
    <t>Site Ambient Temp</t>
  </si>
  <si>
    <t>Base load hours</t>
  </si>
  <si>
    <t>Standby hours</t>
  </si>
  <si>
    <t>Plant ambient corrected Max Load</t>
  </si>
  <si>
    <t xml:space="preserve"> Corrected Plant Capacity</t>
  </si>
  <si>
    <t>Ambient Corrected Daclared Avail'y (MWH)</t>
  </si>
  <si>
    <t>Plant WAPDA Dispatch (MWH)</t>
  </si>
  <si>
    <t>Net Plant Export (MWH)</t>
  </si>
  <si>
    <t>Gross Generation</t>
  </si>
  <si>
    <t>CT1 Average Cap (MW)</t>
  </si>
  <si>
    <t>CT1 Unavail minutes</t>
  </si>
  <si>
    <t>CT2 Average Cap (MW)</t>
  </si>
  <si>
    <t>CT2 Unavail minutes</t>
  </si>
  <si>
    <t>ST Average Cap (MW)</t>
  </si>
  <si>
    <t>ST Unavail minutes</t>
  </si>
  <si>
    <t>Plant Aux Load including Colony Load MWH</t>
  </si>
  <si>
    <r>
      <t>Differenece</t>
    </r>
    <r>
      <rPr>
        <sz val="10"/>
        <rFont val="Arial"/>
        <family val="2"/>
      </rPr>
      <t xml:space="preserve"> (+/-) MW</t>
    </r>
  </si>
  <si>
    <t>Maximum Daily Generation</t>
  </si>
  <si>
    <t>Daily Load Factor</t>
  </si>
  <si>
    <t>Avg. Corrected Plant Capacity</t>
  </si>
  <si>
    <t>Plant Capacity Factor</t>
  </si>
  <si>
    <t>Plant Availability  Factor</t>
  </si>
  <si>
    <t>Equivalent Plant Availability</t>
  </si>
  <si>
    <t>LBtu gas flow (mmscf/day)</t>
  </si>
  <si>
    <r>
      <t>1</t>
    </r>
    <r>
      <rPr>
        <sz val="9"/>
        <rFont val="Arial"/>
        <family val="2"/>
      </rPr>
      <t xml:space="preserve"> LBtu gas (Average Btu/scf) </t>
    </r>
  </si>
  <si>
    <t>LBTU MMBTU</t>
  </si>
  <si>
    <r>
      <t>1</t>
    </r>
    <r>
      <rPr>
        <sz val="9"/>
        <rFont val="Arial"/>
        <family val="2"/>
      </rPr>
      <t xml:space="preserve"> HBtu gas flow (mmscf/day)</t>
    </r>
  </si>
  <si>
    <r>
      <t>1</t>
    </r>
    <r>
      <rPr>
        <sz val="9"/>
        <rFont val="Arial"/>
        <family val="2"/>
      </rPr>
      <t xml:space="preserve"> HBtu gas (Average Btu/scf) </t>
    </r>
  </si>
  <si>
    <t>HBTU MMBTU</t>
  </si>
  <si>
    <t>HHV Net Heat Rate (Btu/Kwh)</t>
  </si>
  <si>
    <t>Avg. declared availability</t>
  </si>
  <si>
    <t>CT1    Derated  MW</t>
  </si>
  <si>
    <t>CT1 derated mintutes</t>
  </si>
  <si>
    <t>CT-2 derated MW</t>
  </si>
  <si>
    <t>CT-2 derated mintutes</t>
  </si>
  <si>
    <t>ST derated MW</t>
  </si>
  <si>
    <t>ST derated mintutes</t>
  </si>
  <si>
    <t>WAPDA Backfeed (MWH)</t>
  </si>
  <si>
    <t xml:space="preserve"> CT-1 Gross Generation (MWH)</t>
  </si>
  <si>
    <t xml:space="preserve"> CT-2 Gross Generation (MWH)</t>
  </si>
  <si>
    <t xml:space="preserve"> STG Gross Generation (MWH)</t>
  </si>
  <si>
    <t xml:space="preserve"> CT-1 &amp; CT-2 MWH difference </t>
  </si>
  <si>
    <t xml:space="preserve"> Base load  Heat Rate</t>
  </si>
  <si>
    <t>STG load</t>
  </si>
  <si>
    <t>DB1</t>
  </si>
  <si>
    <t>DB2</t>
  </si>
  <si>
    <t xml:space="preserve">CT1 </t>
  </si>
  <si>
    <t>CT1 Gas flow</t>
  </si>
  <si>
    <t>CT2 Gas flow</t>
  </si>
  <si>
    <t>Pamb</t>
  </si>
  <si>
    <t>Freq. Hz</t>
  </si>
  <si>
    <t>LBTU Gas Specific gravity</t>
  </si>
  <si>
    <t>CT-1 compressor efficiency(%)</t>
  </si>
  <si>
    <t>CT-2 compressor efficiency(%)</t>
  </si>
  <si>
    <t>CT-1                 Heat Rate (Btu/Kwh)</t>
  </si>
  <si>
    <t>CT-2                Heat Rate (Btu/Kwh)</t>
  </si>
  <si>
    <t>DB(1+2)</t>
  </si>
  <si>
    <t>DB-1 Ops Hours</t>
  </si>
  <si>
    <t>DB-2 Ops Hours</t>
  </si>
  <si>
    <t>CT-1 Wetcomprssion Ops Hours</t>
  </si>
  <si>
    <t>RO  Operation Hours</t>
  </si>
  <si>
    <t>CT1</t>
  </si>
  <si>
    <t>CT2</t>
  </si>
  <si>
    <t>mmscf/d</t>
  </si>
  <si>
    <t>WetC flow</t>
  </si>
  <si>
    <t xml:space="preserve">HBTU KPPH </t>
  </si>
  <si>
    <t>LBTU KPPH</t>
  </si>
  <si>
    <t>mbar</t>
  </si>
  <si>
    <t>Hz</t>
  </si>
  <si>
    <t>Max</t>
  </si>
  <si>
    <t>Min</t>
  </si>
  <si>
    <t>hrs</t>
  </si>
  <si>
    <t>min</t>
  </si>
  <si>
    <t>gpm</t>
  </si>
  <si>
    <t>Week 1</t>
  </si>
  <si>
    <t>Week 2</t>
  </si>
  <si>
    <t>0..9157</t>
  </si>
  <si>
    <t>Week 3</t>
  </si>
  <si>
    <t>Week 4</t>
  </si>
  <si>
    <t>Week 5</t>
  </si>
  <si>
    <t>Monthly</t>
  </si>
  <si>
    <t>Totals</t>
  </si>
  <si>
    <t>Avg.F</t>
  </si>
  <si>
    <t>% Avg.</t>
  </si>
  <si>
    <t>M Avg</t>
  </si>
  <si>
    <t>m Avg</t>
  </si>
  <si>
    <t>Avg Int Avi</t>
  </si>
  <si>
    <t>Avg Ext Avi</t>
  </si>
  <si>
    <t>MWhr Total</t>
  </si>
  <si>
    <t>MW Avg</t>
  </si>
  <si>
    <t>Total min</t>
  </si>
  <si>
    <t>Avg MW</t>
  </si>
  <si>
    <t xml:space="preserve"> MWhr</t>
  </si>
  <si>
    <t>Total MW</t>
  </si>
  <si>
    <t>Av Max D/Gen</t>
  </si>
  <si>
    <t>Av. DailyLF</t>
  </si>
  <si>
    <t>Avg.</t>
  </si>
  <si>
    <t>Total</t>
  </si>
  <si>
    <t>Weeks data</t>
  </si>
  <si>
    <t>Site Avg. Amb. Temp F</t>
  </si>
  <si>
    <t>Site Avg. Relative humidity %</t>
  </si>
  <si>
    <t>Site Maximum/Minumum Temperature</t>
  </si>
  <si>
    <t>CT-1 Base Load Hours</t>
  </si>
  <si>
    <t>CT-2 Base Load Hours</t>
  </si>
  <si>
    <t>CT-1 stand by                   hours / min</t>
  </si>
  <si>
    <t>CT-2 standby             hours / min</t>
  </si>
  <si>
    <t>Plant ambient Corrected maximum Load                         hours/min</t>
  </si>
  <si>
    <t xml:space="preserve"> Average Corrected Plant Capacity</t>
  </si>
  <si>
    <t>Ambient Corrected Declared Avail'y (MWH)</t>
  </si>
  <si>
    <t>Av Plant WAPDA Dispatch</t>
  </si>
  <si>
    <t>CT1 Av Cap (MW)</t>
  </si>
  <si>
    <t>CT2 Av Cap (MW)</t>
  </si>
  <si>
    <t xml:space="preserve">Avg. Corrected Plant </t>
  </si>
  <si>
    <t>Plant Capacity Facto</t>
  </si>
  <si>
    <t>LBtu gas flow mmscf</t>
  </si>
  <si>
    <t>PL gas flow (mscf/week)</t>
  </si>
  <si>
    <r>
      <t>1</t>
    </r>
    <r>
      <rPr>
        <sz val="9"/>
        <rFont val="Arial"/>
        <family val="2"/>
      </rPr>
      <t xml:space="preserve"> PL gas (Average Btu/scf) </t>
    </r>
  </si>
  <si>
    <t>Plant Net Heat Rate (Btu/Kwh)</t>
  </si>
  <si>
    <t>Date</t>
  </si>
  <si>
    <t>Plant Status Whether Normal Operation or Tripping (State full detail for trippings/return to normal).</t>
  </si>
  <si>
    <t>Part load     Heat Rate</t>
  </si>
  <si>
    <t>Week 6</t>
  </si>
  <si>
    <t>Week 7</t>
  </si>
  <si>
    <t>Week 8</t>
  </si>
  <si>
    <t>Week 9</t>
  </si>
  <si>
    <t>Plant load remained 144~152 MW to remain within HBTU gas quota by M/S SNGPL.</t>
  </si>
  <si>
    <t>Plant load remained 145~149 MW to remain within allocated HBTU gas quota by M/S SNGPL.</t>
  </si>
  <si>
    <t>Plant load remained 144~148 MW to remain within allocated HBTU gas quota by M/S SNGPL. WAPDA Load despatch of 135MW received from 0152~0415hrs</t>
  </si>
  <si>
    <t>CT-2 desynch @0418 hrs &amp; synch @1442 hrs after compressor offline washing. WAPDA Load despatch of 135MW received from 0020~1638hrs &amp; 2308~0000hrs.</t>
  </si>
  <si>
    <t>Plant load remained 146~149 MW to remain within allocated HBTU gas quota by M/S SNGPL. WAPDA Load despatch of 150 MW received at 0830 hrs.</t>
  </si>
  <si>
    <t>Plant load remained 145~150 MW to remain within HBTU gas quota by M/S SNGPL.</t>
  </si>
  <si>
    <t>Plant load remained 145~149 MW to remain within HBTU gas quota by M/S SNGPL.</t>
  </si>
  <si>
    <t>Plant load remained 146~151 MW to remain within HBTU gas quota by M/S SNGPL.</t>
  </si>
  <si>
    <t>Plant load remained 145~149 MW to remain within HBTU gas quota by M/S SNGPL. Wapda Load Despatch of 135 MW received from 0221~0908 hrs &amp; from 2322~2400 hrs.</t>
  </si>
  <si>
    <t>Plant load remained 145~149 MW to remain within HBTU gas quota by M/S SNGPL. Wapda Load Despatch of 135 MW received from 0000~0323 hrs.</t>
  </si>
  <si>
    <t>Plant load remained 144~149 MW to remain within HBTU gas quota by M/S SNGPL.</t>
  </si>
  <si>
    <t>Plant load remained 144~149 MW to remain within HBTU gas quota by M/S SNGPL. Wapda Load Despatch of 135 MW received from 0055~0426 hrs.</t>
  </si>
  <si>
    <t>Plant load remained 144~148 MW to remain within HBTU gas quota by M/S SNGPL.</t>
  </si>
  <si>
    <t>Plant load remained 143~149 MW to remain within allocated HBTU gas quota by M/S SNGPL.</t>
  </si>
  <si>
    <t>Plant load remained 142~148 MW to remain within allocated HBTU gas quota by M/S SNGPL.</t>
  </si>
  <si>
    <t>Plant load remained 141~147 MW to remain within allocated HBTU gas quota by M/S SNGPL.</t>
  </si>
  <si>
    <t>Plant load remained 143~150 MW to remain within allocated HBTU gas quota by M/S SNGPL.</t>
  </si>
  <si>
    <t>Plant load remained 144~147 MW to remain within HBTU gas quota by M/S SNGPL.</t>
  </si>
  <si>
    <t>Plant load remained 144~150 MW to remain within HBTU gas quota by M/S SNGPL.</t>
  </si>
  <si>
    <t>Plant load remained 144~151 MW to remain within HBTU gas quota by M/S SNGPL.</t>
  </si>
  <si>
    <t>Plant load remained 143~150 MW to remain within HBTU gas quota by M/S SNGPL.</t>
  </si>
  <si>
    <t>Plant load remained 143~148 MW to remain within HBTU gas quota by M/S SNGPL.</t>
  </si>
  <si>
    <t>Week 10</t>
  </si>
  <si>
    <t>Week 11</t>
  </si>
  <si>
    <t>Week 12</t>
  </si>
  <si>
    <t>Week 13</t>
  </si>
  <si>
    <t>Plant load remained 139~149 MW to remain within allocated HBTU gas quota by M/S SNGPL.</t>
  </si>
  <si>
    <t>Plant load remained 144~149 MW to remain within allocated HBTU gas quota by M/S SNGPL.</t>
  </si>
  <si>
    <t>Plant load remained 144~148 MW to remain within allocated HBTU gas quota by M/S SNGPL.</t>
  </si>
  <si>
    <t>Plant load remained 144~147 MW to remain within allocated HBTU gas quota by M/S SNGPL.</t>
  </si>
  <si>
    <t>Plant load gradually reduced from 148 MW to 136 MW by decreasing duct burners firing at 0007 hrs to remain within restricted plant heat rate.</t>
  </si>
  <si>
    <t>Plant load increased from 134 MW to 144 MW at 1105 hrs by increasing duct burner firing to achieve maximum export within allowable HBTU gas quota.</t>
  </si>
  <si>
    <t>CT-2 de-synch @ 0021 hrs &amp; synch @ 1604 hrs to avail "Approved Scheduled Outage - 2017".</t>
  </si>
  <si>
    <t>CT-1 de-synch @ 0021 hrs &amp; synch @ 1707 hrs to avail "Approved Scheduled Outage - 2017".</t>
  </si>
  <si>
    <t>Plant load remained 140~150 MW to remain within allocated HBTU gas quota by SNGPL.</t>
  </si>
  <si>
    <t>Plant load remained 145~149 MW to keep within allocated HBTU gas quota by SNGPL.</t>
  </si>
  <si>
    <t>Plant load remained 145~150 MW to keep within HBTU gas quota by M/S SNGPL. Wapda Load Despatch of 135 MW received from 0039~0553 hrs.</t>
  </si>
  <si>
    <t>Plant load remained 146~149 MW to keep within allocated HBTU gas quota by M/S SNGPL.</t>
  </si>
  <si>
    <t>Plant load remained 145~149 MW to keep within allocated HBTU gas quota by M/S SNGPL.</t>
  </si>
  <si>
    <t>Complex load increased from 146 to 151 MW @ 0813 hrs to achieve ambient corrected maximum export.</t>
  </si>
  <si>
    <t>Normal operation, plant remained at base load throughout the day.</t>
  </si>
  <si>
    <t>Plant load gradually reduced from 148 MW to 138 MW by decreasing duct burners firing at 0010 hrs to remain within restricted plant heat rate.</t>
  </si>
  <si>
    <t>Plant load increased from 131 MW to 142 MW at 1105 hrs by increasing duct burner firing to achieve maximum export within allowable HBTU gas quota.</t>
  </si>
  <si>
    <t>Complex Tripped at 0612 hrs due to WAPDA supply failure.After restoration of WAPDA supply at 0622 hrs, CT-2 synch @ 0733 hrs, CT-1 @ 0753 hrs &amp; STG @ 0954 hrs.</t>
  </si>
  <si>
    <t>Plant load remained 139~148 MW to keep within allocated HBTU gas quota by M/S SNGPL.</t>
  </si>
  <si>
    <t>Plant load remained 140~148 MW to keep within allocated HBTU gas quota by M/S SNGPL.</t>
  </si>
  <si>
    <t>Plant load remained 129~143 MW to keep within allocated HBTU gas quota by SNGPL. Duct burners taken out of service at 2300 hrs to remain within restricted plant heat rate.</t>
  </si>
  <si>
    <t>Plant load remained restricted 121~131 MW from 0000~2400 hrs as both duct burners remained off  to remain within restricted plant heat rate.</t>
  </si>
  <si>
    <t>Plant load increased from 124 to 136 MW by increasing duct burners firing at 1100 hrs and again reduced from 137 to 129 MW by decreasing duct burners firing at 2300 hrs to keep within restricted plant heat rate.</t>
  </si>
  <si>
    <t>Plant load increased from 127 to 136 MW by increasing duct burners firing at 1700 hrs and again reduced from 139 to 130 MW by decreasing duct burners firing at 2300 hrs to keep within restricted plant heat rate.</t>
  </si>
  <si>
    <t>Plant load increased from 129 to 139 MW by increasing duct firing at 1100 hrs to achieve maximum export within allowable gas quota.</t>
  </si>
  <si>
    <t>Plant load decreased from 142 to 130 MW at 0900 hrs and from 130 to 126 MW at 2300 hrs by decreasing duct burners firing to remain within restricted plant heat rate.</t>
  </si>
  <si>
    <t>Plant load remained 123~137 MW to remain within restricted plant heat rate.</t>
  </si>
  <si>
    <t>Week 14</t>
  </si>
  <si>
    <t>Week 15</t>
  </si>
  <si>
    <t>Week 16</t>
  </si>
  <si>
    <t xml:space="preserve">Week 17 </t>
  </si>
  <si>
    <t>Week 18</t>
  </si>
  <si>
    <t>Week 50</t>
  </si>
  <si>
    <t>Week 51</t>
  </si>
  <si>
    <t>Week 52</t>
  </si>
  <si>
    <t>Week 53</t>
  </si>
  <si>
    <t>Week 54</t>
  </si>
  <si>
    <t>CT-2 de-synch @ 0023 hrs and synch @ 1131 hrs for "compressor offline washing".</t>
  </si>
  <si>
    <t>Plant load restricted to 119~130 MW from 0000~2400 hrs as both duct burners kept off  to remain within contractual plant heat rate.</t>
  </si>
  <si>
    <t>Plant load increased from 123 MW to 138 MW @ 1100 hrs by taking both duct burners into service to achieve ambient corrected export.</t>
  </si>
  <si>
    <t>Plant load gradually decreased for complete shutdown due to suspension of HBTU gas by SNGPL. CT-1, CT-2 &amp; STG de-synch @ 0022 hrs.</t>
  </si>
  <si>
    <t>Plant remained shutdown due to suspension of HBTU gas supply by SNGPL.</t>
  </si>
  <si>
    <t>After restoration of HBTU gas supply by SNGPL, CT-1 synch @ 1221hrs, CT-2 synch @ 1035hrs and STG synch @ 1242hrs.</t>
  </si>
  <si>
    <t xml:space="preserve">Plant load reduced from 144 to 130 MW by decreasing duct burners firing to remain within restricted plant heat rate. </t>
  </si>
  <si>
    <t>Plant load restricted from 125~132 MW throughout the day to keep within contractual plant heat rate.</t>
  </si>
  <si>
    <t>Plant load remained 124~132 MW throughout the day to keep within contractual plant heat rate.</t>
  </si>
  <si>
    <t>Plant load remained 125~131 MW and Duct burners taken out of service at 2300 hrs to keep within restricted plant heat rate.</t>
  </si>
  <si>
    <t>Plant load restricted 118~128 MW from 0000~2400 hrs as both duct burners remained off  to keep within restricted plant heat rate.</t>
  </si>
  <si>
    <t>Plant load remained 119~130 MW throughout the day to keep within contractual plant heat rate.</t>
  </si>
  <si>
    <t>Plant tripped @ 0926 hrs due to “Wapda Supply Failure”. WAPDA supply restored at 0940hrs. CT-2 synch @ 1032 hrs, CT-1 synch @ 1055 hrs &amp; STG synch @ 1106 hrs. Again Plant tripped @ 1639 hrs due to “Wapda Supply Failure”. After restoration of Wapda Supply @ 1654 hrs, CT-2 synch @ 1746 hrs, CT-1 synch @ 1817 hrs &amp; STG synch @ 1825 hrs.</t>
  </si>
  <si>
    <t>Plant load restricted to 117~126 MW from 0000~2400 hrs as both duct burners kept off  to remain within contractual heat rate.</t>
  </si>
  <si>
    <t>Plant load restricted to 116~127 MW from 0000~2400 hrs as both duct burners kept off  to remain within contractual heat rate.</t>
  </si>
  <si>
    <t>Plant load restricted to 118~125 MW from 0000~2400 hrs as both duct burners kept off  to remain within contractual heat rate.</t>
  </si>
  <si>
    <t>Plant load restricted to 120~128 MW from 0000~2400 hrs as both duct burners kept off  to remain within contractual heat rate.</t>
  </si>
  <si>
    <t>Plant load restricted to 122~129 MW from 0000~2400 hrs as both duct burners kept off  to remain within contractual heat rate.</t>
  </si>
  <si>
    <t>Plant load restricted to 122~130 MW from 0000~2400 hrs as both duct burners kept off  to remain within contractual heat rate.</t>
  </si>
  <si>
    <t>Plant load restricted to 121~129 MW from 0000~2400 hrs as both duct burners kept off  to remain within contractual heat rate.</t>
  </si>
  <si>
    <t>Plant load increased from 122 to 135 MW by taking duct burners into service at 1100 hrs to achieve maximum export, at 2300 hrs plant load reduced from 139 to 129 MW by decreasing duct burners firing to keep within restricted plant heat rate.</t>
  </si>
  <si>
    <t>Plant load increased from 126 to 137 MW by taking duct burners into service at 1100 hrs to achieve maximum export. At 2300 hrs, plant load reduced from 140 to 127 MW by decreasing duct burners firing to keep within contractual plant heat rate.</t>
  </si>
  <si>
    <t>Plant load increased from 123 to 134 MW by increasing duct firing at 1100 hrs to achieve maximum export. At 2300 hrs, plant load reduced from 140 to 128 MW by taking duct burners out of service to keep within contractual plant heat rate.</t>
  </si>
  <si>
    <t>Plant load increased from 124 to 137 MW by increasing duct firing at 1100 hrs to achieve maximum export. At 2300 hrs, plant load reduced from 140 to 127 MW by taking duct burners out of service to keep within contractual plant heat rate.</t>
  </si>
  <si>
    <t>Week 19</t>
  </si>
  <si>
    <t>Week 20</t>
  </si>
  <si>
    <t>Week 21</t>
  </si>
  <si>
    <t>Week 22</t>
  </si>
  <si>
    <t>Plant load increased from 122 to 137 MW by taking duct burners into service at 1100 hrs to achieve maximum export. At 2300 hrs, plant load reduced from 141 to 128 MW by decreasing duct burners firing to keep within restricted plant heat rate.</t>
  </si>
  <si>
    <t>Plant load increased from 124 to 136 MW by increasing duct firing at 1100 hrs to achieve maximum export. At 2300 hrs, plant load reduced from 137 to 125 MW by decreasing duct burners firing to keep within contractual plant heat rate.</t>
  </si>
  <si>
    <t>Plant load increased from 124 to 136 MW by increasing duct firing at 1100 hrs to achieve maximum export. At 2300 hrs, plant load reduced from 141 to 127 MW by decreasing duct burners firing to keep within contractual plant heat rate.</t>
  </si>
  <si>
    <t>Plant load increased from 122 to 136 MW by increasing duct firing at 1100 hrs to achieve maximum export. At 2300 hrs, plant load reduced from 138 to 126 MW by decreasing duct burners firing to keep within contractual plant heat rate.</t>
  </si>
  <si>
    <t>Plant load increased from 122 to 136 MW by increasing duct firing at 1100 hrs to achieve maximum export. At 2300 hrs, plant load reduced from 136 to 123 MW by taking duct burners out of service to keep within contractual plant heat rate.</t>
  </si>
  <si>
    <t>Plant load restricted to 117~124 MW from 0000~2400 hrs as both duct burners kept off  to remain within contractual heat rate.</t>
  </si>
  <si>
    <t>Plant load increased to maximum (134MW) at 1150hrs by taking DBs into service. Plant tripped at 1520 hrs due to WAPDA supply failure. After restoration of WAPDA supply at 1525hrs, CT-2 synch @ 1642hrs, CT-1 synch @ 1710hrs and STG synch @ 1717hrs.</t>
  </si>
  <si>
    <t>Plant load increased from 121 to 134 MW by taking duct burners into service at 1100 hrs to achieve maximum export. At 2300 hrs, plant load reduced from 136 to 124 MW by decreasing duct burners firing to keep within contractual plant heat rate.</t>
  </si>
  <si>
    <t>Plant load increased from 120 to 132 MW by increasing duct firing at 1100 hrs to achieve maximum export. At 2300 hrs, plant load reduced from 138 to 126 MW by decreasing duct burners firing to keep within contractual plant heat rate.</t>
  </si>
  <si>
    <t>Plant load increased from 121 to 133 MW by increasing duct firing at 1100 hrs to achieve maximum export. At 2300 hrs, plant load reduced from 136 to 126 MW by decreasing duct burners firing to keep within contractual plant heat rate.</t>
  </si>
  <si>
    <t>Plant load increased from 121 to 133 MW by increasing duct firing at 1100 hrs to achieve maximum export. At 2300 hrs, plant load reduced from 137 to 127 MW by decreasing duct burners firing to keep within contractual plant heat rate.</t>
  </si>
  <si>
    <t>Plant load increased from 121 to 133 MW by increasing duct firing at 1100 hrs to achieve maximum export. At 2300 hrs, plant load reduced from 136 to 124 MW by taking duct burners out of service to keep within contractual plant heat rate.</t>
  </si>
  <si>
    <t>Plant tripped at 1440 hrs due to WAPDA supply failure. After restoration of WAPDA supply at 1504hrs, CT-2 synch @ 1553hrs, CT-1 synch @ 1618hrs and STG synch @ 1630hrs</t>
  </si>
  <si>
    <t xml:space="preserve">Plant load increased from 119 to 133 MW by taking duct burners into service  at 1100 hrs to achieve maximum export. At 2300 hrs, plant load reduced from 135 to 123 MW by decreasing  duct burners firing  to keep within contractual plant heat rate.
</t>
  </si>
  <si>
    <t>Plant load increased from 120 to 133 MW by increasing duct firing at 1100 hrs to achieve maximum export. At 2300 hrs, plant load reduced from 139 to 126 MW by decreasing duct burners firing to keep within contractual plant heat rate.</t>
  </si>
  <si>
    <t>Plant load increased from 123 to 137 MW by increasing duct firing at 1100 hrs to achieve maximum export. At 2300 hrs, plant load reduced from 137 to 125 MW by decreasing duct burners firing to keep within contractual plant heat rate.</t>
  </si>
  <si>
    <t>Plant load increased from 119 to 133 MW by increasing duct firing at 1100 hrs to achieve maximum export. At 2300 hrs, plant load reduced from 138 to 126 MW by decreasing duct burners firing to keep within contractual plant heat rate.</t>
  </si>
  <si>
    <t>Plant load increased from 118 to 132 MW by increasing duct firing at 1100 hrs to achieve maximum export. At 2300 hrs, plant load reduced from 137 to 124 MW by decreasing duct burners firing to keep within contractual plant heat rate.</t>
  </si>
  <si>
    <t>Plant load increased from 121 to 133 MW by increasing duct firing at 1100 hrs to achieve maximum export. At 2300 hrs, plant load reduced from 137 to 124 MW by taking duct burners out of service to keep within contractual plant heat rate.</t>
  </si>
  <si>
    <t>Plant load restricted to 120~126 MW from 0000~2400 hrs as both duct burners kept off  to remain within contractual heat rate.</t>
  </si>
  <si>
    <t>Plant load restricted to 119~127 MW from 0000~2400 hrs as both duct burners kept off  to remain within contractual heat rate.</t>
  </si>
  <si>
    <t>Plant load restricted to 117~125 MW from 0000~2400 hrs as both duct burners kept off  to remain within contractual heat rate.</t>
  </si>
  <si>
    <t>Plant load restricted to 116~123 MW from 0000~2400 hrs as both duct burners kept off  to remain within contractual heat rate.</t>
  </si>
  <si>
    <t>Plant load restricted to 116~122 MW from 0000~2400 hrs as both duct burners kept off  to remain within contractual heat rate.</t>
  </si>
  <si>
    <t>Plant load increased from 117 to 133 MW by taking duct burners into service at 1100 hrs to achieve maximum export. At 2300 hrs, plant load reduced from 137 to 121 MW by decreasing duct burners firing to keep within contractual plant heat rate.</t>
  </si>
  <si>
    <t>Plant load increased from 118 to 133 MW by increasing duct firing at 1100 hrs to achieve maximum export. At 2300 hrs, plant load reduced from 134 to 117 MW by taking duct burners out of service to keep within contractual plant heat rate.</t>
  </si>
  <si>
    <t>Plant load restricted to 114~120 MW from 0000~2400 hrs as both duct burners kept off  to remain within contractual heat rate.</t>
  </si>
  <si>
    <t>Plant load restricted to 117~123 MW from 0000~2400 hrs as both duct burners kept off  to remain within contractual heat rate.</t>
  </si>
  <si>
    <t xml:space="preserve">Plant load increased from 117 to 133 MW by taking duct burners into service at 1100 hrs to achieve maximum export. At 2300 hrs, plant load reduced from 137 to 123 MW by decreasing  duct burners firing  to keep within contractual plant heat rate.
</t>
  </si>
  <si>
    <t>Week 23</t>
  </si>
  <si>
    <t>Week 24</t>
  </si>
  <si>
    <t>Week 25</t>
  </si>
  <si>
    <t>Week 26</t>
  </si>
  <si>
    <t>Plant load increased from 122 to 134 MW by increasing duct firing at 1100 hrs to achieve maximum export. At 2300 hrs, plant load reduced from 136 to 122 MW by taking duct burners out of service to keep within contractual plant heat rate.</t>
  </si>
  <si>
    <t>Plant load increased from 118 to 131 MW by taking duct burners into service  at 1100 hrs to achieve maximum export. At 2300 hrs, plant load reduced from 135 to 123 MW by decreasing  duct burners firing  to keep within contractual plant heat rate.</t>
  </si>
  <si>
    <t>Plant load increased from 117 to 130 MW by increasing duct firing at 1100 hrs to achieve maximum export. At 2300 hrs, plant load reduced from 135 to 121 MW by taking duct burners out of service to keep within contractual plant heat rate.</t>
  </si>
  <si>
    <t>Gas turbine CT-2 de-synch @ 0022hrs and again synch@ 1047hrs after compressor offline washing.</t>
  </si>
  <si>
    <t>Plant load increased from 117 to 133 MW by taking DBs into service at 1100 hrs to achieve maximum export. At 2300 hrs, plant load reduced from 134 to 118 MW by taking duct burners out of service to keep within contractual plant heat rate.</t>
  </si>
  <si>
    <t>Plant load increased from 118 to 133 MW by taking DBs into service at 1100 hrs to achieve maximum export. At 2300 hrs, plant load reduced from 133 to 118 MW by taking duct burners out of service to keep within contractual plant heat rate.</t>
  </si>
  <si>
    <t>Plant load increased from 120 to 135 MW by taking DBs into service at 1100 hrs to achieve maximum export. At 2300 hrs, plant load reduced from 136 to 120 MW by taking duct burners out of service to keep within contractual plant heat rate.</t>
  </si>
  <si>
    <t>Plant load restricted to 118~126 MW from 0000~2400 hrs as both duct burners kept off to remain within contractual heat rate.</t>
  </si>
  <si>
    <t>Plant load restricted to 119~127 MW from 0000~2400 hrs as both duct burners kept off to remain within contractual heat rate.</t>
  </si>
  <si>
    <t>Plant load restricted to 116~126 MW from 0000~2400 hrs as both duct burners kept off to remain within contractual heat rate.</t>
  </si>
  <si>
    <t>Plant load restricted to 120~126 MW from 0000~2400 hrs as both duct burners kept off to remain within contractual heat rate.</t>
  </si>
  <si>
    <t>Plant load restricted to 117~123 MW from 0000~2400 hrs as both duct burners kept off to remain within contractual heat rate.</t>
  </si>
  <si>
    <t>Plant load restricted to 116~121 MW from 0000~2400 hrs as both duct burners kept off to remain within contractual heat rate.</t>
  </si>
  <si>
    <t>Plant load restricted to 115~124 MW from 0000~2400 hrs as both duct burners kept off to remain within contractual heat rate.</t>
  </si>
  <si>
    <t>Plant load restricted to 115~120 MW from 0000~2400 hrs as both duct burners kept off to remain within contractual heat rate.</t>
  </si>
  <si>
    <t>Plant load restricted to 115~121 MW from 0000~2400 hrs as both duct burners kept off to remain within contractual heat rate.</t>
  </si>
  <si>
    <t>Plant load restricted to 115~122 MW from 0000~2400 hrs as both duct burners kept off to remain within contractual heat rate.</t>
  </si>
  <si>
    <t>Plant load restricted to 119~123 MW from 0000~2400 hrs as both duct burners kept off to remain within contractual heat rate.</t>
  </si>
  <si>
    <t>Plant load restricted to 117~122 MW from 0000~2400 hrs as both duct burners kept off to remain within contractual heat rate.</t>
  </si>
  <si>
    <t>Plant load restricted to 116~120 MW from 0000~2400 hrs as both duct burners kept off to remain within contractual heat rate.</t>
  </si>
  <si>
    <t>Plant load increased from 117 to 131 MW by taking duct burners into service at 1100 hrs to achieve maximum export. At 2300 hrs, plant load reduced from 135 to 121 MW by decreasing duct burners firing to keep within contractual plant heat rate.</t>
  </si>
  <si>
    <t>Plant load increased from 119 to 132 MW by increasing duct firing at 1100 hrs to achieve maximum export.  At 2300 hrs, plant load reduced from 133 to 120 MW by decreasing duct burners firing to keep within contractual plant heat rate.</t>
  </si>
  <si>
    <t>Plant load increased from 125 to 138 MW at 1100 hrs to achieve maximum export.  At 2300 hrs, plant load reduced from 137 to 124 MW to keep within contractual plant heat rate. Wapda Load despatch of 97 MW received from 1923 hrs to 2020 hrs.</t>
  </si>
  <si>
    <t>Plant load increased from 122 to 134 MW by increasing duct firing at 1100 hrs to achieve maximum export.  At 2300 hrs, plant load reduced from 135 to 121 MW by taking duct burners out of service to keep within contractual plant heat rate.</t>
  </si>
  <si>
    <t>Plant load restricted to 118~122 MW from 0000~2400 hrs as both duct burners kept off to remain within contractual heat rate.</t>
  </si>
  <si>
    <t>Week 27</t>
  </si>
  <si>
    <t>Week 28</t>
  </si>
  <si>
    <t>Week 29</t>
  </si>
  <si>
    <t>Week 30</t>
  </si>
  <si>
    <t>Week 31</t>
  </si>
  <si>
    <t>Plant load restricted to 115~120 MW from 0000~2400 hrs as both duct burners kept off  to remain within contractual heat rate.</t>
  </si>
  <si>
    <t>Plant load restricted to 116~120 MW from 0000~2400 hrs as both duct burners kept off  to remain within contractual heat rate.</t>
  </si>
  <si>
    <t>Plant load increased from 118 to 132 MW by taking DBs into service at 1100 hrs to achieve maximum export. At 2300 hrs, plant load reduced from 134 to 116 MW by taking duct burners out of service to keep within contractual plant heat rate.</t>
  </si>
  <si>
    <t>CT-1 de-synch @ 1153 hrs, CT-2 de-synch @ 1227 hrs &amp; STG de-synch @ 1225 hrs due to suspension of HBTU gas supply by SNGPL.</t>
  </si>
  <si>
    <t>After restoration of HBTU gas supply by M/S SNGPL, CT-2 synch @ 2133 hrs &amp; STG synch @ 2308 hrs.</t>
  </si>
  <si>
    <t>CT-1 synch @ 0107 hrs, DBs remained OFF throughout the day to remain within contractual heat rate.</t>
  </si>
  <si>
    <t>Plant load restricted to 118~124 MW from 0000~2400 hrs as both duct burners kept off  to remain within contractual heat rate.</t>
  </si>
  <si>
    <t>Plant load restricted to 116~121 MW from 0000~2400 hrs as both duct burners kept off  to remain within contractual heat rate.</t>
  </si>
  <si>
    <t>Plant load restricted to 117~122 MW from 0000~2400 hrs as both duct burners kept off  to remain within contractual heat rate.</t>
  </si>
  <si>
    <t>Plant load restricted to 117~121 MW from 0000~2400 hrs as both duct burners kept off  to remain within contractual heat rate.</t>
  </si>
  <si>
    <t>Plant load restricted to 115~121 MW from 0000~2400 hrs as both duct burners kept off  to remain within contractual heat rate.</t>
  </si>
  <si>
    <t>Plant load restricted to 117~120 MW from 0000~2400 hrs as both duct burners kept off  to remain within contractual heat rate.</t>
  </si>
  <si>
    <t>Plant load increased from 119 to 133 MW by taking DBs into service at 1230 hrs to achieve maximum export. At 2300 hrs, plant load reduced from 134 to 120 MW by taking duct burners out of service to keep within contractual plant heat rate.</t>
  </si>
  <si>
    <t>Plant load increased from 118 to 133 MW by taking DBs into service at 1100 hrs to achieve maximum export. At 2300 hrs, plant load reduced from 134 to 122 MW by taking duct burners out of service to keep within contractual plant heat rate.</t>
  </si>
  <si>
    <t>Plant load increased from 118 to 132 MW by taking DBs into service at 1100 hrs to achieve maximum export. At 2230 hrs, plant load reduced from 134 to 119 MW by taking duct burners out of service to keep within contractual plant heat rate.</t>
  </si>
  <si>
    <t>Week 32</t>
  </si>
  <si>
    <t>Week 33</t>
  </si>
  <si>
    <t>Week 34</t>
  </si>
  <si>
    <t>Week 35</t>
  </si>
  <si>
    <t>Plant load restricted to 114~119 MW from 0000~2400 hrs as both duct burners kept off  to remain within contractual heat rate.</t>
  </si>
  <si>
    <t>Plant load restricted to 118~121 MW from 0000~2400 hrs as both duct burners kept off  to remain within contractual heat rate.</t>
  </si>
  <si>
    <t>Plant load restricted to 118~122 MW from 0000~2400 hrs as both duct burners kept off  to remain within contractual heat rate.</t>
  </si>
  <si>
    <t>Plant load restricted to 118~120 MW from 0000~2400 hrs as both duct burners kept off  to remain within contractual heat rate.</t>
  </si>
  <si>
    <t>Plant load restricted to 120~124 MW from 0000~2400 hrs as both duct burners kept off  to remain within contractual heat rate.</t>
  </si>
  <si>
    <t>Plant load restricted to 119~122 MW from 0000~2400 hrs as both duct burners kept off  to remain within contractual heat rate.</t>
  </si>
  <si>
    <t>Plant load increased from 122 to 135 MW by taking DBs into service at 1100 hrs to achieve maximum export. At 2300 hrs, plant load reduced from 136 to 121 MW by taking duct burners out of service to keep within contractual plant heat rate.</t>
  </si>
  <si>
    <t>Plant load increased from 114 to 134 MW by taking DBs into service at 1100 hrs to achieve maximum export. At 2300 hrs, plant load reduced from 136 to 115 MW by taking duct burners out of service to keep within contractual plant heat rate.</t>
  </si>
  <si>
    <t>Plant load increased from 120 to 136 MW by taking DBs into service at 1100 hrs to achieve maximum export. At 2300 hrs, plant load reduced from 135 to 115 MW by taking duct burners out of service to keep within contractual plant heat rate.</t>
  </si>
  <si>
    <t>Plant load restricted to 113~119 MW from 0000~2400 hrs as both duct burners kept off  to remain within contractual heat rate.</t>
  </si>
  <si>
    <t>Plant load restricted to 118~123 MW from 0000~2400 hrs as both duct burners kept off  to remain within contractual heat rate.</t>
  </si>
  <si>
    <t>Plant load increased from 121 to 135 MW by taking DBs into service at 1100 hrs to achieve maximum export. At 2300 hrs, plant load reduced from 136 to 122 MW by taking duct burners out of service to keep within contractual plant heat rate.</t>
  </si>
  <si>
    <t>Plant load increased from 122 to 136 MW by taking DBs into service at 1100 hrs to achieve maximum export. At 2300 hrs, plant load reduced from 137 to 121 MW by taking duct burners out of service to keep within contractual plant heat rate.</t>
  </si>
  <si>
    <t>Plant load increased from 122 to 136 MW by taking DBs into service at 1100 hrs to achieve maximum export. At 2130 hrs, plant load reduced from 136 to 121 MW by taking duct burners out of service to keep within contractual plant heat rate.</t>
  </si>
  <si>
    <t>Week 36</t>
  </si>
  <si>
    <t>Week 37</t>
  </si>
  <si>
    <t>Week 38</t>
  </si>
  <si>
    <t>Week 39</t>
  </si>
  <si>
    <t>Plant load restricted to 119~123 MW from 0000~2400 hrs as both duct burners kept off  to remain within contractual heat rate.</t>
  </si>
  <si>
    <t>Plant load restricted to 119~124 MW from 0000~2400 hrs as both duct burners kept off  to remain within contractual heat rate.</t>
  </si>
  <si>
    <t>Gas turbine CT-1 de-synch @ 0619 hrs for Inspection of wet compression system spray nozzles &amp; synch @ 1053 hrs.</t>
  </si>
  <si>
    <t>Plant load restricted to 121~126 MW from 0000~2400 hrs as both duct burners kept off  to remain within contractual heat rate.</t>
  </si>
  <si>
    <t>Plant load restricted to 120~123 MW from 0000~2400 hrs as both duct burners kept off  to remain within contractual heat rate.</t>
  </si>
  <si>
    <t>Plant load increased from 121 to 136 MW by taking DBs into service at 1100 hrs to achieve maximum export. At 2300 hrs, plant load reduced from 139 to 123 MW by taking duct burners out of service to keep within contractual plant heat rate.</t>
  </si>
  <si>
    <t>Plant load increased from 121 to 135 MW by taking DBs into service at 1100 hrs to achieve maximum export. At 2300 hrs, plant load reduced from 138 to 123 MW by taking duct burners out of service to keep within contractual plant heat rate.</t>
  </si>
  <si>
    <t>Plant load increased from 122 to 136 MW by taking DBs into service at 1100 hrs to achieve maximum export. At 2300 hrs, plant load reduced from 136 to 124 MW by taking duct burners out of service to keep within contractual plant heat rate.</t>
  </si>
  <si>
    <t>Plant load increased from 121 to 136 MW by taking DBs into service at 1100 hrs to achieve maximum export. At 2300 hrs, plant load reduced from 138 to 125 MW by taking duct burners out of service to keep within contractual plant heat rate.</t>
  </si>
  <si>
    <t>Plant load increased from 122 to 136 MW by taking DBs into service at 1100 hrs to achieve maximum export. At 2300 hrs, plant load reduced from 138 to 124 MW by taking duct burners out of service to keep within contractual plant heat rate.</t>
  </si>
  <si>
    <t>Plant load increased from 122 to 137 MW by taking DBs into service at 1100 hrs to achieve maximum export. At 2300 hrs, plant load reduced from 138 to 122 MW by taking duct burners out of service to keep within contractual plant heat rate.</t>
  </si>
  <si>
    <t>Plant load increased from 123 to 137 MW by taking DBs into service at 1100 hrs to achieve maximum export. At 2300 hrs, plant load reduced from 139 to 124 MW by taking duct burners out of service to keep within contractual plant heat rate.</t>
  </si>
  <si>
    <t>Plant load increased from 123 to 138 MW by taking DBs into service at 1100 hrs to achieve maximum export. At 2300 hrs, plant load reduced from 140 to 125 MW by taking duct burners out of service to keep within contractual plant heat rate.</t>
  </si>
  <si>
    <t>Week 40</t>
  </si>
  <si>
    <t>Week 41</t>
  </si>
  <si>
    <t>Week 42</t>
  </si>
  <si>
    <t>Week 43</t>
  </si>
  <si>
    <t>Week 44</t>
  </si>
  <si>
    <t>Plant load increased from 122 to 135 MW by taking DBs into service at 1800 hrs to achieve maximum export. At 2300 hrs, plant load reduced from 139 to 126 MW by taking duct burners out of service to keep within contractual plant heat rate.</t>
  </si>
  <si>
    <t>Plant load restricted to 120~125 MW from 0000~2400 hrs as both duct burners kept off  to remain within contractual heat rate.</t>
  </si>
  <si>
    <t>Plant load restricted to 121~127 MW from 0000~2400 hrs as both duct burners kept off  to remain within contractual heat rate.</t>
  </si>
  <si>
    <t>Plant load restricted to 120~127 MW from 0000~2400 hrs as both duct burners kept off  to remain within contractual heat rate.</t>
  </si>
  <si>
    <t>Plant load increased from 124 to 138 MW by taking DBs into service at 1100 hrs to achieve maximum export. At 2300 hrs, plant load reduced from 140 to 124 MW by taking duct burners out of service to keep within contractual plant heat rate.</t>
  </si>
  <si>
    <t>Plant load increased from 123 to 139 MW by taking DBs into service at 1100 hrs to achieve maximum export. At 2300 hrs, plant load reduced from 140 to 124 MW by taking duct burners out of service to keep within contractual plant heat rate.</t>
  </si>
  <si>
    <t>Plant load increased from 123 to 137 MW by taking DBs into service at 1100 hrs to achieve maximum export. At 2300 hrs, plant load reduced from 138 to 123 MW by taking duct burners out of service to keep within contractual plant heat rate.</t>
  </si>
  <si>
    <t>Plant load increased from 121 to 135 MW by taking DBs into service at 1100 hrs to achieve maximum export. At 2300 hrs, plant load reduced from 139 to 124 MW by taking duct burners out of service to keep within contractual plant heat rate.</t>
  </si>
  <si>
    <t>Plant load increased from 122 to 137 MW by taking DBs into service at 1100 hrs to achieve maximum export. At 2300 hrs, plant load reduced from 140 to 125 MW by taking duct burners out of service to keep within contractual plant heat rate.</t>
  </si>
  <si>
    <t>Plant load increased from 122 to 137 MW by taking DBs into service at 1100 hrs to achieve maximum export. At 2300 hrs, plant load reduced from 139 to 125 MW by taking duct burners out of service to keep within contractual plant heat rate.</t>
  </si>
  <si>
    <t>CT-1 de-synch @ 0021hrs, STG de-synch @ 0038hrs and CT-2 de-synch @ 0104hrs to avail scheduled outage of complex for 2017.</t>
  </si>
  <si>
    <t>FKPCL complex is shutdown for "Scheduled Outage of 2017"</t>
  </si>
  <si>
    <t>CT-1 synch @ 1445hrs and STG synch @ 1709hrs after completion of scheduled outage activities and are commercially available from time of synchronization. Gas turbine CT-2 is still shutdown for scheduled outage activities for 2017.</t>
  </si>
  <si>
    <t>Plant load remained 71~75 MW from 0000~2400 hrs. CT-2 is shutdown for schudled outage activties of 2017.</t>
  </si>
  <si>
    <t>Plant load remained 69~72 MW from 0000~2400 hrs. CT-2 is shutdown for schudled outage activties of 2017.</t>
  </si>
  <si>
    <t>STG de-synch @ 1611hrs &amp; CT-1 de-synch @ 1631hrs to attend ST governor valve problem while Gas turbine CT-2 is already in shutdown condition for approved scheduled outage activities of 2017.</t>
  </si>
  <si>
    <t>CT-1 synch @ 1700 hrs &amp; STG synch @ 1828 hrsto attending ST governor valve problem while Gas turbine CT-2 is already in shutdown condition for approved scheduled outage activities of 2017.</t>
  </si>
  <si>
    <t>Plant load remained 61~63 MW from 0000~2400 hrs. CT-2 is shutdown for scheduled outage activities of 2017.</t>
  </si>
  <si>
    <t>Week 45</t>
  </si>
  <si>
    <t>Week 46</t>
  </si>
  <si>
    <t>Week 47</t>
  </si>
  <si>
    <t>Week 48</t>
  </si>
  <si>
    <t>Week 49</t>
  </si>
  <si>
    <t>Plant load remained 61~62 MW from 0000~2400 hrs. CT-2 is shutdown for scheduled outage activities of 2017.</t>
  </si>
  <si>
    <t>Plant load remained 60~63 MW from 0000~2400 hrs. CT-2 is shutdown for scheduled outage activities of 2017.</t>
  </si>
  <si>
    <t>Complex tripped @ 0245 hrs due to "Wapda Supply Failure". After restoration of reliable Wapda Supply, CT-1 synch @ 1237 hrs &amp; STG synch @ 1343 hrs.</t>
  </si>
  <si>
    <t>Plant load remained 60~62 MW from 0000~2400 hrs. CT-2 is shutdown for scheduled outage activities of 2017.</t>
  </si>
  <si>
    <t>Gas turbine CT-2 synch @ 1046hrs and de-synch @ 1142hrs due to hot gas leakage. CT-2 again synch @ 1508hrs and de-synch @ 2318hrs for balancing purpose during scheduled outage period and CT2 is still not commercially available.</t>
  </si>
  <si>
    <t>Gas turbine CT-2 synch @ 1018 hrs after balancing during scheduled outage.</t>
  </si>
  <si>
    <t>Plant load restricted to 129~132 MW from 0000~2400 hrs as both duct burners kept off to remain within contractual heat rate.</t>
  </si>
  <si>
    <t>Plant load restricted to 129~133 MW from 0000~2400 hrs as both duct burners kept off to remain within contractual heat rate.</t>
  </si>
  <si>
    <t>Plant load remained 128 MW from 0000~0537 hrs at "Wapda Demand" &amp; 128~133 MW from 0537~2400 hrs to remain within contractual heat rate.</t>
  </si>
  <si>
    <t>Plant load restricted to 128~132 MW from 0000~2400 hrs as both duct burners kept off to remain within contractual heat rate.</t>
  </si>
  <si>
    <t>CT-1 de-sync @ 0246 hrs, STG de-sync @ 0248 hrs, CT-2 de-sync @ 0250 at Wapda demand of 0 MW. CT-1 sync @ 0621 hrs, CT-2 sync @ 0621 hrs &amp; STG synch @ 0723 hrs after receiving Wapda despatch of full load demand.</t>
  </si>
  <si>
    <t>CT-1 de-synch @0037hrs, STG de-synch @0040hrs &amp; CT-2 de-synch @0040hrs at Wapda demand of 0 MW.CT-1 synch @ 0530 hrs, STG synch @ 0632 hrs &amp; CT-2 synch @ 1028 hrs after receiving Wapda demand of maximum load.WAPDA despatch of 128 MW received @2206hrs.</t>
  </si>
  <si>
    <t>WAPDA despatch of 128MW followed from 0000~0432 hrs. From 0432~2400 plant load restricted to 131~135 MW hrs as both duct burners kept off to remain within contractual heat rate.</t>
  </si>
  <si>
    <t>Plant load restricted to 131~135 MW from 0000~2400 hrs as both duct burners kept off to remain within contractual heat rate.</t>
  </si>
  <si>
    <t>Plant load remained 120 MW from 0041~0101 hrs &amp; 110 MW from 0101~0535 MW on Wapda Demand.</t>
  </si>
  <si>
    <t>Plant load restricted to 131~134 MW from 0000~2400 hrs as both duct burners kept off to remain within contractual heat rate.</t>
  </si>
  <si>
    <t>Plant load restricted to 128~135 MW from 0000~2400 hrs as both duct burners kept off to remain within contractual heat rate.</t>
  </si>
  <si>
    <t>Plant load restricted to 130~134 MW from 0000~2400 hrs as both duct burners kept off to remain within contractual heat rate.</t>
  </si>
  <si>
    <t>Plant load increased from 132 to 149 MW by taking DBs into service at 1100 hrs.</t>
  </si>
  <si>
    <t>CT-1 de-synch @ 0601 hrs, STG de-synch @ 0604 hrs &amp; CT-2 de-synch @ 0605 hrs due to suspension of HBTU gas by SNGPL.</t>
  </si>
  <si>
    <t>--</t>
  </si>
  <si>
    <t>Plant remained shutdown due to suspension of HBTU gas by M/S SNGPL.</t>
  </si>
  <si>
    <t>After restoration of HBTU gas supply by M/S SNGPL, CT-2 synch @ 1724 hrs, CT-1 synch @ 1909 hrs &amp; STG synch @ 1923 hrs. Wapda load despatch of 128 MW received @ 2222 hrs.</t>
  </si>
  <si>
    <t>Plant load remained 128~131 MW from 00:00 to 05:53 hrs at Wapda demand. Plant load increased from 133 to 148 MW @ 1254 hrs by taking duct burners into service to achieve ambient corrected export.</t>
  </si>
  <si>
    <t>Normal operation. Plant remained at base load throughout the day.</t>
  </si>
  <si>
    <t>Normal operation. “Annual Dependable Capacity (ADC) Test” for the year 2017 carried out successfully.</t>
  </si>
  <si>
    <t>CT-1 desynch @0445hrs &amp; synch @0745hrs after replacement of inlet air filters. CT-1 de-synch @ 1927 hrs, STG de-synch @ 1951 hrs &amp; CT-2 de-synch @ 1952 hrs due to suspension of HBTU gas by SNGPL.</t>
  </si>
  <si>
    <t xml:space="preserve"> CT-2 synch@ 1728 hrs &amp; and STG synch @ 1955 hrs after restoration of partial RLNG quota by SNGPL.</t>
  </si>
  <si>
    <t>Plant load remained restricted to 70~73 MW due to curtailment of HBTU gas by M/S SNGPL.</t>
  </si>
  <si>
    <t>STG de-synch @ 2151 hrs &amp; CT-2 de-synch @ 2155 hrs due to suspension of HBTU gas by SNGPL.</t>
  </si>
  <si>
    <t>After restoration of partial RLNG quota by SNGPL, CT-2 synch @ 1004hrs and STG synch @ 1152hrs.</t>
  </si>
  <si>
    <t>Plant load remained restricted to 71~73 MW due to curtailment of HBTU gas by M/S SNGPL.</t>
  </si>
  <si>
    <t>Plant load remained restricted to 70~72 MW due to curtailment of HBTU gas by M/S SNGPL.</t>
  </si>
  <si>
    <t>STG de-synch @ 1451 hrs &amp; CT-2 de-synch @ 1456 hrs due to suspension of HBTU gas by SNGPL.</t>
  </si>
  <si>
    <t>After restoration of partial RLNG quota by SNGPL, CT-2 synch @ 2115 hrs and STG synch @ 2300 hrs.</t>
  </si>
  <si>
    <t>CT-1 synch @0208 hrs after restoration of partial RLNG quota by SNGPL. Plant load increased to base load after increase in HBTU gas quota form 25 to 30mmscfd by SNGPL.</t>
  </si>
  <si>
    <t>CT-1 desynch @0106 hrs due to curtailment of RLNG by SNGPL. Plant load remained restricted to 69~71 MW from 0106hrs~2400hrs due to curtailment of HBTU gas by M/S SNGPL.</t>
  </si>
  <si>
    <t>Plant load remained restricted to 69~71 MW from 0000~1902hrs due to curtailment of HBTU gas by M/S SNGPL. CT-1 synch @1902 hrs after increase in HBTU (RLNG) gas quota from 13 to 30 mmscfd by SNGPL.</t>
  </si>
  <si>
    <t>Plant load remained restricted to 141~145 MW from 0000~1400hrs due to curtailment of HBTU gas by M/S SNGPL.</t>
  </si>
  <si>
    <t xml:space="preserve">Normal operation. WAPDA load demand of 135 MW received from 0124 hrs to 0518 hrs. </t>
  </si>
  <si>
    <t>Normal operation. WAPDA load demand of 132MW received from 0123hrs to 0455hrs.</t>
  </si>
  <si>
    <t>Normal operation. WAPDA load demand of 132 MW received from 0145 hrs to 0426 hrs.</t>
  </si>
  <si>
    <t>Normal operation.Plant remained at maximum load from 0000 to 2400 hrs.</t>
  </si>
</sst>
</file>

<file path=xl/styles.xml><?xml version="1.0" encoding="utf-8"?>
<styleSheet xmlns="http://schemas.openxmlformats.org/spreadsheetml/2006/main">
  <numFmts count="7">
    <numFmt numFmtId="164" formatCode="mmmm\-yy"/>
    <numFmt numFmtId="165" formatCode="0.0"/>
    <numFmt numFmtId="166" formatCode="0.000"/>
    <numFmt numFmtId="167" formatCode="0.0000"/>
    <numFmt numFmtId="168" formatCode="0.0%"/>
    <numFmt numFmtId="169" formatCode="0.00;[Red]0.00"/>
    <numFmt numFmtId="170" formatCode="#,##0.00;[Red]#,##0.00"/>
  </numFmts>
  <fonts count="36">
    <font>
      <sz val="11"/>
      <color theme="1"/>
      <name val="Calibri"/>
      <family val="2"/>
      <scheme val="minor"/>
    </font>
    <font>
      <sz val="11"/>
      <color indexed="8"/>
      <name val="Calibri"/>
      <family val="2"/>
    </font>
    <font>
      <b/>
      <sz val="14"/>
      <name val="Arial"/>
      <family val="2"/>
    </font>
    <font>
      <b/>
      <sz val="10"/>
      <name val="Arial"/>
      <family val="2"/>
    </font>
    <font>
      <sz val="10"/>
      <name val="Arial Narrow"/>
      <family val="2"/>
    </font>
    <font>
      <sz val="8"/>
      <name val="Arial"/>
      <family val="2"/>
    </font>
    <font>
      <sz val="7"/>
      <name val="Arial"/>
      <family val="2"/>
    </font>
    <font>
      <b/>
      <sz val="9"/>
      <name val="Arial"/>
      <family val="2"/>
    </font>
    <font>
      <b/>
      <sz val="8"/>
      <name val="Arial"/>
      <family val="2"/>
    </font>
    <font>
      <sz val="10"/>
      <name val="Arial"/>
      <family val="2"/>
    </font>
    <font>
      <sz val="9"/>
      <name val="Arial"/>
      <family val="2"/>
    </font>
    <font>
      <b/>
      <vertAlign val="superscript"/>
      <sz val="9"/>
      <name val="Arial"/>
      <family val="2"/>
    </font>
    <font>
      <b/>
      <vertAlign val="superscript"/>
      <sz val="12"/>
      <name val="Arial"/>
      <family val="2"/>
    </font>
    <font>
      <b/>
      <sz val="14"/>
      <color indexed="10"/>
      <name val="Arial"/>
      <family val="2"/>
    </font>
    <font>
      <sz val="10"/>
      <color indexed="18"/>
      <name val="Arial"/>
      <family val="2"/>
    </font>
    <font>
      <sz val="10"/>
      <color indexed="10"/>
      <name val="Arial"/>
      <family val="2"/>
    </font>
    <font>
      <b/>
      <sz val="10"/>
      <color indexed="10"/>
      <name val="Arial"/>
      <family val="2"/>
    </font>
    <font>
      <sz val="10"/>
      <color indexed="61"/>
      <name val="Arial"/>
      <family val="2"/>
    </font>
    <font>
      <b/>
      <sz val="10"/>
      <color indexed="21"/>
      <name val="Arial"/>
      <family val="2"/>
    </font>
    <font>
      <b/>
      <sz val="10"/>
      <color indexed="12"/>
      <name val="Arial"/>
      <family val="2"/>
    </font>
    <font>
      <sz val="10"/>
      <color indexed="8"/>
      <name val="Arial"/>
      <family val="2"/>
    </font>
    <font>
      <sz val="10"/>
      <color indexed="10"/>
      <name val="Arial"/>
      <family val="2"/>
    </font>
    <font>
      <b/>
      <sz val="10"/>
      <color indexed="10"/>
      <name val="Arial"/>
      <family val="2"/>
    </font>
    <font>
      <b/>
      <sz val="10"/>
      <color indexed="8"/>
      <name val="Arial"/>
      <family val="2"/>
    </font>
    <font>
      <sz val="10"/>
      <color indexed="60"/>
      <name val="Arial"/>
      <family val="2"/>
    </font>
    <font>
      <b/>
      <sz val="12"/>
      <color indexed="10"/>
      <name val="Arial"/>
      <family val="2"/>
    </font>
    <font>
      <sz val="12"/>
      <color indexed="12"/>
      <name val="Arial"/>
      <family val="2"/>
    </font>
    <font>
      <b/>
      <vertAlign val="superscript"/>
      <sz val="16"/>
      <name val="Arial"/>
      <family val="2"/>
    </font>
    <font>
      <sz val="10"/>
      <color indexed="9"/>
      <name val="Arial"/>
      <family val="2"/>
    </font>
    <font>
      <sz val="12"/>
      <name val="Arial"/>
      <family val="2"/>
    </font>
    <font>
      <sz val="10"/>
      <color indexed="8"/>
      <name val="Arial"/>
      <family val="2"/>
    </font>
    <font>
      <b/>
      <sz val="9"/>
      <color indexed="81"/>
      <name val="Tahoma"/>
      <family val="2"/>
    </font>
    <font>
      <sz val="9"/>
      <color indexed="81"/>
      <name val="Tahoma"/>
      <family val="2"/>
    </font>
    <font>
      <b/>
      <sz val="10"/>
      <color indexed="49"/>
      <name val="Arial"/>
      <family val="2"/>
    </font>
    <font>
      <sz val="11"/>
      <name val="Calibri"/>
      <family val="2"/>
    </font>
    <font>
      <b/>
      <sz val="10"/>
      <color rgb="FFFF0000"/>
      <name val="Arial"/>
      <family val="2"/>
    </font>
  </fonts>
  <fills count="20">
    <fill>
      <patternFill patternType="none"/>
    </fill>
    <fill>
      <patternFill patternType="gray125"/>
    </fill>
    <fill>
      <patternFill patternType="solid">
        <fgColor indexed="22"/>
        <bgColor indexed="64"/>
      </patternFill>
    </fill>
    <fill>
      <patternFill patternType="solid">
        <fgColor indexed="45"/>
        <bgColor indexed="64"/>
      </patternFill>
    </fill>
    <fill>
      <patternFill patternType="solid">
        <fgColor indexed="43"/>
        <bgColor indexed="64"/>
      </patternFill>
    </fill>
    <fill>
      <patternFill patternType="solid">
        <fgColor indexed="44"/>
        <bgColor indexed="64"/>
      </patternFill>
    </fill>
    <fill>
      <patternFill patternType="solid">
        <fgColor indexed="30"/>
        <bgColor indexed="64"/>
      </patternFill>
    </fill>
    <fill>
      <patternFill patternType="solid">
        <fgColor indexed="46"/>
        <bgColor indexed="64"/>
      </patternFill>
    </fill>
    <fill>
      <patternFill patternType="solid">
        <fgColor indexed="13"/>
        <bgColor indexed="64"/>
      </patternFill>
    </fill>
    <fill>
      <patternFill patternType="solid">
        <fgColor indexed="9"/>
        <bgColor indexed="64"/>
      </patternFill>
    </fill>
    <fill>
      <patternFill patternType="solid">
        <fgColor indexed="51"/>
        <bgColor indexed="64"/>
      </patternFill>
    </fill>
    <fill>
      <patternFill patternType="solid">
        <fgColor indexed="41"/>
        <bgColor indexed="64"/>
      </patternFill>
    </fill>
    <fill>
      <patternFill patternType="solid">
        <fgColor indexed="50"/>
        <bgColor indexed="64"/>
      </patternFill>
    </fill>
    <fill>
      <patternFill patternType="solid">
        <fgColor indexed="43"/>
        <bgColor indexed="8"/>
      </patternFill>
    </fill>
    <fill>
      <patternFill patternType="solid">
        <fgColor indexed="44"/>
        <bgColor indexed="8"/>
      </patternFill>
    </fill>
    <fill>
      <patternFill patternType="solid">
        <fgColor indexed="27"/>
        <bgColor indexed="64"/>
      </patternFill>
    </fill>
    <fill>
      <patternFill patternType="solid">
        <fgColor theme="3" tint="0.59999389629810485"/>
        <bgColor indexed="64"/>
      </patternFill>
    </fill>
    <fill>
      <patternFill patternType="solid">
        <fgColor theme="3" tint="0.59999389629810485"/>
        <bgColor indexed="8"/>
      </patternFill>
    </fill>
    <fill>
      <patternFill patternType="solid">
        <fgColor theme="4" tint="0.39997558519241921"/>
        <bgColor indexed="64"/>
      </patternFill>
    </fill>
    <fill>
      <patternFill patternType="solid">
        <fgColor rgb="FFFFFF99"/>
        <bgColor indexed="64"/>
      </patternFill>
    </fill>
  </fills>
  <borders count="5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double">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style="medium">
        <color indexed="64"/>
      </bottom>
      <diagonal/>
    </border>
    <border>
      <left/>
      <right style="thin">
        <color indexed="64"/>
      </right>
      <top style="double">
        <color indexed="64"/>
      </top>
      <bottom style="thin">
        <color indexed="64"/>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729">
    <xf numFmtId="0" fontId="0" fillId="0" borderId="0" xfId="0"/>
    <xf numFmtId="0" fontId="0" fillId="0" borderId="0" xfId="0" applyBorder="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0" fillId="0" borderId="0" xfId="0" applyFill="1"/>
    <xf numFmtId="0" fontId="0" fillId="0" borderId="0" xfId="0" applyAlignment="1">
      <alignment horizontal="center"/>
    </xf>
    <xf numFmtId="0" fontId="0" fillId="0" borderId="0" xfId="0" applyFill="1" applyAlignment="1">
      <alignment horizontal="center"/>
    </xf>
    <xf numFmtId="164" fontId="2" fillId="2" borderId="0" xfId="0" applyNumberFormat="1" applyFont="1" applyFill="1" applyBorder="1" applyAlignment="1" applyProtection="1">
      <alignment horizontal="left"/>
      <protection locked="0"/>
    </xf>
    <xf numFmtId="0" fontId="0" fillId="2" borderId="0" xfId="0" applyFill="1" applyProtection="1">
      <protection locked="0"/>
    </xf>
    <xf numFmtId="0" fontId="0" fillId="0" borderId="0" xfId="0" applyFill="1" applyBorder="1" applyProtection="1">
      <protection locked="0"/>
    </xf>
    <xf numFmtId="0" fontId="0" fillId="2" borderId="1" xfId="0" applyFill="1" applyBorder="1" applyProtection="1">
      <protection locked="0"/>
    </xf>
    <xf numFmtId="0" fontId="0" fillId="2" borderId="2" xfId="0" applyFill="1" applyBorder="1" applyProtection="1">
      <protection locked="0"/>
    </xf>
    <xf numFmtId="0" fontId="0" fillId="0" borderId="3" xfId="0" applyBorder="1"/>
    <xf numFmtId="0" fontId="10" fillId="0" borderId="0"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locked="0"/>
    </xf>
    <xf numFmtId="0" fontId="0" fillId="0" borderId="0" xfId="0" applyFill="1" applyBorder="1" applyAlignment="1">
      <alignment horizontal="center" vertical="justify"/>
    </xf>
    <xf numFmtId="0" fontId="0" fillId="0" borderId="5" xfId="0" applyBorder="1"/>
    <xf numFmtId="0" fontId="0" fillId="3" borderId="4" xfId="0" applyFill="1" applyBorder="1" applyAlignment="1">
      <alignment horizontal="center"/>
    </xf>
    <xf numFmtId="0" fontId="3" fillId="3" borderId="6" xfId="0" applyFont="1" applyFill="1" applyBorder="1" applyAlignment="1" applyProtection="1">
      <alignment horizontal="left" vertical="top" wrapText="1" indent="1"/>
      <protection locked="0"/>
    </xf>
    <xf numFmtId="0" fontId="3" fillId="3" borderId="7" xfId="0" applyFont="1" applyFill="1" applyBorder="1" applyAlignment="1" applyProtection="1">
      <alignment horizontal="center" vertical="top" wrapText="1"/>
      <protection locked="0"/>
    </xf>
    <xf numFmtId="0" fontId="3" fillId="3" borderId="8" xfId="0" applyFont="1" applyFill="1" applyBorder="1" applyAlignment="1" applyProtection="1">
      <alignment horizontal="center" vertical="top" wrapText="1"/>
      <protection locked="0"/>
    </xf>
    <xf numFmtId="0" fontId="3" fillId="3" borderId="9" xfId="0" applyFont="1" applyFill="1" applyBorder="1" applyAlignment="1" applyProtection="1">
      <alignment horizontal="center" vertical="top" wrapText="1"/>
      <protection locked="0"/>
    </xf>
    <xf numFmtId="0" fontId="3" fillId="3" borderId="10" xfId="0" applyFont="1" applyFill="1" applyBorder="1" applyAlignment="1" applyProtection="1">
      <alignment horizontal="center" vertical="top" wrapText="1"/>
      <protection locked="0"/>
    </xf>
    <xf numFmtId="0" fontId="3" fillId="3" borderId="11" xfId="0" applyFont="1" applyFill="1" applyBorder="1" applyAlignment="1" applyProtection="1">
      <alignment horizontal="center" vertical="top" wrapText="1"/>
      <protection locked="0"/>
    </xf>
    <xf numFmtId="15" fontId="9" fillId="4" borderId="4" xfId="0" applyNumberFormat="1" applyFont="1" applyFill="1" applyBorder="1" applyAlignment="1" applyProtection="1">
      <alignment horizontal="center"/>
      <protection hidden="1"/>
    </xf>
    <xf numFmtId="165" fontId="9" fillId="4" borderId="4" xfId="0" applyNumberFormat="1" applyFont="1" applyFill="1" applyBorder="1" applyAlignment="1" applyProtection="1">
      <alignment horizontal="center"/>
      <protection locked="0"/>
    </xf>
    <xf numFmtId="10" fontId="9" fillId="4" borderId="12" xfId="0" applyNumberFormat="1" applyFont="1" applyFill="1" applyBorder="1" applyAlignment="1" applyProtection="1">
      <alignment horizontal="center"/>
      <protection hidden="1"/>
    </xf>
    <xf numFmtId="1" fontId="9" fillId="4" borderId="4" xfId="0" applyNumberFormat="1" applyFont="1" applyFill="1" applyBorder="1" applyAlignment="1" applyProtection="1">
      <alignment horizontal="center"/>
      <protection locked="0"/>
    </xf>
    <xf numFmtId="1" fontId="9" fillId="4" borderId="13" xfId="0" applyNumberFormat="1" applyFont="1" applyFill="1" applyBorder="1" applyAlignment="1" applyProtection="1">
      <alignment horizontal="center"/>
      <protection locked="0"/>
    </xf>
    <xf numFmtId="1" fontId="14" fillId="4" borderId="4" xfId="0" applyNumberFormat="1" applyFont="1" applyFill="1" applyBorder="1" applyAlignment="1" applyProtection="1">
      <alignment horizontal="center"/>
      <protection locked="0"/>
    </xf>
    <xf numFmtId="1" fontId="15" fillId="4" borderId="4" xfId="0" applyNumberFormat="1" applyFont="1" applyFill="1" applyBorder="1" applyAlignment="1" applyProtection="1">
      <alignment horizontal="center"/>
      <protection locked="0"/>
    </xf>
    <xf numFmtId="1" fontId="16" fillId="4" borderId="4" xfId="0" applyNumberFormat="1" applyFont="1" applyFill="1" applyBorder="1" applyAlignment="1" applyProtection="1">
      <alignment horizontal="center"/>
      <protection locked="0"/>
    </xf>
    <xf numFmtId="1" fontId="17" fillId="4" borderId="4" xfId="0" applyNumberFormat="1" applyFont="1" applyFill="1" applyBorder="1" applyAlignment="1" applyProtection="1">
      <alignment horizontal="center"/>
      <protection locked="0"/>
    </xf>
    <xf numFmtId="1" fontId="15" fillId="4" borderId="13" xfId="0" applyNumberFormat="1" applyFont="1" applyFill="1" applyBorder="1" applyAlignment="1" applyProtection="1">
      <alignment horizontal="center"/>
      <protection locked="0"/>
    </xf>
    <xf numFmtId="10" fontId="15" fillId="4" borderId="4" xfId="0" applyNumberFormat="1" applyFont="1" applyFill="1" applyBorder="1" applyAlignment="1" applyProtection="1">
      <alignment horizontal="center"/>
      <protection hidden="1"/>
    </xf>
    <xf numFmtId="2" fontId="15" fillId="4" borderId="4" xfId="0" applyNumberFormat="1" applyFont="1" applyFill="1" applyBorder="1" applyAlignment="1" applyProtection="1">
      <alignment horizontal="center"/>
      <protection hidden="1"/>
    </xf>
    <xf numFmtId="10" fontId="9" fillId="4" borderId="4" xfId="0" applyNumberFormat="1" applyFont="1" applyFill="1" applyBorder="1" applyAlignment="1" applyProtection="1">
      <alignment horizontal="center"/>
      <protection hidden="1"/>
    </xf>
    <xf numFmtId="10" fontId="15" fillId="4" borderId="13" xfId="0" applyNumberFormat="1" applyFont="1" applyFill="1" applyBorder="1" applyAlignment="1" applyProtection="1">
      <alignment horizontal="center"/>
      <protection hidden="1"/>
    </xf>
    <xf numFmtId="166" fontId="18" fillId="4" borderId="13" xfId="0" applyNumberFormat="1" applyFont="1" applyFill="1" applyBorder="1" applyAlignment="1">
      <alignment horizontal="center"/>
    </xf>
    <xf numFmtId="2" fontId="18" fillId="4" borderId="14" xfId="0" applyNumberFormat="1" applyFont="1" applyFill="1" applyBorder="1" applyAlignment="1" applyProtection="1">
      <alignment horizontal="center"/>
      <protection locked="0"/>
    </xf>
    <xf numFmtId="2" fontId="9" fillId="4" borderId="4" xfId="0" applyNumberFormat="1" applyFont="1" applyFill="1" applyBorder="1" applyAlignment="1" applyProtection="1">
      <alignment horizontal="center"/>
      <protection locked="0"/>
    </xf>
    <xf numFmtId="1" fontId="18" fillId="4" borderId="13" xfId="0" applyNumberFormat="1" applyFont="1" applyFill="1" applyBorder="1" applyAlignment="1" applyProtection="1">
      <alignment horizontal="center"/>
      <protection locked="0"/>
    </xf>
    <xf numFmtId="2" fontId="9" fillId="4" borderId="15" xfId="0" applyNumberFormat="1" applyFont="1" applyFill="1" applyBorder="1" applyAlignment="1" applyProtection="1">
      <alignment horizontal="center"/>
      <protection locked="0"/>
    </xf>
    <xf numFmtId="2" fontId="19" fillId="4" borderId="16" xfId="0" applyNumberFormat="1" applyFont="1" applyFill="1" applyBorder="1" applyAlignment="1" applyProtection="1">
      <alignment horizontal="center"/>
      <protection hidden="1"/>
    </xf>
    <xf numFmtId="165" fontId="0" fillId="4" borderId="4" xfId="0" applyNumberFormat="1" applyFill="1" applyBorder="1" applyAlignment="1">
      <alignment horizontal="center"/>
    </xf>
    <xf numFmtId="0" fontId="9" fillId="4" borderId="4" xfId="0" applyFont="1" applyFill="1" applyBorder="1" applyAlignment="1" applyProtection="1">
      <alignment horizontal="center"/>
      <protection locked="0"/>
    </xf>
    <xf numFmtId="0" fontId="0" fillId="4" borderId="4" xfId="0" applyFill="1" applyBorder="1" applyAlignment="1">
      <alignment horizontal="center"/>
    </xf>
    <xf numFmtId="2" fontId="0" fillId="4" borderId="4" xfId="0" applyNumberFormat="1" applyFill="1" applyBorder="1" applyAlignment="1">
      <alignment horizontal="center"/>
    </xf>
    <xf numFmtId="166" fontId="9" fillId="4" borderId="2" xfId="0" applyNumberFormat="1" applyFont="1" applyFill="1" applyBorder="1" applyAlignment="1">
      <alignment horizontal="center"/>
    </xf>
    <xf numFmtId="166" fontId="9" fillId="4" borderId="4" xfId="0" applyNumberFormat="1" applyFont="1" applyFill="1" applyBorder="1" applyAlignment="1">
      <alignment horizontal="center"/>
    </xf>
    <xf numFmtId="2" fontId="9" fillId="4" borderId="4" xfId="0" applyNumberFormat="1" applyFont="1" applyFill="1" applyBorder="1" applyAlignment="1">
      <alignment horizontal="center"/>
    </xf>
    <xf numFmtId="0" fontId="9" fillId="4" borderId="4" xfId="0" applyNumberFormat="1" applyFont="1" applyFill="1" applyBorder="1" applyAlignment="1">
      <alignment horizontal="center"/>
    </xf>
    <xf numFmtId="0" fontId="9" fillId="4" borderId="4" xfId="0" applyFont="1" applyFill="1" applyBorder="1" applyAlignment="1">
      <alignment horizontal="center"/>
    </xf>
    <xf numFmtId="167" fontId="9" fillId="4" borderId="4" xfId="0" applyNumberFormat="1" applyFont="1" applyFill="1" applyBorder="1" applyAlignment="1">
      <alignment horizontal="center"/>
    </xf>
    <xf numFmtId="2" fontId="9" fillId="0" borderId="4" xfId="0" applyNumberFormat="1" applyFont="1" applyFill="1" applyBorder="1" applyAlignment="1">
      <alignment horizontal="center"/>
    </xf>
    <xf numFmtId="1" fontId="0" fillId="4" borderId="4" xfId="0" applyNumberFormat="1" applyFill="1" applyBorder="1" applyAlignment="1">
      <alignment horizontal="center"/>
    </xf>
    <xf numFmtId="2" fontId="0" fillId="0" borderId="0" xfId="0" applyNumberFormat="1" applyFill="1" applyAlignment="1">
      <alignment horizontal="center"/>
    </xf>
    <xf numFmtId="166" fontId="18" fillId="4" borderId="4" xfId="0" applyNumberFormat="1" applyFont="1" applyFill="1" applyBorder="1" applyAlignment="1">
      <alignment horizontal="center"/>
    </xf>
    <xf numFmtId="2" fontId="18" fillId="4" borderId="2" xfId="0" applyNumberFormat="1" applyFont="1" applyFill="1" applyBorder="1" applyAlignment="1" applyProtection="1">
      <alignment horizontal="center"/>
      <protection locked="0"/>
    </xf>
    <xf numFmtId="1" fontId="18" fillId="4" borderId="4" xfId="0" applyNumberFormat="1" applyFont="1" applyFill="1" applyBorder="1" applyAlignment="1" applyProtection="1">
      <alignment horizontal="center"/>
      <protection locked="0"/>
    </xf>
    <xf numFmtId="0" fontId="0" fillId="4" borderId="0" xfId="0" applyFill="1" applyAlignment="1">
      <alignment horizontal="center"/>
    </xf>
    <xf numFmtId="0" fontId="0" fillId="4" borderId="4" xfId="0" applyNumberFormat="1" applyFill="1" applyBorder="1" applyAlignment="1">
      <alignment horizontal="center"/>
    </xf>
    <xf numFmtId="2" fontId="18" fillId="4" borderId="12" xfId="0" applyNumberFormat="1" applyFont="1" applyFill="1" applyBorder="1" applyAlignment="1" applyProtection="1">
      <alignment horizontal="center"/>
      <protection locked="0"/>
    </xf>
    <xf numFmtId="167" fontId="0" fillId="4" borderId="4" xfId="0" applyNumberFormat="1" applyFill="1" applyBorder="1" applyAlignment="1">
      <alignment horizontal="center"/>
    </xf>
    <xf numFmtId="2" fontId="0" fillId="4" borderId="4" xfId="0" quotePrefix="1" applyNumberFormat="1" applyFill="1" applyBorder="1" applyAlignment="1">
      <alignment horizontal="center"/>
    </xf>
    <xf numFmtId="1" fontId="0" fillId="4" borderId="4" xfId="0" quotePrefix="1" applyNumberFormat="1" applyFill="1" applyBorder="1" applyAlignment="1">
      <alignment horizontal="center"/>
    </xf>
    <xf numFmtId="0" fontId="0" fillId="4" borderId="4" xfId="0" quotePrefix="1" applyNumberFormat="1" applyFill="1" applyBorder="1" applyAlignment="1">
      <alignment horizontal="center"/>
    </xf>
    <xf numFmtId="2" fontId="0" fillId="4" borderId="17" xfId="0" applyNumberFormat="1" applyFill="1" applyBorder="1" applyAlignment="1">
      <alignment horizontal="center"/>
    </xf>
    <xf numFmtId="15" fontId="9" fillId="5" borderId="4" xfId="0" applyNumberFormat="1" applyFont="1" applyFill="1" applyBorder="1" applyAlignment="1" applyProtection="1">
      <alignment horizontal="center"/>
      <protection hidden="1"/>
    </xf>
    <xf numFmtId="165" fontId="9" fillId="5" borderId="4" xfId="0" applyNumberFormat="1" applyFont="1" applyFill="1" applyBorder="1" applyAlignment="1" applyProtection="1">
      <alignment horizontal="center"/>
      <protection locked="0"/>
    </xf>
    <xf numFmtId="168" fontId="9" fillId="5" borderId="12" xfId="0" applyNumberFormat="1" applyFont="1" applyFill="1" applyBorder="1" applyAlignment="1" applyProtection="1">
      <alignment horizontal="center"/>
      <protection hidden="1"/>
    </xf>
    <xf numFmtId="1" fontId="9" fillId="5" borderId="4" xfId="0" applyNumberFormat="1" applyFont="1" applyFill="1" applyBorder="1" applyAlignment="1" applyProtection="1">
      <alignment horizontal="center"/>
      <protection locked="0"/>
    </xf>
    <xf numFmtId="1" fontId="9" fillId="5" borderId="13" xfId="0" applyNumberFormat="1" applyFont="1" applyFill="1" applyBorder="1" applyAlignment="1" applyProtection="1">
      <alignment horizontal="center"/>
      <protection locked="0"/>
    </xf>
    <xf numFmtId="1" fontId="14" fillId="5" borderId="17" xfId="0" applyNumberFormat="1" applyFont="1" applyFill="1" applyBorder="1" applyAlignment="1" applyProtection="1">
      <alignment horizontal="center"/>
      <protection locked="0"/>
    </xf>
    <xf numFmtId="1" fontId="9" fillId="5" borderId="12" xfId="0" applyNumberFormat="1" applyFont="1" applyFill="1" applyBorder="1" applyAlignment="1" applyProtection="1">
      <alignment horizontal="center"/>
      <protection locked="0"/>
    </xf>
    <xf numFmtId="1" fontId="15" fillId="5" borderId="4" xfId="0" applyNumberFormat="1" applyFont="1" applyFill="1" applyBorder="1" applyAlignment="1" applyProtection="1">
      <alignment horizontal="center"/>
      <protection locked="0"/>
    </xf>
    <xf numFmtId="1" fontId="16" fillId="5" borderId="4" xfId="0" applyNumberFormat="1" applyFont="1" applyFill="1" applyBorder="1" applyAlignment="1" applyProtection="1">
      <alignment horizontal="center"/>
      <protection locked="0"/>
    </xf>
    <xf numFmtId="1" fontId="17" fillId="5" borderId="4" xfId="0" applyNumberFormat="1" applyFont="1" applyFill="1" applyBorder="1" applyAlignment="1" applyProtection="1">
      <alignment horizontal="center"/>
      <protection locked="0"/>
    </xf>
    <xf numFmtId="1" fontId="15" fillId="5" borderId="13" xfId="0" applyNumberFormat="1" applyFont="1" applyFill="1" applyBorder="1" applyAlignment="1" applyProtection="1">
      <alignment horizontal="center"/>
      <protection locked="0"/>
    </xf>
    <xf numFmtId="10" fontId="15" fillId="5" borderId="4" xfId="0" applyNumberFormat="1" applyFont="1" applyFill="1" applyBorder="1" applyAlignment="1" applyProtection="1">
      <alignment horizontal="center"/>
      <protection hidden="1"/>
    </xf>
    <xf numFmtId="2" fontId="15" fillId="5" borderId="4" xfId="0" applyNumberFormat="1" applyFont="1" applyFill="1" applyBorder="1" applyAlignment="1" applyProtection="1">
      <alignment horizontal="center"/>
      <protection hidden="1"/>
    </xf>
    <xf numFmtId="10" fontId="9" fillId="5" borderId="4" xfId="0" applyNumberFormat="1" applyFont="1" applyFill="1" applyBorder="1" applyAlignment="1" applyProtection="1">
      <alignment horizontal="center"/>
      <protection hidden="1"/>
    </xf>
    <xf numFmtId="10" fontId="15" fillId="5" borderId="13" xfId="0" applyNumberFormat="1" applyFont="1" applyFill="1" applyBorder="1" applyAlignment="1" applyProtection="1">
      <alignment horizontal="center"/>
      <protection hidden="1"/>
    </xf>
    <xf numFmtId="166" fontId="18" fillId="4" borderId="4" xfId="0" applyNumberFormat="1" applyFont="1" applyFill="1" applyBorder="1" applyAlignment="1">
      <alignment horizontal="center"/>
    </xf>
    <xf numFmtId="2" fontId="18" fillId="4" borderId="12" xfId="0" applyNumberFormat="1" applyFont="1" applyFill="1" applyBorder="1" applyAlignment="1" applyProtection="1">
      <alignment horizontal="center"/>
      <protection locked="0"/>
    </xf>
    <xf numFmtId="2" fontId="9" fillId="6" borderId="4" xfId="0" applyNumberFormat="1" applyFont="1" applyFill="1" applyBorder="1" applyAlignment="1" applyProtection="1">
      <alignment horizontal="center"/>
      <protection locked="0"/>
    </xf>
    <xf numFmtId="1" fontId="18" fillId="4" borderId="4" xfId="0" applyNumberFormat="1" applyFont="1" applyFill="1" applyBorder="1" applyAlignment="1" applyProtection="1">
      <alignment horizontal="center"/>
      <protection locked="0"/>
    </xf>
    <xf numFmtId="2" fontId="9" fillId="5" borderId="15" xfId="0" applyNumberFormat="1" applyFont="1" applyFill="1" applyBorder="1" applyAlignment="1" applyProtection="1">
      <alignment horizontal="center"/>
      <protection locked="0"/>
    </xf>
    <xf numFmtId="2" fontId="19" fillId="5" borderId="16" xfId="0" applyNumberFormat="1" applyFont="1" applyFill="1" applyBorder="1" applyAlignment="1" applyProtection="1">
      <alignment horizontal="center"/>
      <protection hidden="1"/>
    </xf>
    <xf numFmtId="165" fontId="0" fillId="5" borderId="4" xfId="0" applyNumberFormat="1" applyFill="1" applyBorder="1" applyAlignment="1">
      <alignment horizontal="center"/>
    </xf>
    <xf numFmtId="1" fontId="20" fillId="5" borderId="4" xfId="0" applyNumberFormat="1" applyFont="1" applyFill="1" applyBorder="1" applyAlignment="1" applyProtection="1">
      <alignment horizontal="center"/>
      <protection hidden="1"/>
    </xf>
    <xf numFmtId="0" fontId="9" fillId="5" borderId="4" xfId="0" applyFont="1" applyFill="1" applyBorder="1" applyAlignment="1" applyProtection="1">
      <alignment horizontal="center"/>
      <protection locked="0"/>
    </xf>
    <xf numFmtId="0" fontId="0" fillId="5" borderId="4" xfId="0" applyFill="1" applyBorder="1" applyAlignment="1">
      <alignment horizontal="center"/>
    </xf>
    <xf numFmtId="2" fontId="9" fillId="5" borderId="4" xfId="0" applyNumberFormat="1" applyFont="1" applyFill="1" applyBorder="1" applyAlignment="1" applyProtection="1">
      <alignment horizontal="center"/>
      <protection hidden="1"/>
    </xf>
    <xf numFmtId="2" fontId="0" fillId="5" borderId="4" xfId="0" applyNumberFormat="1" applyFill="1" applyBorder="1" applyAlignment="1">
      <alignment horizontal="center"/>
    </xf>
    <xf numFmtId="166" fontId="0" fillId="5" borderId="2" xfId="0" applyNumberFormat="1" applyFill="1" applyBorder="1" applyAlignment="1">
      <alignment horizontal="center"/>
    </xf>
    <xf numFmtId="166" fontId="0" fillId="5" borderId="4" xfId="0" applyNumberFormat="1" applyFill="1" applyBorder="1" applyAlignment="1">
      <alignment horizontal="center"/>
    </xf>
    <xf numFmtId="167" fontId="0" fillId="5" borderId="4" xfId="0" applyNumberFormat="1" applyFill="1" applyBorder="1" applyAlignment="1">
      <alignment horizontal="center"/>
    </xf>
    <xf numFmtId="2" fontId="0" fillId="5" borderId="4" xfId="0" quotePrefix="1" applyNumberFormat="1" applyFill="1" applyBorder="1" applyAlignment="1">
      <alignment horizontal="center"/>
    </xf>
    <xf numFmtId="0" fontId="0" fillId="5" borderId="4" xfId="0" quotePrefix="1" applyFill="1" applyBorder="1" applyAlignment="1">
      <alignment horizontal="center"/>
    </xf>
    <xf numFmtId="10" fontId="9" fillId="5" borderId="12" xfId="0" applyNumberFormat="1" applyFont="1" applyFill="1" applyBorder="1" applyAlignment="1" applyProtection="1">
      <alignment horizontal="center"/>
      <protection hidden="1"/>
    </xf>
    <xf numFmtId="1" fontId="9" fillId="5" borderId="4" xfId="0" applyNumberFormat="1" applyFont="1" applyFill="1" applyBorder="1" applyAlignment="1" applyProtection="1">
      <alignment horizontal="center"/>
      <protection hidden="1"/>
    </xf>
    <xf numFmtId="1" fontId="9" fillId="5" borderId="18" xfId="0" applyNumberFormat="1" applyFont="1" applyFill="1" applyBorder="1" applyAlignment="1" applyProtection="1">
      <alignment horizontal="center"/>
      <protection locked="0"/>
    </xf>
    <xf numFmtId="2" fontId="9" fillId="5" borderId="4" xfId="0" applyNumberFormat="1" applyFont="1" applyFill="1" applyBorder="1" applyAlignment="1" applyProtection="1">
      <alignment horizontal="center"/>
      <protection locked="0"/>
    </xf>
    <xf numFmtId="1" fontId="0" fillId="5" borderId="4" xfId="0" applyNumberFormat="1" applyFill="1" applyBorder="1" applyAlignment="1">
      <alignment horizontal="center"/>
    </xf>
    <xf numFmtId="167" fontId="0" fillId="5" borderId="4" xfId="0" quotePrefix="1" applyNumberFormat="1" applyFill="1" applyBorder="1" applyAlignment="1">
      <alignment horizontal="center"/>
    </xf>
    <xf numFmtId="1" fontId="14" fillId="5" borderId="4" xfId="0" applyNumberFormat="1" applyFont="1" applyFill="1" applyBorder="1" applyAlignment="1" applyProtection="1">
      <alignment horizontal="center"/>
      <protection locked="0"/>
    </xf>
    <xf numFmtId="1" fontId="9" fillId="4" borderId="12" xfId="0" applyNumberFormat="1" applyFont="1" applyFill="1" applyBorder="1" applyAlignment="1" applyProtection="1">
      <alignment horizontal="center"/>
      <protection locked="0"/>
    </xf>
    <xf numFmtId="1" fontId="16" fillId="4" borderId="12" xfId="0" applyNumberFormat="1" applyFont="1" applyFill="1" applyBorder="1" applyAlignment="1" applyProtection="1">
      <alignment horizontal="center"/>
      <protection locked="0"/>
    </xf>
    <xf numFmtId="2" fontId="0" fillId="4" borderId="2" xfId="0" applyNumberFormat="1" applyFill="1" applyBorder="1" applyAlignment="1">
      <alignment horizontal="center"/>
    </xf>
    <xf numFmtId="166" fontId="0" fillId="4" borderId="2" xfId="0" applyNumberFormat="1" applyFill="1" applyBorder="1" applyAlignment="1">
      <alignment horizontal="center"/>
    </xf>
    <xf numFmtId="166" fontId="0" fillId="4" borderId="4" xfId="0" applyNumberFormat="1" applyFill="1" applyBorder="1" applyAlignment="1">
      <alignment horizontal="center"/>
    </xf>
    <xf numFmtId="0" fontId="0" fillId="4" borderId="4" xfId="0" quotePrefix="1" applyFill="1" applyBorder="1" applyAlignment="1">
      <alignment horizontal="center"/>
    </xf>
    <xf numFmtId="167" fontId="0" fillId="4" borderId="4" xfId="0" quotePrefix="1" applyNumberFormat="1" applyFill="1" applyBorder="1" applyAlignment="1">
      <alignment horizontal="center"/>
    </xf>
    <xf numFmtId="0" fontId="16" fillId="4" borderId="12" xfId="0" applyNumberFormat="1" applyFont="1" applyFill="1" applyBorder="1" applyAlignment="1" applyProtection="1">
      <alignment horizontal="center"/>
      <protection locked="0"/>
    </xf>
    <xf numFmtId="165" fontId="9" fillId="4" borderId="4" xfId="0" applyNumberFormat="1" applyFont="1" applyFill="1" applyBorder="1" applyAlignment="1">
      <alignment horizontal="center"/>
    </xf>
    <xf numFmtId="1" fontId="14" fillId="4" borderId="12" xfId="0" applyNumberFormat="1" applyFont="1" applyFill="1" applyBorder="1" applyAlignment="1" applyProtection="1">
      <alignment horizontal="center"/>
      <protection locked="0"/>
    </xf>
    <xf numFmtId="1" fontId="21" fillId="4" borderId="4" xfId="0" applyNumberFormat="1" applyFont="1" applyFill="1" applyBorder="1" applyAlignment="1" applyProtection="1">
      <alignment horizontal="center"/>
      <protection locked="0"/>
    </xf>
    <xf numFmtId="1" fontId="21" fillId="4" borderId="13" xfId="0" applyNumberFormat="1" applyFont="1" applyFill="1" applyBorder="1" applyAlignment="1" applyProtection="1">
      <alignment horizontal="center"/>
      <protection locked="0"/>
    </xf>
    <xf numFmtId="1" fontId="16" fillId="4" borderId="13" xfId="0" applyNumberFormat="1" applyFont="1" applyFill="1" applyBorder="1" applyAlignment="1" applyProtection="1">
      <alignment horizontal="center"/>
      <protection locked="0"/>
    </xf>
    <xf numFmtId="166" fontId="9" fillId="4" borderId="13" xfId="0" applyNumberFormat="1" applyFont="1" applyFill="1" applyBorder="1" applyAlignment="1" applyProtection="1">
      <alignment horizontal="center"/>
      <protection locked="0"/>
    </xf>
    <xf numFmtId="4" fontId="9" fillId="4" borderId="13" xfId="0" applyNumberFormat="1" applyFont="1" applyFill="1" applyBorder="1" applyAlignment="1" applyProtection="1">
      <alignment horizontal="center"/>
      <protection locked="0"/>
    </xf>
    <xf numFmtId="2" fontId="9" fillId="4" borderId="13" xfId="0" applyNumberFormat="1" applyFont="1" applyFill="1" applyBorder="1" applyAlignment="1" applyProtection="1">
      <alignment horizontal="center"/>
      <protection locked="0"/>
    </xf>
    <xf numFmtId="167" fontId="9" fillId="4" borderId="13" xfId="0" applyNumberFormat="1" applyFont="1" applyFill="1" applyBorder="1" applyAlignment="1" applyProtection="1">
      <alignment horizontal="center"/>
      <protection locked="0"/>
    </xf>
    <xf numFmtId="1" fontId="9" fillId="4" borderId="4" xfId="0" applyNumberFormat="1" applyFont="1" applyFill="1" applyBorder="1" applyAlignment="1">
      <alignment horizontal="center"/>
    </xf>
    <xf numFmtId="0" fontId="21" fillId="4" borderId="4" xfId="0" applyNumberFormat="1" applyFont="1" applyFill="1" applyBorder="1" applyAlignment="1" applyProtection="1">
      <alignment horizontal="center"/>
      <protection locked="0"/>
    </xf>
    <xf numFmtId="1" fontId="14" fillId="5" borderId="13" xfId="0" applyNumberFormat="1" applyFont="1" applyFill="1" applyBorder="1" applyAlignment="1" applyProtection="1">
      <alignment horizontal="center"/>
      <protection locked="0"/>
    </xf>
    <xf numFmtId="1" fontId="14" fillId="5" borderId="12" xfId="0" applyNumberFormat="1" applyFont="1" applyFill="1" applyBorder="1" applyAlignment="1" applyProtection="1">
      <alignment horizontal="center"/>
      <protection locked="0"/>
    </xf>
    <xf numFmtId="1" fontId="21" fillId="5" borderId="4" xfId="0" applyNumberFormat="1" applyFont="1" applyFill="1" applyBorder="1" applyAlignment="1" applyProtection="1">
      <alignment horizontal="center"/>
      <protection locked="0"/>
    </xf>
    <xf numFmtId="166" fontId="9" fillId="5" borderId="2" xfId="0" applyNumberFormat="1" applyFont="1" applyFill="1" applyBorder="1" applyAlignment="1">
      <alignment horizontal="center"/>
    </xf>
    <xf numFmtId="166" fontId="9" fillId="5" borderId="4" xfId="0" applyNumberFormat="1" applyFont="1" applyFill="1" applyBorder="1" applyAlignment="1">
      <alignment horizontal="center"/>
    </xf>
    <xf numFmtId="2" fontId="9" fillId="5" borderId="4" xfId="0" applyNumberFormat="1" applyFont="1" applyFill="1" applyBorder="1" applyAlignment="1">
      <alignment horizontal="center"/>
    </xf>
    <xf numFmtId="0" fontId="9" fillId="5" borderId="4" xfId="0" applyFont="1" applyFill="1" applyBorder="1" applyAlignment="1">
      <alignment horizontal="center"/>
    </xf>
    <xf numFmtId="167" fontId="9" fillId="5" borderId="4" xfId="0" applyNumberFormat="1" applyFont="1" applyFill="1" applyBorder="1" applyAlignment="1">
      <alignment horizontal="center"/>
    </xf>
    <xf numFmtId="0" fontId="9" fillId="5" borderId="4" xfId="0" quotePrefix="1" applyFont="1" applyFill="1" applyBorder="1" applyAlignment="1">
      <alignment horizontal="center"/>
    </xf>
    <xf numFmtId="165" fontId="9" fillId="5" borderId="4" xfId="0" applyNumberFormat="1" applyFont="1" applyFill="1" applyBorder="1" applyAlignment="1">
      <alignment horizontal="center"/>
    </xf>
    <xf numFmtId="2" fontId="9" fillId="4" borderId="2" xfId="0" applyNumberFormat="1" applyFont="1" applyFill="1" applyBorder="1" applyAlignment="1">
      <alignment horizontal="center"/>
    </xf>
    <xf numFmtId="0" fontId="0" fillId="4" borderId="17" xfId="0" applyFill="1" applyBorder="1" applyAlignment="1">
      <alignment horizontal="center"/>
    </xf>
    <xf numFmtId="0" fontId="13" fillId="7" borderId="19" xfId="0" applyFont="1" applyFill="1" applyBorder="1" applyAlignment="1">
      <alignment vertical="center" textRotation="180"/>
    </xf>
    <xf numFmtId="0" fontId="3" fillId="7" borderId="13" xfId="0" applyFont="1" applyFill="1" applyBorder="1" applyAlignment="1">
      <alignment horizontal="center"/>
    </xf>
    <xf numFmtId="2" fontId="3" fillId="7" borderId="12" xfId="0" applyNumberFormat="1" applyFont="1" applyFill="1" applyBorder="1" applyAlignment="1" applyProtection="1">
      <alignment horizontal="center"/>
      <protection hidden="1"/>
    </xf>
    <xf numFmtId="10" fontId="3" fillId="7" borderId="12" xfId="0" applyNumberFormat="1" applyFont="1" applyFill="1" applyBorder="1" applyAlignment="1" applyProtection="1">
      <alignment horizontal="center"/>
      <protection hidden="1"/>
    </xf>
    <xf numFmtId="165" fontId="3" fillId="7" borderId="13" xfId="0" applyNumberFormat="1" applyFont="1" applyFill="1" applyBorder="1" applyAlignment="1" applyProtection="1">
      <alignment horizontal="center"/>
      <protection hidden="1"/>
    </xf>
    <xf numFmtId="165" fontId="16" fillId="7" borderId="13" xfId="0" applyNumberFormat="1" applyFont="1" applyFill="1" applyBorder="1" applyAlignment="1" applyProtection="1">
      <alignment horizontal="center"/>
      <protection hidden="1"/>
    </xf>
    <xf numFmtId="169" fontId="3" fillId="7" borderId="13" xfId="0" applyNumberFormat="1" applyFont="1" applyFill="1" applyBorder="1" applyAlignment="1" applyProtection="1">
      <alignment horizontal="center"/>
      <protection hidden="1"/>
    </xf>
    <xf numFmtId="1" fontId="22" fillId="7" borderId="4" xfId="0" applyNumberFormat="1" applyFont="1" applyFill="1" applyBorder="1" applyAlignment="1" applyProtection="1">
      <alignment horizontal="center"/>
    </xf>
    <xf numFmtId="1" fontId="3" fillId="7" borderId="13" xfId="0" applyNumberFormat="1" applyFont="1" applyFill="1" applyBorder="1" applyAlignment="1" applyProtection="1">
      <alignment horizontal="center"/>
      <protection hidden="1"/>
    </xf>
    <xf numFmtId="10" fontId="3" fillId="7" borderId="13" xfId="0" applyNumberFormat="1" applyFont="1" applyFill="1" applyBorder="1" applyAlignment="1" applyProtection="1">
      <alignment horizontal="center"/>
      <protection hidden="1"/>
    </xf>
    <xf numFmtId="166" fontId="3" fillId="7" borderId="13" xfId="0" applyNumberFormat="1" applyFont="1" applyFill="1" applyBorder="1" applyAlignment="1" applyProtection="1">
      <alignment horizontal="center"/>
      <protection hidden="1"/>
    </xf>
    <xf numFmtId="2" fontId="3" fillId="7" borderId="13" xfId="0" applyNumberFormat="1" applyFont="1" applyFill="1" applyBorder="1" applyAlignment="1" applyProtection="1">
      <alignment horizontal="center"/>
      <protection hidden="1"/>
    </xf>
    <xf numFmtId="2" fontId="23" fillId="7" borderId="16" xfId="0" applyNumberFormat="1" applyFont="1" applyFill="1" applyBorder="1" applyAlignment="1" applyProtection="1">
      <alignment horizontal="center"/>
      <protection hidden="1"/>
    </xf>
    <xf numFmtId="2" fontId="3" fillId="7" borderId="4" xfId="0" applyNumberFormat="1" applyFont="1" applyFill="1" applyBorder="1" applyAlignment="1">
      <alignment horizontal="center"/>
    </xf>
    <xf numFmtId="0" fontId="0" fillId="7" borderId="4" xfId="0" applyFill="1" applyBorder="1" applyAlignment="1">
      <alignment horizontal="center"/>
    </xf>
    <xf numFmtId="2" fontId="0" fillId="7" borderId="4" xfId="0" applyNumberFormat="1" applyFill="1" applyBorder="1" applyAlignment="1">
      <alignment horizontal="center"/>
    </xf>
    <xf numFmtId="167" fontId="0" fillId="7" borderId="4" xfId="0" applyNumberFormat="1" applyFill="1" applyBorder="1" applyAlignment="1">
      <alignment horizontal="center"/>
    </xf>
    <xf numFmtId="166" fontId="3" fillId="7" borderId="4" xfId="0" applyNumberFormat="1" applyFont="1" applyFill="1" applyBorder="1" applyAlignment="1" applyProtection="1">
      <alignment horizontal="center"/>
      <protection hidden="1"/>
    </xf>
    <xf numFmtId="0" fontId="13" fillId="7" borderId="20" xfId="0" applyFont="1" applyFill="1" applyBorder="1" applyAlignment="1">
      <alignment vertical="center" textRotation="180"/>
    </xf>
    <xf numFmtId="0" fontId="3" fillId="7" borderId="21" xfId="0" applyFont="1" applyFill="1" applyBorder="1" applyAlignment="1">
      <alignment horizontal="center"/>
    </xf>
    <xf numFmtId="0" fontId="0" fillId="7" borderId="21" xfId="0" applyFill="1" applyBorder="1"/>
    <xf numFmtId="0" fontId="7" fillId="7" borderId="22" xfId="0" applyFont="1" applyFill="1" applyBorder="1" applyAlignment="1" applyProtection="1">
      <alignment horizontal="center"/>
      <protection hidden="1"/>
    </xf>
    <xf numFmtId="0" fontId="7" fillId="7" borderId="23" xfId="0" applyFont="1" applyFill="1" applyBorder="1" applyAlignment="1" applyProtection="1">
      <alignment horizontal="center"/>
      <protection hidden="1"/>
    </xf>
    <xf numFmtId="0" fontId="7" fillId="7" borderId="21" xfId="0" applyFont="1" applyFill="1" applyBorder="1" applyAlignment="1" applyProtection="1">
      <alignment horizontal="center"/>
      <protection hidden="1"/>
    </xf>
    <xf numFmtId="0" fontId="7" fillId="7" borderId="24" xfId="0" applyFont="1" applyFill="1" applyBorder="1" applyAlignment="1" applyProtection="1">
      <alignment horizontal="center"/>
      <protection hidden="1"/>
    </xf>
    <xf numFmtId="0" fontId="7" fillId="7" borderId="25" xfId="0" applyFont="1" applyFill="1" applyBorder="1" applyAlignment="1" applyProtection="1">
      <alignment horizontal="center"/>
      <protection hidden="1"/>
    </xf>
    <xf numFmtId="0" fontId="7" fillId="0" borderId="0" xfId="0" applyFont="1" applyFill="1" applyBorder="1" applyAlignment="1" applyProtection="1">
      <alignment horizontal="center"/>
      <protection hidden="1"/>
    </xf>
    <xf numFmtId="0" fontId="3" fillId="7" borderId="4" xfId="0" applyFont="1" applyFill="1" applyBorder="1" applyAlignment="1">
      <alignment horizontal="center"/>
    </xf>
    <xf numFmtId="2" fontId="0" fillId="8" borderId="4" xfId="0" applyNumberFormat="1" applyFill="1" applyBorder="1"/>
    <xf numFmtId="0" fontId="0" fillId="0" borderId="26" xfId="0" applyBorder="1" applyAlignment="1"/>
    <xf numFmtId="0" fontId="0" fillId="0" borderId="0" xfId="0" applyBorder="1" applyAlignment="1">
      <alignment horizontal="center"/>
    </xf>
    <xf numFmtId="2" fontId="0" fillId="0" borderId="0" xfId="0" applyNumberFormat="1"/>
    <xf numFmtId="1" fontId="9" fillId="0" borderId="0" xfId="0" applyNumberFormat="1" applyFont="1" applyFill="1" applyBorder="1" applyAlignment="1" applyProtection="1">
      <alignment horizontal="center"/>
      <protection locked="0"/>
    </xf>
    <xf numFmtId="0" fontId="0" fillId="0" borderId="0" xfId="0" applyFill="1" applyBorder="1"/>
    <xf numFmtId="0" fontId="0" fillId="0" borderId="27" xfId="0" applyFill="1" applyBorder="1" applyAlignment="1" applyProtection="1">
      <alignment horizontal="center" wrapText="1"/>
      <protection locked="0"/>
    </xf>
    <xf numFmtId="0" fontId="0" fillId="0" borderId="27" xfId="0" applyBorder="1" applyAlignment="1" applyProtection="1">
      <alignment horizontal="center" wrapText="1"/>
      <protection locked="0"/>
    </xf>
    <xf numFmtId="0" fontId="6" fillId="0" borderId="27" xfId="0" applyFont="1" applyBorder="1" applyAlignment="1" applyProtection="1">
      <alignment horizontal="center" wrapText="1"/>
      <protection locked="0"/>
    </xf>
    <xf numFmtId="0" fontId="6" fillId="0" borderId="27" xfId="0" applyFont="1" applyBorder="1" applyAlignment="1" applyProtection="1">
      <alignment horizontal="center" vertical="center" wrapText="1"/>
      <protection locked="0"/>
    </xf>
    <xf numFmtId="0" fontId="5" fillId="0" borderId="27" xfId="0" applyFont="1" applyBorder="1" applyAlignment="1" applyProtection="1">
      <alignment horizontal="center" wrapText="1"/>
      <protection locked="0"/>
    </xf>
    <xf numFmtId="0" fontId="5" fillId="0" borderId="27" xfId="0" applyFont="1" applyFill="1" applyBorder="1" applyAlignment="1" applyProtection="1">
      <alignment horizontal="center" vertical="center" wrapText="1"/>
      <protection locked="0"/>
    </xf>
    <xf numFmtId="0" fontId="5" fillId="0" borderId="27" xfId="0" applyNumberFormat="1" applyFont="1" applyFill="1" applyBorder="1" applyAlignment="1" applyProtection="1">
      <alignment horizontal="center" vertical="center" wrapText="1"/>
      <protection hidden="1"/>
    </xf>
    <xf numFmtId="0" fontId="0" fillId="0" borderId="27" xfId="0" applyNumberFormat="1" applyFill="1" applyBorder="1" applyAlignment="1" applyProtection="1">
      <alignment horizontal="center" wrapText="1"/>
      <protection locked="0"/>
    </xf>
    <xf numFmtId="0" fontId="10" fillId="0" borderId="27" xfId="0" applyFont="1" applyFill="1" applyBorder="1" applyAlignment="1" applyProtection="1">
      <alignment horizontal="center" wrapText="1"/>
      <protection locked="0"/>
    </xf>
    <xf numFmtId="0" fontId="11" fillId="0" borderId="27" xfId="0" applyFont="1" applyBorder="1" applyAlignment="1" applyProtection="1">
      <alignment horizontal="center" wrapText="1"/>
      <protection locked="0"/>
    </xf>
    <xf numFmtId="0" fontId="10" fillId="0" borderId="0" xfId="0" applyFont="1" applyFill="1" applyBorder="1" applyAlignment="1" applyProtection="1">
      <alignment horizontal="center" wrapText="1"/>
      <protection locked="0"/>
    </xf>
    <xf numFmtId="0" fontId="0" fillId="0" borderId="0" xfId="0" applyFill="1" applyBorder="1" applyAlignment="1">
      <alignment horizontal="center"/>
    </xf>
    <xf numFmtId="0" fontId="24" fillId="5" borderId="28" xfId="0" applyFont="1" applyFill="1" applyBorder="1" applyAlignment="1" applyProtection="1">
      <alignment horizontal="center"/>
      <protection locked="0"/>
    </xf>
    <xf numFmtId="165" fontId="24" fillId="5" borderId="13" xfId="0" applyNumberFormat="1" applyFont="1" applyFill="1" applyBorder="1" applyAlignment="1" applyProtection="1">
      <alignment horizontal="center"/>
      <protection hidden="1"/>
    </xf>
    <xf numFmtId="168" fontId="24" fillId="5" borderId="13" xfId="0" applyNumberFormat="1" applyFont="1" applyFill="1" applyBorder="1" applyAlignment="1" applyProtection="1">
      <alignment horizontal="center"/>
      <protection hidden="1"/>
    </xf>
    <xf numFmtId="1" fontId="24" fillId="5" borderId="13" xfId="1" applyNumberFormat="1" applyFont="1" applyFill="1" applyBorder="1" applyAlignment="1" applyProtection="1">
      <alignment horizontal="center"/>
      <protection hidden="1"/>
    </xf>
    <xf numFmtId="1" fontId="24" fillId="5" borderId="13" xfId="0" applyNumberFormat="1" applyFont="1" applyFill="1" applyBorder="1" applyAlignment="1" applyProtection="1">
      <alignment horizontal="center"/>
      <protection hidden="1"/>
    </xf>
    <xf numFmtId="2" fontId="24" fillId="5" borderId="13" xfId="0" applyNumberFormat="1" applyFont="1" applyFill="1" applyBorder="1" applyAlignment="1" applyProtection="1">
      <alignment horizontal="center"/>
      <protection hidden="1"/>
    </xf>
    <xf numFmtId="10" fontId="24" fillId="5" borderId="13" xfId="1" applyNumberFormat="1" applyFont="1" applyFill="1" applyBorder="1" applyAlignment="1" applyProtection="1">
      <alignment horizontal="center"/>
      <protection hidden="1"/>
    </xf>
    <xf numFmtId="2" fontId="24" fillId="5" borderId="29" xfId="0" applyNumberFormat="1" applyFont="1" applyFill="1" applyBorder="1" applyAlignment="1" applyProtection="1">
      <alignment horizontal="center"/>
      <protection hidden="1"/>
    </xf>
    <xf numFmtId="2" fontId="24" fillId="0" borderId="0" xfId="0" applyNumberFormat="1" applyFont="1" applyFill="1" applyBorder="1" applyAlignment="1" applyProtection="1">
      <alignment horizontal="center"/>
      <protection hidden="1"/>
    </xf>
    <xf numFmtId="165" fontId="24" fillId="5" borderId="4" xfId="0" applyNumberFormat="1" applyFont="1" applyFill="1" applyBorder="1" applyAlignment="1" applyProtection="1">
      <alignment horizontal="center"/>
      <protection hidden="1"/>
    </xf>
    <xf numFmtId="10" fontId="24" fillId="5" borderId="4" xfId="0" applyNumberFormat="1" applyFont="1" applyFill="1" applyBorder="1" applyAlignment="1" applyProtection="1">
      <alignment horizontal="center"/>
      <protection hidden="1"/>
    </xf>
    <xf numFmtId="1" fontId="24" fillId="5" borderId="4" xfId="1" applyNumberFormat="1" applyFont="1" applyFill="1" applyBorder="1" applyAlignment="1" applyProtection="1">
      <alignment horizontal="center"/>
      <protection hidden="1"/>
    </xf>
    <xf numFmtId="2" fontId="24" fillId="5" borderId="4" xfId="0" applyNumberFormat="1" applyFont="1" applyFill="1" applyBorder="1" applyAlignment="1" applyProtection="1">
      <alignment horizontal="center"/>
      <protection hidden="1"/>
    </xf>
    <xf numFmtId="10" fontId="24" fillId="5" borderId="4" xfId="1" applyNumberFormat="1" applyFont="1" applyFill="1" applyBorder="1" applyAlignment="1" applyProtection="1">
      <alignment horizontal="center"/>
      <protection hidden="1"/>
    </xf>
    <xf numFmtId="169" fontId="24" fillId="5" borderId="4" xfId="0" applyNumberFormat="1" applyFont="1" applyFill="1" applyBorder="1" applyAlignment="1" applyProtection="1">
      <alignment horizontal="center"/>
      <protection hidden="1"/>
    </xf>
    <xf numFmtId="2" fontId="24" fillId="5" borderId="4" xfId="1" applyNumberFormat="1" applyFont="1" applyFill="1" applyBorder="1" applyAlignment="1" applyProtection="1">
      <alignment horizontal="center"/>
      <protection hidden="1"/>
    </xf>
    <xf numFmtId="2" fontId="24" fillId="5" borderId="16" xfId="0" applyNumberFormat="1" applyFont="1" applyFill="1" applyBorder="1" applyAlignment="1" applyProtection="1">
      <alignment horizontal="center"/>
      <protection hidden="1"/>
    </xf>
    <xf numFmtId="0" fontId="0" fillId="0" borderId="0" xfId="0" applyBorder="1"/>
    <xf numFmtId="1" fontId="24" fillId="5" borderId="4" xfId="0" applyNumberFormat="1" applyFont="1" applyFill="1" applyBorder="1" applyAlignment="1" applyProtection="1">
      <alignment horizontal="center"/>
      <protection hidden="1"/>
    </xf>
    <xf numFmtId="0" fontId="0" fillId="0" borderId="0" xfId="0" applyFill="1" applyBorder="1" applyAlignment="1" applyProtection="1">
      <alignment horizontal="center"/>
      <protection locked="0"/>
    </xf>
    <xf numFmtId="2" fontId="9" fillId="0" borderId="0" xfId="0" applyNumberFormat="1" applyFont="1" applyFill="1" applyBorder="1" applyAlignment="1" applyProtection="1">
      <alignment horizontal="center"/>
      <protection hidden="1"/>
    </xf>
    <xf numFmtId="2" fontId="6" fillId="0" borderId="0" xfId="0" applyNumberFormat="1" applyFont="1" applyFill="1" applyBorder="1" applyAlignment="1" applyProtection="1">
      <alignment horizontal="center"/>
      <protection hidden="1"/>
    </xf>
    <xf numFmtId="165" fontId="24" fillId="0" borderId="0" xfId="0" applyNumberFormat="1" applyFont="1" applyFill="1" applyBorder="1" applyAlignment="1" applyProtection="1">
      <alignment horizontal="center"/>
      <protection hidden="1"/>
    </xf>
    <xf numFmtId="10" fontId="9" fillId="0" borderId="0" xfId="1" applyNumberFormat="1" applyFont="1" applyFill="1" applyBorder="1" applyAlignment="1" applyProtection="1">
      <alignment horizontal="center"/>
      <protection hidden="1"/>
    </xf>
    <xf numFmtId="0" fontId="25" fillId="5" borderId="30" xfId="0" applyFont="1" applyFill="1" applyBorder="1"/>
    <xf numFmtId="16" fontId="26" fillId="5" borderId="31" xfId="0" applyNumberFormat="1" applyFont="1" applyFill="1" applyBorder="1" applyAlignment="1" applyProtection="1">
      <alignment horizontal="center"/>
      <protection hidden="1"/>
    </xf>
    <xf numFmtId="2" fontId="9" fillId="0" borderId="0" xfId="0" applyNumberFormat="1" applyFont="1"/>
    <xf numFmtId="2" fontId="9" fillId="2" borderId="0" xfId="0" applyNumberFormat="1" applyFont="1" applyFill="1" applyProtection="1">
      <protection locked="0"/>
    </xf>
    <xf numFmtId="0" fontId="0" fillId="3" borderId="15" xfId="0" applyFill="1" applyBorder="1" applyAlignment="1" applyProtection="1">
      <alignment horizontal="center" vertical="top" wrapText="1"/>
      <protection locked="0"/>
    </xf>
    <xf numFmtId="15" fontId="9" fillId="4" borderId="13" xfId="0" applyNumberFormat="1" applyFont="1" applyFill="1" applyBorder="1" applyAlignment="1" applyProtection="1">
      <alignment horizontal="center"/>
      <protection hidden="1"/>
    </xf>
    <xf numFmtId="10" fontId="15" fillId="4" borderId="2" xfId="0" applyNumberFormat="1" applyFont="1" applyFill="1" applyBorder="1" applyAlignment="1" applyProtection="1">
      <alignment horizontal="center"/>
      <protection hidden="1"/>
    </xf>
    <xf numFmtId="1" fontId="9" fillId="4" borderId="15" xfId="0" applyNumberFormat="1" applyFont="1" applyFill="1" applyBorder="1" applyAlignment="1" applyProtection="1">
      <alignment horizontal="center"/>
      <protection locked="0"/>
    </xf>
    <xf numFmtId="2" fontId="19" fillId="4" borderId="15" xfId="0" applyNumberFormat="1" applyFont="1" applyFill="1" applyBorder="1" applyAlignment="1" applyProtection="1">
      <alignment horizontal="center"/>
      <protection hidden="1"/>
    </xf>
    <xf numFmtId="2" fontId="9" fillId="4" borderId="4" xfId="0" applyNumberFormat="1" applyFont="1" applyFill="1" applyBorder="1" applyAlignment="1" applyProtection="1">
      <alignment horizontal="center" vertical="top" wrapText="1"/>
      <protection hidden="1"/>
    </xf>
    <xf numFmtId="0" fontId="0" fillId="0" borderId="4" xfId="0" applyFill="1" applyBorder="1" applyAlignment="1">
      <alignment horizontal="center"/>
    </xf>
    <xf numFmtId="0" fontId="0" fillId="4" borderId="4" xfId="0" applyFill="1" applyBorder="1"/>
    <xf numFmtId="1" fontId="22" fillId="4" borderId="13" xfId="0" applyNumberFormat="1" applyFont="1" applyFill="1" applyBorder="1" applyAlignment="1" applyProtection="1">
      <alignment horizontal="center"/>
      <protection locked="0"/>
    </xf>
    <xf numFmtId="1" fontId="22" fillId="4" borderId="4" xfId="0" applyNumberFormat="1" applyFont="1" applyFill="1" applyBorder="1" applyAlignment="1" applyProtection="1">
      <alignment horizontal="center"/>
      <protection locked="0"/>
    </xf>
    <xf numFmtId="1" fontId="17" fillId="4" borderId="13" xfId="0" applyNumberFormat="1" applyFont="1" applyFill="1" applyBorder="1" applyAlignment="1" applyProtection="1">
      <alignment horizontal="center"/>
      <protection locked="0"/>
    </xf>
    <xf numFmtId="0" fontId="15" fillId="4" borderId="13" xfId="0" applyFont="1" applyFill="1" applyBorder="1" applyAlignment="1" applyProtection="1">
      <alignment horizontal="center"/>
      <protection hidden="1"/>
    </xf>
    <xf numFmtId="1" fontId="9" fillId="4" borderId="13" xfId="0" applyNumberFormat="1" applyFont="1" applyFill="1" applyBorder="1" applyAlignment="1" applyProtection="1">
      <alignment horizontal="center"/>
      <protection hidden="1"/>
    </xf>
    <xf numFmtId="168" fontId="15" fillId="4" borderId="13" xfId="0" applyNumberFormat="1" applyFont="1" applyFill="1" applyBorder="1" applyAlignment="1" applyProtection="1">
      <alignment horizontal="center"/>
      <protection hidden="1"/>
    </xf>
    <xf numFmtId="2" fontId="15" fillId="4" borderId="13" xfId="0" applyNumberFormat="1" applyFont="1" applyFill="1" applyBorder="1" applyAlignment="1" applyProtection="1">
      <alignment horizontal="center"/>
      <protection hidden="1"/>
    </xf>
    <xf numFmtId="2" fontId="19" fillId="4" borderId="32" xfId="0" applyNumberFormat="1" applyFont="1" applyFill="1" applyBorder="1" applyAlignment="1" applyProtection="1">
      <alignment horizontal="center"/>
      <protection hidden="1"/>
    </xf>
    <xf numFmtId="0" fontId="9" fillId="4" borderId="2" xfId="0" applyFont="1" applyFill="1" applyBorder="1" applyAlignment="1">
      <alignment horizontal="center"/>
    </xf>
    <xf numFmtId="1" fontId="22" fillId="5" borderId="13" xfId="0" applyNumberFormat="1" applyFont="1" applyFill="1" applyBorder="1" applyAlignment="1" applyProtection="1">
      <alignment horizontal="center"/>
      <protection locked="0"/>
    </xf>
    <xf numFmtId="1" fontId="22" fillId="5" borderId="4" xfId="0" applyNumberFormat="1" applyFont="1" applyFill="1" applyBorder="1" applyAlignment="1" applyProtection="1">
      <alignment horizontal="center"/>
      <protection locked="0"/>
    </xf>
    <xf numFmtId="1" fontId="9" fillId="5" borderId="15" xfId="0" applyNumberFormat="1" applyFont="1" applyFill="1" applyBorder="1" applyAlignment="1" applyProtection="1">
      <alignment horizontal="center"/>
      <protection locked="0"/>
    </xf>
    <xf numFmtId="2" fontId="19" fillId="5" borderId="15" xfId="0" applyNumberFormat="1" applyFont="1" applyFill="1" applyBorder="1" applyAlignment="1" applyProtection="1">
      <alignment horizontal="center"/>
      <protection hidden="1"/>
    </xf>
    <xf numFmtId="2" fontId="9" fillId="5" borderId="4" xfId="0" applyNumberFormat="1" applyFont="1" applyFill="1" applyBorder="1" applyAlignment="1" applyProtection="1">
      <alignment horizontal="center" vertical="top" wrapText="1"/>
      <protection hidden="1"/>
    </xf>
    <xf numFmtId="0" fontId="0" fillId="5" borderId="2" xfId="0" applyFill="1" applyBorder="1" applyAlignment="1">
      <alignment horizontal="center"/>
    </xf>
    <xf numFmtId="0" fontId="0" fillId="5" borderId="4" xfId="0" applyFill="1" applyBorder="1"/>
    <xf numFmtId="10" fontId="15" fillId="5" borderId="17" xfId="0" applyNumberFormat="1" applyFont="1" applyFill="1" applyBorder="1" applyAlignment="1" applyProtection="1">
      <alignment horizontal="center"/>
      <protection hidden="1"/>
    </xf>
    <xf numFmtId="1" fontId="15" fillId="4" borderId="4" xfId="0" applyNumberFormat="1" applyFont="1" applyFill="1" applyBorder="1" applyAlignment="1" applyProtection="1">
      <alignment horizontal="center"/>
      <protection hidden="1"/>
    </xf>
    <xf numFmtId="0" fontId="0" fillId="4" borderId="2" xfId="0" applyFill="1" applyBorder="1" applyAlignment="1">
      <alignment horizontal="center"/>
    </xf>
    <xf numFmtId="15" fontId="9" fillId="4" borderId="13" xfId="0" applyNumberFormat="1" applyFont="1" applyFill="1" applyBorder="1" applyAlignment="1" applyProtection="1">
      <alignment horizontal="center"/>
      <protection hidden="1"/>
    </xf>
    <xf numFmtId="1" fontId="22" fillId="4" borderId="13" xfId="0" applyNumberFormat="1" applyFont="1" applyFill="1" applyBorder="1" applyAlignment="1" applyProtection="1">
      <alignment horizontal="center"/>
      <protection locked="0"/>
    </xf>
    <xf numFmtId="1" fontId="22" fillId="4" borderId="4" xfId="0" applyNumberFormat="1" applyFont="1" applyFill="1" applyBorder="1" applyAlignment="1" applyProtection="1">
      <alignment horizontal="center"/>
      <protection locked="0"/>
    </xf>
    <xf numFmtId="1" fontId="15" fillId="4" borderId="4" xfId="0" applyNumberFormat="1" applyFont="1" applyFill="1" applyBorder="1" applyAlignment="1" applyProtection="1">
      <alignment horizontal="center"/>
      <protection hidden="1"/>
    </xf>
    <xf numFmtId="1" fontId="9" fillId="4" borderId="15" xfId="0" applyNumberFormat="1" applyFont="1" applyFill="1" applyBorder="1" applyAlignment="1" applyProtection="1">
      <alignment horizontal="center"/>
      <protection locked="0"/>
    </xf>
    <xf numFmtId="2" fontId="19" fillId="4" borderId="15" xfId="0" applyNumberFormat="1" applyFont="1" applyFill="1" applyBorder="1" applyAlignment="1" applyProtection="1">
      <alignment horizontal="center"/>
      <protection hidden="1"/>
    </xf>
    <xf numFmtId="0" fontId="9" fillId="4" borderId="2" xfId="0" applyFont="1" applyFill="1" applyBorder="1" applyAlignment="1">
      <alignment horizontal="center"/>
    </xf>
    <xf numFmtId="0" fontId="0" fillId="9" borderId="4" xfId="0" applyFill="1" applyBorder="1"/>
    <xf numFmtId="0" fontId="0" fillId="9" borderId="0" xfId="0" applyFill="1"/>
    <xf numFmtId="1" fontId="14" fillId="4" borderId="13" xfId="0" applyNumberFormat="1" applyFont="1" applyFill="1" applyBorder="1" applyAlignment="1" applyProtection="1">
      <alignment horizontal="center"/>
      <protection locked="0"/>
    </xf>
    <xf numFmtId="10" fontId="15" fillId="4" borderId="12" xfId="0" applyNumberFormat="1" applyFont="1" applyFill="1" applyBorder="1" applyAlignment="1" applyProtection="1">
      <alignment horizontal="center"/>
      <protection hidden="1"/>
    </xf>
    <xf numFmtId="0" fontId="9" fillId="4" borderId="13" xfId="0" applyFont="1" applyFill="1" applyBorder="1" applyAlignment="1" applyProtection="1">
      <alignment horizontal="center"/>
      <protection locked="0"/>
    </xf>
    <xf numFmtId="0" fontId="9" fillId="5" borderId="2" xfId="0" applyFont="1" applyFill="1" applyBorder="1" applyAlignment="1">
      <alignment horizontal="center"/>
    </xf>
    <xf numFmtId="10" fontId="15" fillId="5" borderId="2" xfId="0" applyNumberFormat="1" applyFont="1" applyFill="1" applyBorder="1" applyAlignment="1" applyProtection="1">
      <alignment horizontal="center"/>
      <protection hidden="1"/>
    </xf>
    <xf numFmtId="2" fontId="15" fillId="5" borderId="4" xfId="0" applyNumberFormat="1" applyFont="1" applyFill="1" applyBorder="1" applyAlignment="1" applyProtection="1">
      <alignment horizontal="center"/>
      <protection locked="0"/>
    </xf>
    <xf numFmtId="0" fontId="13" fillId="4" borderId="38" xfId="0" applyFont="1" applyFill="1" applyBorder="1" applyAlignment="1">
      <alignment vertical="center" textRotation="180"/>
    </xf>
    <xf numFmtId="1" fontId="22" fillId="7" borderId="13" xfId="0" applyNumberFormat="1" applyFont="1" applyFill="1" applyBorder="1" applyAlignment="1" applyProtection="1">
      <alignment horizontal="center"/>
      <protection hidden="1"/>
    </xf>
    <xf numFmtId="166" fontId="3" fillId="7" borderId="32" xfId="0" applyNumberFormat="1" applyFont="1" applyFill="1" applyBorder="1" applyAlignment="1" applyProtection="1">
      <alignment horizontal="center"/>
      <protection hidden="1"/>
    </xf>
    <xf numFmtId="2" fontId="9" fillId="0" borderId="0" xfId="0" applyNumberFormat="1" applyFont="1" applyFill="1" applyBorder="1" applyAlignment="1" applyProtection="1">
      <alignment horizontal="center" vertical="top" wrapText="1"/>
      <protection hidden="1"/>
    </xf>
    <xf numFmtId="0" fontId="0" fillId="8" borderId="4" xfId="0" applyFill="1" applyBorder="1"/>
    <xf numFmtId="2" fontId="0" fillId="8" borderId="4" xfId="0" applyNumberFormat="1" applyFill="1" applyBorder="1" applyAlignment="1">
      <alignment horizontal="center"/>
    </xf>
    <xf numFmtId="0" fontId="0" fillId="4" borderId="32" xfId="0" applyFill="1" applyBorder="1"/>
    <xf numFmtId="0" fontId="0" fillId="10" borderId="4" xfId="0" applyFill="1" applyBorder="1"/>
    <xf numFmtId="1" fontId="3" fillId="7" borderId="4" xfId="0" applyNumberFormat="1" applyFont="1" applyFill="1" applyBorder="1" applyAlignment="1" applyProtection="1">
      <alignment horizontal="center"/>
      <protection hidden="1"/>
    </xf>
    <xf numFmtId="0" fontId="0" fillId="0" borderId="11" xfId="0" applyBorder="1" applyAlignment="1">
      <alignment horizontal="center"/>
    </xf>
    <xf numFmtId="0" fontId="0" fillId="0" borderId="7" xfId="0" applyBorder="1" applyAlignment="1">
      <alignment horizontal="center"/>
    </xf>
    <xf numFmtId="0" fontId="13" fillId="4" borderId="20" xfId="0" applyFont="1" applyFill="1" applyBorder="1" applyAlignment="1">
      <alignment vertical="center" textRotation="180"/>
    </xf>
    <xf numFmtId="2" fontId="3" fillId="0" borderId="0" xfId="0" applyNumberFormat="1" applyFont="1" applyFill="1" applyBorder="1" applyAlignment="1" applyProtection="1">
      <alignment horizontal="center"/>
      <protection hidden="1"/>
    </xf>
    <xf numFmtId="0" fontId="0" fillId="8" borderId="4" xfId="0" applyFill="1" applyBorder="1" applyAlignment="1">
      <alignment horizontal="center"/>
    </xf>
    <xf numFmtId="0" fontId="0" fillId="4" borderId="16" xfId="0" applyFill="1" applyBorder="1"/>
    <xf numFmtId="2" fontId="9" fillId="0" borderId="0" xfId="0" applyNumberFormat="1" applyFont="1" applyFill="1"/>
    <xf numFmtId="0" fontId="0" fillId="0" borderId="40" xfId="0" applyFill="1" applyBorder="1" applyAlignment="1" applyProtection="1">
      <alignment horizontal="center" wrapText="1"/>
      <protection locked="0"/>
    </xf>
    <xf numFmtId="0" fontId="0" fillId="0" borderId="40" xfId="0" applyBorder="1" applyAlignment="1" applyProtection="1">
      <alignment horizontal="center" wrapText="1"/>
      <protection locked="0"/>
    </xf>
    <xf numFmtId="0" fontId="6" fillId="0" borderId="41" xfId="0" applyFont="1" applyBorder="1" applyAlignment="1" applyProtection="1">
      <alignment horizontal="center" vertical="center" wrapText="1"/>
      <protection locked="0"/>
    </xf>
    <xf numFmtId="2" fontId="9" fillId="0" borderId="0" xfId="0" applyNumberFormat="1" applyFont="1" applyFill="1" applyBorder="1" applyAlignment="1" applyProtection="1">
      <alignment horizontal="center" wrapText="1"/>
      <protection locked="0"/>
    </xf>
    <xf numFmtId="0" fontId="24" fillId="5" borderId="27" xfId="0" applyFont="1" applyFill="1" applyBorder="1" applyAlignment="1" applyProtection="1">
      <alignment horizontal="center"/>
      <protection locked="0"/>
    </xf>
    <xf numFmtId="165" fontId="24" fillId="5" borderId="9" xfId="0" applyNumberFormat="1" applyFont="1" applyFill="1" applyBorder="1" applyAlignment="1" applyProtection="1">
      <alignment horizontal="center"/>
      <protection hidden="1"/>
    </xf>
    <xf numFmtId="168" fontId="24" fillId="5" borderId="9" xfId="0" applyNumberFormat="1" applyFont="1" applyFill="1" applyBorder="1" applyAlignment="1" applyProtection="1">
      <alignment horizontal="center"/>
      <protection hidden="1"/>
    </xf>
    <xf numFmtId="165" fontId="24" fillId="5" borderId="42" xfId="0" applyNumberFormat="1" applyFont="1" applyFill="1" applyBorder="1" applyAlignment="1" applyProtection="1">
      <alignment horizontal="center"/>
      <protection hidden="1"/>
    </xf>
    <xf numFmtId="165" fontId="24" fillId="5" borderId="43" xfId="0" applyNumberFormat="1" applyFont="1" applyFill="1" applyBorder="1" applyAlignment="1" applyProtection="1">
      <alignment horizontal="center"/>
      <protection hidden="1"/>
    </xf>
    <xf numFmtId="1" fontId="24" fillId="5" borderId="44" xfId="1" applyNumberFormat="1" applyFont="1" applyFill="1" applyBorder="1" applyAlignment="1" applyProtection="1">
      <alignment horizontal="center"/>
      <protection hidden="1"/>
    </xf>
    <xf numFmtId="1" fontId="24" fillId="5" borderId="44" xfId="0" applyNumberFormat="1" applyFont="1" applyFill="1" applyBorder="1" applyAlignment="1" applyProtection="1">
      <alignment horizontal="center"/>
      <protection hidden="1"/>
    </xf>
    <xf numFmtId="2" fontId="24" fillId="5" borderId="44" xfId="0" applyNumberFormat="1" applyFont="1" applyFill="1" applyBorder="1" applyAlignment="1" applyProtection="1">
      <alignment horizontal="center"/>
      <protection hidden="1"/>
    </xf>
    <xf numFmtId="165" fontId="24" fillId="5" borderId="44" xfId="0" applyNumberFormat="1" applyFont="1" applyFill="1" applyBorder="1" applyAlignment="1" applyProtection="1">
      <alignment horizontal="center"/>
      <protection hidden="1"/>
    </xf>
    <xf numFmtId="10" fontId="24" fillId="5" borderId="44" xfId="1" applyNumberFormat="1" applyFont="1" applyFill="1" applyBorder="1" applyAlignment="1" applyProtection="1">
      <alignment horizontal="center"/>
      <protection hidden="1"/>
    </xf>
    <xf numFmtId="165" fontId="24" fillId="5" borderId="23" xfId="0" applyNumberFormat="1" applyFont="1" applyFill="1" applyBorder="1" applyAlignment="1" applyProtection="1">
      <alignment horizontal="center"/>
      <protection hidden="1"/>
    </xf>
    <xf numFmtId="10" fontId="24" fillId="5" borderId="23" xfId="0" applyNumberFormat="1" applyFont="1" applyFill="1" applyBorder="1" applyAlignment="1" applyProtection="1">
      <alignment horizontal="center"/>
      <protection hidden="1"/>
    </xf>
    <xf numFmtId="169" fontId="24" fillId="5" borderId="44" xfId="0" applyNumberFormat="1" applyFont="1" applyFill="1" applyBorder="1" applyAlignment="1" applyProtection="1">
      <alignment horizontal="center"/>
      <protection hidden="1"/>
    </xf>
    <xf numFmtId="2" fontId="24" fillId="5" borderId="44" xfId="1" applyNumberFormat="1" applyFont="1" applyFill="1" applyBorder="1" applyAlignment="1" applyProtection="1">
      <alignment horizontal="center"/>
      <protection hidden="1"/>
    </xf>
    <xf numFmtId="10" fontId="24" fillId="5" borderId="44" xfId="0" applyNumberFormat="1" applyFont="1" applyFill="1" applyBorder="1" applyAlignment="1" applyProtection="1">
      <alignment horizontal="center"/>
      <protection hidden="1"/>
    </xf>
    <xf numFmtId="1" fontId="28" fillId="9" borderId="0" xfId="0" applyNumberFormat="1" applyFont="1" applyFill="1" applyBorder="1" applyAlignment="1" applyProtection="1">
      <alignment horizontal="center"/>
      <protection hidden="1"/>
    </xf>
    <xf numFmtId="2" fontId="25" fillId="0" borderId="0" xfId="0" applyNumberFormat="1" applyFont="1" applyFill="1" applyBorder="1" applyAlignment="1">
      <alignment horizontal="center"/>
    </xf>
    <xf numFmtId="2" fontId="22" fillId="0" borderId="0" xfId="0" applyNumberFormat="1" applyFont="1" applyFill="1" applyBorder="1" applyAlignment="1">
      <alignment horizontal="center"/>
    </xf>
    <xf numFmtId="0" fontId="25" fillId="0" borderId="0" xfId="0" applyFont="1" applyFill="1" applyBorder="1" applyAlignment="1">
      <alignment horizontal="center"/>
    </xf>
    <xf numFmtId="2" fontId="9" fillId="0" borderId="0" xfId="0" applyNumberFormat="1" applyFont="1" applyFill="1" applyBorder="1" applyAlignment="1">
      <alignment horizontal="center"/>
    </xf>
    <xf numFmtId="0" fontId="25" fillId="5" borderId="34" xfId="0" applyFont="1" applyFill="1" applyBorder="1" applyAlignment="1"/>
    <xf numFmtId="0" fontId="25" fillId="5" borderId="35" xfId="0" applyFont="1" applyFill="1" applyBorder="1" applyAlignment="1"/>
    <xf numFmtId="0" fontId="25" fillId="5" borderId="45" xfId="0" applyFont="1" applyFill="1" applyBorder="1" applyAlignment="1"/>
    <xf numFmtId="0" fontId="25" fillId="0" borderId="0" xfId="0" applyFont="1" applyFill="1" applyBorder="1" applyAlignment="1">
      <alignment horizontal="left"/>
    </xf>
    <xf numFmtId="0" fontId="0" fillId="0" borderId="0" xfId="0" applyBorder="1" applyAlignment="1"/>
    <xf numFmtId="0" fontId="0" fillId="0" borderId="0" xfId="0" applyFill="1" applyBorder="1" applyAlignment="1">
      <alignment wrapText="1"/>
    </xf>
    <xf numFmtId="0" fontId="29" fillId="0" borderId="0" xfId="0" applyFont="1" applyFill="1" applyBorder="1"/>
    <xf numFmtId="0" fontId="0" fillId="0" borderId="0" xfId="0" applyFill="1" applyBorder="1" applyAlignment="1"/>
    <xf numFmtId="0" fontId="29" fillId="0" borderId="0" xfId="0" applyFont="1" applyFill="1" applyBorder="1" applyAlignment="1">
      <alignment wrapText="1"/>
    </xf>
    <xf numFmtId="0" fontId="0" fillId="0" borderId="0" xfId="0" applyFill="1" applyBorder="1" applyAlignment="1">
      <alignment horizontal="center" wrapText="1"/>
    </xf>
    <xf numFmtId="168" fontId="9" fillId="4" borderId="12" xfId="0" applyNumberFormat="1" applyFont="1" applyFill="1" applyBorder="1" applyAlignment="1" applyProtection="1">
      <alignment horizontal="center"/>
      <protection hidden="1"/>
    </xf>
    <xf numFmtId="166" fontId="18" fillId="8" borderId="4" xfId="0" applyNumberFormat="1" applyFont="1" applyFill="1" applyBorder="1" applyAlignment="1">
      <alignment horizontal="center"/>
    </xf>
    <xf numFmtId="2" fontId="18" fillId="8" borderId="12" xfId="0" applyNumberFormat="1" applyFont="1" applyFill="1" applyBorder="1" applyAlignment="1" applyProtection="1">
      <alignment horizontal="center"/>
      <protection locked="0"/>
    </xf>
    <xf numFmtId="1" fontId="18" fillId="8" borderId="4" xfId="0" applyNumberFormat="1" applyFont="1" applyFill="1" applyBorder="1" applyAlignment="1" applyProtection="1">
      <alignment horizontal="center"/>
      <protection locked="0"/>
    </xf>
    <xf numFmtId="165" fontId="9" fillId="4" borderId="15" xfId="0" applyNumberFormat="1" applyFont="1" applyFill="1" applyBorder="1" applyAlignment="1" applyProtection="1">
      <alignment horizontal="center"/>
      <protection locked="0"/>
    </xf>
    <xf numFmtId="166" fontId="18" fillId="5" borderId="4" xfId="0" applyNumberFormat="1" applyFont="1" applyFill="1" applyBorder="1" applyAlignment="1">
      <alignment horizontal="center"/>
    </xf>
    <xf numFmtId="2" fontId="18" fillId="5" borderId="12" xfId="0" applyNumberFormat="1" applyFont="1" applyFill="1" applyBorder="1" applyAlignment="1" applyProtection="1">
      <alignment horizontal="center"/>
      <protection locked="0"/>
    </xf>
    <xf numFmtId="1" fontId="18" fillId="5" borderId="4" xfId="0" applyNumberFormat="1" applyFont="1" applyFill="1" applyBorder="1" applyAlignment="1" applyProtection="1">
      <alignment horizontal="center"/>
      <protection locked="0"/>
    </xf>
    <xf numFmtId="2" fontId="0" fillId="5" borderId="0" xfId="0" applyNumberFormat="1" applyFill="1"/>
    <xf numFmtId="10" fontId="15" fillId="5" borderId="17" xfId="0" applyNumberFormat="1" applyFont="1" applyFill="1" applyBorder="1" applyAlignment="1" applyProtection="1">
      <alignment horizontal="center"/>
      <protection hidden="1"/>
    </xf>
    <xf numFmtId="0" fontId="0" fillId="5" borderId="15" xfId="0" applyFill="1" applyBorder="1" applyAlignment="1">
      <alignment horizontal="center"/>
    </xf>
    <xf numFmtId="0" fontId="9" fillId="4" borderId="4" xfId="0" applyNumberFormat="1" applyFont="1" applyFill="1" applyBorder="1" applyAlignment="1" applyProtection="1">
      <alignment horizontal="center"/>
      <protection locked="0"/>
    </xf>
    <xf numFmtId="0" fontId="16" fillId="4" borderId="13" xfId="0" applyNumberFormat="1" applyFont="1" applyFill="1" applyBorder="1" applyAlignment="1" applyProtection="1">
      <alignment horizontal="center"/>
      <protection locked="0"/>
    </xf>
    <xf numFmtId="1" fontId="16" fillId="5" borderId="13" xfId="0" applyNumberFormat="1" applyFont="1" applyFill="1" applyBorder="1" applyAlignment="1" applyProtection="1">
      <alignment horizontal="center"/>
      <protection locked="0"/>
    </xf>
    <xf numFmtId="0" fontId="9" fillId="5" borderId="4" xfId="0" applyNumberFormat="1" applyFont="1" applyFill="1" applyBorder="1" applyAlignment="1" applyProtection="1">
      <alignment horizontal="center"/>
      <protection locked="0"/>
    </xf>
    <xf numFmtId="0" fontId="9" fillId="5" borderId="2" xfId="0" applyFont="1" applyFill="1" applyBorder="1" applyAlignment="1">
      <alignment horizontal="center"/>
    </xf>
    <xf numFmtId="0" fontId="15" fillId="5" borderId="4" xfId="0" applyNumberFormat="1" applyFont="1" applyFill="1" applyBorder="1" applyAlignment="1" applyProtection="1">
      <alignment horizontal="center"/>
      <protection locked="0"/>
    </xf>
    <xf numFmtId="0" fontId="9" fillId="5" borderId="4" xfId="0" applyNumberFormat="1" applyFont="1" applyFill="1" applyBorder="1" applyAlignment="1">
      <alignment horizontal="center"/>
    </xf>
    <xf numFmtId="10" fontId="15" fillId="5" borderId="2" xfId="0" applyNumberFormat="1" applyFont="1" applyFill="1" applyBorder="1" applyAlignment="1" applyProtection="1">
      <alignment horizontal="center"/>
      <protection hidden="1"/>
    </xf>
    <xf numFmtId="165" fontId="9" fillId="4" borderId="2" xfId="0" applyNumberFormat="1" applyFont="1" applyFill="1" applyBorder="1" applyAlignment="1">
      <alignment horizontal="center"/>
    </xf>
    <xf numFmtId="1" fontId="16" fillId="7" borderId="13" xfId="0" applyNumberFormat="1" applyFont="1" applyFill="1" applyBorder="1" applyAlignment="1" applyProtection="1">
      <alignment horizontal="center"/>
      <protection hidden="1"/>
    </xf>
    <xf numFmtId="2" fontId="3" fillId="7" borderId="32" xfId="0" applyNumberFormat="1" applyFont="1" applyFill="1" applyBorder="1" applyAlignment="1" applyProtection="1">
      <alignment horizontal="center"/>
      <protection hidden="1"/>
    </xf>
    <xf numFmtId="2" fontId="0" fillId="10" borderId="4" xfId="0" applyNumberFormat="1" applyFill="1" applyBorder="1"/>
    <xf numFmtId="2" fontId="9" fillId="0" borderId="0" xfId="0" applyNumberFormat="1" applyFont="1" applyFill="1" applyBorder="1"/>
    <xf numFmtId="0" fontId="9" fillId="0" borderId="0" xfId="0" applyFont="1" applyFill="1" applyBorder="1" applyAlignment="1">
      <alignment wrapText="1"/>
    </xf>
    <xf numFmtId="2" fontId="9" fillId="5" borderId="12" xfId="0" applyNumberFormat="1" applyFont="1" applyFill="1" applyBorder="1" applyAlignment="1" applyProtection="1">
      <alignment horizontal="center"/>
      <protection locked="0"/>
    </xf>
    <xf numFmtId="1" fontId="30" fillId="5" borderId="4" xfId="0" applyNumberFormat="1" applyFont="1" applyFill="1" applyBorder="1" applyAlignment="1" applyProtection="1">
      <alignment horizontal="center"/>
      <protection locked="0"/>
    </xf>
    <xf numFmtId="2" fontId="20" fillId="5" borderId="4" xfId="0" applyNumberFormat="1" applyFont="1" applyFill="1" applyBorder="1" applyAlignment="1" applyProtection="1">
      <alignment horizontal="center"/>
      <protection hidden="1"/>
    </xf>
    <xf numFmtId="2" fontId="9" fillId="4" borderId="12" xfId="0" applyNumberFormat="1" applyFont="1" applyFill="1" applyBorder="1" applyAlignment="1" applyProtection="1">
      <alignment horizontal="center"/>
      <protection locked="0"/>
    </xf>
    <xf numFmtId="0" fontId="0" fillId="5" borderId="0" xfId="0" applyFill="1" applyAlignment="1">
      <alignment horizontal="center"/>
    </xf>
    <xf numFmtId="0" fontId="0" fillId="5" borderId="17" xfId="0" applyFill="1" applyBorder="1" applyAlignment="1">
      <alignment horizontal="center"/>
    </xf>
    <xf numFmtId="2" fontId="16" fillId="5" borderId="4" xfId="0" applyNumberFormat="1" applyFont="1" applyFill="1" applyBorder="1" applyAlignment="1" applyProtection="1">
      <alignment horizontal="center"/>
      <protection locked="0"/>
    </xf>
    <xf numFmtId="2" fontId="9" fillId="5" borderId="13" xfId="0" applyNumberFormat="1" applyFont="1" applyFill="1" applyBorder="1" applyAlignment="1" applyProtection="1">
      <alignment horizontal="center"/>
      <protection locked="0"/>
    </xf>
    <xf numFmtId="9" fontId="3" fillId="7" borderId="13" xfId="0" applyNumberFormat="1" applyFont="1" applyFill="1" applyBorder="1" applyAlignment="1" applyProtection="1">
      <alignment horizontal="center"/>
      <protection hidden="1"/>
    </xf>
    <xf numFmtId="2" fontId="3" fillId="7" borderId="4" xfId="0" applyNumberFormat="1" applyFont="1" applyFill="1" applyBorder="1" applyAlignment="1" applyProtection="1">
      <alignment horizontal="center"/>
      <protection hidden="1"/>
    </xf>
    <xf numFmtId="2" fontId="24" fillId="5" borderId="21" xfId="0" applyNumberFormat="1" applyFont="1" applyFill="1" applyBorder="1" applyAlignment="1" applyProtection="1">
      <alignment horizontal="center"/>
      <protection hidden="1"/>
    </xf>
    <xf numFmtId="165" fontId="24" fillId="5" borderId="21" xfId="0" applyNumberFormat="1" applyFont="1" applyFill="1" applyBorder="1" applyAlignment="1" applyProtection="1">
      <alignment horizontal="center"/>
      <protection hidden="1"/>
    </xf>
    <xf numFmtId="1" fontId="24" fillId="5" borderId="21" xfId="1" applyNumberFormat="1" applyFont="1" applyFill="1" applyBorder="1" applyAlignment="1" applyProtection="1">
      <alignment horizontal="center"/>
      <protection hidden="1"/>
    </xf>
    <xf numFmtId="1" fontId="24" fillId="5" borderId="21" xfId="0" applyNumberFormat="1" applyFont="1" applyFill="1" applyBorder="1" applyAlignment="1" applyProtection="1">
      <alignment horizontal="center"/>
      <protection hidden="1"/>
    </xf>
    <xf numFmtId="10" fontId="24" fillId="5" borderId="21" xfId="0" applyNumberFormat="1" applyFont="1" applyFill="1" applyBorder="1" applyAlignment="1" applyProtection="1">
      <alignment horizontal="center"/>
      <protection hidden="1"/>
    </xf>
    <xf numFmtId="2" fontId="24" fillId="5" borderId="25" xfId="0" applyNumberFormat="1" applyFont="1" applyFill="1" applyBorder="1" applyAlignment="1" applyProtection="1">
      <alignment horizontal="center"/>
      <protection hidden="1"/>
    </xf>
    <xf numFmtId="168" fontId="9" fillId="4" borderId="12" xfId="0" applyNumberFormat="1" applyFont="1" applyFill="1" applyBorder="1" applyAlignment="1" applyProtection="1">
      <alignment horizontal="center"/>
      <protection hidden="1"/>
    </xf>
    <xf numFmtId="2" fontId="0" fillId="4" borderId="0" xfId="0" applyNumberFormat="1" applyFill="1" applyAlignment="1">
      <alignment horizontal="center"/>
    </xf>
    <xf numFmtId="0" fontId="0" fillId="4" borderId="0" xfId="0" applyFill="1"/>
    <xf numFmtId="166" fontId="9" fillId="4" borderId="13" xfId="0" applyNumberFormat="1" applyFont="1" applyFill="1" applyBorder="1" applyAlignment="1">
      <alignment horizontal="center"/>
    </xf>
    <xf numFmtId="166" fontId="9" fillId="6" borderId="4" xfId="0" applyNumberFormat="1" applyFont="1" applyFill="1" applyBorder="1" applyAlignment="1">
      <alignment horizontal="center"/>
    </xf>
    <xf numFmtId="2" fontId="9" fillId="6" borderId="12" xfId="0" applyNumberFormat="1" applyFont="1" applyFill="1" applyBorder="1" applyAlignment="1" applyProtection="1">
      <alignment horizontal="center"/>
      <protection locked="0"/>
    </xf>
    <xf numFmtId="166" fontId="9" fillId="4" borderId="18" xfId="0" applyNumberFormat="1" applyFont="1" applyFill="1" applyBorder="1" applyAlignment="1">
      <alignment horizontal="center"/>
    </xf>
    <xf numFmtId="0" fontId="0" fillId="5" borderId="0" xfId="0" applyFill="1"/>
    <xf numFmtId="2" fontId="0" fillId="5" borderId="0" xfId="0" applyNumberFormat="1" applyFill="1" applyAlignment="1">
      <alignment horizontal="center"/>
    </xf>
    <xf numFmtId="166" fontId="33" fillId="13" borderId="4" xfId="0" applyNumberFormat="1" applyFont="1" applyFill="1" applyBorder="1" applyAlignment="1">
      <alignment horizontal="center"/>
    </xf>
    <xf numFmtId="166" fontId="30" fillId="14" borderId="4" xfId="0" applyNumberFormat="1" applyFont="1" applyFill="1" applyBorder="1" applyAlignment="1">
      <alignment horizontal="center"/>
    </xf>
    <xf numFmtId="2" fontId="30" fillId="5" borderId="2" xfId="0" applyNumberFormat="1" applyFont="1" applyFill="1" applyBorder="1" applyAlignment="1" applyProtection="1">
      <alignment horizontal="center"/>
      <protection locked="0"/>
    </xf>
    <xf numFmtId="2" fontId="30" fillId="5" borderId="4" xfId="0" applyNumberFormat="1" applyFont="1" applyFill="1" applyBorder="1" applyAlignment="1" applyProtection="1">
      <alignment horizontal="center"/>
      <protection locked="0"/>
    </xf>
    <xf numFmtId="166" fontId="30" fillId="5" borderId="4" xfId="0" applyNumberFormat="1" applyFont="1" applyFill="1" applyBorder="1" applyAlignment="1">
      <alignment horizontal="center"/>
    </xf>
    <xf numFmtId="2" fontId="30" fillId="5" borderId="12" xfId="0" applyNumberFormat="1" applyFont="1" applyFill="1" applyBorder="1" applyAlignment="1" applyProtection="1">
      <alignment horizontal="center"/>
      <protection locked="0"/>
    </xf>
    <xf numFmtId="166" fontId="30" fillId="13" borderId="4" xfId="0" applyNumberFormat="1" applyFont="1" applyFill="1" applyBorder="1" applyAlignment="1">
      <alignment horizontal="center"/>
    </xf>
    <xf numFmtId="2" fontId="30" fillId="4" borderId="12" xfId="0" applyNumberFormat="1" applyFont="1" applyFill="1" applyBorder="1" applyAlignment="1" applyProtection="1">
      <alignment horizontal="center"/>
      <protection locked="0"/>
    </xf>
    <xf numFmtId="2" fontId="30" fillId="4" borderId="4" xfId="0" applyNumberFormat="1" applyFont="1" applyFill="1" applyBorder="1" applyAlignment="1" applyProtection="1">
      <alignment horizontal="center"/>
      <protection locked="0"/>
    </xf>
    <xf numFmtId="166" fontId="30" fillId="4" borderId="4" xfId="0" applyNumberFormat="1" applyFont="1" applyFill="1" applyBorder="1" applyAlignment="1">
      <alignment horizontal="center"/>
    </xf>
    <xf numFmtId="1" fontId="30" fillId="4" borderId="4" xfId="0" applyNumberFormat="1" applyFont="1" applyFill="1" applyBorder="1" applyAlignment="1" applyProtection="1">
      <alignment horizontal="center"/>
      <protection locked="0"/>
    </xf>
    <xf numFmtId="166" fontId="9" fillId="13" borderId="4" xfId="0" applyNumberFormat="1" applyFont="1" applyFill="1" applyBorder="1" applyAlignment="1">
      <alignment horizontal="center"/>
    </xf>
    <xf numFmtId="0" fontId="13" fillId="4" borderId="18" xfId="0" applyFont="1" applyFill="1" applyBorder="1" applyAlignment="1">
      <alignment vertical="center" textRotation="180"/>
    </xf>
    <xf numFmtId="0" fontId="13" fillId="4" borderId="13" xfId="0" applyFont="1" applyFill="1" applyBorder="1" applyAlignment="1">
      <alignment vertical="center" textRotation="180"/>
    </xf>
    <xf numFmtId="169" fontId="3" fillId="7" borderId="13" xfId="0" applyNumberFormat="1" applyFont="1" applyFill="1" applyBorder="1" applyAlignment="1" applyProtection="1">
      <alignment horizontal="center"/>
      <protection hidden="1"/>
    </xf>
    <xf numFmtId="0" fontId="7" fillId="7" borderId="21" xfId="0" applyFont="1" applyFill="1" applyBorder="1" applyAlignment="1" applyProtection="1">
      <alignment horizontal="center"/>
      <protection hidden="1"/>
    </xf>
    <xf numFmtId="2" fontId="24" fillId="5" borderId="23" xfId="0" applyNumberFormat="1" applyFont="1" applyFill="1" applyBorder="1" applyAlignment="1" applyProtection="1">
      <alignment horizontal="center"/>
      <protection hidden="1"/>
    </xf>
    <xf numFmtId="1" fontId="24" fillId="5" borderId="23" xfId="1" applyNumberFormat="1" applyFont="1" applyFill="1" applyBorder="1" applyAlignment="1" applyProtection="1">
      <alignment horizontal="center"/>
      <protection hidden="1"/>
    </xf>
    <xf numFmtId="1" fontId="24" fillId="5" borderId="23" xfId="0" applyNumberFormat="1" applyFont="1" applyFill="1" applyBorder="1" applyAlignment="1" applyProtection="1">
      <alignment horizontal="center"/>
      <protection hidden="1"/>
    </xf>
    <xf numFmtId="2" fontId="24" fillId="5" borderId="51" xfId="0" applyNumberFormat="1" applyFont="1" applyFill="1" applyBorder="1" applyAlignment="1" applyProtection="1">
      <alignment horizontal="center"/>
      <protection hidden="1"/>
    </xf>
    <xf numFmtId="2" fontId="9" fillId="4" borderId="14" xfId="0" applyNumberFormat="1" applyFont="1" applyFill="1" applyBorder="1" applyAlignment="1" applyProtection="1">
      <alignment horizontal="center"/>
      <protection locked="0"/>
    </xf>
    <xf numFmtId="2" fontId="34" fillId="4" borderId="13" xfId="0" applyNumberFormat="1" applyFont="1" applyFill="1" applyBorder="1" applyAlignment="1" applyProtection="1">
      <alignment horizontal="center"/>
      <protection locked="0"/>
    </xf>
    <xf numFmtId="2" fontId="9" fillId="4" borderId="2" xfId="0" applyNumberFormat="1" applyFont="1" applyFill="1" applyBorder="1" applyAlignment="1" applyProtection="1">
      <alignment horizontal="center"/>
      <protection locked="0"/>
    </xf>
    <xf numFmtId="2" fontId="14" fillId="4" borderId="4" xfId="0" applyNumberFormat="1" applyFont="1" applyFill="1" applyBorder="1" applyAlignment="1" applyProtection="1">
      <alignment horizontal="center"/>
      <protection locked="0"/>
    </xf>
    <xf numFmtId="165" fontId="14" fillId="4" borderId="4" xfId="0" applyNumberFormat="1" applyFont="1" applyFill="1" applyBorder="1" applyAlignment="1" applyProtection="1">
      <alignment horizontal="center"/>
      <protection locked="0"/>
    </xf>
    <xf numFmtId="170" fontId="3" fillId="7" borderId="13" xfId="0" applyNumberFormat="1" applyFont="1" applyFill="1" applyBorder="1" applyAlignment="1" applyProtection="1">
      <alignment horizontal="center"/>
      <protection hidden="1"/>
    </xf>
    <xf numFmtId="15" fontId="9" fillId="4" borderId="4" xfId="0" applyNumberFormat="1" applyFont="1" applyFill="1" applyBorder="1" applyAlignment="1" applyProtection="1">
      <alignment horizontal="center" vertical="center"/>
      <protection hidden="1"/>
    </xf>
    <xf numFmtId="165" fontId="9" fillId="5" borderId="4" xfId="0" applyNumberFormat="1" applyFont="1" applyFill="1" applyBorder="1" applyAlignment="1" applyProtection="1">
      <alignment horizontal="center" vertical="center"/>
      <protection locked="0"/>
    </xf>
    <xf numFmtId="168" fontId="9" fillId="5" borderId="12" xfId="0" applyNumberFormat="1" applyFont="1" applyFill="1" applyBorder="1" applyAlignment="1" applyProtection="1">
      <alignment horizontal="center" vertical="center"/>
      <protection hidden="1"/>
    </xf>
    <xf numFmtId="1" fontId="9" fillId="5" borderId="4" xfId="0" applyNumberFormat="1" applyFont="1" applyFill="1" applyBorder="1" applyAlignment="1" applyProtection="1">
      <alignment horizontal="center" vertical="center"/>
      <protection locked="0"/>
    </xf>
    <xf numFmtId="1" fontId="9" fillId="5" borderId="13" xfId="0" applyNumberFormat="1" applyFont="1" applyFill="1" applyBorder="1" applyAlignment="1" applyProtection="1">
      <alignment horizontal="center" vertical="center"/>
      <protection locked="0"/>
    </xf>
    <xf numFmtId="1" fontId="14" fillId="5" borderId="17" xfId="0" applyNumberFormat="1" applyFont="1" applyFill="1" applyBorder="1" applyAlignment="1" applyProtection="1">
      <alignment horizontal="center" vertical="center"/>
      <protection locked="0"/>
    </xf>
    <xf numFmtId="1" fontId="9" fillId="5" borderId="12" xfId="0" applyNumberFormat="1" applyFont="1" applyFill="1" applyBorder="1" applyAlignment="1" applyProtection="1">
      <alignment horizontal="center" vertical="center"/>
      <protection locked="0"/>
    </xf>
    <xf numFmtId="1" fontId="15" fillId="5" borderId="4" xfId="0" applyNumberFormat="1" applyFont="1" applyFill="1" applyBorder="1" applyAlignment="1" applyProtection="1">
      <alignment horizontal="center" vertical="center"/>
      <protection locked="0"/>
    </xf>
    <xf numFmtId="1" fontId="16" fillId="5" borderId="4" xfId="0" applyNumberFormat="1" applyFont="1" applyFill="1" applyBorder="1" applyAlignment="1" applyProtection="1">
      <alignment horizontal="center" vertical="center"/>
      <protection locked="0"/>
    </xf>
    <xf numFmtId="1" fontId="17" fillId="5" borderId="4" xfId="0" applyNumberFormat="1" applyFont="1" applyFill="1" applyBorder="1" applyAlignment="1" applyProtection="1">
      <alignment horizontal="center" vertical="center"/>
      <protection locked="0"/>
    </xf>
    <xf numFmtId="1" fontId="15" fillId="5" borderId="13" xfId="0" applyNumberFormat="1" applyFont="1" applyFill="1" applyBorder="1" applyAlignment="1" applyProtection="1">
      <alignment horizontal="center" vertical="center"/>
      <protection locked="0"/>
    </xf>
    <xf numFmtId="10" fontId="15" fillId="5" borderId="4" xfId="0" applyNumberFormat="1" applyFont="1" applyFill="1" applyBorder="1" applyAlignment="1" applyProtection="1">
      <alignment horizontal="center" vertical="center"/>
      <protection hidden="1"/>
    </xf>
    <xf numFmtId="2" fontId="15" fillId="5" borderId="4" xfId="0" applyNumberFormat="1" applyFont="1" applyFill="1" applyBorder="1" applyAlignment="1" applyProtection="1">
      <alignment horizontal="center" vertical="center"/>
      <protection hidden="1"/>
    </xf>
    <xf numFmtId="10" fontId="9" fillId="5" borderId="4" xfId="0" applyNumberFormat="1" applyFont="1" applyFill="1" applyBorder="1" applyAlignment="1" applyProtection="1">
      <alignment horizontal="center" vertical="center"/>
      <protection hidden="1"/>
    </xf>
    <xf numFmtId="10" fontId="15" fillId="5" borderId="13" xfId="0" applyNumberFormat="1" applyFont="1" applyFill="1" applyBorder="1" applyAlignment="1" applyProtection="1">
      <alignment horizontal="center" vertical="center"/>
      <protection hidden="1"/>
    </xf>
    <xf numFmtId="2" fontId="9" fillId="5" borderId="4" xfId="0" applyNumberFormat="1" applyFont="1" applyFill="1" applyBorder="1" applyAlignment="1" applyProtection="1">
      <alignment horizontal="center" vertical="center"/>
      <protection locked="0"/>
    </xf>
    <xf numFmtId="2" fontId="9" fillId="5" borderId="15" xfId="0" applyNumberFormat="1" applyFont="1" applyFill="1" applyBorder="1" applyAlignment="1" applyProtection="1">
      <alignment horizontal="center" vertical="center"/>
      <protection locked="0"/>
    </xf>
    <xf numFmtId="2" fontId="19" fillId="5" borderId="16" xfId="0" applyNumberFormat="1" applyFont="1" applyFill="1" applyBorder="1" applyAlignment="1" applyProtection="1">
      <alignment horizontal="center" vertical="center"/>
      <protection hidden="1"/>
    </xf>
    <xf numFmtId="2" fontId="20" fillId="5" borderId="4" xfId="0" applyNumberFormat="1" applyFont="1" applyFill="1" applyBorder="1" applyAlignment="1" applyProtection="1">
      <alignment horizontal="center" vertical="center"/>
      <protection hidden="1"/>
    </xf>
    <xf numFmtId="1" fontId="20" fillId="5" borderId="4" xfId="0" applyNumberFormat="1" applyFont="1" applyFill="1" applyBorder="1" applyAlignment="1" applyProtection="1">
      <alignment horizontal="center" vertical="center"/>
      <protection hidden="1"/>
    </xf>
    <xf numFmtId="0" fontId="9" fillId="5" borderId="4" xfId="0" applyFont="1" applyFill="1" applyBorder="1" applyAlignment="1" applyProtection="1">
      <alignment horizontal="center" vertical="center"/>
      <protection locked="0"/>
    </xf>
    <xf numFmtId="0" fontId="0" fillId="0" borderId="0" xfId="0" applyFill="1" applyAlignment="1">
      <alignment horizontal="center" vertical="center"/>
    </xf>
    <xf numFmtId="0" fontId="0" fillId="5" borderId="4" xfId="0" applyFill="1" applyBorder="1" applyAlignment="1">
      <alignment horizontal="center" vertical="center"/>
    </xf>
    <xf numFmtId="2" fontId="9" fillId="5" borderId="4" xfId="0" applyNumberFormat="1" applyFont="1" applyFill="1" applyBorder="1" applyAlignment="1" applyProtection="1">
      <alignment horizontal="center" vertical="center"/>
      <protection hidden="1"/>
    </xf>
    <xf numFmtId="2" fontId="0" fillId="5" borderId="4" xfId="0" applyNumberFormat="1" applyFill="1" applyBorder="1" applyAlignment="1">
      <alignment horizontal="center" vertical="center"/>
    </xf>
    <xf numFmtId="166" fontId="0" fillId="5" borderId="2" xfId="0" applyNumberFormat="1" applyFill="1" applyBorder="1" applyAlignment="1">
      <alignment horizontal="center" vertical="center"/>
    </xf>
    <xf numFmtId="166" fontId="0" fillId="5" borderId="4" xfId="0" applyNumberFormat="1" applyFill="1" applyBorder="1" applyAlignment="1">
      <alignment horizontal="center" vertical="center"/>
    </xf>
    <xf numFmtId="167" fontId="0" fillId="5" borderId="4" xfId="0" applyNumberFormat="1" applyFill="1" applyBorder="1" applyAlignment="1">
      <alignment horizontal="center" vertical="center"/>
    </xf>
    <xf numFmtId="2" fontId="0" fillId="5" borderId="4" xfId="0" quotePrefix="1" applyNumberFormat="1" applyFill="1" applyBorder="1" applyAlignment="1">
      <alignment horizontal="center" vertical="center"/>
    </xf>
    <xf numFmtId="2" fontId="9" fillId="5" borderId="4" xfId="0" applyNumberFormat="1" applyFont="1" applyFill="1" applyBorder="1" applyAlignment="1">
      <alignment horizontal="center" vertical="center"/>
    </xf>
    <xf numFmtId="0" fontId="0" fillId="5" borderId="4" xfId="0" quotePrefix="1" applyFill="1" applyBorder="1" applyAlignment="1">
      <alignment horizontal="center" vertical="center"/>
    </xf>
    <xf numFmtId="2" fontId="0" fillId="0" borderId="0" xfId="0" applyNumberFormat="1" applyFill="1" applyAlignment="1">
      <alignment horizontal="center" vertical="center"/>
    </xf>
    <xf numFmtId="0" fontId="0" fillId="0" borderId="0" xfId="0" applyAlignment="1">
      <alignment horizontal="center" vertical="center"/>
    </xf>
    <xf numFmtId="166" fontId="9" fillId="4" borderId="4" xfId="0" applyNumberFormat="1" applyFont="1" applyFill="1" applyBorder="1" applyAlignment="1" applyProtection="1">
      <alignment horizontal="center"/>
      <protection locked="0"/>
    </xf>
    <xf numFmtId="166" fontId="9" fillId="5" borderId="4" xfId="0" applyNumberFormat="1" applyFont="1" applyFill="1" applyBorder="1" applyAlignment="1" applyProtection="1">
      <alignment horizontal="center"/>
      <protection locked="0"/>
    </xf>
    <xf numFmtId="0" fontId="3" fillId="3" borderId="8" xfId="0" applyFont="1" applyFill="1" applyBorder="1" applyAlignment="1" applyProtection="1">
      <alignment horizontal="center" vertical="top" wrapText="1"/>
      <protection locked="0"/>
    </xf>
    <xf numFmtId="0" fontId="3" fillId="3" borderId="10" xfId="0" applyFont="1" applyFill="1" applyBorder="1" applyAlignment="1" applyProtection="1">
      <alignment horizontal="center" vertical="top" wrapText="1"/>
      <protection locked="0"/>
    </xf>
    <xf numFmtId="0" fontId="0" fillId="3" borderId="4" xfId="0" applyFill="1" applyBorder="1" applyAlignment="1" applyProtection="1">
      <alignment horizontal="center" vertical="top" wrapText="1"/>
      <protection locked="0"/>
    </xf>
    <xf numFmtId="0" fontId="3" fillId="3" borderId="11" xfId="0" applyFont="1" applyFill="1" applyBorder="1" applyAlignment="1" applyProtection="1">
      <alignment horizontal="center" vertical="top" wrapText="1"/>
      <protection locked="0"/>
    </xf>
    <xf numFmtId="0" fontId="3" fillId="3" borderId="9" xfId="0" applyFont="1" applyFill="1" applyBorder="1" applyAlignment="1" applyProtection="1">
      <alignment horizontal="center" vertical="top" wrapText="1"/>
      <protection locked="0"/>
    </xf>
    <xf numFmtId="0" fontId="3" fillId="3" borderId="7" xfId="0" applyFont="1" applyFill="1" applyBorder="1" applyAlignment="1" applyProtection="1">
      <alignment horizontal="center" vertical="top" wrapText="1"/>
      <protection locked="0"/>
    </xf>
    <xf numFmtId="0" fontId="0" fillId="0" borderId="27" xfId="0" applyBorder="1" applyAlignment="1" applyProtection="1">
      <alignment horizontal="center" wrapText="1"/>
      <protection locked="0"/>
    </xf>
    <xf numFmtId="0" fontId="0" fillId="3" borderId="4" xfId="0" applyFill="1" applyBorder="1" applyAlignment="1">
      <alignment horizontal="center"/>
    </xf>
    <xf numFmtId="15" fontId="9" fillId="16" borderId="4" xfId="0" applyNumberFormat="1" applyFont="1" applyFill="1" applyBorder="1" applyAlignment="1" applyProtection="1">
      <alignment horizontal="center"/>
      <protection hidden="1"/>
    </xf>
    <xf numFmtId="165" fontId="9" fillId="16" borderId="4" xfId="0" applyNumberFormat="1" applyFont="1" applyFill="1" applyBorder="1" applyAlignment="1" applyProtection="1">
      <alignment horizontal="center" vertical="center"/>
      <protection locked="0"/>
    </xf>
    <xf numFmtId="168" fontId="9" fillId="16" borderId="12" xfId="0" applyNumberFormat="1" applyFont="1" applyFill="1" applyBorder="1" applyAlignment="1" applyProtection="1">
      <alignment horizontal="center" vertical="center"/>
      <protection hidden="1"/>
    </xf>
    <xf numFmtId="1" fontId="9" fillId="16" borderId="4" xfId="0" applyNumberFormat="1" applyFont="1" applyFill="1" applyBorder="1" applyAlignment="1" applyProtection="1">
      <alignment horizontal="center" vertical="center"/>
      <protection locked="0"/>
    </xf>
    <xf numFmtId="1" fontId="9" fillId="16" borderId="13" xfId="0" applyNumberFormat="1" applyFont="1" applyFill="1" applyBorder="1" applyAlignment="1" applyProtection="1">
      <alignment horizontal="center" vertical="center"/>
      <protection locked="0"/>
    </xf>
    <xf numFmtId="1" fontId="14" fillId="16" borderId="17" xfId="0" applyNumberFormat="1" applyFont="1" applyFill="1" applyBorder="1" applyAlignment="1" applyProtection="1">
      <alignment horizontal="center" vertical="center"/>
      <protection locked="0"/>
    </xf>
    <xf numFmtId="1" fontId="9" fillId="16" borderId="12" xfId="0" applyNumberFormat="1" applyFont="1" applyFill="1" applyBorder="1" applyAlignment="1" applyProtection="1">
      <alignment horizontal="center" vertical="center"/>
      <protection locked="0"/>
    </xf>
    <xf numFmtId="1" fontId="15" fillId="16" borderId="4" xfId="0" applyNumberFormat="1" applyFont="1" applyFill="1" applyBorder="1" applyAlignment="1" applyProtection="1">
      <alignment horizontal="center" vertical="center"/>
      <protection locked="0"/>
    </xf>
    <xf numFmtId="1" fontId="16" fillId="16" borderId="4" xfId="0" applyNumberFormat="1" applyFont="1" applyFill="1" applyBorder="1" applyAlignment="1" applyProtection="1">
      <alignment horizontal="center" vertical="center"/>
      <protection locked="0"/>
    </xf>
    <xf numFmtId="1" fontId="17" fillId="16" borderId="4" xfId="0" applyNumberFormat="1" applyFont="1" applyFill="1" applyBorder="1" applyAlignment="1" applyProtection="1">
      <alignment horizontal="center" vertical="center"/>
      <protection locked="0"/>
    </xf>
    <xf numFmtId="1" fontId="15" fillId="16" borderId="13" xfId="0" applyNumberFormat="1" applyFont="1" applyFill="1" applyBorder="1" applyAlignment="1" applyProtection="1">
      <alignment horizontal="center" vertical="center"/>
      <protection locked="0"/>
    </xf>
    <xf numFmtId="10" fontId="15" fillId="16" borderId="4" xfId="0" applyNumberFormat="1" applyFont="1" applyFill="1" applyBorder="1" applyAlignment="1" applyProtection="1">
      <alignment horizontal="center" vertical="center"/>
      <protection hidden="1"/>
    </xf>
    <xf numFmtId="2" fontId="15" fillId="16" borderId="4" xfId="0" applyNumberFormat="1" applyFont="1" applyFill="1" applyBorder="1" applyAlignment="1" applyProtection="1">
      <alignment horizontal="center" vertical="center"/>
      <protection hidden="1"/>
    </xf>
    <xf numFmtId="10" fontId="9" fillId="16" borderId="4" xfId="0" applyNumberFormat="1" applyFont="1" applyFill="1" applyBorder="1" applyAlignment="1" applyProtection="1">
      <alignment horizontal="center" vertical="center"/>
      <protection hidden="1"/>
    </xf>
    <xf numFmtId="10" fontId="15" fillId="16" borderId="13" xfId="0" applyNumberFormat="1" applyFont="1" applyFill="1" applyBorder="1" applyAlignment="1" applyProtection="1">
      <alignment horizontal="center" vertical="center"/>
      <protection hidden="1"/>
    </xf>
    <xf numFmtId="166" fontId="9" fillId="17" borderId="4" xfId="0" applyNumberFormat="1" applyFont="1" applyFill="1" applyBorder="1" applyAlignment="1">
      <alignment horizontal="center"/>
    </xf>
    <xf numFmtId="2" fontId="9" fillId="16" borderId="12" xfId="0" applyNumberFormat="1" applyFont="1" applyFill="1" applyBorder="1" applyAlignment="1" applyProtection="1">
      <alignment horizontal="center" vertical="center"/>
      <protection locked="0"/>
    </xf>
    <xf numFmtId="2" fontId="9" fillId="16" borderId="4" xfId="0" applyNumberFormat="1" applyFont="1" applyFill="1" applyBorder="1" applyAlignment="1" applyProtection="1">
      <alignment horizontal="center" vertical="center"/>
      <protection locked="0"/>
    </xf>
    <xf numFmtId="166" fontId="9" fillId="16" borderId="4" xfId="0" applyNumberFormat="1" applyFont="1" applyFill="1" applyBorder="1" applyAlignment="1">
      <alignment horizontal="center"/>
    </xf>
    <xf numFmtId="2" fontId="9" fillId="16" borderId="15" xfId="0" applyNumberFormat="1" applyFont="1" applyFill="1" applyBorder="1" applyAlignment="1" applyProtection="1">
      <alignment horizontal="center" vertical="center"/>
      <protection locked="0"/>
    </xf>
    <xf numFmtId="2" fontId="19" fillId="16" borderId="16" xfId="0" applyNumberFormat="1" applyFont="1" applyFill="1" applyBorder="1" applyAlignment="1" applyProtection="1">
      <alignment horizontal="center" vertical="center"/>
      <protection hidden="1"/>
    </xf>
    <xf numFmtId="2" fontId="20" fillId="16" borderId="4" xfId="0" applyNumberFormat="1" applyFont="1" applyFill="1" applyBorder="1" applyAlignment="1" applyProtection="1">
      <alignment horizontal="center" vertical="center"/>
      <protection hidden="1"/>
    </xf>
    <xf numFmtId="1" fontId="20" fillId="16" borderId="4" xfId="0" applyNumberFormat="1" applyFont="1" applyFill="1" applyBorder="1" applyAlignment="1" applyProtection="1">
      <alignment horizontal="center" vertical="center"/>
      <protection hidden="1"/>
    </xf>
    <xf numFmtId="0" fontId="9" fillId="16" borderId="4" xfId="0" applyFont="1" applyFill="1" applyBorder="1" applyAlignment="1" applyProtection="1">
      <alignment horizontal="center" vertical="center"/>
      <protection locked="0"/>
    </xf>
    <xf numFmtId="0" fontId="0" fillId="16" borderId="4" xfId="0" applyFill="1" applyBorder="1" applyAlignment="1">
      <alignment horizontal="center" vertical="center"/>
    </xf>
    <xf numFmtId="2" fontId="9" fillId="16" borderId="4" xfId="0" applyNumberFormat="1" applyFont="1" applyFill="1" applyBorder="1" applyAlignment="1" applyProtection="1">
      <alignment horizontal="center" vertical="center"/>
      <protection hidden="1"/>
    </xf>
    <xf numFmtId="2" fontId="0" fillId="16" borderId="4" xfId="0" applyNumberFormat="1" applyFill="1" applyBorder="1" applyAlignment="1">
      <alignment horizontal="center" vertical="center"/>
    </xf>
    <xf numFmtId="166" fontId="0" fillId="16" borderId="2" xfId="0" applyNumberFormat="1" applyFill="1" applyBorder="1" applyAlignment="1">
      <alignment horizontal="center" vertical="center"/>
    </xf>
    <xf numFmtId="166" fontId="0" fillId="16" borderId="4" xfId="0" applyNumberFormat="1" applyFill="1" applyBorder="1" applyAlignment="1">
      <alignment horizontal="center" vertical="center"/>
    </xf>
    <xf numFmtId="167" fontId="0" fillId="16" borderId="4" xfId="0" applyNumberFormat="1" applyFill="1" applyBorder="1" applyAlignment="1">
      <alignment horizontal="center" vertical="center"/>
    </xf>
    <xf numFmtId="2" fontId="0" fillId="16" borderId="4" xfId="0" quotePrefix="1" applyNumberFormat="1" applyFill="1" applyBorder="1" applyAlignment="1">
      <alignment horizontal="center" vertical="center"/>
    </xf>
    <xf numFmtId="2" fontId="9" fillId="16" borderId="4" xfId="0" applyNumberFormat="1" applyFont="1" applyFill="1" applyBorder="1" applyAlignment="1">
      <alignment horizontal="center" vertical="center"/>
    </xf>
    <xf numFmtId="0" fontId="0" fillId="16" borderId="4" xfId="0" quotePrefix="1" applyFill="1" applyBorder="1" applyAlignment="1">
      <alignment horizontal="center" vertical="center"/>
    </xf>
    <xf numFmtId="2" fontId="0" fillId="16" borderId="0" xfId="0" applyNumberFormat="1" applyFill="1" applyAlignment="1">
      <alignment horizontal="center" vertical="center"/>
    </xf>
    <xf numFmtId="166" fontId="0" fillId="16" borderId="4" xfId="0" applyNumberFormat="1" applyFill="1" applyBorder="1" applyAlignment="1">
      <alignment horizontal="center"/>
    </xf>
    <xf numFmtId="165" fontId="9" fillId="16" borderId="4" xfId="0" applyNumberFormat="1" applyFont="1" applyFill="1" applyBorder="1" applyAlignment="1" applyProtection="1">
      <alignment horizontal="center"/>
      <protection locked="0"/>
    </xf>
    <xf numFmtId="168" fontId="9" fillId="16" borderId="12" xfId="0" applyNumberFormat="1" applyFont="1" applyFill="1" applyBorder="1" applyAlignment="1" applyProtection="1">
      <alignment horizontal="center"/>
      <protection hidden="1"/>
    </xf>
    <xf numFmtId="1" fontId="9" fillId="16" borderId="4" xfId="0" applyNumberFormat="1" applyFont="1" applyFill="1" applyBorder="1" applyAlignment="1" applyProtection="1">
      <alignment horizontal="center"/>
      <protection locked="0"/>
    </xf>
    <xf numFmtId="1" fontId="9" fillId="16" borderId="13" xfId="0" applyNumberFormat="1" applyFont="1" applyFill="1" applyBorder="1" applyAlignment="1" applyProtection="1">
      <alignment horizontal="center"/>
      <protection locked="0"/>
    </xf>
    <xf numFmtId="1" fontId="14" fillId="16" borderId="17" xfId="0" applyNumberFormat="1" applyFont="1" applyFill="1" applyBorder="1" applyAlignment="1" applyProtection="1">
      <alignment horizontal="center"/>
      <protection locked="0"/>
    </xf>
    <xf numFmtId="1" fontId="9" fillId="16" borderId="12" xfId="0" applyNumberFormat="1" applyFont="1" applyFill="1" applyBorder="1" applyAlignment="1" applyProtection="1">
      <alignment horizontal="center"/>
      <protection locked="0"/>
    </xf>
    <xf numFmtId="1" fontId="15" fillId="16" borderId="4" xfId="0" applyNumberFormat="1" applyFont="1" applyFill="1" applyBorder="1" applyAlignment="1" applyProtection="1">
      <alignment horizontal="center"/>
      <protection locked="0"/>
    </xf>
    <xf numFmtId="1" fontId="16" fillId="16" borderId="4" xfId="0" applyNumberFormat="1" applyFont="1" applyFill="1" applyBorder="1" applyAlignment="1" applyProtection="1">
      <alignment horizontal="center"/>
      <protection locked="0"/>
    </xf>
    <xf numFmtId="1" fontId="17" fillId="16" borderId="4" xfId="0" applyNumberFormat="1" applyFont="1" applyFill="1" applyBorder="1" applyAlignment="1" applyProtection="1">
      <alignment horizontal="center"/>
      <protection locked="0"/>
    </xf>
    <xf numFmtId="1" fontId="15" fillId="16" borderId="13" xfId="0" applyNumberFormat="1" applyFont="1" applyFill="1" applyBorder="1" applyAlignment="1" applyProtection="1">
      <alignment horizontal="center"/>
      <protection locked="0"/>
    </xf>
    <xf numFmtId="10" fontId="15" fillId="16" borderId="4" xfId="0" applyNumberFormat="1" applyFont="1" applyFill="1" applyBorder="1" applyAlignment="1" applyProtection="1">
      <alignment horizontal="center"/>
      <protection hidden="1"/>
    </xf>
    <xf numFmtId="2" fontId="15" fillId="16" borderId="4" xfId="0" applyNumberFormat="1" applyFont="1" applyFill="1" applyBorder="1" applyAlignment="1" applyProtection="1">
      <alignment horizontal="center"/>
      <protection hidden="1"/>
    </xf>
    <xf numFmtId="10" fontId="9" fillId="16" borderId="4" xfId="0" applyNumberFormat="1" applyFont="1" applyFill="1" applyBorder="1" applyAlignment="1" applyProtection="1">
      <alignment horizontal="center"/>
      <protection hidden="1"/>
    </xf>
    <xf numFmtId="10" fontId="15" fillId="16" borderId="13" xfId="0" applyNumberFormat="1" applyFont="1" applyFill="1" applyBorder="1" applyAlignment="1" applyProtection="1">
      <alignment horizontal="center"/>
      <protection hidden="1"/>
    </xf>
    <xf numFmtId="2" fontId="9" fillId="16" borderId="12" xfId="0" applyNumberFormat="1" applyFont="1" applyFill="1" applyBorder="1" applyAlignment="1" applyProtection="1">
      <alignment horizontal="center"/>
      <protection locked="0"/>
    </xf>
    <xf numFmtId="2" fontId="9" fillId="16" borderId="4" xfId="0" applyNumberFormat="1" applyFont="1" applyFill="1" applyBorder="1" applyAlignment="1" applyProtection="1">
      <alignment horizontal="center"/>
      <protection locked="0"/>
    </xf>
    <xf numFmtId="2" fontId="9" fillId="16" borderId="15" xfId="0" applyNumberFormat="1" applyFont="1" applyFill="1" applyBorder="1" applyAlignment="1" applyProtection="1">
      <alignment horizontal="center"/>
      <protection locked="0"/>
    </xf>
    <xf numFmtId="2" fontId="19" fillId="16" borderId="16" xfId="0" applyNumberFormat="1" applyFont="1" applyFill="1" applyBorder="1" applyAlignment="1" applyProtection="1">
      <alignment horizontal="center"/>
      <protection hidden="1"/>
    </xf>
    <xf numFmtId="2" fontId="20" fillId="16" borderId="4" xfId="0" applyNumberFormat="1" applyFont="1" applyFill="1" applyBorder="1" applyAlignment="1" applyProtection="1">
      <alignment horizontal="center"/>
      <protection hidden="1"/>
    </xf>
    <xf numFmtId="1" fontId="20" fillId="16" borderId="4" xfId="0" applyNumberFormat="1" applyFont="1" applyFill="1" applyBorder="1" applyAlignment="1" applyProtection="1">
      <alignment horizontal="center"/>
      <protection hidden="1"/>
    </xf>
    <xf numFmtId="0" fontId="9" fillId="16" borderId="4" xfId="0" applyFont="1" applyFill="1" applyBorder="1" applyAlignment="1" applyProtection="1">
      <alignment horizontal="center"/>
      <protection locked="0"/>
    </xf>
    <xf numFmtId="0" fontId="0" fillId="16" borderId="4" xfId="0" applyFill="1" applyBorder="1" applyAlignment="1">
      <alignment horizontal="center"/>
    </xf>
    <xf numFmtId="2" fontId="9" fillId="16" borderId="4" xfId="0" applyNumberFormat="1" applyFont="1" applyFill="1" applyBorder="1" applyAlignment="1" applyProtection="1">
      <alignment horizontal="center"/>
      <protection hidden="1"/>
    </xf>
    <xf numFmtId="2" fontId="0" fillId="16" borderId="4" xfId="0" applyNumberFormat="1" applyFill="1" applyBorder="1" applyAlignment="1">
      <alignment horizontal="center"/>
    </xf>
    <xf numFmtId="166" fontId="0" fillId="16" borderId="2" xfId="0" applyNumberFormat="1" applyFill="1" applyBorder="1" applyAlignment="1">
      <alignment horizontal="center"/>
    </xf>
    <xf numFmtId="0" fontId="0" fillId="16" borderId="4" xfId="0" quotePrefix="1" applyFill="1" applyBorder="1" applyAlignment="1">
      <alignment horizontal="center"/>
    </xf>
    <xf numFmtId="167" fontId="0" fillId="16" borderId="4" xfId="0" applyNumberFormat="1" applyFill="1" applyBorder="1" applyAlignment="1">
      <alignment horizontal="center"/>
    </xf>
    <xf numFmtId="2" fontId="9" fillId="16" borderId="4" xfId="0" applyNumberFormat="1" applyFont="1" applyFill="1" applyBorder="1" applyAlignment="1">
      <alignment horizontal="center"/>
    </xf>
    <xf numFmtId="2" fontId="0" fillId="16" borderId="0" xfId="0" applyNumberFormat="1" applyFill="1" applyAlignment="1">
      <alignment horizontal="center"/>
    </xf>
    <xf numFmtId="1" fontId="9" fillId="16" borderId="4" xfId="0" applyNumberFormat="1" applyFont="1" applyFill="1" applyBorder="1" applyAlignment="1" applyProtection="1">
      <alignment horizontal="center"/>
      <protection hidden="1"/>
    </xf>
    <xf numFmtId="1" fontId="9" fillId="16" borderId="18" xfId="0" applyNumberFormat="1" applyFont="1" applyFill="1" applyBorder="1" applyAlignment="1" applyProtection="1">
      <alignment horizontal="center"/>
      <protection locked="0"/>
    </xf>
    <xf numFmtId="1" fontId="0" fillId="16" borderId="4" xfId="0" applyNumberFormat="1" applyFill="1" applyBorder="1" applyAlignment="1">
      <alignment horizontal="center"/>
    </xf>
    <xf numFmtId="167" fontId="0" fillId="16" borderId="4" xfId="0" quotePrefix="1" applyNumberFormat="1" applyFill="1" applyBorder="1" applyAlignment="1">
      <alignment horizontal="center"/>
    </xf>
    <xf numFmtId="2" fontId="0" fillId="16" borderId="4" xfId="0" quotePrefix="1" applyNumberFormat="1" applyFill="1" applyBorder="1" applyAlignment="1">
      <alignment horizontal="center"/>
    </xf>
    <xf numFmtId="1" fontId="14" fillId="16" borderId="4" xfId="0" applyNumberFormat="1" applyFont="1" applyFill="1" applyBorder="1" applyAlignment="1" applyProtection="1">
      <alignment horizontal="center"/>
      <protection locked="0"/>
    </xf>
    <xf numFmtId="1" fontId="14" fillId="16" borderId="13" xfId="0" applyNumberFormat="1" applyFont="1" applyFill="1" applyBorder="1" applyAlignment="1" applyProtection="1">
      <alignment horizontal="center"/>
      <protection locked="0"/>
    </xf>
    <xf numFmtId="1" fontId="14" fillId="16" borderId="12" xfId="0" applyNumberFormat="1" applyFont="1" applyFill="1" applyBorder="1" applyAlignment="1" applyProtection="1">
      <alignment horizontal="center"/>
      <protection locked="0"/>
    </xf>
    <xf numFmtId="1" fontId="21" fillId="16" borderId="4" xfId="0" applyNumberFormat="1" applyFont="1" applyFill="1" applyBorder="1" applyAlignment="1" applyProtection="1">
      <alignment horizontal="center"/>
      <protection locked="0"/>
    </xf>
    <xf numFmtId="166" fontId="9" fillId="16" borderId="2" xfId="0" applyNumberFormat="1" applyFont="1" applyFill="1" applyBorder="1" applyAlignment="1">
      <alignment horizontal="center"/>
    </xf>
    <xf numFmtId="0" fontId="9" fillId="16" borderId="4" xfId="0" applyFont="1" applyFill="1" applyBorder="1" applyAlignment="1">
      <alignment horizontal="center"/>
    </xf>
    <xf numFmtId="167" fontId="9" fillId="16" borderId="4" xfId="0" applyNumberFormat="1" applyFont="1" applyFill="1" applyBorder="1" applyAlignment="1">
      <alignment horizontal="center"/>
    </xf>
    <xf numFmtId="0" fontId="9" fillId="16" borderId="4" xfId="0" quotePrefix="1" applyFont="1" applyFill="1" applyBorder="1" applyAlignment="1">
      <alignment horizontal="center"/>
    </xf>
    <xf numFmtId="165" fontId="9" fillId="16" borderId="4" xfId="0" applyNumberFormat="1" applyFont="1" applyFill="1" applyBorder="1" applyAlignment="1">
      <alignment horizontal="center"/>
    </xf>
    <xf numFmtId="0" fontId="15" fillId="16" borderId="4" xfId="0" applyNumberFormat="1" applyFont="1" applyFill="1" applyBorder="1" applyAlignment="1" applyProtection="1">
      <alignment horizontal="center"/>
      <protection locked="0"/>
    </xf>
    <xf numFmtId="0" fontId="0" fillId="16" borderId="0" xfId="0" applyFill="1" applyAlignment="1">
      <alignment horizontal="center"/>
    </xf>
    <xf numFmtId="1" fontId="0" fillId="16" borderId="4" xfId="0" applyNumberFormat="1" applyFill="1" applyBorder="1" applyAlignment="1">
      <alignment horizontal="center" vertical="center"/>
    </xf>
    <xf numFmtId="0" fontId="9" fillId="4" borderId="4" xfId="0" applyFont="1" applyFill="1" applyBorder="1" applyAlignment="1">
      <alignment horizontal="center" vertical="center"/>
    </xf>
    <xf numFmtId="2" fontId="0" fillId="18" borderId="4" xfId="0" applyNumberFormat="1" applyFill="1" applyBorder="1" applyAlignment="1">
      <alignment horizontal="center"/>
    </xf>
    <xf numFmtId="165" fontId="35" fillId="7" borderId="13" xfId="0" applyNumberFormat="1" applyFont="1" applyFill="1" applyBorder="1" applyAlignment="1" applyProtection="1">
      <alignment horizontal="center"/>
      <protection hidden="1"/>
    </xf>
    <xf numFmtId="0" fontId="3" fillId="3" borderId="8" xfId="0" applyFont="1" applyFill="1" applyBorder="1" applyAlignment="1" applyProtection="1">
      <alignment horizontal="center" vertical="top" wrapText="1"/>
      <protection locked="0"/>
    </xf>
    <xf numFmtId="0" fontId="3" fillId="3" borderId="10" xfId="0" applyFont="1" applyFill="1" applyBorder="1" applyAlignment="1" applyProtection="1">
      <alignment horizontal="center" vertical="top" wrapText="1"/>
      <protection locked="0"/>
    </xf>
    <xf numFmtId="0" fontId="0" fillId="3" borderId="4" xfId="0" applyFill="1" applyBorder="1" applyAlignment="1" applyProtection="1">
      <alignment horizontal="center" vertical="top" wrapText="1"/>
      <protection locked="0"/>
    </xf>
    <xf numFmtId="0" fontId="3" fillId="3" borderId="11" xfId="0" applyFont="1" applyFill="1" applyBorder="1" applyAlignment="1" applyProtection="1">
      <alignment horizontal="center" vertical="top" wrapText="1"/>
      <protection locked="0"/>
    </xf>
    <xf numFmtId="0" fontId="3" fillId="3" borderId="9" xfId="0" applyFont="1" applyFill="1" applyBorder="1" applyAlignment="1" applyProtection="1">
      <alignment horizontal="center" vertical="top" wrapText="1"/>
      <protection locked="0"/>
    </xf>
    <xf numFmtId="0" fontId="3" fillId="3" borderId="7" xfId="0" applyFont="1" applyFill="1" applyBorder="1" applyAlignment="1" applyProtection="1">
      <alignment horizontal="center" vertical="top" wrapText="1"/>
      <protection locked="0"/>
    </xf>
    <xf numFmtId="0" fontId="0" fillId="3" borderId="4" xfId="0" applyFill="1" applyBorder="1" applyAlignment="1">
      <alignment horizontal="center"/>
    </xf>
    <xf numFmtId="0" fontId="0" fillId="0" borderId="27" xfId="0" applyBorder="1" applyAlignment="1" applyProtection="1">
      <alignment horizontal="center" wrapText="1"/>
      <protection locked="0"/>
    </xf>
    <xf numFmtId="2" fontId="0" fillId="19" borderId="17" xfId="0" applyNumberFormat="1" applyFill="1" applyBorder="1" applyAlignment="1">
      <alignment horizontal="center"/>
    </xf>
    <xf numFmtId="2" fontId="0" fillId="19" borderId="4" xfId="0" applyNumberFormat="1" applyFill="1" applyBorder="1" applyAlignment="1">
      <alignment horizontal="center"/>
    </xf>
    <xf numFmtId="167" fontId="9" fillId="16" borderId="4" xfId="0" quotePrefix="1" applyNumberFormat="1" applyFont="1" applyFill="1" applyBorder="1" applyAlignment="1">
      <alignment horizontal="center"/>
    </xf>
    <xf numFmtId="0" fontId="3" fillId="3" borderId="8" xfId="0" applyFont="1" applyFill="1" applyBorder="1" applyAlignment="1" applyProtection="1">
      <alignment horizontal="center" vertical="top" wrapText="1"/>
      <protection locked="0"/>
    </xf>
    <xf numFmtId="0" fontId="3" fillId="3" borderId="10" xfId="0" applyFont="1" applyFill="1" applyBorder="1" applyAlignment="1" applyProtection="1">
      <alignment horizontal="center" vertical="top" wrapText="1"/>
      <protection locked="0"/>
    </xf>
    <xf numFmtId="0" fontId="0" fillId="3" borderId="4" xfId="0" applyFill="1" applyBorder="1" applyAlignment="1" applyProtection="1">
      <alignment horizontal="center" vertical="top" wrapText="1"/>
      <protection locked="0"/>
    </xf>
    <xf numFmtId="0" fontId="3" fillId="3" borderId="11" xfId="0" applyFont="1" applyFill="1" applyBorder="1" applyAlignment="1" applyProtection="1">
      <alignment horizontal="center" vertical="top" wrapText="1"/>
      <protection locked="0"/>
    </xf>
    <xf numFmtId="0" fontId="3" fillId="3" borderId="9" xfId="0" applyFont="1" applyFill="1" applyBorder="1" applyAlignment="1" applyProtection="1">
      <alignment horizontal="center" vertical="top" wrapText="1"/>
      <protection locked="0"/>
    </xf>
    <xf numFmtId="0" fontId="3" fillId="3" borderId="7" xfId="0" applyFont="1" applyFill="1" applyBorder="1" applyAlignment="1" applyProtection="1">
      <alignment horizontal="center" vertical="top" wrapText="1"/>
      <protection locked="0"/>
    </xf>
    <xf numFmtId="0" fontId="0" fillId="0" borderId="27" xfId="0" applyBorder="1" applyAlignment="1" applyProtection="1">
      <alignment horizontal="center" wrapText="1"/>
      <protection locked="0"/>
    </xf>
    <xf numFmtId="0" fontId="0" fillId="3" borderId="4" xfId="0" applyFill="1" applyBorder="1" applyAlignment="1">
      <alignment horizontal="center"/>
    </xf>
    <xf numFmtId="166" fontId="0" fillId="0" borderId="0" xfId="0" applyNumberFormat="1"/>
    <xf numFmtId="0" fontId="0" fillId="5" borderId="4" xfId="0" applyFill="1" applyBorder="1" applyAlignment="1">
      <alignment horizontal="center"/>
    </xf>
    <xf numFmtId="0" fontId="9" fillId="11" borderId="15" xfId="0" applyFont="1" applyFill="1" applyBorder="1" applyAlignment="1">
      <alignment horizontal="left" wrapText="1"/>
    </xf>
    <xf numFmtId="0" fontId="9" fillId="11" borderId="1" xfId="0" applyFont="1" applyFill="1" applyBorder="1" applyAlignment="1">
      <alignment horizontal="left" wrapText="1"/>
    </xf>
    <xf numFmtId="0" fontId="9" fillId="11" borderId="39" xfId="0" applyFont="1" applyFill="1" applyBorder="1" applyAlignment="1">
      <alignment horizontal="left" wrapText="1"/>
    </xf>
    <xf numFmtId="0" fontId="0" fillId="0" borderId="6" xfId="0" applyBorder="1" applyAlignment="1" applyProtection="1">
      <alignment horizontal="center" wrapText="1"/>
      <protection locked="0"/>
    </xf>
    <xf numFmtId="0" fontId="0" fillId="0" borderId="41" xfId="0" applyBorder="1" applyAlignment="1" applyProtection="1">
      <alignment horizontal="center" wrapText="1"/>
      <protection locked="0"/>
    </xf>
    <xf numFmtId="0" fontId="0" fillId="3" borderId="17" xfId="0" applyFill="1" applyBorder="1" applyAlignment="1" applyProtection="1">
      <alignment horizontal="center" vertical="top" wrapText="1"/>
      <protection locked="0"/>
    </xf>
    <xf numFmtId="0" fontId="0" fillId="3" borderId="18" xfId="0" applyFill="1" applyBorder="1" applyAlignment="1" applyProtection="1">
      <alignment horizontal="center" vertical="top" wrapText="1"/>
      <protection locked="0"/>
    </xf>
    <xf numFmtId="0" fontId="0" fillId="3" borderId="13" xfId="0" applyFill="1" applyBorder="1" applyAlignment="1" applyProtection="1">
      <alignment horizontal="center" vertical="top" wrapText="1"/>
      <protection locked="0"/>
    </xf>
    <xf numFmtId="0" fontId="0" fillId="12" borderId="17" xfId="0" applyFill="1" applyBorder="1" applyAlignment="1" applyProtection="1">
      <alignment horizontal="center" vertical="top" wrapText="1"/>
      <protection locked="0"/>
    </xf>
    <xf numFmtId="0" fontId="0" fillId="12" borderId="18" xfId="0" applyFill="1" applyBorder="1" applyAlignment="1" applyProtection="1">
      <alignment horizontal="center" vertical="top" wrapText="1"/>
      <protection locked="0"/>
    </xf>
    <xf numFmtId="0" fontId="0" fillId="12" borderId="13" xfId="0" applyFill="1" applyBorder="1" applyAlignment="1" applyProtection="1">
      <alignment horizontal="center" vertical="top" wrapText="1"/>
      <protection locked="0"/>
    </xf>
    <xf numFmtId="0" fontId="0" fillId="3" borderId="17" xfId="0" applyFill="1" applyBorder="1" applyAlignment="1">
      <alignment horizontal="center"/>
    </xf>
    <xf numFmtId="0" fontId="0" fillId="3" borderId="13" xfId="0" applyFill="1" applyBorder="1" applyAlignment="1">
      <alignment horizontal="center"/>
    </xf>
    <xf numFmtId="0" fontId="0" fillId="3" borderId="17" xfId="0" applyFill="1" applyBorder="1" applyAlignment="1">
      <alignment horizontal="center" vertical="justify"/>
    </xf>
    <xf numFmtId="0" fontId="0" fillId="3" borderId="18" xfId="0" applyFill="1" applyBorder="1" applyAlignment="1">
      <alignment horizontal="center" vertical="justify"/>
    </xf>
    <xf numFmtId="0" fontId="0" fillId="3" borderId="13" xfId="0" applyFill="1" applyBorder="1" applyAlignment="1">
      <alignment horizontal="center" vertical="justify"/>
    </xf>
    <xf numFmtId="0" fontId="0" fillId="3" borderId="17" xfId="0" applyFill="1" applyBorder="1" applyAlignment="1">
      <alignment horizontal="center" vertical="justify" shrinkToFit="1"/>
    </xf>
    <xf numFmtId="0" fontId="0" fillId="3" borderId="18" xfId="0" applyFill="1" applyBorder="1" applyAlignment="1">
      <alignment horizontal="center" vertical="justify" shrinkToFit="1"/>
    </xf>
    <xf numFmtId="0" fontId="0" fillId="3" borderId="13" xfId="0" applyFill="1" applyBorder="1" applyAlignment="1">
      <alignment horizontal="center" vertical="justify" shrinkToFit="1"/>
    </xf>
    <xf numFmtId="0" fontId="13" fillId="4" borderId="38" xfId="0" applyFont="1" applyFill="1" applyBorder="1" applyAlignment="1">
      <alignment horizontal="center" vertical="center" textRotation="180"/>
    </xf>
    <xf numFmtId="0" fontId="13" fillId="4" borderId="19" xfId="0" applyFont="1" applyFill="1" applyBorder="1" applyAlignment="1">
      <alignment horizontal="center" vertical="center" textRotation="180"/>
    </xf>
    <xf numFmtId="0" fontId="13" fillId="4" borderId="28" xfId="0" applyFont="1" applyFill="1" applyBorder="1" applyAlignment="1">
      <alignment horizontal="center" vertical="center" textRotation="180"/>
    </xf>
    <xf numFmtId="0" fontId="0" fillId="3" borderId="17" xfId="0" applyFill="1" applyBorder="1" applyAlignment="1">
      <alignment horizontal="center" wrapText="1"/>
    </xf>
    <xf numFmtId="0" fontId="0" fillId="3" borderId="13" xfId="0" applyFill="1" applyBorder="1" applyAlignment="1">
      <alignment horizontal="center" wrapText="1"/>
    </xf>
    <xf numFmtId="0" fontId="0" fillId="8" borderId="37" xfId="0" applyFill="1" applyBorder="1" applyAlignment="1" applyProtection="1">
      <alignment horizontal="center" vertical="top" wrapText="1"/>
      <protection hidden="1"/>
    </xf>
    <xf numFmtId="0" fontId="0" fillId="8" borderId="19" xfId="0" applyFill="1" applyBorder="1" applyAlignment="1" applyProtection="1">
      <alignment horizontal="center" vertical="top" wrapText="1"/>
      <protection hidden="1"/>
    </xf>
    <xf numFmtId="0" fontId="0" fillId="8" borderId="28" xfId="0" applyFill="1" applyBorder="1" applyAlignment="1" applyProtection="1">
      <alignment horizontal="center" vertical="top" wrapText="1"/>
      <protection hidden="1"/>
    </xf>
    <xf numFmtId="0" fontId="0" fillId="3" borderId="46" xfId="0" applyFill="1" applyBorder="1" applyAlignment="1" applyProtection="1">
      <alignment horizontal="center" vertical="top" wrapText="1"/>
      <protection locked="0"/>
    </xf>
    <xf numFmtId="0" fontId="0" fillId="3" borderId="14" xfId="0" applyFill="1" applyBorder="1" applyAlignment="1" applyProtection="1">
      <alignment horizontal="center" vertical="top" wrapText="1"/>
      <protection locked="0"/>
    </xf>
    <xf numFmtId="0" fontId="0" fillId="3" borderId="12" xfId="0" applyFill="1" applyBorder="1" applyAlignment="1" applyProtection="1">
      <alignment horizontal="center" vertical="top" wrapText="1"/>
      <protection locked="0"/>
    </xf>
    <xf numFmtId="0" fontId="0" fillId="8" borderId="33" xfId="0" applyFill="1" applyBorder="1" applyAlignment="1" applyProtection="1">
      <alignment horizontal="center" vertical="top" wrapText="1"/>
      <protection hidden="1"/>
    </xf>
    <xf numFmtId="0" fontId="0" fillId="8" borderId="18" xfId="0" applyFill="1" applyBorder="1" applyAlignment="1" applyProtection="1">
      <alignment horizontal="center" vertical="top" wrapText="1"/>
      <protection hidden="1"/>
    </xf>
    <xf numFmtId="0" fontId="0" fillId="8" borderId="23" xfId="0" applyFill="1" applyBorder="1" applyAlignment="1" applyProtection="1">
      <alignment horizontal="center" vertical="top" wrapText="1"/>
      <protection hidden="1"/>
    </xf>
    <xf numFmtId="0" fontId="10" fillId="8" borderId="33" xfId="0" applyFont="1" applyFill="1" applyBorder="1" applyAlignment="1" applyProtection="1">
      <alignment horizontal="center" vertical="top" wrapText="1"/>
      <protection hidden="1"/>
    </xf>
    <xf numFmtId="0" fontId="10" fillId="8" borderId="18" xfId="0" applyFont="1" applyFill="1" applyBorder="1" applyAlignment="1" applyProtection="1">
      <alignment horizontal="center" vertical="top" wrapText="1"/>
      <protection hidden="1"/>
    </xf>
    <xf numFmtId="0" fontId="10" fillId="8" borderId="23" xfId="0" applyFont="1" applyFill="1" applyBorder="1" applyAlignment="1" applyProtection="1">
      <alignment horizontal="center" vertical="top" wrapText="1"/>
      <protection hidden="1"/>
    </xf>
    <xf numFmtId="0" fontId="0" fillId="3" borderId="15" xfId="0" applyFill="1" applyBorder="1" applyAlignment="1" applyProtection="1">
      <alignment horizontal="center" vertical="top" wrapText="1"/>
      <protection locked="0"/>
    </xf>
    <xf numFmtId="0" fontId="0" fillId="3" borderId="2" xfId="0" applyFill="1" applyBorder="1" applyAlignment="1" applyProtection="1">
      <alignment horizontal="center" vertical="top" wrapText="1"/>
      <protection locked="0"/>
    </xf>
    <xf numFmtId="0" fontId="3" fillId="3" borderId="6" xfId="0" applyFont="1" applyFill="1" applyBorder="1" applyAlignment="1" applyProtection="1">
      <alignment horizontal="center" vertical="top" wrapText="1"/>
      <protection locked="0"/>
    </xf>
    <xf numFmtId="0" fontId="3" fillId="3" borderId="8" xfId="0" applyFont="1" applyFill="1" applyBorder="1" applyAlignment="1" applyProtection="1">
      <alignment horizontal="center" vertical="top" wrapText="1"/>
      <protection locked="0"/>
    </xf>
    <xf numFmtId="0" fontId="3" fillId="3" borderId="10" xfId="0" applyFont="1" applyFill="1" applyBorder="1" applyAlignment="1" applyProtection="1">
      <alignment horizontal="center" vertical="top" wrapText="1"/>
      <protection locked="0"/>
    </xf>
    <xf numFmtId="0" fontId="3" fillId="3" borderId="41" xfId="0" applyFont="1" applyFill="1" applyBorder="1" applyAlignment="1" applyProtection="1">
      <alignment horizontal="center" vertical="top" wrapText="1"/>
      <protection locked="0"/>
    </xf>
    <xf numFmtId="0" fontId="12" fillId="3" borderId="33" xfId="0" applyFont="1" applyFill="1" applyBorder="1" applyAlignment="1" applyProtection="1">
      <alignment horizontal="center" vertical="top" wrapText="1"/>
      <protection locked="0"/>
    </xf>
    <xf numFmtId="0" fontId="12" fillId="3" borderId="18" xfId="0" applyFont="1" applyFill="1" applyBorder="1" applyAlignment="1" applyProtection="1">
      <alignment horizontal="center" vertical="top" wrapText="1"/>
      <protection locked="0"/>
    </xf>
    <xf numFmtId="0" fontId="12" fillId="3" borderId="23" xfId="0" applyFont="1" applyFill="1" applyBorder="1" applyAlignment="1" applyProtection="1">
      <alignment horizontal="center" vertical="top" wrapText="1"/>
      <protection locked="0"/>
    </xf>
    <xf numFmtId="0" fontId="10" fillId="8" borderId="49" xfId="0" applyFont="1" applyFill="1" applyBorder="1" applyAlignment="1" applyProtection="1">
      <alignment horizontal="center" vertical="top" wrapText="1"/>
      <protection hidden="1"/>
    </xf>
    <xf numFmtId="0" fontId="10" fillId="8" borderId="50" xfId="0" applyFont="1" applyFill="1" applyBorder="1" applyAlignment="1" applyProtection="1">
      <alignment horizontal="center" vertical="top" wrapText="1"/>
      <protection hidden="1"/>
    </xf>
    <xf numFmtId="0" fontId="10" fillId="8" borderId="51" xfId="0" applyFont="1" applyFill="1" applyBorder="1" applyAlignment="1" applyProtection="1">
      <alignment horizontal="center" vertical="top" wrapText="1"/>
      <protection hidden="1"/>
    </xf>
    <xf numFmtId="0" fontId="10" fillId="3" borderId="33" xfId="0" applyFont="1" applyFill="1" applyBorder="1" applyAlignment="1" applyProtection="1">
      <alignment horizontal="center" vertical="top" wrapText="1"/>
      <protection locked="0"/>
    </xf>
    <xf numFmtId="0" fontId="10" fillId="3" borderId="18" xfId="0" applyFont="1" applyFill="1" applyBorder="1" applyAlignment="1" applyProtection="1">
      <alignment horizontal="center" vertical="top" wrapText="1"/>
      <protection locked="0"/>
    </xf>
    <xf numFmtId="0" fontId="10" fillId="3" borderId="23" xfId="0" applyFont="1" applyFill="1" applyBorder="1" applyAlignment="1" applyProtection="1">
      <alignment horizontal="center" vertical="top" wrapText="1"/>
      <protection locked="0"/>
    </xf>
    <xf numFmtId="0" fontId="11" fillId="3" borderId="33" xfId="0" applyFont="1" applyFill="1" applyBorder="1" applyAlignment="1" applyProtection="1">
      <alignment horizontal="center" vertical="top" wrapText="1"/>
      <protection locked="0"/>
    </xf>
    <xf numFmtId="0" fontId="11" fillId="3" borderId="18" xfId="0" applyFont="1" applyFill="1" applyBorder="1" applyAlignment="1" applyProtection="1">
      <alignment horizontal="center" vertical="top" wrapText="1"/>
      <protection locked="0"/>
    </xf>
    <xf numFmtId="0" fontId="11" fillId="3" borderId="23" xfId="0" applyFont="1" applyFill="1" applyBorder="1" applyAlignment="1" applyProtection="1">
      <alignment horizontal="center" vertical="top" wrapText="1"/>
      <protection locked="0"/>
    </xf>
    <xf numFmtId="0" fontId="6" fillId="3" borderId="33" xfId="0" applyFont="1" applyFill="1" applyBorder="1" applyAlignment="1" applyProtection="1">
      <alignment horizontal="center" vertical="top" wrapText="1"/>
      <protection locked="0"/>
    </xf>
    <xf numFmtId="0" fontId="6" fillId="3" borderId="18" xfId="0" applyFont="1" applyFill="1" applyBorder="1" applyAlignment="1" applyProtection="1">
      <alignment horizontal="center" vertical="top" wrapText="1"/>
      <protection locked="0"/>
    </xf>
    <xf numFmtId="0" fontId="6" fillId="3" borderId="23" xfId="0" applyFont="1" applyFill="1" applyBorder="1" applyAlignment="1" applyProtection="1">
      <alignment horizontal="center" vertical="top" wrapText="1"/>
      <protection locked="0"/>
    </xf>
    <xf numFmtId="0" fontId="5" fillId="3" borderId="33" xfId="0" applyFont="1" applyFill="1" applyBorder="1" applyAlignment="1" applyProtection="1">
      <alignment horizontal="center" vertical="top" wrapText="1"/>
      <protection locked="0"/>
    </xf>
    <xf numFmtId="0" fontId="5" fillId="3" borderId="18" xfId="0" applyFont="1" applyFill="1" applyBorder="1" applyAlignment="1" applyProtection="1">
      <alignment horizontal="center" vertical="top" wrapText="1"/>
      <protection locked="0"/>
    </xf>
    <xf numFmtId="0" fontId="5" fillId="3" borderId="23" xfId="0" applyFont="1" applyFill="1" applyBorder="1" applyAlignment="1" applyProtection="1">
      <alignment horizontal="center" vertical="top" wrapText="1"/>
      <protection locked="0"/>
    </xf>
    <xf numFmtId="0" fontId="7" fillId="3" borderId="33" xfId="0" applyFont="1" applyFill="1" applyBorder="1" applyAlignment="1" applyProtection="1">
      <alignment horizontal="center" vertical="top" wrapText="1"/>
      <protection locked="0"/>
    </xf>
    <xf numFmtId="0" fontId="7" fillId="3" borderId="18" xfId="0" applyFont="1" applyFill="1" applyBorder="1" applyAlignment="1" applyProtection="1">
      <alignment horizontal="center" vertical="top" wrapText="1"/>
      <protection locked="0"/>
    </xf>
    <xf numFmtId="0" fontId="7" fillId="3" borderId="23" xfId="0" applyFont="1" applyFill="1" applyBorder="1" applyAlignment="1" applyProtection="1">
      <alignment horizontal="center" vertical="top" wrapText="1"/>
      <protection locked="0"/>
    </xf>
    <xf numFmtId="0" fontId="8" fillId="3" borderId="33" xfId="0" applyFont="1" applyFill="1" applyBorder="1" applyAlignment="1" applyProtection="1">
      <alignment horizontal="center" vertical="top" wrapText="1"/>
      <protection locked="0"/>
    </xf>
    <xf numFmtId="0" fontId="8" fillId="3" borderId="18" xfId="0" applyFont="1" applyFill="1" applyBorder="1" applyAlignment="1" applyProtection="1">
      <alignment horizontal="center" vertical="top" wrapText="1"/>
      <protection locked="0"/>
    </xf>
    <xf numFmtId="0" fontId="8" fillId="3" borderId="23" xfId="0" applyFont="1" applyFill="1" applyBorder="1" applyAlignment="1" applyProtection="1">
      <alignment horizontal="center" vertical="top" wrapText="1"/>
      <protection locked="0"/>
    </xf>
    <xf numFmtId="0" fontId="0" fillId="3" borderId="33" xfId="0" applyFill="1" applyBorder="1" applyAlignment="1" applyProtection="1">
      <alignment horizontal="center" vertical="top" wrapText="1"/>
      <protection locked="0"/>
    </xf>
    <xf numFmtId="0" fontId="0" fillId="3" borderId="23" xfId="0" applyFill="1" applyBorder="1" applyAlignment="1" applyProtection="1">
      <alignment horizontal="center" vertical="top" wrapText="1"/>
      <protection locked="0"/>
    </xf>
    <xf numFmtId="0" fontId="2" fillId="0" borderId="0" xfId="0" applyFont="1" applyBorder="1" applyAlignment="1" applyProtection="1">
      <alignment horizontal="center"/>
      <protection locked="0"/>
    </xf>
    <xf numFmtId="164" fontId="2" fillId="2" borderId="54" xfId="0" applyNumberFormat="1" applyFont="1" applyFill="1" applyBorder="1" applyAlignment="1" applyProtection="1">
      <alignment horizontal="center"/>
      <protection locked="0"/>
    </xf>
    <xf numFmtId="0" fontId="3" fillId="3" borderId="37" xfId="0" applyFont="1" applyFill="1" applyBorder="1" applyAlignment="1" applyProtection="1">
      <alignment horizontal="center" vertical="top" wrapText="1"/>
      <protection hidden="1"/>
    </xf>
    <xf numFmtId="0" fontId="3" fillId="3" borderId="19" xfId="0" applyFont="1" applyFill="1" applyBorder="1" applyAlignment="1" applyProtection="1">
      <alignment horizontal="center" vertical="top" wrapText="1"/>
      <protection hidden="1"/>
    </xf>
    <xf numFmtId="0" fontId="3" fillId="3" borderId="20" xfId="0" applyFont="1" applyFill="1" applyBorder="1" applyAlignment="1" applyProtection="1">
      <alignment horizontal="center" vertical="top" wrapText="1"/>
      <protection hidden="1"/>
    </xf>
    <xf numFmtId="0" fontId="0" fillId="3" borderId="49" xfId="0" applyFill="1" applyBorder="1" applyAlignment="1" applyProtection="1">
      <alignment vertical="top" wrapText="1"/>
      <protection locked="0"/>
    </xf>
    <xf numFmtId="0" fontId="0" fillId="3" borderId="50" xfId="0" applyFill="1" applyBorder="1" applyAlignment="1" applyProtection="1">
      <alignment vertical="top" wrapText="1"/>
      <protection locked="0"/>
    </xf>
    <xf numFmtId="0" fontId="0" fillId="3" borderId="51" xfId="0" applyFill="1" applyBorder="1" applyAlignment="1" applyProtection="1">
      <alignment vertical="top" wrapText="1"/>
      <protection locked="0"/>
    </xf>
    <xf numFmtId="0" fontId="0" fillId="3" borderId="40" xfId="0" applyFill="1" applyBorder="1" applyAlignment="1" applyProtection="1">
      <alignment vertical="top" wrapText="1"/>
      <protection locked="0"/>
    </xf>
    <xf numFmtId="0" fontId="0" fillId="3" borderId="52" xfId="0" applyFill="1" applyBorder="1" applyAlignment="1" applyProtection="1">
      <alignment vertical="top" wrapText="1"/>
      <protection locked="0"/>
    </xf>
    <xf numFmtId="0" fontId="0" fillId="3" borderId="53" xfId="0" applyFill="1" applyBorder="1" applyAlignment="1" applyProtection="1">
      <alignment vertical="top" wrapText="1"/>
      <protection locked="0"/>
    </xf>
    <xf numFmtId="0" fontId="3" fillId="3" borderId="3" xfId="0" applyFont="1" applyFill="1" applyBorder="1" applyAlignment="1" applyProtection="1">
      <alignment vertical="top" wrapText="1"/>
      <protection locked="0"/>
    </xf>
    <xf numFmtId="0" fontId="3" fillId="3" borderId="47" xfId="0" applyFont="1" applyFill="1" applyBorder="1" applyAlignment="1" applyProtection="1">
      <alignment vertical="top" wrapText="1"/>
      <protection locked="0"/>
    </xf>
    <xf numFmtId="0" fontId="3" fillId="3" borderId="48" xfId="0" applyFont="1" applyFill="1" applyBorder="1" applyAlignment="1" applyProtection="1">
      <alignment vertical="top" wrapText="1"/>
      <protection locked="0"/>
    </xf>
    <xf numFmtId="0" fontId="3" fillId="3" borderId="44" xfId="0" applyFont="1" applyFill="1" applyBorder="1" applyAlignment="1" applyProtection="1">
      <alignment vertical="top" wrapText="1"/>
      <protection locked="0"/>
    </xf>
    <xf numFmtId="0" fontId="3" fillId="3" borderId="26" xfId="0" applyFont="1" applyFill="1" applyBorder="1" applyAlignment="1" applyProtection="1">
      <alignment horizontal="center" vertical="top" wrapText="1"/>
      <protection locked="0"/>
    </xf>
    <xf numFmtId="0" fontId="4" fillId="3" borderId="3" xfId="0" applyFont="1" applyFill="1" applyBorder="1" applyAlignment="1" applyProtection="1">
      <alignment horizontal="center" vertical="top" wrapText="1"/>
      <protection locked="0"/>
    </xf>
    <xf numFmtId="0" fontId="4" fillId="3" borderId="47" xfId="0" applyFont="1" applyFill="1" applyBorder="1" applyAlignment="1" applyProtection="1">
      <alignment horizontal="center" vertical="top" wrapText="1"/>
      <protection locked="0"/>
    </xf>
    <xf numFmtId="0" fontId="4" fillId="3" borderId="48" xfId="0" applyFont="1" applyFill="1" applyBorder="1" applyAlignment="1" applyProtection="1">
      <alignment horizontal="center" vertical="top" wrapText="1"/>
      <protection locked="0"/>
    </xf>
    <xf numFmtId="0" fontId="4" fillId="3" borderId="44" xfId="0" applyFont="1" applyFill="1" applyBorder="1" applyAlignment="1" applyProtection="1">
      <alignment horizontal="center" vertical="top" wrapText="1"/>
      <protection locked="0"/>
    </xf>
    <xf numFmtId="0" fontId="5" fillId="3" borderId="37" xfId="0" applyFont="1" applyFill="1" applyBorder="1" applyAlignment="1" applyProtection="1">
      <alignment horizontal="center" vertical="top" wrapText="1"/>
      <protection locked="0"/>
    </xf>
    <xf numFmtId="0" fontId="5" fillId="3" borderId="19" xfId="0" applyFont="1" applyFill="1" applyBorder="1" applyAlignment="1" applyProtection="1">
      <alignment horizontal="center" vertical="top" wrapText="1"/>
      <protection locked="0"/>
    </xf>
    <xf numFmtId="0" fontId="5" fillId="3" borderId="20" xfId="0" applyFont="1" applyFill="1" applyBorder="1" applyAlignment="1" applyProtection="1">
      <alignment horizontal="center" vertical="top" wrapText="1"/>
      <protection locked="0"/>
    </xf>
    <xf numFmtId="0" fontId="5" fillId="3" borderId="33" xfId="0" applyFont="1" applyFill="1" applyBorder="1" applyAlignment="1" applyProtection="1">
      <alignment horizontal="center" vertical="top" wrapText="1"/>
      <protection hidden="1"/>
    </xf>
    <xf numFmtId="0" fontId="5" fillId="3" borderId="18" xfId="0" applyFont="1" applyFill="1" applyBorder="1" applyAlignment="1" applyProtection="1">
      <alignment horizontal="center" vertical="top" wrapText="1"/>
      <protection hidden="1"/>
    </xf>
    <xf numFmtId="0" fontId="5" fillId="3" borderId="23" xfId="0" applyFont="1" applyFill="1" applyBorder="1" applyAlignment="1" applyProtection="1">
      <alignment horizontal="center" vertical="top" wrapText="1"/>
      <protection hidden="1"/>
    </xf>
    <xf numFmtId="0" fontId="5" fillId="8" borderId="33" xfId="0" applyFont="1" applyFill="1" applyBorder="1" applyAlignment="1" applyProtection="1">
      <alignment horizontal="center" vertical="top" wrapText="1"/>
      <protection hidden="1"/>
    </xf>
    <xf numFmtId="0" fontId="5" fillId="8" borderId="18" xfId="0" applyFont="1" applyFill="1" applyBorder="1" applyAlignment="1" applyProtection="1">
      <alignment horizontal="center" vertical="top" wrapText="1"/>
      <protection hidden="1"/>
    </xf>
    <xf numFmtId="0" fontId="5" fillId="8" borderId="23" xfId="0" applyFont="1" applyFill="1" applyBorder="1" applyAlignment="1" applyProtection="1">
      <alignment horizontal="center" vertical="top" wrapText="1"/>
      <protection hidden="1"/>
    </xf>
    <xf numFmtId="0" fontId="6" fillId="8" borderId="33" xfId="0" applyFont="1" applyFill="1" applyBorder="1" applyAlignment="1" applyProtection="1">
      <alignment horizontal="center" vertical="top" wrapText="1"/>
      <protection locked="0"/>
    </xf>
    <xf numFmtId="0" fontId="6" fillId="8" borderId="18" xfId="0" applyFont="1" applyFill="1" applyBorder="1" applyAlignment="1" applyProtection="1">
      <alignment horizontal="center" vertical="top" wrapText="1"/>
      <protection locked="0"/>
    </xf>
    <xf numFmtId="0" fontId="6" fillId="8" borderId="23" xfId="0" applyFont="1" applyFill="1" applyBorder="1" applyAlignment="1" applyProtection="1">
      <alignment horizontal="center" vertical="top" wrapText="1"/>
      <protection locked="0"/>
    </xf>
    <xf numFmtId="0" fontId="0" fillId="11" borderId="1" xfId="0" applyFill="1" applyBorder="1" applyAlignment="1">
      <alignment horizontal="left" wrapText="1"/>
    </xf>
    <xf numFmtId="0" fontId="0" fillId="11" borderId="39" xfId="0" applyFill="1" applyBorder="1" applyAlignment="1">
      <alignment horizontal="left" wrapText="1"/>
    </xf>
    <xf numFmtId="0" fontId="0" fillId="11" borderId="15" xfId="0" applyFill="1" applyBorder="1" applyAlignment="1">
      <alignment horizontal="left" wrapText="1"/>
    </xf>
    <xf numFmtId="0" fontId="0" fillId="3" borderId="4" xfId="0" applyFill="1" applyBorder="1" applyAlignment="1" applyProtection="1">
      <alignment horizontal="center" vertical="top" wrapText="1"/>
      <protection locked="0"/>
    </xf>
    <xf numFmtId="0" fontId="0" fillId="3" borderId="4" xfId="0" applyFill="1" applyBorder="1" applyAlignment="1">
      <alignment horizontal="center" vertical="justify"/>
    </xf>
    <xf numFmtId="0" fontId="0" fillId="3" borderId="4" xfId="0" applyFill="1" applyBorder="1" applyAlignment="1">
      <alignment horizontal="center" vertical="justify" shrinkToFit="1"/>
    </xf>
    <xf numFmtId="0" fontId="0" fillId="0" borderId="26" xfId="0" applyBorder="1" applyAlignment="1">
      <alignment horizontal="center"/>
    </xf>
    <xf numFmtId="0" fontId="0" fillId="0" borderId="3" xfId="0" applyBorder="1" applyAlignment="1" applyProtection="1">
      <alignment horizontal="center" wrapText="1"/>
      <protection locked="0"/>
    </xf>
    <xf numFmtId="0" fontId="0" fillId="0" borderId="47" xfId="0" applyBorder="1" applyAlignment="1" applyProtection="1">
      <alignment horizontal="center" wrapText="1"/>
      <protection locked="0"/>
    </xf>
    <xf numFmtId="0" fontId="10" fillId="8" borderId="36" xfId="0" applyFont="1" applyFill="1" applyBorder="1" applyAlignment="1" applyProtection="1">
      <alignment horizontal="center" vertical="top" wrapText="1"/>
      <protection hidden="1"/>
    </xf>
    <xf numFmtId="0" fontId="10" fillId="8" borderId="16" xfId="0" applyFont="1" applyFill="1" applyBorder="1" applyAlignment="1" applyProtection="1">
      <alignment horizontal="center" vertical="top" wrapText="1"/>
      <protection hidden="1"/>
    </xf>
    <xf numFmtId="0" fontId="10" fillId="8" borderId="25" xfId="0" applyFont="1" applyFill="1" applyBorder="1" applyAlignment="1" applyProtection="1">
      <alignment horizontal="center" vertical="top" wrapText="1"/>
      <protection hidden="1"/>
    </xf>
    <xf numFmtId="2" fontId="9" fillId="8" borderId="37" xfId="0" applyNumberFormat="1" applyFont="1" applyFill="1" applyBorder="1" applyAlignment="1" applyProtection="1">
      <alignment horizontal="center" vertical="top" wrapText="1"/>
      <protection hidden="1"/>
    </xf>
    <xf numFmtId="2" fontId="9" fillId="8" borderId="19" xfId="0" applyNumberFormat="1" applyFont="1" applyFill="1" applyBorder="1" applyAlignment="1" applyProtection="1">
      <alignment horizontal="center" vertical="top" wrapText="1"/>
      <protection hidden="1"/>
    </xf>
    <xf numFmtId="2" fontId="9" fillId="8" borderId="28" xfId="0" applyNumberFormat="1" applyFont="1" applyFill="1" applyBorder="1" applyAlignment="1" applyProtection="1">
      <alignment horizontal="center" vertical="top" wrapText="1"/>
      <protection hidden="1"/>
    </xf>
    <xf numFmtId="0" fontId="3" fillId="3" borderId="11" xfId="0" applyFont="1" applyFill="1" applyBorder="1" applyAlignment="1" applyProtection="1">
      <alignment horizontal="center" vertical="top" wrapText="1"/>
      <protection locked="0"/>
    </xf>
    <xf numFmtId="0" fontId="3" fillId="3" borderId="9" xfId="0" applyFont="1" applyFill="1" applyBorder="1" applyAlignment="1" applyProtection="1">
      <alignment horizontal="center" vertical="top" wrapText="1"/>
      <protection locked="0"/>
    </xf>
    <xf numFmtId="0" fontId="3" fillId="3" borderId="7" xfId="0" applyFont="1" applyFill="1" applyBorder="1" applyAlignment="1" applyProtection="1">
      <alignment horizontal="center" vertical="top" wrapText="1"/>
      <protection locked="0"/>
    </xf>
    <xf numFmtId="0" fontId="0" fillId="11" borderId="2" xfId="0" applyFill="1" applyBorder="1" applyAlignment="1">
      <alignment horizontal="left" wrapText="1"/>
    </xf>
    <xf numFmtId="0" fontId="0" fillId="5" borderId="4" xfId="0" applyFill="1" applyBorder="1" applyAlignment="1">
      <alignment horizontal="center"/>
    </xf>
    <xf numFmtId="0" fontId="27" fillId="3" borderId="33" xfId="0" applyFont="1" applyFill="1" applyBorder="1" applyAlignment="1" applyProtection="1">
      <alignment horizontal="center" vertical="top" wrapText="1"/>
      <protection locked="0"/>
    </xf>
    <xf numFmtId="0" fontId="27" fillId="3" borderId="18" xfId="0" applyFont="1" applyFill="1" applyBorder="1" applyAlignment="1" applyProtection="1">
      <alignment horizontal="center" vertical="top" wrapText="1"/>
      <protection locked="0"/>
    </xf>
    <xf numFmtId="0" fontId="27" fillId="3" borderId="23" xfId="0" applyFont="1" applyFill="1" applyBorder="1" applyAlignment="1" applyProtection="1">
      <alignment horizontal="center" vertical="top" wrapText="1"/>
      <protection locked="0"/>
    </xf>
    <xf numFmtId="0" fontId="3" fillId="3" borderId="27" xfId="0" applyFont="1" applyFill="1" applyBorder="1" applyAlignment="1" applyProtection="1">
      <alignment horizontal="center" vertical="top" wrapText="1"/>
      <protection locked="0"/>
    </xf>
    <xf numFmtId="0" fontId="9" fillId="11" borderId="2" xfId="0" applyFont="1" applyFill="1" applyBorder="1" applyAlignment="1">
      <alignment horizontal="left" wrapText="1"/>
    </xf>
    <xf numFmtId="0" fontId="9" fillId="11" borderId="4" xfId="0" applyFont="1" applyFill="1" applyBorder="1" applyAlignment="1">
      <alignment horizontal="left" wrapText="1"/>
    </xf>
    <xf numFmtId="0" fontId="0" fillId="11" borderId="4" xfId="0" applyFill="1" applyBorder="1" applyAlignment="1">
      <alignment horizontal="left" wrapText="1"/>
    </xf>
    <xf numFmtId="2" fontId="9" fillId="8" borderId="37" xfId="0" applyNumberFormat="1" applyFont="1" applyFill="1" applyBorder="1" applyAlignment="1" applyProtection="1">
      <alignment horizontal="center" vertical="center" wrapText="1"/>
      <protection hidden="1"/>
    </xf>
    <xf numFmtId="2" fontId="9" fillId="8" borderId="19" xfId="0" applyNumberFormat="1" applyFont="1" applyFill="1" applyBorder="1" applyAlignment="1" applyProtection="1">
      <alignment horizontal="center" vertical="center" wrapText="1"/>
      <protection hidden="1"/>
    </xf>
    <xf numFmtId="2" fontId="9" fillId="8" borderId="28" xfId="0" applyNumberFormat="1" applyFont="1" applyFill="1" applyBorder="1" applyAlignment="1" applyProtection="1">
      <alignment horizontal="center" vertical="center" wrapText="1"/>
      <protection hidden="1"/>
    </xf>
    <xf numFmtId="0" fontId="0" fillId="3" borderId="12" xfId="0" applyFill="1" applyBorder="1" applyAlignment="1" applyProtection="1">
      <alignment horizontal="center" vertical="center" wrapText="1"/>
      <protection locked="0"/>
    </xf>
    <xf numFmtId="0" fontId="0" fillId="3" borderId="2" xfId="0" applyFill="1" applyBorder="1" applyAlignment="1" applyProtection="1">
      <alignment horizontal="center" vertical="center" wrapText="1"/>
      <protection locked="0"/>
    </xf>
    <xf numFmtId="0" fontId="0" fillId="3" borderId="13" xfId="0" applyFill="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0" fontId="0" fillId="8" borderId="33" xfId="0" applyFill="1" applyBorder="1" applyAlignment="1" applyProtection="1">
      <alignment horizontal="center" vertical="center" wrapText="1"/>
      <protection hidden="1"/>
    </xf>
    <xf numFmtId="0" fontId="0" fillId="8" borderId="18" xfId="0" applyFill="1" applyBorder="1" applyAlignment="1" applyProtection="1">
      <alignment horizontal="center" vertical="center" wrapText="1"/>
      <protection hidden="1"/>
    </xf>
    <xf numFmtId="0" fontId="0" fillId="8" borderId="23" xfId="0" applyFill="1" applyBorder="1" applyAlignment="1" applyProtection="1">
      <alignment horizontal="center" vertical="center" wrapText="1"/>
      <protection hidden="1"/>
    </xf>
    <xf numFmtId="0" fontId="10" fillId="8" borderId="33" xfId="0" applyFont="1" applyFill="1" applyBorder="1" applyAlignment="1" applyProtection="1">
      <alignment horizontal="center" vertical="center" wrapText="1"/>
      <protection hidden="1"/>
    </xf>
    <xf numFmtId="0" fontId="10" fillId="8" borderId="18" xfId="0" applyFont="1" applyFill="1" applyBorder="1" applyAlignment="1" applyProtection="1">
      <alignment horizontal="center" vertical="center" wrapText="1"/>
      <protection hidden="1"/>
    </xf>
    <xf numFmtId="0" fontId="10" fillId="8" borderId="23" xfId="0" applyFont="1" applyFill="1" applyBorder="1" applyAlignment="1" applyProtection="1">
      <alignment horizontal="center" vertical="center" wrapText="1"/>
      <protection hidden="1"/>
    </xf>
    <xf numFmtId="0" fontId="12" fillId="3" borderId="33" xfId="0" applyFont="1" applyFill="1" applyBorder="1" applyAlignment="1" applyProtection="1">
      <alignment horizontal="center" vertical="center" wrapText="1"/>
      <protection locked="0"/>
    </xf>
    <xf numFmtId="0" fontId="12" fillId="3" borderId="18" xfId="0" applyFont="1" applyFill="1" applyBorder="1" applyAlignment="1" applyProtection="1">
      <alignment horizontal="center" vertical="center" wrapText="1"/>
      <protection locked="0"/>
    </xf>
    <xf numFmtId="0" fontId="12" fillId="3" borderId="23" xfId="0" applyFont="1" applyFill="1" applyBorder="1" applyAlignment="1" applyProtection="1">
      <alignment horizontal="center" vertical="center" wrapText="1"/>
      <protection locked="0"/>
    </xf>
    <xf numFmtId="0" fontId="10" fillId="8" borderId="36" xfId="0" applyFont="1" applyFill="1" applyBorder="1" applyAlignment="1" applyProtection="1">
      <alignment horizontal="center" vertical="center" wrapText="1"/>
      <protection hidden="1"/>
    </xf>
    <xf numFmtId="0" fontId="10" fillId="8" borderId="16" xfId="0" applyFont="1" applyFill="1" applyBorder="1" applyAlignment="1" applyProtection="1">
      <alignment horizontal="center" vertical="center" wrapText="1"/>
      <protection hidden="1"/>
    </xf>
    <xf numFmtId="0" fontId="10" fillId="8" borderId="25" xfId="0" applyFont="1" applyFill="1" applyBorder="1" applyAlignment="1" applyProtection="1">
      <alignment horizontal="center" vertical="center" wrapText="1"/>
      <protection hidden="1"/>
    </xf>
    <xf numFmtId="0" fontId="10" fillId="3" borderId="33" xfId="0" applyFont="1" applyFill="1" applyBorder="1" applyAlignment="1" applyProtection="1">
      <alignment horizontal="center" vertical="center" wrapText="1"/>
      <protection locked="0"/>
    </xf>
    <xf numFmtId="0" fontId="10" fillId="3" borderId="18" xfId="0" applyFont="1" applyFill="1" applyBorder="1" applyAlignment="1" applyProtection="1">
      <alignment horizontal="center" vertical="center" wrapText="1"/>
      <protection locked="0"/>
    </xf>
    <xf numFmtId="0" fontId="10" fillId="3" borderId="23" xfId="0" applyFont="1" applyFill="1" applyBorder="1" applyAlignment="1" applyProtection="1">
      <alignment horizontal="center" vertical="center" wrapText="1"/>
      <protection locked="0"/>
    </xf>
    <xf numFmtId="0" fontId="11" fillId="3" borderId="33" xfId="0" applyFont="1" applyFill="1" applyBorder="1" applyAlignment="1" applyProtection="1">
      <alignment horizontal="center" vertical="center" wrapText="1"/>
      <protection locked="0"/>
    </xf>
    <xf numFmtId="0" fontId="11" fillId="3" borderId="18" xfId="0" applyFont="1" applyFill="1" applyBorder="1" applyAlignment="1" applyProtection="1">
      <alignment horizontal="center" vertical="center" wrapText="1"/>
      <protection locked="0"/>
    </xf>
    <xf numFmtId="0" fontId="11" fillId="3" borderId="23" xfId="0" applyFont="1" applyFill="1" applyBorder="1" applyAlignment="1" applyProtection="1">
      <alignment horizontal="center" vertical="center" wrapText="1"/>
      <protection locked="0"/>
    </xf>
    <xf numFmtId="0" fontId="27" fillId="3" borderId="33" xfId="0" applyFont="1" applyFill="1" applyBorder="1" applyAlignment="1" applyProtection="1">
      <alignment horizontal="center" vertical="center" wrapText="1"/>
      <protection locked="0"/>
    </xf>
    <xf numFmtId="0" fontId="27" fillId="3" borderId="18" xfId="0" applyFont="1" applyFill="1" applyBorder="1" applyAlignment="1" applyProtection="1">
      <alignment horizontal="center" vertical="center" wrapText="1"/>
      <protection locked="0"/>
    </xf>
    <xf numFmtId="0" fontId="27" fillId="3" borderId="23" xfId="0" applyFont="1" applyFill="1" applyBorder="1" applyAlignment="1" applyProtection="1">
      <alignment horizontal="center" vertical="center" wrapText="1"/>
      <protection locked="0"/>
    </xf>
    <xf numFmtId="0" fontId="6" fillId="3" borderId="33"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6" fillId="3" borderId="23" xfId="0" applyFont="1" applyFill="1" applyBorder="1" applyAlignment="1" applyProtection="1">
      <alignment horizontal="center" vertical="center" wrapText="1"/>
      <protection locked="0"/>
    </xf>
    <xf numFmtId="0" fontId="5" fillId="3" borderId="33" xfId="0" applyFont="1" applyFill="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locked="0"/>
    </xf>
    <xf numFmtId="0" fontId="5" fillId="3" borderId="23" xfId="0" applyFont="1" applyFill="1" applyBorder="1" applyAlignment="1" applyProtection="1">
      <alignment horizontal="center" vertical="center" wrapText="1"/>
      <protection locked="0"/>
    </xf>
    <xf numFmtId="0" fontId="7" fillId="3" borderId="33" xfId="0" applyFont="1" applyFill="1" applyBorder="1" applyAlignment="1" applyProtection="1">
      <alignment horizontal="center" vertical="center" wrapText="1"/>
      <protection locked="0"/>
    </xf>
    <xf numFmtId="0" fontId="7" fillId="3" borderId="18" xfId="0" applyFont="1" applyFill="1" applyBorder="1" applyAlignment="1" applyProtection="1">
      <alignment horizontal="center" vertical="center" wrapText="1"/>
      <protection locked="0"/>
    </xf>
    <xf numFmtId="0" fontId="7" fillId="3" borderId="23" xfId="0" applyFont="1" applyFill="1" applyBorder="1" applyAlignment="1" applyProtection="1">
      <alignment horizontal="center" vertical="center" wrapText="1"/>
      <protection locked="0"/>
    </xf>
    <xf numFmtId="0" fontId="8" fillId="3" borderId="33" xfId="0" applyFont="1" applyFill="1" applyBorder="1" applyAlignment="1" applyProtection="1">
      <alignment horizontal="center" vertical="center" wrapText="1"/>
      <protection locked="0"/>
    </xf>
    <xf numFmtId="0" fontId="8" fillId="3" borderId="18" xfId="0" applyFont="1" applyFill="1" applyBorder="1" applyAlignment="1" applyProtection="1">
      <alignment horizontal="center" vertical="center" wrapText="1"/>
      <protection locked="0"/>
    </xf>
    <xf numFmtId="0" fontId="8" fillId="3" borderId="23" xfId="0" applyFont="1" applyFill="1" applyBorder="1" applyAlignment="1" applyProtection="1">
      <alignment horizontal="center" vertical="center" wrapText="1"/>
      <protection locked="0"/>
    </xf>
    <xf numFmtId="0" fontId="0" fillId="3" borderId="33" xfId="0" applyFill="1" applyBorder="1" applyAlignment="1" applyProtection="1">
      <alignment horizontal="center" vertical="center" wrapText="1"/>
      <protection locked="0"/>
    </xf>
    <xf numFmtId="0" fontId="0" fillId="3" borderId="18" xfId="0" applyFill="1" applyBorder="1" applyAlignment="1" applyProtection="1">
      <alignment horizontal="center" vertical="center" wrapText="1"/>
      <protection locked="0"/>
    </xf>
    <xf numFmtId="0" fontId="5" fillId="3" borderId="37" xfId="0" applyFont="1" applyFill="1" applyBorder="1" applyAlignment="1" applyProtection="1">
      <alignment horizontal="center" vertical="center" wrapText="1"/>
      <protection locked="0"/>
    </xf>
    <xf numFmtId="0" fontId="5" fillId="3" borderId="19" xfId="0" applyFont="1" applyFill="1" applyBorder="1" applyAlignment="1" applyProtection="1">
      <alignment horizontal="center" vertical="center" wrapText="1"/>
      <protection locked="0"/>
    </xf>
    <xf numFmtId="0" fontId="5" fillId="3" borderId="20" xfId="0" applyFont="1" applyFill="1" applyBorder="1" applyAlignment="1" applyProtection="1">
      <alignment horizontal="center" vertical="center" wrapText="1"/>
      <protection locked="0"/>
    </xf>
    <xf numFmtId="0" fontId="5" fillId="3" borderId="33" xfId="0" applyFont="1" applyFill="1" applyBorder="1" applyAlignment="1" applyProtection="1">
      <alignment horizontal="center" vertical="center" wrapText="1"/>
      <protection hidden="1"/>
    </xf>
    <xf numFmtId="0" fontId="5" fillId="3" borderId="18" xfId="0" applyFont="1" applyFill="1" applyBorder="1" applyAlignment="1" applyProtection="1">
      <alignment horizontal="center" vertical="center" wrapText="1"/>
      <protection hidden="1"/>
    </xf>
    <xf numFmtId="0" fontId="5" fillId="3" borderId="23" xfId="0" applyFont="1" applyFill="1" applyBorder="1" applyAlignment="1" applyProtection="1">
      <alignment horizontal="center" vertical="center" wrapText="1"/>
      <protection hidden="1"/>
    </xf>
    <xf numFmtId="0" fontId="5" fillId="8" borderId="33" xfId="0" applyFont="1" applyFill="1" applyBorder="1" applyAlignment="1" applyProtection="1">
      <alignment horizontal="center" vertical="center" wrapText="1"/>
      <protection hidden="1"/>
    </xf>
    <xf numFmtId="0" fontId="5" fillId="8" borderId="18" xfId="0" applyFont="1" applyFill="1" applyBorder="1" applyAlignment="1" applyProtection="1">
      <alignment horizontal="center" vertical="center" wrapText="1"/>
      <protection hidden="1"/>
    </xf>
    <xf numFmtId="0" fontId="5" fillId="8" borderId="23" xfId="0" applyFont="1" applyFill="1" applyBorder="1" applyAlignment="1" applyProtection="1">
      <alignment horizontal="center" vertical="center" wrapText="1"/>
      <protection hidden="1"/>
    </xf>
    <xf numFmtId="0" fontId="6" fillId="8" borderId="33" xfId="0" applyFont="1" applyFill="1" applyBorder="1" applyAlignment="1" applyProtection="1">
      <alignment horizontal="center" vertical="center" wrapText="1"/>
      <protection locked="0"/>
    </xf>
    <xf numFmtId="0" fontId="6" fillId="8" borderId="18" xfId="0" applyFont="1" applyFill="1" applyBorder="1" applyAlignment="1" applyProtection="1">
      <alignment horizontal="center" vertical="center" wrapText="1"/>
      <protection locked="0"/>
    </xf>
    <xf numFmtId="0" fontId="6" fillId="8" borderId="23" xfId="0" applyFont="1" applyFill="1" applyBorder="1" applyAlignment="1" applyProtection="1">
      <alignment horizontal="center" vertical="center" wrapText="1"/>
      <protection locked="0"/>
    </xf>
    <xf numFmtId="0" fontId="9" fillId="11" borderId="15" xfId="0" applyFont="1" applyFill="1" applyBorder="1" applyAlignment="1">
      <alignment horizontal="left" vertical="center" wrapText="1"/>
    </xf>
    <xf numFmtId="0" fontId="9" fillId="11" borderId="1" xfId="0" applyFont="1" applyFill="1" applyBorder="1" applyAlignment="1">
      <alignment horizontal="left" vertical="center" wrapText="1"/>
    </xf>
    <xf numFmtId="0" fontId="9" fillId="11" borderId="39" xfId="0" applyFont="1" applyFill="1" applyBorder="1" applyAlignment="1">
      <alignment horizontal="left" vertical="center" wrapText="1"/>
    </xf>
    <xf numFmtId="0" fontId="0" fillId="0" borderId="27" xfId="0" applyBorder="1" applyAlignment="1" applyProtection="1">
      <alignment horizontal="center" wrapText="1"/>
      <protection locked="0"/>
    </xf>
    <xf numFmtId="0" fontId="25" fillId="5" borderId="55" xfId="0" applyFont="1" applyFill="1" applyBorder="1" applyAlignment="1">
      <alignment horizontal="left"/>
    </xf>
    <xf numFmtId="0" fontId="25" fillId="5" borderId="56" xfId="0" applyFont="1" applyFill="1" applyBorder="1" applyAlignment="1">
      <alignment horizontal="left"/>
    </xf>
    <xf numFmtId="2" fontId="0" fillId="12" borderId="17" xfId="0" applyNumberFormat="1" applyFill="1" applyBorder="1" applyAlignment="1" applyProtection="1">
      <alignment horizontal="center" vertical="top" wrapText="1"/>
      <protection locked="0"/>
    </xf>
    <xf numFmtId="2" fontId="0" fillId="12" borderId="18" xfId="0" applyNumberFormat="1" applyFill="1" applyBorder="1" applyAlignment="1" applyProtection="1">
      <alignment horizontal="center" vertical="top" wrapText="1"/>
      <protection locked="0"/>
    </xf>
    <xf numFmtId="2" fontId="0" fillId="12" borderId="13" xfId="0" applyNumberFormat="1" applyFill="1" applyBorder="1" applyAlignment="1" applyProtection="1">
      <alignment horizontal="center" vertical="top" wrapText="1"/>
      <protection locked="0"/>
    </xf>
    <xf numFmtId="0" fontId="13" fillId="4" borderId="4" xfId="0" applyFont="1" applyFill="1" applyBorder="1" applyAlignment="1">
      <alignment horizontal="center" vertical="center" textRotation="180"/>
    </xf>
    <xf numFmtId="0" fontId="0" fillId="3" borderId="4" xfId="0" applyFill="1" applyBorder="1" applyAlignment="1">
      <alignment horizontal="center"/>
    </xf>
    <xf numFmtId="0" fontId="0" fillId="3" borderId="4" xfId="0" applyFill="1" applyBorder="1" applyAlignment="1">
      <alignment horizontal="center" wrapText="1"/>
    </xf>
    <xf numFmtId="0" fontId="9" fillId="15" borderId="15" xfId="0" applyFont="1" applyFill="1" applyBorder="1" applyAlignment="1">
      <alignment horizontal="left" wrapText="1"/>
    </xf>
    <xf numFmtId="0" fontId="9" fillId="15" borderId="1" xfId="0" applyFont="1" applyFill="1" applyBorder="1" applyAlignment="1">
      <alignment horizontal="left" wrapText="1"/>
    </xf>
    <xf numFmtId="0" fontId="9" fillId="15" borderId="39" xfId="0" applyFont="1" applyFill="1" applyBorder="1" applyAlignment="1">
      <alignment horizontal="left" wrapText="1"/>
    </xf>
    <xf numFmtId="0" fontId="9" fillId="15" borderId="15" xfId="0" applyFont="1" applyFill="1" applyBorder="1" applyAlignment="1">
      <alignment horizontal="left" vertical="center" wrapText="1"/>
    </xf>
    <xf numFmtId="0" fontId="9" fillId="15" borderId="1" xfId="0" applyFont="1" applyFill="1" applyBorder="1" applyAlignment="1">
      <alignment horizontal="left" vertical="center" wrapText="1"/>
    </xf>
    <xf numFmtId="0" fontId="9" fillId="15" borderId="39" xfId="0" applyFont="1" applyFill="1" applyBorder="1" applyAlignment="1">
      <alignment horizontal="left" vertical="center" wrapText="1"/>
    </xf>
    <xf numFmtId="0" fontId="13" fillId="5" borderId="4" xfId="0" applyFont="1" applyFill="1" applyBorder="1" applyAlignment="1">
      <alignment horizontal="center" vertical="center" textRotation="180"/>
    </xf>
    <xf numFmtId="0" fontId="13" fillId="16" borderId="4" xfId="0" applyFont="1" applyFill="1" applyBorder="1" applyAlignment="1">
      <alignment horizontal="center" vertical="center" textRotation="180"/>
    </xf>
  </cellXfs>
  <cellStyles count="2">
    <cellStyle name="Normal" xfId="0" builtinId="0"/>
    <cellStyle name="Percent" xfId="1" builtinId="5"/>
  </cellStyles>
  <dxfs count="18">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
      <font>
        <condense val="0"/>
        <extend val="0"/>
        <u val="double"/>
        <color indexed="8"/>
      </font>
    </dxf>
  </dxfs>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A124"/>
  <sheetViews>
    <sheetView tabSelected="1" topLeftCell="A61" workbookViewId="0">
      <selection activeCell="A90" sqref="A90:XFD124"/>
    </sheetView>
  </sheetViews>
  <sheetFormatPr defaultRowHeight="15"/>
  <cols>
    <col min="2" max="2" width="9.42578125" bestFit="1" customWidth="1"/>
    <col min="21" max="21" width="9.5703125" customWidth="1"/>
    <col min="24" max="24" width="9.28515625" customWidth="1"/>
    <col min="36" max="36" width="9.5703125" bestFit="1" customWidth="1"/>
    <col min="38" max="38" width="11" customWidth="1"/>
    <col min="39" max="39" width="9.5703125" bestFit="1" customWidth="1"/>
    <col min="40" max="40" width="9.42578125" customWidth="1"/>
    <col min="41" max="41" width="11.5703125" customWidth="1"/>
    <col min="65" max="65" width="9.5703125" bestFit="1" customWidth="1"/>
    <col min="78" max="78" width="12.42578125" customWidth="1"/>
    <col min="79" max="79" width="12" customWidth="1"/>
  </cols>
  <sheetData>
    <row r="1" spans="1:79"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R1" s="4"/>
      <c r="AZ1" s="4"/>
      <c r="BR1" s="4"/>
      <c r="BS1" s="5"/>
      <c r="BT1" s="5"/>
      <c r="BU1" s="6"/>
    </row>
    <row r="2" spans="1:79" ht="18.75" thickBot="1">
      <c r="B2" s="597">
        <v>42736</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8"/>
      <c r="AR2" s="9"/>
      <c r="AS2" s="10"/>
      <c r="AT2" s="10"/>
      <c r="AU2" s="10"/>
      <c r="AV2" s="10"/>
      <c r="AW2" s="10"/>
      <c r="AX2" s="11"/>
      <c r="AY2" s="11"/>
      <c r="AZ2" s="4"/>
      <c r="BR2" s="4"/>
      <c r="BS2" s="5"/>
      <c r="BT2" s="5"/>
      <c r="BU2" s="6"/>
    </row>
    <row r="3" spans="1:79" ht="26.45" customHeight="1" thickBot="1">
      <c r="A3" s="12"/>
      <c r="B3" s="598" t="s">
        <v>2</v>
      </c>
      <c r="C3" s="601" t="s">
        <v>3</v>
      </c>
      <c r="D3" s="604" t="s">
        <v>4</v>
      </c>
      <c r="E3" s="607" t="s">
        <v>5</v>
      </c>
      <c r="F3" s="608"/>
      <c r="G3" s="566" t="s">
        <v>6</v>
      </c>
      <c r="H3" s="611"/>
      <c r="I3" s="611"/>
      <c r="J3" s="569"/>
      <c r="K3" s="566" t="s">
        <v>7</v>
      </c>
      <c r="L3" s="611"/>
      <c r="M3" s="611"/>
      <c r="N3" s="569"/>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573" t="s">
        <v>34</v>
      </c>
      <c r="AQ3" s="552" t="s">
        <v>35</v>
      </c>
      <c r="AR3" s="13"/>
      <c r="AS3" s="555" t="s">
        <v>36</v>
      </c>
      <c r="AT3" s="533" t="s">
        <v>37</v>
      </c>
      <c r="AU3" s="533" t="s">
        <v>38</v>
      </c>
      <c r="AV3" s="533" t="s">
        <v>39</v>
      </c>
      <c r="AW3" s="533" t="s">
        <v>40</v>
      </c>
      <c r="AX3" s="533" t="s">
        <v>41</v>
      </c>
      <c r="AY3" s="533" t="s">
        <v>42</v>
      </c>
      <c r="AZ3" s="4"/>
      <c r="BA3" s="533" t="s">
        <v>43</v>
      </c>
      <c r="BB3" s="533" t="s">
        <v>44</v>
      </c>
      <c r="BC3" s="533" t="s">
        <v>45</v>
      </c>
      <c r="BD3" s="533" t="s">
        <v>46</v>
      </c>
      <c r="BE3" s="533" t="s">
        <v>47</v>
      </c>
      <c r="BF3" s="533" t="s">
        <v>48</v>
      </c>
      <c r="BG3" s="14" t="s">
        <v>49</v>
      </c>
      <c r="BH3" s="14" t="s">
        <v>50</v>
      </c>
      <c r="BI3" s="14" t="s">
        <v>51</v>
      </c>
      <c r="BJ3" s="14" t="s">
        <v>52</v>
      </c>
      <c r="BK3" s="564" t="s">
        <v>53</v>
      </c>
      <c r="BL3" s="565"/>
      <c r="BM3" s="14" t="s">
        <v>54</v>
      </c>
      <c r="BN3" s="14" t="s">
        <v>55</v>
      </c>
      <c r="BO3" s="533" t="s">
        <v>56</v>
      </c>
      <c r="BP3" s="541" t="s">
        <v>57</v>
      </c>
      <c r="BQ3" s="541" t="s">
        <v>58</v>
      </c>
      <c r="BR3" s="15"/>
      <c r="BS3" s="544" t="s">
        <v>59</v>
      </c>
      <c r="BT3" s="544" t="s">
        <v>60</v>
      </c>
      <c r="BU3" s="6"/>
      <c r="BV3" s="14" t="s">
        <v>61</v>
      </c>
      <c r="BW3" s="533" t="s">
        <v>62</v>
      </c>
      <c r="BX3" s="533" t="s">
        <v>63</v>
      </c>
      <c r="BZ3" s="536" t="s">
        <v>64</v>
      </c>
      <c r="CA3" s="536" t="s">
        <v>65</v>
      </c>
    </row>
    <row r="4" spans="1:79" ht="13.7" customHeight="1" thickBot="1">
      <c r="A4" s="16"/>
      <c r="B4" s="599"/>
      <c r="C4" s="602"/>
      <c r="D4" s="605"/>
      <c r="E4" s="609"/>
      <c r="F4" s="610"/>
      <c r="G4" s="566" t="s">
        <v>66</v>
      </c>
      <c r="H4" s="567"/>
      <c r="I4" s="568" t="s">
        <v>67</v>
      </c>
      <c r="J4" s="569"/>
      <c r="K4" s="566" t="s">
        <v>66</v>
      </c>
      <c r="L4" s="567"/>
      <c r="M4" s="568" t="s">
        <v>67</v>
      </c>
      <c r="N4" s="569"/>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574"/>
      <c r="AQ4" s="553"/>
      <c r="AR4" s="13"/>
      <c r="AS4" s="556"/>
      <c r="AT4" s="534"/>
      <c r="AU4" s="534"/>
      <c r="AV4" s="534"/>
      <c r="AW4" s="534"/>
      <c r="AX4" s="534"/>
      <c r="AY4" s="534"/>
      <c r="AZ4" s="4"/>
      <c r="BA4" s="534"/>
      <c r="BB4" s="534"/>
      <c r="BC4" s="534"/>
      <c r="BD4" s="534"/>
      <c r="BE4" s="534"/>
      <c r="BF4" s="534"/>
      <c r="BG4" s="539" t="s">
        <v>68</v>
      </c>
      <c r="BH4" s="539" t="s">
        <v>68</v>
      </c>
      <c r="BI4" s="17" t="s">
        <v>69</v>
      </c>
      <c r="BJ4" s="550" t="s">
        <v>70</v>
      </c>
      <c r="BK4" s="550" t="s">
        <v>70</v>
      </c>
      <c r="BL4" s="550" t="s">
        <v>71</v>
      </c>
      <c r="BM4" s="539" t="s">
        <v>72</v>
      </c>
      <c r="BN4" s="539" t="s">
        <v>73</v>
      </c>
      <c r="BO4" s="534"/>
      <c r="BP4" s="542"/>
      <c r="BQ4" s="542"/>
      <c r="BR4" s="15"/>
      <c r="BS4" s="545"/>
      <c r="BT4" s="545"/>
      <c r="BU4" s="6"/>
      <c r="BV4" s="539" t="s">
        <v>68</v>
      </c>
      <c r="BW4" s="534"/>
      <c r="BX4" s="534"/>
      <c r="BZ4" s="537"/>
      <c r="CA4" s="537"/>
    </row>
    <row r="5" spans="1:79" ht="13.7" customHeight="1" thickBot="1">
      <c r="A5" s="16"/>
      <c r="B5" s="600"/>
      <c r="C5" s="603"/>
      <c r="D5" s="606"/>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575"/>
      <c r="AQ5" s="554"/>
      <c r="AR5" s="13"/>
      <c r="AS5" s="557"/>
      <c r="AT5" s="535"/>
      <c r="AU5" s="535"/>
      <c r="AV5" s="535"/>
      <c r="AW5" s="535"/>
      <c r="AX5" s="535"/>
      <c r="AY5" s="535"/>
      <c r="AZ5" s="4"/>
      <c r="BA5" s="535"/>
      <c r="BB5" s="535"/>
      <c r="BC5" s="535"/>
      <c r="BD5" s="535"/>
      <c r="BE5" s="535"/>
      <c r="BF5" s="535"/>
      <c r="BG5" s="540"/>
      <c r="BH5" s="540"/>
      <c r="BI5" s="17" t="s">
        <v>78</v>
      </c>
      <c r="BJ5" s="551"/>
      <c r="BK5" s="551"/>
      <c r="BL5" s="551"/>
      <c r="BM5" s="540"/>
      <c r="BN5" s="540"/>
      <c r="BO5" s="535"/>
      <c r="BP5" s="543"/>
      <c r="BQ5" s="543"/>
      <c r="BR5" s="15"/>
      <c r="BS5" s="546"/>
      <c r="BT5" s="546"/>
      <c r="BU5" s="6"/>
      <c r="BV5" s="540"/>
      <c r="BW5" s="535"/>
      <c r="BX5" s="535"/>
      <c r="BZ5" s="538"/>
      <c r="CA5" s="538"/>
    </row>
    <row r="6" spans="1:79" ht="12.75" customHeight="1">
      <c r="A6" s="547" t="s">
        <v>79</v>
      </c>
      <c r="B6" s="24">
        <v>42736</v>
      </c>
      <c r="C6" s="25">
        <v>57</v>
      </c>
      <c r="D6" s="26">
        <v>0.81</v>
      </c>
      <c r="E6" s="27">
        <v>68</v>
      </c>
      <c r="F6" s="27">
        <v>51</v>
      </c>
      <c r="G6" s="28">
        <v>24</v>
      </c>
      <c r="H6" s="28">
        <v>0</v>
      </c>
      <c r="I6" s="28">
        <v>24</v>
      </c>
      <c r="J6" s="28">
        <v>0</v>
      </c>
      <c r="K6" s="29">
        <v>0</v>
      </c>
      <c r="L6" s="29">
        <v>0</v>
      </c>
      <c r="M6" s="29">
        <v>0</v>
      </c>
      <c r="N6" s="29">
        <v>0</v>
      </c>
      <c r="O6" s="29">
        <v>0</v>
      </c>
      <c r="P6" s="29">
        <v>0</v>
      </c>
      <c r="Q6" s="29">
        <v>3720</v>
      </c>
      <c r="R6" s="30">
        <v>3459</v>
      </c>
      <c r="S6" s="30">
        <v>3459</v>
      </c>
      <c r="T6" s="31">
        <v>3411</v>
      </c>
      <c r="U6" s="31">
        <v>3515</v>
      </c>
      <c r="V6" s="28">
        <v>46</v>
      </c>
      <c r="W6" s="28">
        <v>0</v>
      </c>
      <c r="X6" s="28">
        <v>45</v>
      </c>
      <c r="Y6" s="28">
        <v>0</v>
      </c>
      <c r="Z6" s="28">
        <v>63</v>
      </c>
      <c r="AA6" s="27">
        <v>0</v>
      </c>
      <c r="AB6" s="32">
        <f t="shared" ref="AB6:AB40" si="0">U6-T6+AY6</f>
        <v>104</v>
      </c>
      <c r="AC6" s="33">
        <f t="shared" ref="AC6:AC40" si="1">T6-S6</f>
        <v>-48</v>
      </c>
      <c r="AD6" s="27">
        <v>150</v>
      </c>
      <c r="AE6" s="34">
        <f t="shared" ref="AE6:AE40" si="2">IF(AD6&gt;0, U6/(AD6*24),"no data")</f>
        <v>0.97638888888888886</v>
      </c>
      <c r="AF6" s="35">
        <f t="shared" ref="AF6:AF40" si="3">IF(Q6&gt;0,Q6/24,"no data")</f>
        <v>155</v>
      </c>
      <c r="AG6" s="34">
        <f t="shared" ref="AG6:AG40" si="4">IF(T6&gt;0,(T6/Q6),"no data")</f>
        <v>0.91693548387096779</v>
      </c>
      <c r="AH6" s="36">
        <f t="shared" ref="AH6:AH69" si="5">(1440-((V6*W6)+(X6*Y6)+(Z6*AA6))/(V6+X6+Z6))/1440</f>
        <v>1</v>
      </c>
      <c r="AI6" s="37">
        <f t="shared" ref="AI6:AI40" si="6">IF(T6&gt;0,(1440-((W6*V6+AS6*AT6)+(Y6*X6+AU6*AV6)+(Z6*AA6+AW6*AX6))/(V6+X6+Z6))/1440,"no data")</f>
        <v>0.95454545454545447</v>
      </c>
      <c r="AJ6" s="38">
        <v>11.675000000000001</v>
      </c>
      <c r="AK6" s="39">
        <v>185.52</v>
      </c>
      <c r="AL6" s="40">
        <f t="shared" ref="AL6:AL61" si="7">AJ6*AK6</f>
        <v>2165.9460000000004</v>
      </c>
      <c r="AM6" s="38">
        <v>29.501000000000001</v>
      </c>
      <c r="AN6" s="41">
        <v>929</v>
      </c>
      <c r="AO6" s="42">
        <f t="shared" ref="AO6:AO61" si="8">AM6*AN6</f>
        <v>27406.429</v>
      </c>
      <c r="AP6" s="43">
        <f t="shared" ref="AP6:AP69" si="9">IF(T6&gt;0,((((AJ6*AK6)+(AM6*AN6))/(T6*1000))*1000000),"no data")</f>
        <v>8669.7082966871894</v>
      </c>
      <c r="AQ6" s="44">
        <f t="shared" ref="AQ6:AQ69" si="10">R6/24</f>
        <v>144.125</v>
      </c>
      <c r="AR6" s="13"/>
      <c r="AS6" s="27">
        <v>0</v>
      </c>
      <c r="AT6" s="45">
        <v>0</v>
      </c>
      <c r="AU6" s="45">
        <v>0</v>
      </c>
      <c r="AV6" s="27">
        <v>0</v>
      </c>
      <c r="AW6" s="45">
        <v>7</v>
      </c>
      <c r="AX6" s="27">
        <v>1440</v>
      </c>
      <c r="AY6" s="27">
        <v>0</v>
      </c>
      <c r="AZ6" s="4"/>
      <c r="BA6" s="46">
        <v>1106</v>
      </c>
      <c r="BB6" s="46">
        <v>1070</v>
      </c>
      <c r="BC6" s="46">
        <v>1339</v>
      </c>
      <c r="BD6" s="46">
        <f t="shared" ref="BD6:BD40" si="11">BB6-BA6</f>
        <v>-36</v>
      </c>
      <c r="BE6" s="46">
        <f t="shared" ref="BE6:BE69" si="12">AP6</f>
        <v>8669.7082966871894</v>
      </c>
      <c r="BF6" s="47">
        <f t="shared" ref="BF6:BF40" si="13">BC6/24</f>
        <v>55.791666666666664</v>
      </c>
      <c r="BG6" s="48">
        <v>1.425</v>
      </c>
      <c r="BH6" s="49">
        <v>1.3979999999999999</v>
      </c>
      <c r="BI6" s="50">
        <v>23.3</v>
      </c>
      <c r="BJ6" s="51">
        <v>29.47</v>
      </c>
      <c r="BK6" s="50">
        <v>23.33</v>
      </c>
      <c r="BL6" s="50">
        <v>32.5</v>
      </c>
      <c r="BM6" s="52">
        <v>999.08</v>
      </c>
      <c r="BN6" s="50">
        <v>49.94</v>
      </c>
      <c r="BO6" s="53">
        <v>0.91279999999999994</v>
      </c>
      <c r="BP6" s="51">
        <v>91.1</v>
      </c>
      <c r="BQ6" s="50">
        <v>84</v>
      </c>
      <c r="BR6" s="54">
        <f t="shared" ref="BR6:BR40" si="14">BQ6-BP6</f>
        <v>-7.0999999999999943</v>
      </c>
      <c r="BS6" s="55">
        <v>12525</v>
      </c>
      <c r="BT6" s="55">
        <v>12805</v>
      </c>
      <c r="BU6" s="56">
        <f t="shared" ref="BU6:BU40" si="15">BT6-BS6</f>
        <v>280</v>
      </c>
      <c r="BV6" s="46">
        <f t="shared" ref="BV6:BV40" si="16">BG6+BH6</f>
        <v>2.823</v>
      </c>
      <c r="BW6" s="47">
        <v>24</v>
      </c>
      <c r="BX6" s="47">
        <v>24</v>
      </c>
      <c r="BZ6" s="47">
        <v>17.083333333333332</v>
      </c>
      <c r="CA6" s="47">
        <v>6.783333333333335</v>
      </c>
    </row>
    <row r="7" spans="1:79">
      <c r="A7" s="548"/>
      <c r="B7" s="24">
        <v>42737</v>
      </c>
      <c r="C7" s="25">
        <v>55.4</v>
      </c>
      <c r="D7" s="26">
        <v>0.90800000000000003</v>
      </c>
      <c r="E7" s="27">
        <v>59</v>
      </c>
      <c r="F7" s="27">
        <v>51</v>
      </c>
      <c r="G7" s="28">
        <v>21</v>
      </c>
      <c r="H7" s="28">
        <v>14</v>
      </c>
      <c r="I7" s="28">
        <v>22</v>
      </c>
      <c r="J7" s="28">
        <v>25</v>
      </c>
      <c r="K7" s="29">
        <v>0</v>
      </c>
      <c r="L7" s="29">
        <v>0</v>
      </c>
      <c r="M7" s="29">
        <v>0</v>
      </c>
      <c r="N7" s="29">
        <v>0</v>
      </c>
      <c r="O7" s="29">
        <v>0</v>
      </c>
      <c r="P7" s="29">
        <v>0</v>
      </c>
      <c r="Q7" s="29">
        <v>3720</v>
      </c>
      <c r="R7" s="30">
        <v>3485</v>
      </c>
      <c r="S7" s="30">
        <v>3485</v>
      </c>
      <c r="T7" s="31">
        <v>3098</v>
      </c>
      <c r="U7" s="31">
        <v>3203</v>
      </c>
      <c r="V7" s="28">
        <v>46</v>
      </c>
      <c r="W7" s="28">
        <v>148</v>
      </c>
      <c r="X7" s="28">
        <v>45</v>
      </c>
      <c r="Y7" s="28">
        <v>73</v>
      </c>
      <c r="Z7" s="28">
        <v>63</v>
      </c>
      <c r="AA7" s="27">
        <v>104</v>
      </c>
      <c r="AB7" s="32">
        <f t="shared" si="0"/>
        <v>105</v>
      </c>
      <c r="AC7" s="33">
        <f t="shared" si="1"/>
        <v>-387</v>
      </c>
      <c r="AD7" s="27">
        <v>148</v>
      </c>
      <c r="AE7" s="34">
        <f t="shared" si="2"/>
        <v>0.90174549549549554</v>
      </c>
      <c r="AF7" s="35">
        <f t="shared" si="3"/>
        <v>155</v>
      </c>
      <c r="AG7" s="34">
        <f t="shared" si="4"/>
        <v>0.83279569892473115</v>
      </c>
      <c r="AH7" s="36">
        <f t="shared" si="5"/>
        <v>0.92494137806637799</v>
      </c>
      <c r="AI7" s="37">
        <f t="shared" si="6"/>
        <v>0.84662247474747465</v>
      </c>
      <c r="AJ7" s="57">
        <v>10.78</v>
      </c>
      <c r="AK7" s="58">
        <v>183.83</v>
      </c>
      <c r="AL7" s="40">
        <f t="shared" si="7"/>
        <v>1981.6874</v>
      </c>
      <c r="AM7" s="57">
        <v>26.844000000000001</v>
      </c>
      <c r="AN7" s="59">
        <v>929</v>
      </c>
      <c r="AO7" s="42">
        <f t="shared" si="8"/>
        <v>24938.076000000001</v>
      </c>
      <c r="AP7" s="43">
        <f t="shared" si="9"/>
        <v>8689.400710135571</v>
      </c>
      <c r="AQ7" s="44">
        <f t="shared" si="10"/>
        <v>145.20833333333334</v>
      </c>
      <c r="AR7" s="13"/>
      <c r="AS7" s="27">
        <v>0</v>
      </c>
      <c r="AT7" s="45">
        <v>0</v>
      </c>
      <c r="AU7" s="45">
        <v>0</v>
      </c>
      <c r="AV7" s="27">
        <v>0</v>
      </c>
      <c r="AW7" s="45">
        <v>13</v>
      </c>
      <c r="AX7" s="27">
        <v>1336</v>
      </c>
      <c r="AY7" s="27">
        <v>0</v>
      </c>
      <c r="AZ7" s="4"/>
      <c r="BA7" s="46">
        <v>906</v>
      </c>
      <c r="BB7" s="46">
        <v>1021</v>
      </c>
      <c r="BC7" s="46">
        <v>1276</v>
      </c>
      <c r="BD7" s="46">
        <f t="shared" si="11"/>
        <v>115</v>
      </c>
      <c r="BE7" s="46">
        <f t="shared" si="12"/>
        <v>8689.400710135571</v>
      </c>
      <c r="BF7" s="47">
        <f t="shared" si="13"/>
        <v>53.166666666666664</v>
      </c>
      <c r="BG7" s="48">
        <v>1.7470000000000001</v>
      </c>
      <c r="BH7" s="49">
        <v>1.758</v>
      </c>
      <c r="BI7" s="60">
        <v>0</v>
      </c>
      <c r="BJ7" s="50">
        <v>24.6</v>
      </c>
      <c r="BK7" s="50">
        <v>22.2</v>
      </c>
      <c r="BL7" s="51">
        <v>32</v>
      </c>
      <c r="BM7" s="52">
        <v>1001.17</v>
      </c>
      <c r="BN7" s="50">
        <v>49.95</v>
      </c>
      <c r="BO7" s="53">
        <v>0.91359999999999997</v>
      </c>
      <c r="BP7" s="61">
        <v>83</v>
      </c>
      <c r="BQ7" s="50">
        <v>84.1</v>
      </c>
      <c r="BR7" s="54">
        <f t="shared" si="14"/>
        <v>1.0999999999999943</v>
      </c>
      <c r="BS7" s="55">
        <v>12737</v>
      </c>
      <c r="BT7" s="55">
        <v>12748</v>
      </c>
      <c r="BU7" s="56">
        <f t="shared" si="15"/>
        <v>11</v>
      </c>
      <c r="BV7" s="46">
        <f t="shared" si="16"/>
        <v>3.5049999999999999</v>
      </c>
      <c r="BW7" s="47">
        <v>21.28</v>
      </c>
      <c r="BX7" s="47">
        <v>22.01</v>
      </c>
      <c r="BZ7" s="47">
        <v>0.15</v>
      </c>
      <c r="CA7" s="47">
        <v>5.2500000000000009</v>
      </c>
    </row>
    <row r="8" spans="1:79">
      <c r="A8" s="548"/>
      <c r="B8" s="24">
        <v>42738</v>
      </c>
      <c r="C8" s="25">
        <v>59</v>
      </c>
      <c r="D8" s="26">
        <v>0.85399999999999998</v>
      </c>
      <c r="E8" s="27">
        <v>62</v>
      </c>
      <c r="F8" s="27">
        <v>56</v>
      </c>
      <c r="G8" s="28">
        <v>24</v>
      </c>
      <c r="H8" s="28">
        <v>0</v>
      </c>
      <c r="I8" s="28">
        <v>24</v>
      </c>
      <c r="J8" s="28">
        <v>0</v>
      </c>
      <c r="K8" s="29">
        <v>0</v>
      </c>
      <c r="L8" s="29">
        <v>0</v>
      </c>
      <c r="M8" s="29">
        <v>0</v>
      </c>
      <c r="N8" s="29">
        <v>0</v>
      </c>
      <c r="O8" s="29">
        <v>0</v>
      </c>
      <c r="P8" s="29">
        <v>0</v>
      </c>
      <c r="Q8" s="29">
        <v>3720</v>
      </c>
      <c r="R8" s="30">
        <v>3444</v>
      </c>
      <c r="S8" s="30">
        <v>3444</v>
      </c>
      <c r="T8" s="31">
        <v>3392</v>
      </c>
      <c r="U8" s="31">
        <v>3501</v>
      </c>
      <c r="V8" s="28">
        <v>44</v>
      </c>
      <c r="W8" s="28">
        <v>0</v>
      </c>
      <c r="X8" s="28">
        <v>45</v>
      </c>
      <c r="Y8" s="28">
        <v>0</v>
      </c>
      <c r="Z8" s="28">
        <v>63</v>
      </c>
      <c r="AA8" s="27">
        <v>0</v>
      </c>
      <c r="AB8" s="32">
        <f t="shared" si="0"/>
        <v>109</v>
      </c>
      <c r="AC8" s="33">
        <f t="shared" si="1"/>
        <v>-52</v>
      </c>
      <c r="AD8" s="27">
        <v>148</v>
      </c>
      <c r="AE8" s="34">
        <f t="shared" si="2"/>
        <v>0.98564189189189189</v>
      </c>
      <c r="AF8" s="35">
        <f t="shared" si="3"/>
        <v>155</v>
      </c>
      <c r="AG8" s="34">
        <f t="shared" si="4"/>
        <v>0.91182795698924735</v>
      </c>
      <c r="AH8" s="36">
        <f t="shared" si="5"/>
        <v>1</v>
      </c>
      <c r="AI8" s="37">
        <f t="shared" si="6"/>
        <v>0.96052631578947367</v>
      </c>
      <c r="AJ8" s="57">
        <v>11.53</v>
      </c>
      <c r="AK8" s="62">
        <v>181.21</v>
      </c>
      <c r="AL8" s="40">
        <f t="shared" si="7"/>
        <v>2089.3512999999998</v>
      </c>
      <c r="AM8" s="57">
        <v>29.454999999999998</v>
      </c>
      <c r="AN8" s="59">
        <v>929</v>
      </c>
      <c r="AO8" s="42">
        <f t="shared" si="8"/>
        <v>27363.695</v>
      </c>
      <c r="AP8" s="43">
        <f t="shared" si="9"/>
        <v>8683.0914799528291</v>
      </c>
      <c r="AQ8" s="44">
        <f t="shared" si="10"/>
        <v>143.5</v>
      </c>
      <c r="AR8" s="13"/>
      <c r="AS8" s="27">
        <v>0</v>
      </c>
      <c r="AT8" s="45">
        <v>0</v>
      </c>
      <c r="AU8" s="45">
        <v>0</v>
      </c>
      <c r="AV8" s="27">
        <v>0</v>
      </c>
      <c r="AW8" s="45">
        <v>6</v>
      </c>
      <c r="AX8" s="27">
        <v>1440</v>
      </c>
      <c r="AY8" s="27">
        <v>0</v>
      </c>
      <c r="AZ8" s="4"/>
      <c r="BA8" s="46">
        <v>1055</v>
      </c>
      <c r="BB8" s="46">
        <v>1071</v>
      </c>
      <c r="BC8" s="46">
        <v>1375</v>
      </c>
      <c r="BD8" s="46">
        <f t="shared" si="11"/>
        <v>16</v>
      </c>
      <c r="BE8" s="46">
        <f t="shared" si="12"/>
        <v>8683.0914799528291</v>
      </c>
      <c r="BF8" s="47">
        <f t="shared" si="13"/>
        <v>57.291666666666664</v>
      </c>
      <c r="BG8" s="48">
        <v>1.661</v>
      </c>
      <c r="BH8" s="49">
        <v>1.661</v>
      </c>
      <c r="BI8" s="50">
        <v>16.71</v>
      </c>
      <c r="BJ8" s="51">
        <v>28.3</v>
      </c>
      <c r="BK8" s="50">
        <v>23.2</v>
      </c>
      <c r="BL8" s="50">
        <v>32.299999999999997</v>
      </c>
      <c r="BM8" s="52">
        <v>999.3</v>
      </c>
      <c r="BN8" s="50">
        <v>49.96</v>
      </c>
      <c r="BO8" s="53">
        <v>0.91459999999999997</v>
      </c>
      <c r="BP8" s="51">
        <v>88.6</v>
      </c>
      <c r="BQ8" s="50">
        <v>84.3</v>
      </c>
      <c r="BR8" s="54">
        <f t="shared" si="14"/>
        <v>-4.2999999999999972</v>
      </c>
      <c r="BS8" s="55">
        <v>12632</v>
      </c>
      <c r="BT8" s="55">
        <v>12769</v>
      </c>
      <c r="BU8" s="56">
        <f t="shared" si="15"/>
        <v>137</v>
      </c>
      <c r="BV8" s="46">
        <f t="shared" si="16"/>
        <v>3.3220000000000001</v>
      </c>
      <c r="BW8" s="47">
        <v>24</v>
      </c>
      <c r="BX8" s="47">
        <v>24</v>
      </c>
      <c r="BZ8" s="47">
        <v>12.233333333333333</v>
      </c>
      <c r="CA8" s="47">
        <v>1.8333333333333321</v>
      </c>
    </row>
    <row r="9" spans="1:79">
      <c r="A9" s="548"/>
      <c r="B9" s="24">
        <v>42739</v>
      </c>
      <c r="C9" s="25">
        <v>60.2</v>
      </c>
      <c r="D9" s="26">
        <v>0.79700000000000004</v>
      </c>
      <c r="E9" s="27">
        <v>62</v>
      </c>
      <c r="F9" s="27">
        <v>58</v>
      </c>
      <c r="G9" s="28">
        <v>24</v>
      </c>
      <c r="H9" s="28">
        <v>0</v>
      </c>
      <c r="I9" s="28">
        <v>24</v>
      </c>
      <c r="J9" s="28">
        <v>0</v>
      </c>
      <c r="K9" s="29">
        <v>0</v>
      </c>
      <c r="L9" s="29">
        <v>0</v>
      </c>
      <c r="M9" s="29">
        <v>0</v>
      </c>
      <c r="N9" s="29">
        <v>0</v>
      </c>
      <c r="O9" s="29">
        <v>0</v>
      </c>
      <c r="P9" s="29">
        <v>0</v>
      </c>
      <c r="Q9" s="29">
        <v>3720</v>
      </c>
      <c r="R9" s="30">
        <v>3474</v>
      </c>
      <c r="S9" s="30">
        <v>3474</v>
      </c>
      <c r="T9" s="31">
        <v>3417</v>
      </c>
      <c r="U9" s="31">
        <v>3526</v>
      </c>
      <c r="V9" s="28">
        <v>47</v>
      </c>
      <c r="W9" s="28">
        <v>0</v>
      </c>
      <c r="X9" s="28">
        <v>44</v>
      </c>
      <c r="Y9" s="28">
        <v>0</v>
      </c>
      <c r="Z9" s="28">
        <v>63</v>
      </c>
      <c r="AA9" s="27">
        <v>0</v>
      </c>
      <c r="AB9" s="32">
        <f t="shared" si="0"/>
        <v>109</v>
      </c>
      <c r="AC9" s="33">
        <f t="shared" si="1"/>
        <v>-57</v>
      </c>
      <c r="AD9" s="27">
        <v>148</v>
      </c>
      <c r="AE9" s="34">
        <f t="shared" si="2"/>
        <v>0.99268018018018023</v>
      </c>
      <c r="AF9" s="35">
        <f t="shared" si="3"/>
        <v>155</v>
      </c>
      <c r="AG9" s="34">
        <f t="shared" si="4"/>
        <v>0.91854838709677422</v>
      </c>
      <c r="AH9" s="36">
        <f t="shared" si="5"/>
        <v>1</v>
      </c>
      <c r="AI9" s="37">
        <f t="shared" si="6"/>
        <v>0.94805194805194803</v>
      </c>
      <c r="AJ9" s="57">
        <v>11.3</v>
      </c>
      <c r="AK9" s="62">
        <v>179.9</v>
      </c>
      <c r="AL9" s="40">
        <f t="shared" si="7"/>
        <v>2032.8700000000001</v>
      </c>
      <c r="AM9" s="57">
        <v>29.74</v>
      </c>
      <c r="AN9" s="59">
        <v>929</v>
      </c>
      <c r="AO9" s="42">
        <f t="shared" si="8"/>
        <v>27628.46</v>
      </c>
      <c r="AP9" s="43">
        <f t="shared" si="9"/>
        <v>8680.5179982440732</v>
      </c>
      <c r="AQ9" s="44">
        <f t="shared" si="10"/>
        <v>144.75</v>
      </c>
      <c r="AR9" s="13"/>
      <c r="AS9" s="27">
        <v>0</v>
      </c>
      <c r="AT9" s="45">
        <v>0</v>
      </c>
      <c r="AU9" s="45">
        <v>0</v>
      </c>
      <c r="AV9" s="27">
        <v>0</v>
      </c>
      <c r="AW9" s="45">
        <v>8</v>
      </c>
      <c r="AX9" s="27">
        <v>1440</v>
      </c>
      <c r="AY9" s="27">
        <v>0</v>
      </c>
      <c r="AZ9" s="4"/>
      <c r="BA9" s="46">
        <v>1134</v>
      </c>
      <c r="BB9" s="46">
        <v>1066</v>
      </c>
      <c r="BC9" s="46">
        <v>1326</v>
      </c>
      <c r="BD9" s="46">
        <f t="shared" si="11"/>
        <v>-68</v>
      </c>
      <c r="BE9" s="46">
        <f t="shared" si="12"/>
        <v>8680.5179982440732</v>
      </c>
      <c r="BF9" s="47">
        <f t="shared" si="13"/>
        <v>55.25</v>
      </c>
      <c r="BG9" s="48">
        <v>1.3280000000000001</v>
      </c>
      <c r="BH9" s="49">
        <v>1.3280000000000001</v>
      </c>
      <c r="BI9" s="50">
        <v>32.6</v>
      </c>
      <c r="BJ9" s="51">
        <v>30</v>
      </c>
      <c r="BK9" s="50">
        <v>23.1</v>
      </c>
      <c r="BL9" s="50">
        <v>32.200000000000003</v>
      </c>
      <c r="BM9" s="52">
        <v>996.9</v>
      </c>
      <c r="BN9" s="50">
        <v>49.99</v>
      </c>
      <c r="BO9" s="63">
        <v>0.91510000000000002</v>
      </c>
      <c r="BP9" s="50">
        <v>94.1</v>
      </c>
      <c r="BQ9" s="50">
        <v>84.3</v>
      </c>
      <c r="BR9" s="54">
        <f t="shared" si="14"/>
        <v>-9.7999999999999972</v>
      </c>
      <c r="BS9" s="55">
        <v>12437</v>
      </c>
      <c r="BT9" s="55">
        <v>12772</v>
      </c>
      <c r="BU9" s="56">
        <f t="shared" si="15"/>
        <v>335</v>
      </c>
      <c r="BV9" s="46">
        <f t="shared" si="16"/>
        <v>2.6560000000000001</v>
      </c>
      <c r="BW9" s="47">
        <v>24</v>
      </c>
      <c r="BX9" s="47">
        <v>24</v>
      </c>
      <c r="BZ9" s="47">
        <v>24</v>
      </c>
      <c r="CA9" s="47">
        <v>6.8333333333333321</v>
      </c>
    </row>
    <row r="10" spans="1:79">
      <c r="A10" s="548"/>
      <c r="B10" s="24">
        <v>42740</v>
      </c>
      <c r="C10" s="25">
        <v>59.3</v>
      </c>
      <c r="D10" s="26">
        <v>0.82499999999999996</v>
      </c>
      <c r="E10" s="27">
        <v>62</v>
      </c>
      <c r="F10" s="27">
        <v>57</v>
      </c>
      <c r="G10" s="28">
        <v>24</v>
      </c>
      <c r="H10" s="28">
        <v>0</v>
      </c>
      <c r="I10" s="28">
        <v>24</v>
      </c>
      <c r="J10" s="28">
        <v>0</v>
      </c>
      <c r="K10" s="29">
        <v>0</v>
      </c>
      <c r="L10" s="29">
        <v>0</v>
      </c>
      <c r="M10" s="29">
        <v>0</v>
      </c>
      <c r="N10" s="29">
        <v>0</v>
      </c>
      <c r="O10" s="29">
        <v>0</v>
      </c>
      <c r="P10" s="29">
        <v>0</v>
      </c>
      <c r="Q10" s="29">
        <v>3720</v>
      </c>
      <c r="R10" s="30">
        <v>3484</v>
      </c>
      <c r="S10" s="30">
        <v>3476</v>
      </c>
      <c r="T10" s="31">
        <v>3411</v>
      </c>
      <c r="U10" s="31">
        <v>3522</v>
      </c>
      <c r="V10" s="28">
        <v>47</v>
      </c>
      <c r="W10" s="28">
        <v>0</v>
      </c>
      <c r="X10" s="28">
        <v>44</v>
      </c>
      <c r="Y10" s="28">
        <v>0</v>
      </c>
      <c r="Z10" s="28">
        <v>63</v>
      </c>
      <c r="AA10" s="27">
        <v>0</v>
      </c>
      <c r="AB10" s="32">
        <f t="shared" si="0"/>
        <v>111</v>
      </c>
      <c r="AC10" s="33">
        <f t="shared" si="1"/>
        <v>-65</v>
      </c>
      <c r="AD10" s="27">
        <v>149</v>
      </c>
      <c r="AE10" s="34">
        <f t="shared" si="2"/>
        <v>0.9848993288590604</v>
      </c>
      <c r="AF10" s="35">
        <f t="shared" si="3"/>
        <v>155</v>
      </c>
      <c r="AG10" s="34">
        <f t="shared" si="4"/>
        <v>0.91693548387096779</v>
      </c>
      <c r="AH10" s="36">
        <f t="shared" si="5"/>
        <v>1</v>
      </c>
      <c r="AI10" s="37">
        <f t="shared" si="6"/>
        <v>0.94805194805194803</v>
      </c>
      <c r="AJ10" s="57">
        <v>11.189</v>
      </c>
      <c r="AK10" s="62">
        <v>180.09</v>
      </c>
      <c r="AL10" s="40">
        <f t="shared" si="7"/>
        <v>2015.02701</v>
      </c>
      <c r="AM10" s="57">
        <v>29.600999999999999</v>
      </c>
      <c r="AN10" s="59">
        <v>930</v>
      </c>
      <c r="AO10" s="42">
        <f t="shared" si="8"/>
        <v>27528.93</v>
      </c>
      <c r="AP10" s="43">
        <f t="shared" si="9"/>
        <v>8661.3770184696568</v>
      </c>
      <c r="AQ10" s="44">
        <f t="shared" si="10"/>
        <v>145.16666666666666</v>
      </c>
      <c r="AR10" s="13"/>
      <c r="AS10" s="27">
        <v>0</v>
      </c>
      <c r="AT10" s="45">
        <v>0</v>
      </c>
      <c r="AU10" s="45">
        <v>0</v>
      </c>
      <c r="AV10" s="27">
        <v>0</v>
      </c>
      <c r="AW10" s="45">
        <v>8</v>
      </c>
      <c r="AX10" s="27">
        <v>1440</v>
      </c>
      <c r="AY10" s="27">
        <v>0</v>
      </c>
      <c r="AZ10" s="4"/>
      <c r="BA10" s="46">
        <v>1133</v>
      </c>
      <c r="BB10" s="46">
        <v>1066</v>
      </c>
      <c r="BC10" s="46">
        <v>1323</v>
      </c>
      <c r="BD10" s="46">
        <f t="shared" si="11"/>
        <v>-67</v>
      </c>
      <c r="BE10" s="46">
        <f t="shared" si="12"/>
        <v>8661.3770184696568</v>
      </c>
      <c r="BF10" s="47">
        <f t="shared" si="13"/>
        <v>55.125</v>
      </c>
      <c r="BG10" s="48">
        <v>1.3240000000000001</v>
      </c>
      <c r="BH10" s="49">
        <v>1.32</v>
      </c>
      <c r="BI10" s="50">
        <v>32.43</v>
      </c>
      <c r="BJ10" s="51">
        <v>29.97</v>
      </c>
      <c r="BK10" s="52">
        <v>23.13</v>
      </c>
      <c r="BL10" s="52">
        <v>32.200000000000003</v>
      </c>
      <c r="BM10" s="52">
        <v>995.3</v>
      </c>
      <c r="BN10" s="50">
        <v>50</v>
      </c>
      <c r="BO10" s="53">
        <v>0.91500000000000004</v>
      </c>
      <c r="BP10" s="47">
        <v>94.08</v>
      </c>
      <c r="BQ10" s="47">
        <v>84.36</v>
      </c>
      <c r="BR10" s="54">
        <f t="shared" si="14"/>
        <v>-9.7199999999999989</v>
      </c>
      <c r="BS10" s="55">
        <v>12452</v>
      </c>
      <c r="BT10" s="55">
        <v>12780</v>
      </c>
      <c r="BU10" s="56">
        <f t="shared" si="15"/>
        <v>328</v>
      </c>
      <c r="BV10" s="46">
        <f t="shared" si="16"/>
        <v>2.6440000000000001</v>
      </c>
      <c r="BW10" s="47">
        <v>24</v>
      </c>
      <c r="BX10" s="47">
        <v>24</v>
      </c>
      <c r="BZ10" s="47">
        <v>23.916666666666668</v>
      </c>
      <c r="CA10" s="47">
        <v>7.3333333333333348</v>
      </c>
    </row>
    <row r="11" spans="1:79">
      <c r="A11" s="548"/>
      <c r="B11" s="24">
        <v>42741</v>
      </c>
      <c r="C11" s="25">
        <v>60</v>
      </c>
      <c r="D11" s="26">
        <v>0.83699999999999997</v>
      </c>
      <c r="E11" s="27">
        <v>66</v>
      </c>
      <c r="F11" s="27">
        <v>57</v>
      </c>
      <c r="G11" s="28">
        <v>24</v>
      </c>
      <c r="H11" s="28">
        <v>0</v>
      </c>
      <c r="I11" s="28">
        <v>24</v>
      </c>
      <c r="J11" s="28">
        <v>0</v>
      </c>
      <c r="K11" s="29">
        <v>0</v>
      </c>
      <c r="L11" s="29">
        <v>0</v>
      </c>
      <c r="M11" s="29">
        <v>0</v>
      </c>
      <c r="N11" s="29">
        <v>0</v>
      </c>
      <c r="O11" s="29">
        <v>0</v>
      </c>
      <c r="P11" s="29">
        <v>0</v>
      </c>
      <c r="Q11" s="29">
        <v>3720</v>
      </c>
      <c r="R11" s="30">
        <v>3471</v>
      </c>
      <c r="S11" s="30">
        <v>3471</v>
      </c>
      <c r="T11" s="31">
        <v>3411</v>
      </c>
      <c r="U11" s="31">
        <v>3520</v>
      </c>
      <c r="V11" s="28">
        <v>47</v>
      </c>
      <c r="W11" s="28">
        <v>0</v>
      </c>
      <c r="X11" s="28">
        <v>44</v>
      </c>
      <c r="Y11" s="28">
        <v>0</v>
      </c>
      <c r="Z11" s="28">
        <v>63</v>
      </c>
      <c r="AA11" s="27">
        <v>0</v>
      </c>
      <c r="AB11" s="32">
        <f t="shared" si="0"/>
        <v>109</v>
      </c>
      <c r="AC11" s="33">
        <f t="shared" si="1"/>
        <v>-60</v>
      </c>
      <c r="AD11" s="27">
        <v>148</v>
      </c>
      <c r="AE11" s="34">
        <f t="shared" si="2"/>
        <v>0.99099099099099097</v>
      </c>
      <c r="AF11" s="35">
        <f t="shared" si="3"/>
        <v>155</v>
      </c>
      <c r="AG11" s="34">
        <f t="shared" si="4"/>
        <v>0.91693548387096779</v>
      </c>
      <c r="AH11" s="36">
        <f t="shared" si="5"/>
        <v>1</v>
      </c>
      <c r="AI11" s="37">
        <f t="shared" si="6"/>
        <v>0.94805194805194803</v>
      </c>
      <c r="AJ11" s="57">
        <v>11.297000000000001</v>
      </c>
      <c r="AK11" s="62">
        <v>179.57</v>
      </c>
      <c r="AL11" s="40">
        <f t="shared" si="7"/>
        <v>2028.60229</v>
      </c>
      <c r="AM11" s="57">
        <v>29.512</v>
      </c>
      <c r="AN11" s="59">
        <v>931</v>
      </c>
      <c r="AO11" s="42">
        <f t="shared" si="8"/>
        <v>27475.671999999999</v>
      </c>
      <c r="AP11" s="43">
        <f t="shared" si="9"/>
        <v>8649.7432688361187</v>
      </c>
      <c r="AQ11" s="44">
        <f t="shared" si="10"/>
        <v>144.625</v>
      </c>
      <c r="AR11" s="13"/>
      <c r="AS11" s="27">
        <v>0</v>
      </c>
      <c r="AT11" s="45">
        <v>0</v>
      </c>
      <c r="AU11" s="45">
        <v>0</v>
      </c>
      <c r="AV11" s="27">
        <v>0</v>
      </c>
      <c r="AW11" s="45">
        <v>8</v>
      </c>
      <c r="AX11" s="27">
        <v>1440</v>
      </c>
      <c r="AY11" s="27">
        <v>0</v>
      </c>
      <c r="AZ11" s="4"/>
      <c r="BA11" s="46">
        <v>1130</v>
      </c>
      <c r="BB11" s="46">
        <v>1060</v>
      </c>
      <c r="BC11" s="46">
        <v>1330</v>
      </c>
      <c r="BD11" s="46">
        <f t="shared" si="11"/>
        <v>-70</v>
      </c>
      <c r="BE11" s="46">
        <f t="shared" si="12"/>
        <v>8649.7432688361187</v>
      </c>
      <c r="BF11" s="47">
        <f t="shared" si="13"/>
        <v>55.416666666666664</v>
      </c>
      <c r="BG11" s="48">
        <v>1.3640000000000001</v>
      </c>
      <c r="BH11" s="49">
        <v>1.3640000000000001</v>
      </c>
      <c r="BI11" s="50">
        <v>32.67</v>
      </c>
      <c r="BJ11" s="51">
        <v>29.85</v>
      </c>
      <c r="BK11" s="52">
        <v>23.02</v>
      </c>
      <c r="BL11" s="52">
        <v>32.19</v>
      </c>
      <c r="BM11" s="52">
        <v>992.63</v>
      </c>
      <c r="BN11" s="50">
        <v>50.02</v>
      </c>
      <c r="BO11" s="53">
        <v>0.91500000000000004</v>
      </c>
      <c r="BP11" s="64">
        <v>94.23</v>
      </c>
      <c r="BQ11" s="64">
        <v>84.16</v>
      </c>
      <c r="BR11" s="54">
        <f t="shared" si="14"/>
        <v>-10.070000000000007</v>
      </c>
      <c r="BS11" s="65">
        <v>12427</v>
      </c>
      <c r="BT11" s="65">
        <v>12798</v>
      </c>
      <c r="BU11" s="56">
        <f t="shared" si="15"/>
        <v>371</v>
      </c>
      <c r="BV11" s="46">
        <f t="shared" si="16"/>
        <v>2.7280000000000002</v>
      </c>
      <c r="BW11" s="47">
        <v>24</v>
      </c>
      <c r="BX11" s="47">
        <v>24</v>
      </c>
      <c r="BZ11" s="47">
        <v>24</v>
      </c>
      <c r="CA11" s="47">
        <v>5.9166666666666661</v>
      </c>
    </row>
    <row r="12" spans="1:79">
      <c r="A12" s="549"/>
      <c r="B12" s="24">
        <v>42742</v>
      </c>
      <c r="C12" s="25">
        <v>57.4</v>
      </c>
      <c r="D12" s="26">
        <v>0.74399999999999999</v>
      </c>
      <c r="E12" s="27">
        <v>65</v>
      </c>
      <c r="F12" s="27">
        <v>52</v>
      </c>
      <c r="G12" s="28">
        <v>24</v>
      </c>
      <c r="H12" s="28">
        <v>0</v>
      </c>
      <c r="I12" s="28">
        <v>24</v>
      </c>
      <c r="J12" s="28">
        <v>0</v>
      </c>
      <c r="K12" s="29">
        <v>0</v>
      </c>
      <c r="L12" s="29">
        <v>0</v>
      </c>
      <c r="M12" s="29">
        <v>0</v>
      </c>
      <c r="N12" s="29">
        <v>0</v>
      </c>
      <c r="O12" s="29">
        <v>0</v>
      </c>
      <c r="P12" s="29">
        <v>0</v>
      </c>
      <c r="Q12" s="29">
        <v>3720</v>
      </c>
      <c r="R12" s="30">
        <v>3493</v>
      </c>
      <c r="S12" s="30">
        <v>3493</v>
      </c>
      <c r="T12" s="31">
        <v>3434</v>
      </c>
      <c r="U12" s="31">
        <v>3545</v>
      </c>
      <c r="V12" s="28">
        <v>45</v>
      </c>
      <c r="W12" s="28">
        <v>0</v>
      </c>
      <c r="X12" s="28">
        <v>45</v>
      </c>
      <c r="Y12" s="28">
        <v>0</v>
      </c>
      <c r="Z12" s="28">
        <v>63</v>
      </c>
      <c r="AA12" s="27">
        <v>0</v>
      </c>
      <c r="AB12" s="32">
        <f t="shared" si="0"/>
        <v>111</v>
      </c>
      <c r="AC12" s="33">
        <f t="shared" si="1"/>
        <v>-59</v>
      </c>
      <c r="AD12" s="27">
        <v>149</v>
      </c>
      <c r="AE12" s="34">
        <f t="shared" si="2"/>
        <v>0.99133109619686799</v>
      </c>
      <c r="AF12" s="35">
        <f t="shared" si="3"/>
        <v>155</v>
      </c>
      <c r="AG12" s="34">
        <f t="shared" si="4"/>
        <v>0.92311827956989245</v>
      </c>
      <c r="AH12" s="36">
        <f t="shared" si="5"/>
        <v>1</v>
      </c>
      <c r="AI12" s="37">
        <f t="shared" si="6"/>
        <v>0.96078431372549022</v>
      </c>
      <c r="AJ12" s="57">
        <v>11.379</v>
      </c>
      <c r="AK12" s="62">
        <v>180.37</v>
      </c>
      <c r="AL12" s="40">
        <f t="shared" si="7"/>
        <v>2052.4302299999999</v>
      </c>
      <c r="AM12" s="57">
        <v>29.693999999999999</v>
      </c>
      <c r="AN12" s="59">
        <v>931</v>
      </c>
      <c r="AO12" s="42">
        <f t="shared" si="8"/>
        <v>27645.113999999998</v>
      </c>
      <c r="AP12" s="43">
        <f t="shared" si="9"/>
        <v>8648.0909231217247</v>
      </c>
      <c r="AQ12" s="44">
        <f t="shared" si="10"/>
        <v>145.54166666666666</v>
      </c>
      <c r="AR12" s="13"/>
      <c r="AS12" s="27">
        <v>0</v>
      </c>
      <c r="AT12" s="45">
        <v>0</v>
      </c>
      <c r="AU12" s="45">
        <v>0</v>
      </c>
      <c r="AV12" s="27">
        <v>0</v>
      </c>
      <c r="AW12" s="45">
        <v>6</v>
      </c>
      <c r="AX12" s="27">
        <v>1440</v>
      </c>
      <c r="AY12" s="27">
        <v>0</v>
      </c>
      <c r="AZ12" s="4"/>
      <c r="BA12" s="46">
        <v>1085</v>
      </c>
      <c r="BB12" s="46">
        <v>1077</v>
      </c>
      <c r="BC12" s="46">
        <v>1383</v>
      </c>
      <c r="BD12" s="46">
        <f t="shared" si="11"/>
        <v>-8</v>
      </c>
      <c r="BE12" s="46">
        <f t="shared" si="12"/>
        <v>8648.0909231217247</v>
      </c>
      <c r="BF12" s="47">
        <f t="shared" si="13"/>
        <v>57.625</v>
      </c>
      <c r="BG12" s="48">
        <v>1.6719999999999999</v>
      </c>
      <c r="BH12" s="49">
        <v>1.675</v>
      </c>
      <c r="BI12" s="50">
        <v>16.52</v>
      </c>
      <c r="BJ12" s="51">
        <v>28.87</v>
      </c>
      <c r="BK12" s="52">
        <v>23.39</v>
      </c>
      <c r="BL12" s="52">
        <v>32.130000000000003</v>
      </c>
      <c r="BM12" s="52">
        <v>993.46</v>
      </c>
      <c r="BN12" s="50">
        <v>49.97</v>
      </c>
      <c r="BO12" s="53">
        <v>0.91469999999999996</v>
      </c>
      <c r="BP12" s="64">
        <v>88.33</v>
      </c>
      <c r="BQ12" s="64">
        <v>84.11</v>
      </c>
      <c r="BR12" s="54">
        <f t="shared" si="14"/>
        <v>-4.2199999999999989</v>
      </c>
      <c r="BS12" s="66">
        <v>12538</v>
      </c>
      <c r="BT12" s="66">
        <v>12748</v>
      </c>
      <c r="BU12" s="56">
        <f t="shared" si="15"/>
        <v>210</v>
      </c>
      <c r="BV12" s="46">
        <f t="shared" si="16"/>
        <v>3.347</v>
      </c>
      <c r="BW12" s="67">
        <v>24</v>
      </c>
      <c r="BX12" s="67">
        <v>24</v>
      </c>
      <c r="BZ12" s="67">
        <v>12.016666666666667</v>
      </c>
      <c r="CA12" s="67">
        <v>6.5833333333333339</v>
      </c>
    </row>
    <row r="13" spans="1:79" ht="12.75" customHeight="1">
      <c r="A13" s="547" t="s">
        <v>80</v>
      </c>
      <c r="B13" s="68">
        <v>42743</v>
      </c>
      <c r="C13" s="69">
        <v>51.2</v>
      </c>
      <c r="D13" s="70">
        <v>0.86</v>
      </c>
      <c r="E13" s="71">
        <v>56</v>
      </c>
      <c r="F13" s="71">
        <v>46</v>
      </c>
      <c r="G13" s="72">
        <v>24</v>
      </c>
      <c r="H13" s="72">
        <v>0</v>
      </c>
      <c r="I13" s="72">
        <v>24</v>
      </c>
      <c r="J13" s="72">
        <v>0</v>
      </c>
      <c r="K13" s="73">
        <v>0</v>
      </c>
      <c r="L13" s="73">
        <v>0</v>
      </c>
      <c r="M13" s="73">
        <v>0</v>
      </c>
      <c r="N13" s="73">
        <v>0</v>
      </c>
      <c r="O13" s="73">
        <v>0</v>
      </c>
      <c r="P13" s="73">
        <v>0</v>
      </c>
      <c r="Q13" s="74">
        <v>3720</v>
      </c>
      <c r="R13" s="75">
        <v>3355</v>
      </c>
      <c r="S13" s="75">
        <v>3355</v>
      </c>
      <c r="T13" s="76">
        <v>3310</v>
      </c>
      <c r="U13" s="76">
        <v>3413</v>
      </c>
      <c r="V13" s="71">
        <v>45</v>
      </c>
      <c r="W13" s="71">
        <v>0</v>
      </c>
      <c r="X13" s="71">
        <v>45</v>
      </c>
      <c r="Y13" s="71">
        <v>0</v>
      </c>
      <c r="Z13" s="71">
        <v>63</v>
      </c>
      <c r="AA13" s="71">
        <v>0</v>
      </c>
      <c r="AB13" s="77">
        <f t="shared" si="0"/>
        <v>103</v>
      </c>
      <c r="AC13" s="78">
        <f t="shared" si="1"/>
        <v>-45</v>
      </c>
      <c r="AD13" s="71">
        <v>149</v>
      </c>
      <c r="AE13" s="79">
        <f t="shared" si="2"/>
        <v>0.95441834451901564</v>
      </c>
      <c r="AF13" s="80">
        <f t="shared" si="3"/>
        <v>155</v>
      </c>
      <c r="AG13" s="79">
        <f t="shared" si="4"/>
        <v>0.88978494623655913</v>
      </c>
      <c r="AH13" s="81">
        <f t="shared" si="5"/>
        <v>1</v>
      </c>
      <c r="AI13" s="82">
        <f t="shared" si="6"/>
        <v>0.93464052287581711</v>
      </c>
      <c r="AJ13" s="83">
        <v>11.228</v>
      </c>
      <c r="AK13" s="84">
        <v>182.62</v>
      </c>
      <c r="AL13" s="85">
        <f t="shared" si="7"/>
        <v>2050.4573599999999</v>
      </c>
      <c r="AM13" s="83">
        <v>28.535</v>
      </c>
      <c r="AN13" s="86">
        <v>932</v>
      </c>
      <c r="AO13" s="87">
        <f t="shared" si="8"/>
        <v>26594.62</v>
      </c>
      <c r="AP13" s="88">
        <f t="shared" si="9"/>
        <v>8654.1019214501521</v>
      </c>
      <c r="AQ13" s="89">
        <f t="shared" si="10"/>
        <v>139.79166666666666</v>
      </c>
      <c r="AR13" s="13"/>
      <c r="AS13" s="90">
        <v>0</v>
      </c>
      <c r="AT13" s="71">
        <v>0</v>
      </c>
      <c r="AU13" s="91">
        <v>0</v>
      </c>
      <c r="AV13" s="91">
        <v>0</v>
      </c>
      <c r="AW13" s="71">
        <v>10</v>
      </c>
      <c r="AX13" s="91">
        <v>1440</v>
      </c>
      <c r="AY13" s="71">
        <v>0</v>
      </c>
      <c r="AZ13" s="4"/>
      <c r="BA13" s="71">
        <v>1044</v>
      </c>
      <c r="BB13" s="71">
        <v>1104</v>
      </c>
      <c r="BC13" s="71">
        <v>1265</v>
      </c>
      <c r="BD13" s="92">
        <f t="shared" si="11"/>
        <v>60</v>
      </c>
      <c r="BE13" s="93">
        <f t="shared" si="12"/>
        <v>8654.1019214501521</v>
      </c>
      <c r="BF13" s="94">
        <f t="shared" si="13"/>
        <v>52.708333333333336</v>
      </c>
      <c r="BG13" s="95">
        <v>0.96199999999999997</v>
      </c>
      <c r="BH13" s="96">
        <v>0.97099999999999997</v>
      </c>
      <c r="BI13" s="94">
        <v>0</v>
      </c>
      <c r="BJ13" s="92">
        <v>27.93</v>
      </c>
      <c r="BK13" s="92">
        <v>23.93</v>
      </c>
      <c r="BL13" s="92">
        <v>32.049999999999997</v>
      </c>
      <c r="BM13" s="92">
        <v>997.71</v>
      </c>
      <c r="BN13" s="94">
        <v>50.02</v>
      </c>
      <c r="BO13" s="97">
        <v>0.91379999999999995</v>
      </c>
      <c r="BP13" s="98">
        <v>82.76</v>
      </c>
      <c r="BQ13" s="98">
        <v>84.08</v>
      </c>
      <c r="BR13" s="54">
        <f t="shared" si="14"/>
        <v>1.3199999999999932</v>
      </c>
      <c r="BS13" s="99">
        <v>12588</v>
      </c>
      <c r="BT13" s="99">
        <v>12640</v>
      </c>
      <c r="BU13" s="56">
        <f t="shared" si="15"/>
        <v>52</v>
      </c>
      <c r="BV13" s="92">
        <f t="shared" si="16"/>
        <v>1.9329999999999998</v>
      </c>
      <c r="BW13" s="94">
        <v>14.18</v>
      </c>
      <c r="BX13" s="94">
        <v>14.18</v>
      </c>
      <c r="BZ13" s="94">
        <v>0</v>
      </c>
      <c r="CA13" s="94">
        <v>0</v>
      </c>
    </row>
    <row r="14" spans="1:79">
      <c r="A14" s="548"/>
      <c r="B14" s="68">
        <v>42744</v>
      </c>
      <c r="C14" s="69">
        <v>53.59</v>
      </c>
      <c r="D14" s="100">
        <v>0.72060000000000002</v>
      </c>
      <c r="E14" s="71">
        <v>64</v>
      </c>
      <c r="F14" s="71">
        <v>46</v>
      </c>
      <c r="G14" s="72">
        <v>9</v>
      </c>
      <c r="H14" s="72">
        <v>12</v>
      </c>
      <c r="I14" s="72">
        <v>24</v>
      </c>
      <c r="J14" s="72">
        <v>0</v>
      </c>
      <c r="K14" s="73">
        <v>0</v>
      </c>
      <c r="L14" s="73">
        <v>0</v>
      </c>
      <c r="M14" s="73">
        <v>0</v>
      </c>
      <c r="N14" s="73">
        <v>0</v>
      </c>
      <c r="O14" s="73">
        <v>0</v>
      </c>
      <c r="P14" s="73">
        <v>0</v>
      </c>
      <c r="Q14" s="74">
        <v>3720</v>
      </c>
      <c r="R14" s="75">
        <v>2422</v>
      </c>
      <c r="S14" s="75">
        <v>2422</v>
      </c>
      <c r="T14" s="76">
        <v>2394</v>
      </c>
      <c r="U14" s="76">
        <v>2478</v>
      </c>
      <c r="V14" s="71">
        <v>46</v>
      </c>
      <c r="W14" s="71">
        <v>805</v>
      </c>
      <c r="X14" s="71">
        <v>46</v>
      </c>
      <c r="Y14" s="71">
        <v>0</v>
      </c>
      <c r="Z14" s="71">
        <v>63</v>
      </c>
      <c r="AA14" s="71">
        <v>0</v>
      </c>
      <c r="AB14" s="77">
        <f t="shared" si="0"/>
        <v>84</v>
      </c>
      <c r="AC14" s="78">
        <f t="shared" si="1"/>
        <v>-28</v>
      </c>
      <c r="AD14" s="71">
        <v>144</v>
      </c>
      <c r="AE14" s="79">
        <f t="shared" si="2"/>
        <v>0.71701388888888884</v>
      </c>
      <c r="AF14" s="80">
        <f t="shared" si="3"/>
        <v>155</v>
      </c>
      <c r="AG14" s="79">
        <f t="shared" si="4"/>
        <v>0.6435483870967742</v>
      </c>
      <c r="AH14" s="81">
        <f t="shared" si="5"/>
        <v>0.83409498207885302</v>
      </c>
      <c r="AI14" s="82">
        <f t="shared" si="6"/>
        <v>0.66957885304659504</v>
      </c>
      <c r="AJ14" s="83">
        <v>11.35</v>
      </c>
      <c r="AK14" s="84">
        <v>180.8</v>
      </c>
      <c r="AL14" s="85">
        <f t="shared" si="7"/>
        <v>2052.08</v>
      </c>
      <c r="AM14" s="83">
        <v>20.62</v>
      </c>
      <c r="AN14" s="86">
        <v>931</v>
      </c>
      <c r="AO14" s="87">
        <f t="shared" si="8"/>
        <v>19197.22</v>
      </c>
      <c r="AP14" s="88">
        <f t="shared" si="9"/>
        <v>8876.0651629072709</v>
      </c>
      <c r="AQ14" s="89">
        <f t="shared" si="10"/>
        <v>100.91666666666667</v>
      </c>
      <c r="AR14" s="13"/>
      <c r="AS14" s="90">
        <v>24</v>
      </c>
      <c r="AT14" s="71">
        <v>90</v>
      </c>
      <c r="AU14" s="91">
        <v>0</v>
      </c>
      <c r="AV14" s="91">
        <v>0</v>
      </c>
      <c r="AW14" s="71">
        <v>24</v>
      </c>
      <c r="AX14" s="91">
        <v>1440</v>
      </c>
      <c r="AY14" s="71">
        <v>0</v>
      </c>
      <c r="AZ14" s="4"/>
      <c r="BA14" s="71">
        <v>440</v>
      </c>
      <c r="BB14" s="71">
        <v>1101</v>
      </c>
      <c r="BC14" s="71">
        <v>937</v>
      </c>
      <c r="BD14" s="92">
        <f t="shared" si="11"/>
        <v>661</v>
      </c>
      <c r="BE14" s="93">
        <f t="shared" si="12"/>
        <v>8876.0651629072709</v>
      </c>
      <c r="BF14" s="94">
        <f t="shared" si="13"/>
        <v>39.041666666666664</v>
      </c>
      <c r="BG14" s="95">
        <v>0.30099999999999999</v>
      </c>
      <c r="BH14" s="96">
        <v>1.956</v>
      </c>
      <c r="BI14" s="94">
        <v>0</v>
      </c>
      <c r="BJ14" s="92">
        <v>12.16</v>
      </c>
      <c r="BK14" s="92">
        <v>23.58</v>
      </c>
      <c r="BL14" s="92">
        <v>32.159999999999997</v>
      </c>
      <c r="BM14" s="99">
        <v>998.88</v>
      </c>
      <c r="BN14" s="99">
        <v>49.88</v>
      </c>
      <c r="BO14" s="97">
        <v>0.91490000000000005</v>
      </c>
      <c r="BP14" s="94">
        <v>83.73</v>
      </c>
      <c r="BQ14" s="94">
        <v>84.13</v>
      </c>
      <c r="BR14" s="54">
        <f t="shared" si="14"/>
        <v>0.39999999999999147</v>
      </c>
      <c r="BS14" s="92">
        <v>12373</v>
      </c>
      <c r="BT14" s="92">
        <v>12549</v>
      </c>
      <c r="BU14" s="56">
        <f t="shared" si="15"/>
        <v>176</v>
      </c>
      <c r="BV14" s="92">
        <f t="shared" si="16"/>
        <v>2.2570000000000001</v>
      </c>
      <c r="BW14" s="94">
        <v>8</v>
      </c>
      <c r="BX14" s="94">
        <v>22.565999999999999</v>
      </c>
      <c r="BZ14" s="94">
        <v>0</v>
      </c>
      <c r="CA14" s="94">
        <v>6.3333333333333321</v>
      </c>
    </row>
    <row r="15" spans="1:79">
      <c r="A15" s="548"/>
      <c r="B15" s="68">
        <v>42745</v>
      </c>
      <c r="C15" s="69">
        <v>55.08</v>
      </c>
      <c r="D15" s="100">
        <v>0.6653</v>
      </c>
      <c r="E15" s="71">
        <v>65</v>
      </c>
      <c r="F15" s="71">
        <v>45</v>
      </c>
      <c r="G15" s="72">
        <v>24</v>
      </c>
      <c r="H15" s="72">
        <v>0</v>
      </c>
      <c r="I15" s="72">
        <v>24</v>
      </c>
      <c r="J15" s="72">
        <v>0</v>
      </c>
      <c r="K15" s="73">
        <v>0</v>
      </c>
      <c r="L15" s="73">
        <v>0</v>
      </c>
      <c r="M15" s="73">
        <v>0</v>
      </c>
      <c r="N15" s="73">
        <v>0</v>
      </c>
      <c r="O15" s="73">
        <v>0</v>
      </c>
      <c r="P15" s="73">
        <v>0</v>
      </c>
      <c r="Q15" s="74">
        <v>3720</v>
      </c>
      <c r="R15" s="75">
        <v>3190</v>
      </c>
      <c r="S15" s="75">
        <v>3190</v>
      </c>
      <c r="T15" s="76">
        <v>3140</v>
      </c>
      <c r="U15" s="76">
        <v>3229</v>
      </c>
      <c r="V15" s="71">
        <v>45</v>
      </c>
      <c r="W15" s="71">
        <v>0</v>
      </c>
      <c r="X15" s="71">
        <v>45</v>
      </c>
      <c r="Y15" s="71">
        <v>0</v>
      </c>
      <c r="Z15" s="71">
        <v>63</v>
      </c>
      <c r="AA15" s="71">
        <v>0</v>
      </c>
      <c r="AB15" s="77">
        <f t="shared" si="0"/>
        <v>89</v>
      </c>
      <c r="AC15" s="78">
        <f t="shared" si="1"/>
        <v>-50</v>
      </c>
      <c r="AD15" s="71">
        <v>142</v>
      </c>
      <c r="AE15" s="79">
        <f t="shared" si="2"/>
        <v>0.94747652582159625</v>
      </c>
      <c r="AF15" s="80">
        <f t="shared" si="3"/>
        <v>155</v>
      </c>
      <c r="AG15" s="79">
        <f t="shared" si="4"/>
        <v>0.84408602150537637</v>
      </c>
      <c r="AH15" s="81">
        <f t="shared" si="5"/>
        <v>1</v>
      </c>
      <c r="AI15" s="82">
        <f t="shared" si="6"/>
        <v>0.88235294117647056</v>
      </c>
      <c r="AJ15" s="83">
        <v>11.599</v>
      </c>
      <c r="AK15" s="84">
        <v>181.91</v>
      </c>
      <c r="AL15" s="85">
        <f t="shared" si="7"/>
        <v>2109.9740900000002</v>
      </c>
      <c r="AM15" s="83">
        <v>26.41</v>
      </c>
      <c r="AN15" s="86">
        <v>930</v>
      </c>
      <c r="AO15" s="87">
        <f t="shared" si="8"/>
        <v>24561.3</v>
      </c>
      <c r="AP15" s="88">
        <f t="shared" si="9"/>
        <v>8494.0363343949048</v>
      </c>
      <c r="AQ15" s="89">
        <f t="shared" si="10"/>
        <v>132.91666666666666</v>
      </c>
      <c r="AR15" s="13"/>
      <c r="AS15" s="101">
        <v>0</v>
      </c>
      <c r="AT15" s="71">
        <v>0</v>
      </c>
      <c r="AU15" s="91">
        <v>0</v>
      </c>
      <c r="AV15" s="91">
        <v>0</v>
      </c>
      <c r="AW15" s="71">
        <v>18</v>
      </c>
      <c r="AX15" s="91">
        <v>1440</v>
      </c>
      <c r="AY15" s="71">
        <v>0</v>
      </c>
      <c r="AZ15" s="4"/>
      <c r="BA15" s="71">
        <v>1071</v>
      </c>
      <c r="BB15" s="71">
        <v>1086</v>
      </c>
      <c r="BC15" s="71">
        <v>1072</v>
      </c>
      <c r="BD15" s="92">
        <f t="shared" si="11"/>
        <v>15</v>
      </c>
      <c r="BE15" s="93">
        <f t="shared" si="12"/>
        <v>8494.0363343949048</v>
      </c>
      <c r="BF15" s="94">
        <f t="shared" si="13"/>
        <v>44.666666666666664</v>
      </c>
      <c r="BG15" s="95">
        <v>2.5000000000000001E-2</v>
      </c>
      <c r="BH15" s="96">
        <v>2.5000000000000001E-2</v>
      </c>
      <c r="BI15" s="94">
        <v>0</v>
      </c>
      <c r="BJ15" s="92">
        <v>28.35</v>
      </c>
      <c r="BK15" s="92">
        <v>23.31</v>
      </c>
      <c r="BL15" s="92">
        <v>32.31</v>
      </c>
      <c r="BM15" s="99">
        <v>998.96</v>
      </c>
      <c r="BN15" s="99">
        <v>49.93</v>
      </c>
      <c r="BO15" s="97">
        <v>0.91469999999999996</v>
      </c>
      <c r="BP15" s="94">
        <v>83.77</v>
      </c>
      <c r="BQ15" s="94">
        <v>84.26</v>
      </c>
      <c r="BR15" s="54">
        <f t="shared" si="14"/>
        <v>0.49000000000000909</v>
      </c>
      <c r="BS15" s="92">
        <v>12456</v>
      </c>
      <c r="BT15" s="92">
        <v>12627</v>
      </c>
      <c r="BU15" s="56">
        <f t="shared" si="15"/>
        <v>171</v>
      </c>
      <c r="BV15" s="92">
        <f t="shared" si="16"/>
        <v>0.05</v>
      </c>
      <c r="BW15" s="94">
        <v>1.8333333333333335</v>
      </c>
      <c r="BX15" s="94">
        <v>1.8333333333333335</v>
      </c>
      <c r="BZ15" s="94">
        <v>0</v>
      </c>
      <c r="CA15" s="94">
        <v>0</v>
      </c>
    </row>
    <row r="16" spans="1:79">
      <c r="A16" s="548"/>
      <c r="B16" s="68">
        <v>42746</v>
      </c>
      <c r="C16" s="69">
        <v>56.9</v>
      </c>
      <c r="D16" s="100">
        <v>0.61199999999999999</v>
      </c>
      <c r="E16" s="102">
        <v>69</v>
      </c>
      <c r="F16" s="102">
        <v>49</v>
      </c>
      <c r="G16" s="72">
        <v>24</v>
      </c>
      <c r="H16" s="72">
        <v>0</v>
      </c>
      <c r="I16" s="72">
        <v>24</v>
      </c>
      <c r="J16" s="72">
        <v>0</v>
      </c>
      <c r="K16" s="73">
        <v>0</v>
      </c>
      <c r="L16" s="73">
        <v>0</v>
      </c>
      <c r="M16" s="73">
        <v>0</v>
      </c>
      <c r="N16" s="73">
        <v>0</v>
      </c>
      <c r="O16" s="73">
        <v>0</v>
      </c>
      <c r="P16" s="73">
        <v>0</v>
      </c>
      <c r="Q16" s="74">
        <v>3718</v>
      </c>
      <c r="R16" s="75">
        <v>3176</v>
      </c>
      <c r="S16" s="75">
        <v>3176</v>
      </c>
      <c r="T16" s="76">
        <v>3134</v>
      </c>
      <c r="U16" s="76">
        <v>3226</v>
      </c>
      <c r="V16" s="71">
        <v>44</v>
      </c>
      <c r="W16" s="102">
        <v>0</v>
      </c>
      <c r="X16" s="102">
        <v>46</v>
      </c>
      <c r="Y16" s="102">
        <v>0</v>
      </c>
      <c r="Z16" s="102">
        <v>63</v>
      </c>
      <c r="AA16" s="102">
        <v>0</v>
      </c>
      <c r="AB16" s="77">
        <f t="shared" si="0"/>
        <v>92</v>
      </c>
      <c r="AC16" s="78">
        <f t="shared" si="1"/>
        <v>-42</v>
      </c>
      <c r="AD16" s="71">
        <v>137</v>
      </c>
      <c r="AE16" s="79">
        <f t="shared" si="2"/>
        <v>0.98114355231143557</v>
      </c>
      <c r="AF16" s="80">
        <f t="shared" si="3"/>
        <v>154.91666666666666</v>
      </c>
      <c r="AG16" s="79">
        <f t="shared" si="4"/>
        <v>0.84292630446476602</v>
      </c>
      <c r="AH16" s="81">
        <f t="shared" si="5"/>
        <v>1</v>
      </c>
      <c r="AI16" s="82">
        <f t="shared" si="6"/>
        <v>0.88235294117647056</v>
      </c>
      <c r="AJ16" s="83">
        <v>11.634</v>
      </c>
      <c r="AK16" s="84">
        <v>182.85</v>
      </c>
      <c r="AL16" s="103">
        <f t="shared" si="7"/>
        <v>2127.2768999999998</v>
      </c>
      <c r="AM16" s="83">
        <v>26.224</v>
      </c>
      <c r="AN16" s="86">
        <v>930</v>
      </c>
      <c r="AO16" s="87">
        <f t="shared" si="8"/>
        <v>24388.32</v>
      </c>
      <c r="AP16" s="88">
        <f t="shared" si="9"/>
        <v>8460.6244097000636</v>
      </c>
      <c r="AQ16" s="89">
        <f t="shared" si="10"/>
        <v>132.33333333333334</v>
      </c>
      <c r="AR16" s="13"/>
      <c r="AS16" s="71">
        <v>0</v>
      </c>
      <c r="AT16" s="91">
        <v>0</v>
      </c>
      <c r="AU16" s="91">
        <v>0</v>
      </c>
      <c r="AV16" s="71">
        <v>0</v>
      </c>
      <c r="AW16" s="91">
        <v>18</v>
      </c>
      <c r="AX16" s="71">
        <v>1440</v>
      </c>
      <c r="AY16" s="71">
        <v>0</v>
      </c>
      <c r="AZ16" s="4"/>
      <c r="BA16" s="92">
        <v>1054</v>
      </c>
      <c r="BB16" s="92">
        <v>1095</v>
      </c>
      <c r="BC16" s="104">
        <v>1077</v>
      </c>
      <c r="BD16" s="92">
        <f t="shared" si="11"/>
        <v>41</v>
      </c>
      <c r="BE16" s="94">
        <f t="shared" si="12"/>
        <v>8460.6244097000636</v>
      </c>
      <c r="BF16" s="94">
        <f t="shared" si="13"/>
        <v>44.875</v>
      </c>
      <c r="BG16" s="95">
        <v>0</v>
      </c>
      <c r="BH16" s="96">
        <v>0</v>
      </c>
      <c r="BI16" s="94">
        <v>0</v>
      </c>
      <c r="BJ16" s="92">
        <v>28.02</v>
      </c>
      <c r="BK16" s="92">
        <v>23.47</v>
      </c>
      <c r="BL16" s="92">
        <v>32.4</v>
      </c>
      <c r="BM16" s="99">
        <v>998.38</v>
      </c>
      <c r="BN16" s="99">
        <v>49.94</v>
      </c>
      <c r="BO16" s="105">
        <v>0.91490000000000005</v>
      </c>
      <c r="BP16" s="94">
        <v>83.7</v>
      </c>
      <c r="BQ16" s="94">
        <v>84.27</v>
      </c>
      <c r="BR16" s="54">
        <f t="shared" si="14"/>
        <v>0.56999999999999318</v>
      </c>
      <c r="BS16" s="92">
        <v>12515</v>
      </c>
      <c r="BT16" s="92">
        <v>12590</v>
      </c>
      <c r="BU16" s="56">
        <f t="shared" si="15"/>
        <v>75</v>
      </c>
      <c r="BV16" s="92">
        <f t="shared" si="16"/>
        <v>0</v>
      </c>
      <c r="BW16" s="94">
        <v>0</v>
      </c>
      <c r="BX16" s="94">
        <v>0</v>
      </c>
      <c r="BZ16" s="94">
        <v>0</v>
      </c>
      <c r="CA16" s="94">
        <v>0</v>
      </c>
    </row>
    <row r="17" spans="1:79">
      <c r="A17" s="548"/>
      <c r="B17" s="68">
        <v>42747</v>
      </c>
      <c r="C17" s="69">
        <v>54.7</v>
      </c>
      <c r="D17" s="100">
        <v>0.58499999999999996</v>
      </c>
      <c r="E17" s="71">
        <v>68</v>
      </c>
      <c r="F17" s="71">
        <v>43</v>
      </c>
      <c r="G17" s="71">
        <v>24</v>
      </c>
      <c r="H17" s="71">
        <v>0</v>
      </c>
      <c r="I17" s="71">
        <v>24</v>
      </c>
      <c r="J17" s="71">
        <v>0</v>
      </c>
      <c r="K17" s="73">
        <v>0</v>
      </c>
      <c r="L17" s="73">
        <v>0</v>
      </c>
      <c r="M17" s="73">
        <v>0</v>
      </c>
      <c r="N17" s="73">
        <v>0</v>
      </c>
      <c r="O17" s="73">
        <v>0</v>
      </c>
      <c r="P17" s="73">
        <v>0</v>
      </c>
      <c r="Q17" s="74">
        <v>3720</v>
      </c>
      <c r="R17" s="75">
        <v>3158</v>
      </c>
      <c r="S17" s="75">
        <v>3158</v>
      </c>
      <c r="T17" s="76">
        <v>3110</v>
      </c>
      <c r="U17" s="76">
        <v>3203</v>
      </c>
      <c r="V17" s="71">
        <v>44</v>
      </c>
      <c r="W17" s="71">
        <v>0</v>
      </c>
      <c r="X17" s="71">
        <v>45</v>
      </c>
      <c r="Y17" s="71">
        <v>0</v>
      </c>
      <c r="Z17" s="71">
        <v>63</v>
      </c>
      <c r="AA17" s="71">
        <v>0</v>
      </c>
      <c r="AB17" s="77">
        <f t="shared" si="0"/>
        <v>93</v>
      </c>
      <c r="AC17" s="78">
        <f t="shared" si="1"/>
        <v>-48</v>
      </c>
      <c r="AD17" s="71">
        <v>136</v>
      </c>
      <c r="AE17" s="79">
        <f t="shared" si="2"/>
        <v>0.98131127450980393</v>
      </c>
      <c r="AF17" s="80">
        <f t="shared" si="3"/>
        <v>155</v>
      </c>
      <c r="AG17" s="79">
        <f t="shared" si="4"/>
        <v>0.83602150537634412</v>
      </c>
      <c r="AH17" s="81">
        <f t="shared" si="5"/>
        <v>1</v>
      </c>
      <c r="AI17" s="82">
        <f t="shared" si="6"/>
        <v>0.875</v>
      </c>
      <c r="AJ17" s="83">
        <v>11.597</v>
      </c>
      <c r="AK17" s="84">
        <v>178.81</v>
      </c>
      <c r="AL17" s="103">
        <f t="shared" si="7"/>
        <v>2073.6595699999998</v>
      </c>
      <c r="AM17" s="83">
        <v>26.347000000000001</v>
      </c>
      <c r="AN17" s="86">
        <v>930</v>
      </c>
      <c r="AO17" s="87">
        <f t="shared" si="8"/>
        <v>24502.710000000003</v>
      </c>
      <c r="AP17" s="88">
        <f t="shared" si="9"/>
        <v>8545.4564533762059</v>
      </c>
      <c r="AQ17" s="89">
        <f t="shared" si="10"/>
        <v>131.58333333333334</v>
      </c>
      <c r="AR17" s="13"/>
      <c r="AS17" s="71">
        <v>0</v>
      </c>
      <c r="AT17" s="71">
        <v>0</v>
      </c>
      <c r="AU17" s="71">
        <v>0</v>
      </c>
      <c r="AV17" s="71">
        <v>0</v>
      </c>
      <c r="AW17" s="71">
        <v>19</v>
      </c>
      <c r="AX17" s="71">
        <v>1440</v>
      </c>
      <c r="AY17" s="71">
        <v>0</v>
      </c>
      <c r="AZ17" s="4"/>
      <c r="BA17" s="92">
        <v>1061</v>
      </c>
      <c r="BB17" s="92">
        <v>1079</v>
      </c>
      <c r="BC17" s="92">
        <v>1063</v>
      </c>
      <c r="BD17" s="92">
        <f t="shared" si="11"/>
        <v>18</v>
      </c>
      <c r="BE17" s="94">
        <f t="shared" si="12"/>
        <v>8545.4564533762059</v>
      </c>
      <c r="BF17" s="94">
        <f t="shared" si="13"/>
        <v>44.291666666666664</v>
      </c>
      <c r="BG17" s="95">
        <v>0</v>
      </c>
      <c r="BH17" s="96">
        <v>0</v>
      </c>
      <c r="BI17" s="94">
        <v>0</v>
      </c>
      <c r="BJ17" s="92">
        <v>28.2</v>
      </c>
      <c r="BK17" s="92">
        <v>23.2</v>
      </c>
      <c r="BL17" s="92">
        <v>32.299999999999997</v>
      </c>
      <c r="BM17" s="99">
        <v>998.3</v>
      </c>
      <c r="BN17" s="99">
        <v>49.98</v>
      </c>
      <c r="BO17" s="105">
        <v>0.9153</v>
      </c>
      <c r="BP17" s="94">
        <v>83.1</v>
      </c>
      <c r="BQ17" s="94">
        <v>84.27</v>
      </c>
      <c r="BR17" s="54">
        <f t="shared" si="14"/>
        <v>1.1700000000000017</v>
      </c>
      <c r="BS17" s="92">
        <v>12530</v>
      </c>
      <c r="BT17" s="92">
        <v>12665</v>
      </c>
      <c r="BU17" s="56">
        <f t="shared" si="15"/>
        <v>135</v>
      </c>
      <c r="BV17" s="92">
        <f t="shared" si="16"/>
        <v>0</v>
      </c>
      <c r="BW17" s="94">
        <v>0</v>
      </c>
      <c r="BX17" s="94">
        <v>0</v>
      </c>
      <c r="BZ17" s="94">
        <v>0</v>
      </c>
      <c r="CA17" s="94">
        <v>2.7333333333333343</v>
      </c>
    </row>
    <row r="18" spans="1:79">
      <c r="A18" s="548"/>
      <c r="B18" s="68">
        <v>42748</v>
      </c>
      <c r="C18" s="69">
        <v>54.7</v>
      </c>
      <c r="D18" s="100">
        <v>0.56499999999999995</v>
      </c>
      <c r="E18" s="71">
        <v>67</v>
      </c>
      <c r="F18" s="71">
        <v>44</v>
      </c>
      <c r="G18" s="71">
        <v>24</v>
      </c>
      <c r="H18" s="71">
        <v>0</v>
      </c>
      <c r="I18" s="71">
        <v>24</v>
      </c>
      <c r="J18" s="71">
        <v>0</v>
      </c>
      <c r="K18" s="73">
        <v>0</v>
      </c>
      <c r="L18" s="73">
        <v>0</v>
      </c>
      <c r="M18" s="73">
        <v>0</v>
      </c>
      <c r="N18" s="73">
        <v>0</v>
      </c>
      <c r="O18" s="73">
        <v>0</v>
      </c>
      <c r="P18" s="73">
        <v>0</v>
      </c>
      <c r="Q18" s="74">
        <v>3720</v>
      </c>
      <c r="R18" s="75">
        <v>3172</v>
      </c>
      <c r="S18" s="75">
        <v>3172</v>
      </c>
      <c r="T18" s="76">
        <v>3121</v>
      </c>
      <c r="U18" s="76">
        <v>3209</v>
      </c>
      <c r="V18" s="71">
        <v>44</v>
      </c>
      <c r="W18" s="71">
        <v>0</v>
      </c>
      <c r="X18" s="71">
        <v>45</v>
      </c>
      <c r="Y18" s="71">
        <v>0</v>
      </c>
      <c r="Z18" s="71">
        <v>63</v>
      </c>
      <c r="AA18" s="71">
        <v>0</v>
      </c>
      <c r="AB18" s="77">
        <f t="shared" si="0"/>
        <v>88</v>
      </c>
      <c r="AC18" s="78">
        <f t="shared" si="1"/>
        <v>-51</v>
      </c>
      <c r="AD18" s="71">
        <v>135</v>
      </c>
      <c r="AE18" s="79">
        <f t="shared" si="2"/>
        <v>0.99043209876543215</v>
      </c>
      <c r="AF18" s="80">
        <f t="shared" si="3"/>
        <v>155</v>
      </c>
      <c r="AG18" s="79">
        <f t="shared" si="4"/>
        <v>0.83897849462365592</v>
      </c>
      <c r="AH18" s="81">
        <f t="shared" si="5"/>
        <v>1</v>
      </c>
      <c r="AI18" s="82">
        <f t="shared" si="6"/>
        <v>0.875</v>
      </c>
      <c r="AJ18" s="83">
        <v>11.629</v>
      </c>
      <c r="AK18" s="84">
        <v>178.11</v>
      </c>
      <c r="AL18" s="103">
        <f t="shared" si="7"/>
        <v>2071.2411900000002</v>
      </c>
      <c r="AM18" s="83">
        <v>26.396999999999998</v>
      </c>
      <c r="AN18" s="86">
        <v>928</v>
      </c>
      <c r="AO18" s="87">
        <f t="shared" si="8"/>
        <v>24496.415999999997</v>
      </c>
      <c r="AP18" s="88">
        <f t="shared" si="9"/>
        <v>8512.5463601409811</v>
      </c>
      <c r="AQ18" s="89">
        <f t="shared" si="10"/>
        <v>132.16666666666666</v>
      </c>
      <c r="AR18" s="13"/>
      <c r="AS18" s="71">
        <v>0</v>
      </c>
      <c r="AT18" s="71">
        <v>0</v>
      </c>
      <c r="AU18" s="71">
        <v>0</v>
      </c>
      <c r="AV18" s="71">
        <v>0</v>
      </c>
      <c r="AW18" s="71">
        <v>19</v>
      </c>
      <c r="AX18" s="71">
        <v>1440</v>
      </c>
      <c r="AY18" s="71">
        <v>0</v>
      </c>
      <c r="AZ18" s="4"/>
      <c r="BA18" s="92">
        <v>1057</v>
      </c>
      <c r="BB18" s="92">
        <v>1084</v>
      </c>
      <c r="BC18" s="92">
        <v>1068</v>
      </c>
      <c r="BD18" s="92">
        <f t="shared" si="11"/>
        <v>27</v>
      </c>
      <c r="BE18" s="94">
        <f t="shared" si="12"/>
        <v>8512.5463601409811</v>
      </c>
      <c r="BF18" s="94">
        <f t="shared" si="13"/>
        <v>44.5</v>
      </c>
      <c r="BG18" s="95">
        <v>0</v>
      </c>
      <c r="BH18" s="96">
        <v>0</v>
      </c>
      <c r="BI18" s="94">
        <v>0</v>
      </c>
      <c r="BJ18" s="92">
        <v>28.2</v>
      </c>
      <c r="BK18" s="92">
        <v>23.4</v>
      </c>
      <c r="BL18" s="92">
        <v>32.1</v>
      </c>
      <c r="BM18" s="99">
        <v>999.3</v>
      </c>
      <c r="BN18" s="99">
        <v>50.07</v>
      </c>
      <c r="BO18" s="105">
        <v>0.91549999999999998</v>
      </c>
      <c r="BP18" s="94">
        <v>83.02</v>
      </c>
      <c r="BQ18" s="98">
        <v>84.34</v>
      </c>
      <c r="BR18" s="54">
        <f t="shared" si="14"/>
        <v>1.3200000000000074</v>
      </c>
      <c r="BS18" s="92">
        <v>12572</v>
      </c>
      <c r="BT18" s="92">
        <v>12679</v>
      </c>
      <c r="BU18" s="56">
        <f t="shared" si="15"/>
        <v>107</v>
      </c>
      <c r="BV18" s="92">
        <f t="shared" si="16"/>
        <v>0</v>
      </c>
      <c r="BW18" s="94">
        <v>0</v>
      </c>
      <c r="BX18" s="94">
        <v>0</v>
      </c>
      <c r="BZ18" s="94">
        <v>0</v>
      </c>
      <c r="CA18" s="94">
        <v>0</v>
      </c>
    </row>
    <row r="19" spans="1:79">
      <c r="A19" s="549"/>
      <c r="B19" s="68">
        <v>42749</v>
      </c>
      <c r="C19" s="69">
        <v>55.4</v>
      </c>
      <c r="D19" s="100">
        <v>0.64100000000000001</v>
      </c>
      <c r="E19" s="71">
        <v>58</v>
      </c>
      <c r="F19" s="71">
        <v>52</v>
      </c>
      <c r="G19" s="71">
        <v>24</v>
      </c>
      <c r="H19" s="71">
        <v>0</v>
      </c>
      <c r="I19" s="71">
        <v>24</v>
      </c>
      <c r="J19" s="71">
        <v>0</v>
      </c>
      <c r="K19" s="71">
        <v>0</v>
      </c>
      <c r="L19" s="71">
        <v>0</v>
      </c>
      <c r="M19" s="106">
        <v>0</v>
      </c>
      <c r="N19" s="106">
        <v>0</v>
      </c>
      <c r="O19" s="106">
        <v>0</v>
      </c>
      <c r="P19" s="106">
        <v>0</v>
      </c>
      <c r="Q19" s="74">
        <v>3720</v>
      </c>
      <c r="R19" s="75">
        <v>3169</v>
      </c>
      <c r="S19" s="75">
        <v>3169</v>
      </c>
      <c r="T19" s="76">
        <v>3118</v>
      </c>
      <c r="U19" s="76">
        <v>3209</v>
      </c>
      <c r="V19" s="71">
        <v>43</v>
      </c>
      <c r="W19" s="71">
        <v>0</v>
      </c>
      <c r="X19" s="71">
        <v>45</v>
      </c>
      <c r="Y19" s="71">
        <v>0</v>
      </c>
      <c r="Z19" s="71">
        <v>63</v>
      </c>
      <c r="AA19" s="71">
        <v>0</v>
      </c>
      <c r="AB19" s="77">
        <f t="shared" si="0"/>
        <v>91</v>
      </c>
      <c r="AC19" s="78">
        <f t="shared" si="1"/>
        <v>-51</v>
      </c>
      <c r="AD19" s="71">
        <v>135</v>
      </c>
      <c r="AE19" s="79">
        <f t="shared" si="2"/>
        <v>0.99043209876543215</v>
      </c>
      <c r="AF19" s="80">
        <f t="shared" si="3"/>
        <v>155</v>
      </c>
      <c r="AG19" s="79">
        <f t="shared" si="4"/>
        <v>0.83817204301075265</v>
      </c>
      <c r="AH19" s="81">
        <f t="shared" si="5"/>
        <v>1</v>
      </c>
      <c r="AI19" s="82">
        <f t="shared" si="6"/>
        <v>0.88079470198675491</v>
      </c>
      <c r="AJ19" s="83">
        <v>11.5</v>
      </c>
      <c r="AK19" s="84">
        <v>177.76</v>
      </c>
      <c r="AL19" s="103">
        <f t="shared" si="7"/>
        <v>2044.2399999999998</v>
      </c>
      <c r="AM19" s="83">
        <v>26.327999999999999</v>
      </c>
      <c r="AN19" s="86">
        <v>929</v>
      </c>
      <c r="AO19" s="87">
        <f t="shared" si="8"/>
        <v>24458.712</v>
      </c>
      <c r="AP19" s="88">
        <f t="shared" si="9"/>
        <v>8499.9846055163562</v>
      </c>
      <c r="AQ19" s="89">
        <f t="shared" si="10"/>
        <v>132.04166666666666</v>
      </c>
      <c r="AR19" s="13"/>
      <c r="AS19" s="71">
        <v>0</v>
      </c>
      <c r="AT19" s="71">
        <v>0</v>
      </c>
      <c r="AU19" s="71">
        <v>0</v>
      </c>
      <c r="AV19" s="71">
        <v>0</v>
      </c>
      <c r="AW19" s="91">
        <v>18</v>
      </c>
      <c r="AX19" s="71">
        <v>1440</v>
      </c>
      <c r="AY19" s="71">
        <v>0</v>
      </c>
      <c r="AZ19" s="4"/>
      <c r="BA19" s="92">
        <v>1043</v>
      </c>
      <c r="BB19" s="92">
        <v>1089</v>
      </c>
      <c r="BC19" s="92">
        <v>1077</v>
      </c>
      <c r="BD19" s="92">
        <f t="shared" si="11"/>
        <v>46</v>
      </c>
      <c r="BE19" s="94">
        <f t="shared" si="12"/>
        <v>8499.9846055163562</v>
      </c>
      <c r="BF19" s="94">
        <f t="shared" si="13"/>
        <v>44.875</v>
      </c>
      <c r="BG19" s="95">
        <v>0</v>
      </c>
      <c r="BH19" s="96">
        <v>0</v>
      </c>
      <c r="BI19" s="94">
        <v>0</v>
      </c>
      <c r="BJ19" s="92">
        <v>28</v>
      </c>
      <c r="BK19" s="92">
        <v>23.5</v>
      </c>
      <c r="BL19" s="92">
        <v>32</v>
      </c>
      <c r="BM19" s="99">
        <v>1002.13</v>
      </c>
      <c r="BN19" s="99">
        <v>50.01</v>
      </c>
      <c r="BO19" s="97" t="s">
        <v>81</v>
      </c>
      <c r="BP19" s="98">
        <v>83.4</v>
      </c>
      <c r="BQ19" s="98">
        <v>84.6</v>
      </c>
      <c r="BR19" s="54">
        <f t="shared" si="14"/>
        <v>1.1999999999999886</v>
      </c>
      <c r="BS19" s="92">
        <v>12629</v>
      </c>
      <c r="BT19" s="92">
        <v>12665</v>
      </c>
      <c r="BU19" s="56">
        <f t="shared" si="15"/>
        <v>36</v>
      </c>
      <c r="BV19" s="92">
        <f t="shared" si="16"/>
        <v>0</v>
      </c>
      <c r="BW19" s="94">
        <v>0</v>
      </c>
      <c r="BX19" s="94">
        <v>0</v>
      </c>
      <c r="BZ19" s="94">
        <v>0</v>
      </c>
      <c r="CA19" s="94">
        <v>3.8333333333333339</v>
      </c>
    </row>
    <row r="20" spans="1:79" ht="12.75" customHeight="1">
      <c r="A20" s="547" t="s">
        <v>82</v>
      </c>
      <c r="B20" s="24">
        <v>42750</v>
      </c>
      <c r="C20" s="25">
        <v>51.4</v>
      </c>
      <c r="D20" s="26">
        <v>0.79500000000000004</v>
      </c>
      <c r="E20" s="27">
        <v>54</v>
      </c>
      <c r="F20" s="27">
        <v>49</v>
      </c>
      <c r="G20" s="27">
        <v>24</v>
      </c>
      <c r="H20" s="27">
        <v>0</v>
      </c>
      <c r="I20" s="27">
        <v>24</v>
      </c>
      <c r="J20" s="27">
        <v>0</v>
      </c>
      <c r="K20" s="27">
        <v>0</v>
      </c>
      <c r="L20" s="27">
        <v>0</v>
      </c>
      <c r="M20" s="29">
        <v>0</v>
      </c>
      <c r="N20" s="29">
        <v>0</v>
      </c>
      <c r="O20" s="29">
        <v>0</v>
      </c>
      <c r="P20" s="29">
        <v>0</v>
      </c>
      <c r="Q20" s="107">
        <v>3720</v>
      </c>
      <c r="R20" s="30">
        <v>3147</v>
      </c>
      <c r="S20" s="30">
        <v>3147</v>
      </c>
      <c r="T20" s="108">
        <v>3103</v>
      </c>
      <c r="U20" s="31">
        <v>3193</v>
      </c>
      <c r="V20" s="27">
        <v>44</v>
      </c>
      <c r="W20" s="27">
        <v>0</v>
      </c>
      <c r="X20" s="27">
        <v>45</v>
      </c>
      <c r="Y20" s="27">
        <v>0</v>
      </c>
      <c r="Z20" s="27">
        <v>63</v>
      </c>
      <c r="AA20" s="27">
        <v>0</v>
      </c>
      <c r="AB20" s="32">
        <f t="shared" si="0"/>
        <v>90</v>
      </c>
      <c r="AC20" s="33">
        <f t="shared" si="1"/>
        <v>-44</v>
      </c>
      <c r="AD20" s="27">
        <v>135</v>
      </c>
      <c r="AE20" s="34">
        <f t="shared" si="2"/>
        <v>0.98549382716049383</v>
      </c>
      <c r="AF20" s="35">
        <f t="shared" si="3"/>
        <v>155</v>
      </c>
      <c r="AG20" s="34">
        <f t="shared" si="4"/>
        <v>0.83413978494623653</v>
      </c>
      <c r="AH20" s="36">
        <f t="shared" si="5"/>
        <v>1</v>
      </c>
      <c r="AI20" s="37">
        <f t="shared" si="6"/>
        <v>0.875</v>
      </c>
      <c r="AJ20" s="83">
        <v>11.525</v>
      </c>
      <c r="AK20" s="84">
        <v>178.83</v>
      </c>
      <c r="AL20" s="40">
        <f t="shared" si="7"/>
        <v>2061.01575</v>
      </c>
      <c r="AM20" s="83">
        <v>26.257000000000001</v>
      </c>
      <c r="AN20" s="86">
        <v>928</v>
      </c>
      <c r="AO20" s="42">
        <f t="shared" si="8"/>
        <v>24366.496000000003</v>
      </c>
      <c r="AP20" s="43">
        <f t="shared" si="9"/>
        <v>8516.7617628101834</v>
      </c>
      <c r="AQ20" s="44">
        <f t="shared" si="10"/>
        <v>131.125</v>
      </c>
      <c r="AR20" s="13"/>
      <c r="AS20" s="27">
        <v>0</v>
      </c>
      <c r="AT20" s="45">
        <v>0</v>
      </c>
      <c r="AU20" s="45">
        <v>0</v>
      </c>
      <c r="AV20" s="27">
        <v>0</v>
      </c>
      <c r="AW20" s="45">
        <v>19</v>
      </c>
      <c r="AX20" s="27">
        <v>1440</v>
      </c>
      <c r="AY20" s="27">
        <v>0</v>
      </c>
      <c r="AZ20" s="4"/>
      <c r="BA20" s="61">
        <v>1054</v>
      </c>
      <c r="BB20" s="61">
        <v>1075</v>
      </c>
      <c r="BC20" s="61">
        <v>1064</v>
      </c>
      <c r="BD20" s="46">
        <f t="shared" si="11"/>
        <v>21</v>
      </c>
      <c r="BE20" s="46">
        <f t="shared" si="12"/>
        <v>8516.7617628101834</v>
      </c>
      <c r="BF20" s="109">
        <f t="shared" si="13"/>
        <v>44.333333333333336</v>
      </c>
      <c r="BG20" s="110">
        <v>0</v>
      </c>
      <c r="BH20" s="111">
        <v>0</v>
      </c>
      <c r="BI20" s="47">
        <v>0</v>
      </c>
      <c r="BJ20" s="46">
        <v>28.2</v>
      </c>
      <c r="BK20" s="46">
        <v>23.3</v>
      </c>
      <c r="BL20" s="46">
        <v>31.9</v>
      </c>
      <c r="BM20" s="112">
        <v>1001.71</v>
      </c>
      <c r="BN20" s="112">
        <v>50.03</v>
      </c>
      <c r="BO20" s="113">
        <v>0.9153</v>
      </c>
      <c r="BP20" s="47">
        <v>83.2</v>
      </c>
      <c r="BQ20" s="47">
        <v>84.6</v>
      </c>
      <c r="BR20" s="54">
        <f t="shared" si="14"/>
        <v>1.3999999999999915</v>
      </c>
      <c r="BS20" s="46">
        <v>12603.2</v>
      </c>
      <c r="BT20" s="46">
        <v>12703.1</v>
      </c>
      <c r="BU20" s="56">
        <f t="shared" si="15"/>
        <v>99.899999999999636</v>
      </c>
      <c r="BV20" s="46">
        <f t="shared" si="16"/>
        <v>0</v>
      </c>
      <c r="BW20" s="47">
        <v>0</v>
      </c>
      <c r="BX20" s="47">
        <v>0</v>
      </c>
      <c r="BZ20" s="47">
        <v>0</v>
      </c>
      <c r="CA20" s="47">
        <v>0</v>
      </c>
    </row>
    <row r="21" spans="1:79">
      <c r="A21" s="548"/>
      <c r="B21" s="24">
        <v>42751</v>
      </c>
      <c r="C21" s="25">
        <v>52.5</v>
      </c>
      <c r="D21" s="26">
        <v>0.78</v>
      </c>
      <c r="E21" s="27">
        <v>59</v>
      </c>
      <c r="F21" s="27">
        <v>48</v>
      </c>
      <c r="G21" s="27">
        <v>24</v>
      </c>
      <c r="H21" s="27">
        <v>0</v>
      </c>
      <c r="I21" s="27">
        <v>24</v>
      </c>
      <c r="J21" s="27">
        <v>0</v>
      </c>
      <c r="K21" s="29">
        <v>0</v>
      </c>
      <c r="L21" s="29">
        <v>0</v>
      </c>
      <c r="M21" s="29">
        <v>0</v>
      </c>
      <c r="N21" s="29">
        <v>0</v>
      </c>
      <c r="O21" s="29">
        <v>0</v>
      </c>
      <c r="P21" s="29">
        <v>0</v>
      </c>
      <c r="Q21" s="107">
        <v>3720</v>
      </c>
      <c r="R21" s="30">
        <v>3126</v>
      </c>
      <c r="S21" s="30">
        <v>3126</v>
      </c>
      <c r="T21" s="108">
        <v>3084</v>
      </c>
      <c r="U21" s="31">
        <v>3173</v>
      </c>
      <c r="V21" s="27">
        <v>44</v>
      </c>
      <c r="W21" s="27">
        <v>0</v>
      </c>
      <c r="X21" s="27">
        <v>45</v>
      </c>
      <c r="Y21" s="27">
        <v>0</v>
      </c>
      <c r="Z21" s="27">
        <v>63</v>
      </c>
      <c r="AA21" s="27">
        <v>0</v>
      </c>
      <c r="AB21" s="32">
        <f t="shared" si="0"/>
        <v>89</v>
      </c>
      <c r="AC21" s="33">
        <f t="shared" si="1"/>
        <v>-42</v>
      </c>
      <c r="AD21" s="27">
        <v>135</v>
      </c>
      <c r="AE21" s="34">
        <f t="shared" si="2"/>
        <v>0.97932098765432096</v>
      </c>
      <c r="AF21" s="35">
        <f t="shared" si="3"/>
        <v>155</v>
      </c>
      <c r="AG21" s="34">
        <f t="shared" si="4"/>
        <v>0.82903225806451608</v>
      </c>
      <c r="AH21" s="36">
        <f t="shared" si="5"/>
        <v>1</v>
      </c>
      <c r="AI21" s="37">
        <f t="shared" si="6"/>
        <v>0.875</v>
      </c>
      <c r="AJ21" s="83">
        <v>11.56</v>
      </c>
      <c r="AK21" s="84">
        <v>177.14</v>
      </c>
      <c r="AL21" s="40">
        <f t="shared" si="7"/>
        <v>2047.7384</v>
      </c>
      <c r="AM21" s="83">
        <v>26.096</v>
      </c>
      <c r="AN21" s="86">
        <v>928</v>
      </c>
      <c r="AO21" s="42">
        <f t="shared" si="8"/>
        <v>24217.088</v>
      </c>
      <c r="AP21" s="43">
        <f t="shared" si="9"/>
        <v>8516.4806744487669</v>
      </c>
      <c r="AQ21" s="44">
        <f t="shared" si="10"/>
        <v>130.25</v>
      </c>
      <c r="AR21" s="13"/>
      <c r="AS21" s="27">
        <v>0</v>
      </c>
      <c r="AT21" s="45">
        <v>0</v>
      </c>
      <c r="AU21" s="45">
        <v>0</v>
      </c>
      <c r="AV21" s="27">
        <v>0</v>
      </c>
      <c r="AW21" s="45">
        <v>19</v>
      </c>
      <c r="AX21" s="27">
        <v>1440</v>
      </c>
      <c r="AY21" s="27">
        <v>0</v>
      </c>
      <c r="AZ21" s="4"/>
      <c r="BA21" s="61">
        <v>1051</v>
      </c>
      <c r="BB21" s="61">
        <v>1066</v>
      </c>
      <c r="BC21" s="61">
        <v>1056</v>
      </c>
      <c r="BD21" s="46">
        <f t="shared" si="11"/>
        <v>15</v>
      </c>
      <c r="BE21" s="46">
        <f t="shared" si="12"/>
        <v>8516.4806744487669</v>
      </c>
      <c r="BF21" s="109">
        <f t="shared" si="13"/>
        <v>44</v>
      </c>
      <c r="BG21" s="48">
        <v>0</v>
      </c>
      <c r="BH21" s="49">
        <v>0</v>
      </c>
      <c r="BI21" s="50">
        <v>0</v>
      </c>
      <c r="BJ21" s="52">
        <v>28.1</v>
      </c>
      <c r="BK21" s="52">
        <v>23</v>
      </c>
      <c r="BL21" s="52">
        <v>32.1</v>
      </c>
      <c r="BM21" s="52">
        <v>1000.63</v>
      </c>
      <c r="BN21" s="50">
        <v>49.98</v>
      </c>
      <c r="BO21" s="53">
        <v>0.91590000000000005</v>
      </c>
      <c r="BP21" s="47">
        <v>83.2</v>
      </c>
      <c r="BQ21" s="47">
        <v>84.6</v>
      </c>
      <c r="BR21" s="54">
        <f t="shared" si="14"/>
        <v>1.3999999999999915</v>
      </c>
      <c r="BS21" s="46">
        <v>12596</v>
      </c>
      <c r="BT21" s="46">
        <v>12699</v>
      </c>
      <c r="BU21" s="56">
        <f t="shared" si="15"/>
        <v>103</v>
      </c>
      <c r="BV21" s="46">
        <f t="shared" si="16"/>
        <v>0</v>
      </c>
      <c r="BW21" s="47">
        <v>0</v>
      </c>
      <c r="BX21" s="47">
        <v>0</v>
      </c>
      <c r="BZ21" s="47">
        <v>0</v>
      </c>
      <c r="CA21" s="47">
        <v>3.75</v>
      </c>
    </row>
    <row r="22" spans="1:79">
      <c r="A22" s="548"/>
      <c r="B22" s="24">
        <v>42752</v>
      </c>
      <c r="C22" s="25">
        <v>54</v>
      </c>
      <c r="D22" s="26">
        <v>0.73</v>
      </c>
      <c r="E22" s="27">
        <v>67</v>
      </c>
      <c r="F22" s="27">
        <v>44</v>
      </c>
      <c r="G22" s="27">
        <v>24</v>
      </c>
      <c r="H22" s="27">
        <v>0</v>
      </c>
      <c r="I22" s="27">
        <v>24</v>
      </c>
      <c r="J22" s="27">
        <v>0</v>
      </c>
      <c r="K22" s="29">
        <v>0</v>
      </c>
      <c r="L22" s="29">
        <v>0</v>
      </c>
      <c r="M22" s="29">
        <v>0</v>
      </c>
      <c r="N22" s="29">
        <v>0</v>
      </c>
      <c r="O22" s="29">
        <v>0</v>
      </c>
      <c r="P22" s="29">
        <v>0</v>
      </c>
      <c r="Q22" s="107">
        <v>3720</v>
      </c>
      <c r="R22" s="30">
        <v>3146</v>
      </c>
      <c r="S22" s="30">
        <v>3146</v>
      </c>
      <c r="T22" s="114">
        <v>3088</v>
      </c>
      <c r="U22" s="31">
        <v>3179</v>
      </c>
      <c r="V22" s="27">
        <v>44</v>
      </c>
      <c r="W22" s="27">
        <v>0</v>
      </c>
      <c r="X22" s="27">
        <v>45</v>
      </c>
      <c r="Y22" s="27">
        <v>0</v>
      </c>
      <c r="Z22" s="27">
        <v>63</v>
      </c>
      <c r="AA22" s="27">
        <v>0</v>
      </c>
      <c r="AB22" s="32">
        <f t="shared" si="0"/>
        <v>91</v>
      </c>
      <c r="AC22" s="33">
        <f t="shared" si="1"/>
        <v>-58</v>
      </c>
      <c r="AD22" s="27">
        <v>136</v>
      </c>
      <c r="AE22" s="34">
        <f t="shared" si="2"/>
        <v>0.97395833333333337</v>
      </c>
      <c r="AF22" s="35">
        <f t="shared" si="3"/>
        <v>155</v>
      </c>
      <c r="AG22" s="34">
        <f t="shared" si="4"/>
        <v>0.8301075268817204</v>
      </c>
      <c r="AH22" s="36">
        <f t="shared" si="5"/>
        <v>1</v>
      </c>
      <c r="AI22" s="37">
        <f t="shared" si="6"/>
        <v>0.875</v>
      </c>
      <c r="AJ22" s="57">
        <v>11.574999999999999</v>
      </c>
      <c r="AK22" s="62">
        <v>180.39</v>
      </c>
      <c r="AL22" s="40">
        <f t="shared" si="7"/>
        <v>2088.0142499999997</v>
      </c>
      <c r="AM22" s="57">
        <v>26.266999999999999</v>
      </c>
      <c r="AN22" s="59">
        <v>929</v>
      </c>
      <c r="AO22" s="42">
        <f t="shared" si="8"/>
        <v>24402.042999999998</v>
      </c>
      <c r="AP22" s="43">
        <f t="shared" si="9"/>
        <v>8578.3864151554408</v>
      </c>
      <c r="AQ22" s="44">
        <f t="shared" si="10"/>
        <v>131.08333333333334</v>
      </c>
      <c r="AR22" s="13"/>
      <c r="AS22" s="27">
        <v>0</v>
      </c>
      <c r="AT22" s="45">
        <v>0</v>
      </c>
      <c r="AU22" s="45">
        <v>0</v>
      </c>
      <c r="AV22" s="27">
        <v>0</v>
      </c>
      <c r="AW22" s="45">
        <v>19</v>
      </c>
      <c r="AX22" s="27">
        <v>1440</v>
      </c>
      <c r="AY22" s="27">
        <v>0</v>
      </c>
      <c r="AZ22" s="4"/>
      <c r="BA22" s="61">
        <v>1050</v>
      </c>
      <c r="BB22" s="61">
        <v>1071</v>
      </c>
      <c r="BC22" s="61">
        <v>1058</v>
      </c>
      <c r="BD22" s="46">
        <f t="shared" si="11"/>
        <v>21</v>
      </c>
      <c r="BE22" s="46">
        <f t="shared" si="12"/>
        <v>8578.3864151554408</v>
      </c>
      <c r="BF22" s="109">
        <f t="shared" si="13"/>
        <v>44.083333333333336</v>
      </c>
      <c r="BG22" s="48">
        <v>0</v>
      </c>
      <c r="BH22" s="49">
        <v>0</v>
      </c>
      <c r="BI22" s="50">
        <v>0</v>
      </c>
      <c r="BJ22" s="52">
        <v>28.18</v>
      </c>
      <c r="BK22" s="52">
        <v>23.13</v>
      </c>
      <c r="BL22" s="52">
        <v>32.03</v>
      </c>
      <c r="BM22" s="115">
        <v>1000.17</v>
      </c>
      <c r="BN22" s="50">
        <v>50.03</v>
      </c>
      <c r="BO22" s="53">
        <v>0.91469999999999996</v>
      </c>
      <c r="BP22" s="47">
        <v>83</v>
      </c>
      <c r="BQ22" s="47">
        <v>84.42</v>
      </c>
      <c r="BR22" s="54">
        <f t="shared" si="14"/>
        <v>1.4200000000000017</v>
      </c>
      <c r="BS22" s="46">
        <v>12624</v>
      </c>
      <c r="BT22" s="46">
        <v>12704</v>
      </c>
      <c r="BU22" s="56">
        <f t="shared" si="15"/>
        <v>80</v>
      </c>
      <c r="BV22" s="46">
        <f t="shared" si="16"/>
        <v>0</v>
      </c>
      <c r="BW22" s="47">
        <v>0</v>
      </c>
      <c r="BX22" s="47">
        <v>0</v>
      </c>
      <c r="BZ22" s="47">
        <v>0</v>
      </c>
      <c r="CA22" s="47">
        <v>0</v>
      </c>
    </row>
    <row r="23" spans="1:79">
      <c r="A23" s="548"/>
      <c r="B23" s="24">
        <v>42753</v>
      </c>
      <c r="C23" s="25">
        <v>54.3</v>
      </c>
      <c r="D23" s="26">
        <v>0.72499999999999998</v>
      </c>
      <c r="E23" s="27">
        <v>64</v>
      </c>
      <c r="F23" s="27">
        <v>46</v>
      </c>
      <c r="G23" s="27">
        <v>24</v>
      </c>
      <c r="H23" s="27">
        <v>0</v>
      </c>
      <c r="I23" s="27">
        <v>24</v>
      </c>
      <c r="J23" s="27">
        <v>0</v>
      </c>
      <c r="K23" s="29">
        <v>0</v>
      </c>
      <c r="L23" s="29">
        <v>0</v>
      </c>
      <c r="M23" s="29">
        <v>0</v>
      </c>
      <c r="N23" s="29">
        <v>0</v>
      </c>
      <c r="O23" s="29">
        <v>0</v>
      </c>
      <c r="P23" s="29">
        <v>0</v>
      </c>
      <c r="Q23" s="116">
        <v>3720</v>
      </c>
      <c r="R23" s="30">
        <v>3166</v>
      </c>
      <c r="S23" s="30">
        <v>3166</v>
      </c>
      <c r="T23" s="108">
        <v>3111</v>
      </c>
      <c r="U23" s="31">
        <v>3201</v>
      </c>
      <c r="V23" s="27">
        <v>43</v>
      </c>
      <c r="W23" s="27">
        <v>0</v>
      </c>
      <c r="X23" s="27">
        <v>45</v>
      </c>
      <c r="Y23" s="27">
        <v>0</v>
      </c>
      <c r="Z23" s="27">
        <v>63</v>
      </c>
      <c r="AA23" s="27">
        <v>0</v>
      </c>
      <c r="AB23" s="32">
        <f t="shared" si="0"/>
        <v>90</v>
      </c>
      <c r="AC23" s="33">
        <f t="shared" si="1"/>
        <v>-55</v>
      </c>
      <c r="AD23" s="27">
        <v>136</v>
      </c>
      <c r="AE23" s="34">
        <f t="shared" si="2"/>
        <v>0.98069852941176472</v>
      </c>
      <c r="AF23" s="35">
        <f t="shared" si="3"/>
        <v>155</v>
      </c>
      <c r="AG23" s="34">
        <f t="shared" si="4"/>
        <v>0.83629032258064517</v>
      </c>
      <c r="AH23" s="36">
        <f t="shared" si="5"/>
        <v>1</v>
      </c>
      <c r="AI23" s="37">
        <f t="shared" si="6"/>
        <v>0.88079470198675491</v>
      </c>
      <c r="AJ23" s="57">
        <v>11.6</v>
      </c>
      <c r="AK23" s="62">
        <v>177.58</v>
      </c>
      <c r="AL23" s="40">
        <f t="shared" si="7"/>
        <v>2059.9279999999999</v>
      </c>
      <c r="AM23" s="57">
        <v>26.497</v>
      </c>
      <c r="AN23" s="59">
        <v>928</v>
      </c>
      <c r="AO23" s="42">
        <f t="shared" si="8"/>
        <v>24589.216</v>
      </c>
      <c r="AP23" s="43">
        <f t="shared" si="9"/>
        <v>8566.1022179363554</v>
      </c>
      <c r="AQ23" s="44">
        <f t="shared" si="10"/>
        <v>131.91666666666666</v>
      </c>
      <c r="AR23" s="13"/>
      <c r="AS23" s="27">
        <v>0</v>
      </c>
      <c r="AT23" s="45">
        <v>0</v>
      </c>
      <c r="AU23" s="45">
        <v>0</v>
      </c>
      <c r="AV23" s="27">
        <v>0</v>
      </c>
      <c r="AW23" s="45">
        <v>18</v>
      </c>
      <c r="AX23" s="27">
        <v>1440</v>
      </c>
      <c r="AY23" s="27">
        <v>0</v>
      </c>
      <c r="AZ23" s="4"/>
      <c r="BA23" s="61">
        <v>1044</v>
      </c>
      <c r="BB23" s="61">
        <v>1085</v>
      </c>
      <c r="BC23" s="61">
        <v>1072</v>
      </c>
      <c r="BD23" s="46">
        <f t="shared" si="11"/>
        <v>41</v>
      </c>
      <c r="BE23" s="46">
        <f t="shared" si="12"/>
        <v>8566.1022179363554</v>
      </c>
      <c r="BF23" s="109">
        <f t="shared" si="13"/>
        <v>44.666666666666664</v>
      </c>
      <c r="BG23" s="48">
        <v>0</v>
      </c>
      <c r="BH23" s="49">
        <v>0</v>
      </c>
      <c r="BI23" s="50">
        <v>0</v>
      </c>
      <c r="BJ23" s="52">
        <v>28.13</v>
      </c>
      <c r="BK23" s="52">
        <v>23.53</v>
      </c>
      <c r="BL23" s="52">
        <v>31.88</v>
      </c>
      <c r="BM23" s="52">
        <v>1003.54</v>
      </c>
      <c r="BN23" s="50">
        <v>50.02</v>
      </c>
      <c r="BO23" s="53">
        <v>0.91590000000000005</v>
      </c>
      <c r="BP23" s="47">
        <v>82.83</v>
      </c>
      <c r="BQ23" s="47">
        <v>84.41</v>
      </c>
      <c r="BR23" s="54">
        <f t="shared" si="14"/>
        <v>1.5799999999999983</v>
      </c>
      <c r="BS23" s="46">
        <v>12678</v>
      </c>
      <c r="BT23" s="46">
        <v>12709</v>
      </c>
      <c r="BU23" s="56">
        <f t="shared" si="15"/>
        <v>31</v>
      </c>
      <c r="BV23" s="46">
        <f t="shared" si="16"/>
        <v>0</v>
      </c>
      <c r="BW23" s="47">
        <v>0</v>
      </c>
      <c r="BX23" s="47">
        <v>0</v>
      </c>
      <c r="BZ23" s="47">
        <v>0</v>
      </c>
      <c r="CA23" s="47">
        <v>3</v>
      </c>
    </row>
    <row r="24" spans="1:79">
      <c r="A24" s="548"/>
      <c r="B24" s="24">
        <v>42754</v>
      </c>
      <c r="C24" s="25">
        <v>54</v>
      </c>
      <c r="D24" s="26">
        <v>0.71299999999999997</v>
      </c>
      <c r="E24" s="28">
        <v>67</v>
      </c>
      <c r="F24" s="28">
        <v>45</v>
      </c>
      <c r="G24" s="28">
        <v>24</v>
      </c>
      <c r="H24" s="28">
        <v>0</v>
      </c>
      <c r="I24" s="28">
        <v>24</v>
      </c>
      <c r="J24" s="28">
        <v>0</v>
      </c>
      <c r="K24" s="28">
        <v>0</v>
      </c>
      <c r="L24" s="28">
        <v>0</v>
      </c>
      <c r="M24" s="28">
        <v>0</v>
      </c>
      <c r="N24" s="28">
        <v>0</v>
      </c>
      <c r="O24" s="28">
        <v>0</v>
      </c>
      <c r="P24" s="28">
        <v>0</v>
      </c>
      <c r="Q24" s="116">
        <v>3720</v>
      </c>
      <c r="R24" s="117">
        <v>3196</v>
      </c>
      <c r="S24" s="118">
        <v>3196</v>
      </c>
      <c r="T24" s="119">
        <v>3145</v>
      </c>
      <c r="U24" s="119">
        <v>3236</v>
      </c>
      <c r="V24" s="28">
        <v>44</v>
      </c>
      <c r="W24" s="28">
        <v>0</v>
      </c>
      <c r="X24" s="28">
        <v>46</v>
      </c>
      <c r="Y24" s="28">
        <v>0</v>
      </c>
      <c r="Z24" s="28">
        <v>63</v>
      </c>
      <c r="AA24" s="28">
        <v>0</v>
      </c>
      <c r="AB24" s="32">
        <f t="shared" si="0"/>
        <v>91</v>
      </c>
      <c r="AC24" s="33">
        <f t="shared" si="1"/>
        <v>-51</v>
      </c>
      <c r="AD24" s="28">
        <v>138</v>
      </c>
      <c r="AE24" s="34">
        <f t="shared" si="2"/>
        <v>0.97705314009661837</v>
      </c>
      <c r="AF24" s="35">
        <f t="shared" si="3"/>
        <v>155</v>
      </c>
      <c r="AG24" s="34">
        <f t="shared" si="4"/>
        <v>0.84543010752688175</v>
      </c>
      <c r="AH24" s="36">
        <f t="shared" si="5"/>
        <v>1</v>
      </c>
      <c r="AI24" s="37">
        <f t="shared" si="6"/>
        <v>0.88235294117647056</v>
      </c>
      <c r="AJ24" s="57">
        <v>11.605</v>
      </c>
      <c r="AK24" s="62">
        <v>176.57</v>
      </c>
      <c r="AL24" s="40">
        <f t="shared" si="7"/>
        <v>2049.09485</v>
      </c>
      <c r="AM24" s="57">
        <v>26.83</v>
      </c>
      <c r="AN24" s="59">
        <v>927</v>
      </c>
      <c r="AO24" s="42">
        <f t="shared" si="8"/>
        <v>24871.41</v>
      </c>
      <c r="AP24" s="43">
        <f t="shared" si="9"/>
        <v>8559.7789666136741</v>
      </c>
      <c r="AQ24" s="44">
        <f t="shared" si="10"/>
        <v>133.16666666666666</v>
      </c>
      <c r="AR24" s="13"/>
      <c r="AS24" s="28">
        <v>0</v>
      </c>
      <c r="AT24" s="28">
        <v>0</v>
      </c>
      <c r="AU24" s="28">
        <v>0</v>
      </c>
      <c r="AV24" s="28">
        <v>0</v>
      </c>
      <c r="AW24" s="28">
        <v>18</v>
      </c>
      <c r="AX24" s="28">
        <v>1440</v>
      </c>
      <c r="AY24" s="28">
        <v>0</v>
      </c>
      <c r="AZ24" s="4"/>
      <c r="BA24" s="28">
        <v>1045</v>
      </c>
      <c r="BB24" s="28">
        <v>1107</v>
      </c>
      <c r="BC24" s="28">
        <v>1084</v>
      </c>
      <c r="BD24" s="46">
        <f t="shared" si="11"/>
        <v>62</v>
      </c>
      <c r="BE24" s="46">
        <f t="shared" si="12"/>
        <v>8559.7789666136741</v>
      </c>
      <c r="BF24" s="109">
        <f t="shared" si="13"/>
        <v>45.166666666666664</v>
      </c>
      <c r="BG24" s="120">
        <v>0</v>
      </c>
      <c r="BH24" s="120">
        <v>0</v>
      </c>
      <c r="BI24" s="121">
        <v>0</v>
      </c>
      <c r="BJ24" s="121">
        <v>28.27</v>
      </c>
      <c r="BK24" s="121">
        <v>24.04</v>
      </c>
      <c r="BL24" s="121">
        <v>31.82</v>
      </c>
      <c r="BM24" s="122">
        <v>1007.67</v>
      </c>
      <c r="BN24" s="122">
        <v>50.02</v>
      </c>
      <c r="BO24" s="123">
        <v>0.91610000000000003</v>
      </c>
      <c r="BP24" s="64">
        <v>82.94</v>
      </c>
      <c r="BQ24" s="64">
        <v>84.33</v>
      </c>
      <c r="BR24" s="54">
        <f t="shared" si="14"/>
        <v>1.3900000000000006</v>
      </c>
      <c r="BS24" s="65">
        <v>12727</v>
      </c>
      <c r="BT24" s="65">
        <v>12690</v>
      </c>
      <c r="BU24" s="56">
        <f t="shared" si="15"/>
        <v>-37</v>
      </c>
      <c r="BV24" s="46">
        <f t="shared" si="16"/>
        <v>0</v>
      </c>
      <c r="BW24" s="122">
        <v>0</v>
      </c>
      <c r="BX24" s="122">
        <v>0</v>
      </c>
      <c r="BZ24" s="122">
        <v>0</v>
      </c>
      <c r="CA24" s="122">
        <v>0</v>
      </c>
    </row>
    <row r="25" spans="1:79">
      <c r="A25" s="548"/>
      <c r="B25" s="24">
        <v>42755</v>
      </c>
      <c r="C25" s="25">
        <v>56.07</v>
      </c>
      <c r="D25" s="26">
        <v>0.61180000000000001</v>
      </c>
      <c r="E25" s="124">
        <v>69</v>
      </c>
      <c r="F25" s="124">
        <v>45</v>
      </c>
      <c r="G25" s="27">
        <v>24</v>
      </c>
      <c r="H25" s="27">
        <v>0</v>
      </c>
      <c r="I25" s="27">
        <v>24</v>
      </c>
      <c r="J25" s="27">
        <v>0</v>
      </c>
      <c r="K25" s="29">
        <v>0</v>
      </c>
      <c r="L25" s="29">
        <v>0</v>
      </c>
      <c r="M25" s="29">
        <v>0</v>
      </c>
      <c r="N25" s="29">
        <v>0</v>
      </c>
      <c r="O25" s="29">
        <v>0</v>
      </c>
      <c r="P25" s="29">
        <v>0</v>
      </c>
      <c r="Q25" s="116">
        <v>3719</v>
      </c>
      <c r="R25" s="117">
        <v>3194</v>
      </c>
      <c r="S25" s="125">
        <v>3194</v>
      </c>
      <c r="T25" s="31">
        <v>3151</v>
      </c>
      <c r="U25" s="31">
        <v>3242</v>
      </c>
      <c r="V25" s="27">
        <v>44</v>
      </c>
      <c r="W25" s="27">
        <v>0</v>
      </c>
      <c r="X25" s="27">
        <v>46</v>
      </c>
      <c r="Y25" s="27">
        <v>0</v>
      </c>
      <c r="Z25" s="27">
        <v>63</v>
      </c>
      <c r="AA25" s="27">
        <v>0</v>
      </c>
      <c r="AB25" s="32">
        <f t="shared" si="0"/>
        <v>91</v>
      </c>
      <c r="AC25" s="33">
        <f t="shared" si="1"/>
        <v>-43</v>
      </c>
      <c r="AD25" s="28">
        <v>139</v>
      </c>
      <c r="AE25" s="34">
        <f t="shared" si="2"/>
        <v>0.97182254196642681</v>
      </c>
      <c r="AF25" s="35">
        <f t="shared" si="3"/>
        <v>154.95833333333334</v>
      </c>
      <c r="AG25" s="34">
        <f t="shared" si="4"/>
        <v>0.84727077171282605</v>
      </c>
      <c r="AH25" s="36">
        <f t="shared" si="5"/>
        <v>1</v>
      </c>
      <c r="AI25" s="37">
        <f t="shared" si="6"/>
        <v>0.88235294117647056</v>
      </c>
      <c r="AJ25" s="57">
        <v>11.62</v>
      </c>
      <c r="AK25" s="62">
        <v>178.75</v>
      </c>
      <c r="AL25" s="40">
        <f t="shared" si="7"/>
        <v>2077.0749999999998</v>
      </c>
      <c r="AM25" s="57">
        <v>26.684000000000001</v>
      </c>
      <c r="AN25" s="59">
        <v>929</v>
      </c>
      <c r="AO25" s="42">
        <f t="shared" si="8"/>
        <v>24789.436000000002</v>
      </c>
      <c r="AP25" s="43">
        <f t="shared" si="9"/>
        <v>8526.3443351317055</v>
      </c>
      <c r="AQ25" s="44">
        <f t="shared" si="10"/>
        <v>133.08333333333334</v>
      </c>
      <c r="AR25" s="13"/>
      <c r="AS25" s="27">
        <v>0</v>
      </c>
      <c r="AT25" s="45">
        <v>0</v>
      </c>
      <c r="AU25" s="45">
        <v>0</v>
      </c>
      <c r="AV25" s="27">
        <v>0</v>
      </c>
      <c r="AW25" s="45">
        <v>18</v>
      </c>
      <c r="AX25" s="27">
        <v>1440</v>
      </c>
      <c r="AY25" s="27">
        <v>0</v>
      </c>
      <c r="AZ25" s="4"/>
      <c r="BA25" s="46">
        <v>1047</v>
      </c>
      <c r="BB25" s="46">
        <v>1110</v>
      </c>
      <c r="BC25" s="46">
        <v>1085</v>
      </c>
      <c r="BD25" s="46">
        <f t="shared" si="11"/>
        <v>63</v>
      </c>
      <c r="BE25" s="46">
        <f t="shared" si="12"/>
        <v>8526.3443351317055</v>
      </c>
      <c r="BF25" s="109">
        <f t="shared" si="13"/>
        <v>45.208333333333336</v>
      </c>
      <c r="BG25" s="48">
        <v>0</v>
      </c>
      <c r="BH25" s="49">
        <v>0</v>
      </c>
      <c r="BI25" s="50">
        <v>0</v>
      </c>
      <c r="BJ25" s="52">
        <v>28.14</v>
      </c>
      <c r="BK25" s="52">
        <v>24.07</v>
      </c>
      <c r="BL25" s="52">
        <v>31.43</v>
      </c>
      <c r="BM25" s="52">
        <v>1005.21</v>
      </c>
      <c r="BN25" s="50">
        <v>50.04</v>
      </c>
      <c r="BO25" s="53">
        <v>0.91559999999999997</v>
      </c>
      <c r="BP25" s="64">
        <v>82.97</v>
      </c>
      <c r="BQ25" s="64">
        <v>84.3</v>
      </c>
      <c r="BR25" s="54">
        <f t="shared" si="14"/>
        <v>1.3299999999999983</v>
      </c>
      <c r="BS25" s="64">
        <v>12670</v>
      </c>
      <c r="BT25" s="64">
        <v>12618</v>
      </c>
      <c r="BU25" s="56">
        <f t="shared" si="15"/>
        <v>-52</v>
      </c>
      <c r="BV25" s="46">
        <f t="shared" si="16"/>
        <v>0</v>
      </c>
      <c r="BW25" s="47">
        <v>0</v>
      </c>
      <c r="BX25" s="47">
        <v>0</v>
      </c>
      <c r="BZ25" s="47">
        <v>0</v>
      </c>
      <c r="CA25" s="47">
        <v>4.83</v>
      </c>
    </row>
    <row r="26" spans="1:79">
      <c r="A26" s="549"/>
      <c r="B26" s="24">
        <v>42756</v>
      </c>
      <c r="C26" s="25">
        <v>58.18</v>
      </c>
      <c r="D26" s="26">
        <v>0.58919999999999995</v>
      </c>
      <c r="E26" s="28">
        <v>66</v>
      </c>
      <c r="F26" s="28">
        <v>49</v>
      </c>
      <c r="G26" s="27">
        <v>24</v>
      </c>
      <c r="H26" s="27">
        <v>0</v>
      </c>
      <c r="I26" s="27">
        <v>24</v>
      </c>
      <c r="J26" s="27">
        <v>0</v>
      </c>
      <c r="K26" s="29">
        <v>0</v>
      </c>
      <c r="L26" s="29">
        <v>0</v>
      </c>
      <c r="M26" s="29">
        <v>0</v>
      </c>
      <c r="N26" s="29">
        <v>0</v>
      </c>
      <c r="O26" s="29">
        <v>0</v>
      </c>
      <c r="P26" s="29">
        <v>0</v>
      </c>
      <c r="Q26" s="116">
        <v>3720</v>
      </c>
      <c r="R26" s="117">
        <v>3189</v>
      </c>
      <c r="S26" s="125">
        <v>3189</v>
      </c>
      <c r="T26" s="31">
        <v>3130</v>
      </c>
      <c r="U26" s="31">
        <v>3221</v>
      </c>
      <c r="V26" s="27">
        <v>43</v>
      </c>
      <c r="W26" s="28">
        <v>0</v>
      </c>
      <c r="X26" s="28">
        <v>46</v>
      </c>
      <c r="Y26" s="28">
        <v>0</v>
      </c>
      <c r="Z26" s="28">
        <v>63</v>
      </c>
      <c r="AA26" s="28">
        <v>0</v>
      </c>
      <c r="AB26" s="32">
        <f t="shared" si="0"/>
        <v>91</v>
      </c>
      <c r="AC26" s="33">
        <f t="shared" si="1"/>
        <v>-59</v>
      </c>
      <c r="AD26" s="28">
        <v>137</v>
      </c>
      <c r="AE26" s="34">
        <f t="shared" si="2"/>
        <v>0.97962287104622869</v>
      </c>
      <c r="AF26" s="35">
        <f t="shared" si="3"/>
        <v>155</v>
      </c>
      <c r="AG26" s="34">
        <f t="shared" si="4"/>
        <v>0.84139784946236562</v>
      </c>
      <c r="AH26" s="36">
        <f t="shared" si="5"/>
        <v>1</v>
      </c>
      <c r="AI26" s="37">
        <f t="shared" si="6"/>
        <v>0.88157894736842102</v>
      </c>
      <c r="AJ26" s="57">
        <v>11.635</v>
      </c>
      <c r="AK26" s="62">
        <v>178.94</v>
      </c>
      <c r="AL26" s="40">
        <f t="shared" si="7"/>
        <v>2081.9668999999999</v>
      </c>
      <c r="AM26" s="57">
        <v>26.510999999999999</v>
      </c>
      <c r="AN26" s="59">
        <v>929</v>
      </c>
      <c r="AO26" s="42">
        <f t="shared" si="8"/>
        <v>24628.719000000001</v>
      </c>
      <c r="AP26" s="43">
        <f t="shared" si="9"/>
        <v>8533.7654632587855</v>
      </c>
      <c r="AQ26" s="44">
        <f t="shared" si="10"/>
        <v>132.875</v>
      </c>
      <c r="AR26" s="13"/>
      <c r="AS26" s="27">
        <v>0</v>
      </c>
      <c r="AT26" s="45">
        <v>0</v>
      </c>
      <c r="AU26" s="45">
        <v>0</v>
      </c>
      <c r="AV26" s="27">
        <v>0</v>
      </c>
      <c r="AW26" s="45">
        <v>18</v>
      </c>
      <c r="AX26" s="27">
        <v>1440</v>
      </c>
      <c r="AY26" s="27">
        <v>0</v>
      </c>
      <c r="AZ26" s="4"/>
      <c r="BA26" s="46">
        <v>1039</v>
      </c>
      <c r="BB26" s="46">
        <v>1101</v>
      </c>
      <c r="BC26" s="46">
        <v>1081</v>
      </c>
      <c r="BD26" s="46">
        <f t="shared" si="11"/>
        <v>62</v>
      </c>
      <c r="BE26" s="46">
        <f t="shared" si="12"/>
        <v>8533.7654632587855</v>
      </c>
      <c r="BF26" s="109">
        <f t="shared" si="13"/>
        <v>45.041666666666664</v>
      </c>
      <c r="BG26" s="48">
        <v>0</v>
      </c>
      <c r="BH26" s="49">
        <v>0</v>
      </c>
      <c r="BI26" s="50">
        <v>0</v>
      </c>
      <c r="BJ26" s="52">
        <v>28.06</v>
      </c>
      <c r="BK26" s="52">
        <v>23.88</v>
      </c>
      <c r="BL26" s="52">
        <v>31.56</v>
      </c>
      <c r="BM26" s="52">
        <v>1002.38</v>
      </c>
      <c r="BN26" s="50">
        <v>50.07</v>
      </c>
      <c r="BO26" s="53">
        <v>0.91559999999999997</v>
      </c>
      <c r="BP26" s="64">
        <v>83.1</v>
      </c>
      <c r="BQ26" s="64">
        <v>84.4</v>
      </c>
      <c r="BR26" s="54">
        <f t="shared" si="14"/>
        <v>1.3000000000000114</v>
      </c>
      <c r="BS26" s="64">
        <v>12705</v>
      </c>
      <c r="BT26" s="64">
        <v>12681</v>
      </c>
      <c r="BU26" s="56">
        <f t="shared" si="15"/>
        <v>-24</v>
      </c>
      <c r="BV26" s="46">
        <f t="shared" si="16"/>
        <v>0</v>
      </c>
      <c r="BW26" s="47">
        <v>0</v>
      </c>
      <c r="BX26" s="47">
        <v>0</v>
      </c>
      <c r="BZ26" s="47">
        <v>0</v>
      </c>
      <c r="CA26" s="47">
        <v>0</v>
      </c>
    </row>
    <row r="27" spans="1:79" ht="12.75" customHeight="1">
      <c r="A27" s="547" t="s">
        <v>83</v>
      </c>
      <c r="B27" s="68">
        <v>42757</v>
      </c>
      <c r="C27" s="69">
        <v>57.87</v>
      </c>
      <c r="D27" s="100">
        <v>0.63859999999999995</v>
      </c>
      <c r="E27" s="72">
        <v>68</v>
      </c>
      <c r="F27" s="72">
        <v>47</v>
      </c>
      <c r="G27" s="72">
        <v>24</v>
      </c>
      <c r="H27" s="72">
        <v>0</v>
      </c>
      <c r="I27" s="72">
        <v>24</v>
      </c>
      <c r="J27" s="72">
        <v>0</v>
      </c>
      <c r="K27" s="126">
        <v>0</v>
      </c>
      <c r="L27" s="126">
        <v>0</v>
      </c>
      <c r="M27" s="126">
        <v>0</v>
      </c>
      <c r="N27" s="126">
        <v>0</v>
      </c>
      <c r="O27" s="126">
        <v>0</v>
      </c>
      <c r="P27" s="126">
        <v>0</v>
      </c>
      <c r="Q27" s="127">
        <v>3720</v>
      </c>
      <c r="R27" s="128">
        <v>3175</v>
      </c>
      <c r="S27" s="128">
        <v>3175</v>
      </c>
      <c r="T27" s="76">
        <v>3125</v>
      </c>
      <c r="U27" s="76">
        <v>3217</v>
      </c>
      <c r="V27" s="72">
        <v>43</v>
      </c>
      <c r="W27" s="72">
        <v>0</v>
      </c>
      <c r="X27" s="72">
        <v>46</v>
      </c>
      <c r="Y27" s="72">
        <v>0</v>
      </c>
      <c r="Z27" s="72">
        <v>63</v>
      </c>
      <c r="AA27" s="72">
        <v>0</v>
      </c>
      <c r="AB27" s="77">
        <f t="shared" si="0"/>
        <v>92</v>
      </c>
      <c r="AC27" s="78">
        <f t="shared" si="1"/>
        <v>-50</v>
      </c>
      <c r="AD27" s="72">
        <v>138</v>
      </c>
      <c r="AE27" s="79">
        <f t="shared" si="2"/>
        <v>0.97131642512077299</v>
      </c>
      <c r="AF27" s="80">
        <f t="shared" si="3"/>
        <v>155</v>
      </c>
      <c r="AG27" s="79">
        <f t="shared" si="4"/>
        <v>0.84005376344086025</v>
      </c>
      <c r="AH27" s="81">
        <f t="shared" si="5"/>
        <v>1</v>
      </c>
      <c r="AI27" s="82">
        <f t="shared" si="6"/>
        <v>0.88157894736842102</v>
      </c>
      <c r="AJ27" s="57">
        <v>11.675000000000001</v>
      </c>
      <c r="AK27" s="62">
        <v>179.27</v>
      </c>
      <c r="AL27" s="103">
        <f t="shared" si="7"/>
        <v>2092.9772500000004</v>
      </c>
      <c r="AM27" s="57">
        <v>26.474</v>
      </c>
      <c r="AN27" s="59">
        <v>925</v>
      </c>
      <c r="AO27" s="87">
        <f t="shared" si="8"/>
        <v>24488.45</v>
      </c>
      <c r="AP27" s="88">
        <f t="shared" si="9"/>
        <v>8506.0567200000005</v>
      </c>
      <c r="AQ27" s="89">
        <f t="shared" si="10"/>
        <v>132.29166666666666</v>
      </c>
      <c r="AR27" s="13"/>
      <c r="AS27" s="71">
        <v>0</v>
      </c>
      <c r="AT27" s="91">
        <v>0</v>
      </c>
      <c r="AU27" s="91">
        <v>0</v>
      </c>
      <c r="AV27" s="71">
        <v>0</v>
      </c>
      <c r="AW27" s="91">
        <v>18</v>
      </c>
      <c r="AX27" s="71">
        <v>1440</v>
      </c>
      <c r="AY27" s="71">
        <v>0</v>
      </c>
      <c r="AZ27" s="4"/>
      <c r="BA27" s="92">
        <v>1038</v>
      </c>
      <c r="BB27" s="92">
        <v>1096</v>
      </c>
      <c r="BC27" s="92">
        <v>1083</v>
      </c>
      <c r="BD27" s="92">
        <f t="shared" si="11"/>
        <v>58</v>
      </c>
      <c r="BE27" s="92">
        <f t="shared" si="12"/>
        <v>8506.0567200000005</v>
      </c>
      <c r="BF27" s="94">
        <f t="shared" si="13"/>
        <v>45.125</v>
      </c>
      <c r="BG27" s="129">
        <v>0</v>
      </c>
      <c r="BH27" s="130">
        <v>0</v>
      </c>
      <c r="BI27" s="131">
        <v>0</v>
      </c>
      <c r="BJ27" s="132">
        <v>28.08</v>
      </c>
      <c r="BK27" s="132">
        <v>23.92</v>
      </c>
      <c r="BL27" s="132">
        <v>31.55</v>
      </c>
      <c r="BM27" s="132">
        <v>1003.63</v>
      </c>
      <c r="BN27" s="132">
        <v>50.02</v>
      </c>
      <c r="BO27" s="133">
        <v>0.91579999999999995</v>
      </c>
      <c r="BP27" s="134">
        <v>82.84</v>
      </c>
      <c r="BQ27" s="134">
        <v>84.39</v>
      </c>
      <c r="BR27" s="54">
        <f t="shared" si="14"/>
        <v>1.5499999999999972</v>
      </c>
      <c r="BS27" s="134">
        <v>12740</v>
      </c>
      <c r="BT27" s="134">
        <v>12725</v>
      </c>
      <c r="BU27" s="56">
        <f t="shared" si="15"/>
        <v>-15</v>
      </c>
      <c r="BV27" s="92">
        <f t="shared" si="16"/>
        <v>0</v>
      </c>
      <c r="BW27" s="94">
        <v>0</v>
      </c>
      <c r="BX27" s="94">
        <v>0</v>
      </c>
      <c r="BZ27" s="94">
        <v>0</v>
      </c>
      <c r="CA27" s="94">
        <v>3.38</v>
      </c>
    </row>
    <row r="28" spans="1:79">
      <c r="A28" s="548"/>
      <c r="B28" s="68">
        <v>42758</v>
      </c>
      <c r="C28" s="69">
        <v>59</v>
      </c>
      <c r="D28" s="100">
        <v>0.624</v>
      </c>
      <c r="E28" s="72">
        <v>69</v>
      </c>
      <c r="F28" s="72">
        <v>49</v>
      </c>
      <c r="G28" s="72">
        <v>24</v>
      </c>
      <c r="H28" s="72">
        <v>0</v>
      </c>
      <c r="I28" s="72">
        <v>24</v>
      </c>
      <c r="J28" s="72">
        <v>0</v>
      </c>
      <c r="K28" s="126">
        <v>0</v>
      </c>
      <c r="L28" s="126">
        <v>0</v>
      </c>
      <c r="M28" s="126">
        <v>0</v>
      </c>
      <c r="N28" s="126">
        <v>0</v>
      </c>
      <c r="O28" s="126">
        <v>0</v>
      </c>
      <c r="P28" s="126">
        <v>0</v>
      </c>
      <c r="Q28" s="127">
        <v>3720</v>
      </c>
      <c r="R28" s="75">
        <v>3158</v>
      </c>
      <c r="S28" s="75">
        <v>3158</v>
      </c>
      <c r="T28" s="76">
        <v>3108</v>
      </c>
      <c r="U28" s="76">
        <v>3199</v>
      </c>
      <c r="V28" s="72">
        <v>43</v>
      </c>
      <c r="W28" s="72">
        <v>0</v>
      </c>
      <c r="X28" s="72">
        <v>45</v>
      </c>
      <c r="Y28" s="72">
        <v>0</v>
      </c>
      <c r="Z28" s="72">
        <v>63</v>
      </c>
      <c r="AA28" s="72">
        <v>0</v>
      </c>
      <c r="AB28" s="77">
        <f t="shared" si="0"/>
        <v>91</v>
      </c>
      <c r="AC28" s="78">
        <f t="shared" si="1"/>
        <v>-50</v>
      </c>
      <c r="AD28" s="72">
        <v>137</v>
      </c>
      <c r="AE28" s="79">
        <f t="shared" si="2"/>
        <v>0.97293187347931875</v>
      </c>
      <c r="AF28" s="80">
        <f t="shared" si="3"/>
        <v>155</v>
      </c>
      <c r="AG28" s="79">
        <f t="shared" si="4"/>
        <v>0.8354838709677419</v>
      </c>
      <c r="AH28" s="81">
        <f t="shared" si="5"/>
        <v>1</v>
      </c>
      <c r="AI28" s="82">
        <f t="shared" si="6"/>
        <v>0.88079470198675491</v>
      </c>
      <c r="AJ28" s="57">
        <v>11.69</v>
      </c>
      <c r="AK28" s="62">
        <v>180.02</v>
      </c>
      <c r="AL28" s="103">
        <f t="shared" si="7"/>
        <v>2104.4338000000002</v>
      </c>
      <c r="AM28" s="57">
        <v>26.623999999999999</v>
      </c>
      <c r="AN28" s="59">
        <v>916.2</v>
      </c>
      <c r="AO28" s="87">
        <f t="shared" si="8"/>
        <v>24392.908800000001</v>
      </c>
      <c r="AP28" s="88">
        <f t="shared" si="9"/>
        <v>8525.5285070785067</v>
      </c>
      <c r="AQ28" s="89">
        <f t="shared" si="10"/>
        <v>131.58333333333334</v>
      </c>
      <c r="AR28" s="13"/>
      <c r="AS28" s="71">
        <v>0</v>
      </c>
      <c r="AT28" s="91">
        <v>0</v>
      </c>
      <c r="AU28" s="71">
        <v>0</v>
      </c>
      <c r="AV28" s="71">
        <v>0</v>
      </c>
      <c r="AW28" s="91">
        <v>18</v>
      </c>
      <c r="AX28" s="71">
        <v>1440</v>
      </c>
      <c r="AY28" s="71">
        <v>0</v>
      </c>
      <c r="AZ28" s="4"/>
      <c r="BA28" s="92">
        <v>1029</v>
      </c>
      <c r="BB28" s="92">
        <v>1092</v>
      </c>
      <c r="BC28" s="92">
        <v>1078</v>
      </c>
      <c r="BD28" s="92">
        <f t="shared" si="11"/>
        <v>63</v>
      </c>
      <c r="BE28" s="92">
        <f t="shared" si="12"/>
        <v>8525.5285070785067</v>
      </c>
      <c r="BF28" s="94">
        <f t="shared" si="13"/>
        <v>44.916666666666664</v>
      </c>
      <c r="BG28" s="129">
        <v>0</v>
      </c>
      <c r="BH28" s="130">
        <v>0</v>
      </c>
      <c r="BI28" s="131">
        <v>0</v>
      </c>
      <c r="BJ28" s="132">
        <v>28.3</v>
      </c>
      <c r="BK28" s="132">
        <v>24.2</v>
      </c>
      <c r="BL28" s="132">
        <v>31.3</v>
      </c>
      <c r="BM28" s="135">
        <v>1002.8</v>
      </c>
      <c r="BN28" s="132">
        <v>50.05</v>
      </c>
      <c r="BO28" s="133">
        <v>0.91610000000000003</v>
      </c>
      <c r="BP28" s="134">
        <v>82.77</v>
      </c>
      <c r="BQ28" s="134">
        <v>84.25</v>
      </c>
      <c r="BR28" s="54">
        <f t="shared" si="14"/>
        <v>1.480000000000004</v>
      </c>
      <c r="BS28" s="134">
        <v>12924</v>
      </c>
      <c r="BT28" s="134">
        <v>12875</v>
      </c>
      <c r="BU28" s="56">
        <f t="shared" si="15"/>
        <v>-49</v>
      </c>
      <c r="BV28" s="92">
        <f t="shared" si="16"/>
        <v>0</v>
      </c>
      <c r="BW28" s="94">
        <v>0</v>
      </c>
      <c r="BX28" s="94">
        <v>0</v>
      </c>
      <c r="BZ28" s="94">
        <v>0</v>
      </c>
      <c r="CA28" s="94">
        <v>0</v>
      </c>
    </row>
    <row r="29" spans="1:79">
      <c r="A29" s="548"/>
      <c r="B29" s="68">
        <v>42759</v>
      </c>
      <c r="C29" s="69">
        <v>57</v>
      </c>
      <c r="D29" s="100">
        <v>0.76</v>
      </c>
      <c r="E29" s="72">
        <v>61</v>
      </c>
      <c r="F29" s="72">
        <v>55</v>
      </c>
      <c r="G29" s="72">
        <v>24</v>
      </c>
      <c r="H29" s="72">
        <v>0</v>
      </c>
      <c r="I29" s="72">
        <v>24</v>
      </c>
      <c r="J29" s="72">
        <v>0</v>
      </c>
      <c r="K29" s="126">
        <v>0</v>
      </c>
      <c r="L29" s="126">
        <v>0</v>
      </c>
      <c r="M29" s="126">
        <v>0</v>
      </c>
      <c r="N29" s="126">
        <v>0</v>
      </c>
      <c r="O29" s="126">
        <v>0</v>
      </c>
      <c r="P29" s="126">
        <v>0</v>
      </c>
      <c r="Q29" s="127">
        <v>3720</v>
      </c>
      <c r="R29" s="75">
        <v>3132</v>
      </c>
      <c r="S29" s="75">
        <v>3132</v>
      </c>
      <c r="T29" s="76">
        <v>3080</v>
      </c>
      <c r="U29" s="76">
        <v>3173</v>
      </c>
      <c r="V29" s="72">
        <v>42</v>
      </c>
      <c r="W29" s="72">
        <v>0</v>
      </c>
      <c r="X29" s="72">
        <v>45</v>
      </c>
      <c r="Y29" s="72">
        <v>0</v>
      </c>
      <c r="Z29" s="72">
        <v>65</v>
      </c>
      <c r="AA29" s="72">
        <v>0</v>
      </c>
      <c r="AB29" s="77">
        <f t="shared" si="0"/>
        <v>93</v>
      </c>
      <c r="AC29" s="78">
        <f t="shared" si="1"/>
        <v>-52</v>
      </c>
      <c r="AD29" s="72">
        <v>133</v>
      </c>
      <c r="AE29" s="79">
        <f t="shared" si="2"/>
        <v>0.99404761904761907</v>
      </c>
      <c r="AF29" s="80">
        <f t="shared" si="3"/>
        <v>155</v>
      </c>
      <c r="AG29" s="79">
        <f t="shared" si="4"/>
        <v>0.82795698924731187</v>
      </c>
      <c r="AH29" s="81">
        <f t="shared" si="5"/>
        <v>1</v>
      </c>
      <c r="AI29" s="82">
        <f t="shared" si="6"/>
        <v>0.86842105263157898</v>
      </c>
      <c r="AJ29" s="57">
        <v>11.71</v>
      </c>
      <c r="AK29" s="62">
        <v>177.72</v>
      </c>
      <c r="AL29" s="103">
        <f t="shared" si="7"/>
        <v>2081.1012000000001</v>
      </c>
      <c r="AM29" s="57">
        <v>26.08</v>
      </c>
      <c r="AN29" s="59">
        <v>925.22799999999995</v>
      </c>
      <c r="AO29" s="87">
        <f t="shared" si="8"/>
        <v>24129.946239999997</v>
      </c>
      <c r="AP29" s="88">
        <f t="shared" si="9"/>
        <v>8510.0803376623371</v>
      </c>
      <c r="AQ29" s="89">
        <f t="shared" si="10"/>
        <v>130.5</v>
      </c>
      <c r="AR29" s="13"/>
      <c r="AS29" s="71">
        <v>0</v>
      </c>
      <c r="AT29" s="91">
        <v>0</v>
      </c>
      <c r="AU29" s="91">
        <v>0</v>
      </c>
      <c r="AV29" s="71">
        <v>0</v>
      </c>
      <c r="AW29" s="91">
        <v>20</v>
      </c>
      <c r="AX29" s="71">
        <v>1440</v>
      </c>
      <c r="AY29" s="71">
        <v>0</v>
      </c>
      <c r="AZ29" s="4"/>
      <c r="BA29" s="92">
        <v>1020</v>
      </c>
      <c r="BB29" s="92">
        <v>1079</v>
      </c>
      <c r="BC29" s="92">
        <v>1074</v>
      </c>
      <c r="BD29" s="92">
        <f t="shared" si="11"/>
        <v>59</v>
      </c>
      <c r="BE29" s="92">
        <f t="shared" si="12"/>
        <v>8510.0803376623371</v>
      </c>
      <c r="BF29" s="94">
        <f t="shared" si="13"/>
        <v>44.75</v>
      </c>
      <c r="BG29" s="129">
        <v>0</v>
      </c>
      <c r="BH29" s="130">
        <v>0</v>
      </c>
      <c r="BI29" s="131">
        <v>0</v>
      </c>
      <c r="BJ29" s="132">
        <v>27.8</v>
      </c>
      <c r="BK29" s="132">
        <v>23.7</v>
      </c>
      <c r="BL29" s="132">
        <v>31.2</v>
      </c>
      <c r="BM29" s="135">
        <v>1001.9</v>
      </c>
      <c r="BN29" s="131">
        <v>49.98</v>
      </c>
      <c r="BO29" s="133">
        <v>0.91620000000000001</v>
      </c>
      <c r="BP29" s="134">
        <v>82.95</v>
      </c>
      <c r="BQ29" s="134">
        <v>84.52</v>
      </c>
      <c r="BR29" s="54">
        <f t="shared" si="14"/>
        <v>1.5699999999999932</v>
      </c>
      <c r="BS29" s="134">
        <v>12811</v>
      </c>
      <c r="BT29" s="134">
        <v>12809</v>
      </c>
      <c r="BU29" s="56">
        <f t="shared" si="15"/>
        <v>-2</v>
      </c>
      <c r="BV29" s="92">
        <f t="shared" si="16"/>
        <v>0</v>
      </c>
      <c r="BW29" s="94">
        <v>0</v>
      </c>
      <c r="BX29" s="94">
        <v>0</v>
      </c>
      <c r="BZ29" s="94">
        <v>0</v>
      </c>
      <c r="CA29" s="94">
        <v>3.02</v>
      </c>
    </row>
    <row r="30" spans="1:79">
      <c r="A30" s="548"/>
      <c r="B30" s="68">
        <v>42760</v>
      </c>
      <c r="C30" s="69">
        <v>58.4</v>
      </c>
      <c r="D30" s="100">
        <v>0.81</v>
      </c>
      <c r="E30" s="72">
        <v>65</v>
      </c>
      <c r="F30" s="72">
        <v>54</v>
      </c>
      <c r="G30" s="72">
        <v>24</v>
      </c>
      <c r="H30" s="72">
        <v>0</v>
      </c>
      <c r="I30" s="72">
        <v>24</v>
      </c>
      <c r="J30" s="72">
        <v>0</v>
      </c>
      <c r="K30" s="126">
        <v>0</v>
      </c>
      <c r="L30" s="126">
        <v>0</v>
      </c>
      <c r="M30" s="126">
        <v>0</v>
      </c>
      <c r="N30" s="126">
        <v>0</v>
      </c>
      <c r="O30" s="126">
        <v>0</v>
      </c>
      <c r="P30" s="126">
        <v>0</v>
      </c>
      <c r="Q30" s="127">
        <v>3720</v>
      </c>
      <c r="R30" s="75">
        <v>3107</v>
      </c>
      <c r="S30" s="75">
        <v>3107</v>
      </c>
      <c r="T30" s="76">
        <v>3053</v>
      </c>
      <c r="U30" s="76">
        <v>3147</v>
      </c>
      <c r="V30" s="72">
        <v>42</v>
      </c>
      <c r="W30" s="72">
        <v>0</v>
      </c>
      <c r="X30" s="72">
        <v>44</v>
      </c>
      <c r="Y30" s="72">
        <v>0</v>
      </c>
      <c r="Z30" s="72">
        <v>65</v>
      </c>
      <c r="AA30" s="72">
        <v>0</v>
      </c>
      <c r="AB30" s="77">
        <f t="shared" si="0"/>
        <v>94</v>
      </c>
      <c r="AC30" s="78">
        <f t="shared" si="1"/>
        <v>-54</v>
      </c>
      <c r="AD30" s="72">
        <v>133</v>
      </c>
      <c r="AE30" s="79">
        <f t="shared" si="2"/>
        <v>0.98590225563909772</v>
      </c>
      <c r="AF30" s="80">
        <f t="shared" si="3"/>
        <v>155</v>
      </c>
      <c r="AG30" s="79">
        <f t="shared" si="4"/>
        <v>0.82069892473118278</v>
      </c>
      <c r="AH30" s="81">
        <f t="shared" si="5"/>
        <v>1</v>
      </c>
      <c r="AI30" s="82">
        <f t="shared" si="6"/>
        <v>0.86754966887417218</v>
      </c>
      <c r="AJ30" s="57">
        <v>11.65</v>
      </c>
      <c r="AK30" s="62">
        <v>175.67</v>
      </c>
      <c r="AL30" s="103">
        <f t="shared" si="7"/>
        <v>2046.5554999999999</v>
      </c>
      <c r="AM30" s="57">
        <v>25.762</v>
      </c>
      <c r="AN30" s="59">
        <v>931</v>
      </c>
      <c r="AO30" s="87">
        <f t="shared" si="8"/>
        <v>23984.421999999999</v>
      </c>
      <c r="AP30" s="88">
        <f t="shared" si="9"/>
        <v>8526.3601375696035</v>
      </c>
      <c r="AQ30" s="89">
        <f t="shared" si="10"/>
        <v>129.45833333333334</v>
      </c>
      <c r="AR30" s="13"/>
      <c r="AS30" s="71">
        <v>0</v>
      </c>
      <c r="AT30" s="91">
        <v>0</v>
      </c>
      <c r="AU30" s="91">
        <v>0</v>
      </c>
      <c r="AV30" s="71">
        <v>0</v>
      </c>
      <c r="AW30" s="91">
        <v>20</v>
      </c>
      <c r="AX30" s="71">
        <v>1440</v>
      </c>
      <c r="AY30" s="71">
        <v>0</v>
      </c>
      <c r="AZ30" s="4"/>
      <c r="BA30" s="92">
        <v>1010</v>
      </c>
      <c r="BB30" s="92">
        <v>1067</v>
      </c>
      <c r="BC30" s="92">
        <v>1070</v>
      </c>
      <c r="BD30" s="92">
        <f t="shared" si="11"/>
        <v>57</v>
      </c>
      <c r="BE30" s="92">
        <f t="shared" si="12"/>
        <v>8526.3601375696035</v>
      </c>
      <c r="BF30" s="94">
        <f t="shared" si="13"/>
        <v>44.583333333333336</v>
      </c>
      <c r="BG30" s="129">
        <v>0</v>
      </c>
      <c r="BH30" s="130">
        <v>0</v>
      </c>
      <c r="BI30" s="131">
        <v>0</v>
      </c>
      <c r="BJ30" s="132">
        <v>27.3</v>
      </c>
      <c r="BK30" s="135">
        <v>23.2</v>
      </c>
      <c r="BL30" s="132">
        <v>31.1</v>
      </c>
      <c r="BM30" s="132">
        <v>1000.1</v>
      </c>
      <c r="BN30" s="132">
        <v>49.9</v>
      </c>
      <c r="BO30" s="133">
        <v>0.91700000000000004</v>
      </c>
      <c r="BP30" s="134">
        <v>83.08</v>
      </c>
      <c r="BQ30" s="131">
        <v>84.63</v>
      </c>
      <c r="BR30" s="54">
        <f t="shared" si="14"/>
        <v>1.5499999999999972</v>
      </c>
      <c r="BS30" s="134">
        <v>12728</v>
      </c>
      <c r="BT30" s="92">
        <v>12740</v>
      </c>
      <c r="BU30" s="56">
        <f t="shared" si="15"/>
        <v>12</v>
      </c>
      <c r="BV30" s="92">
        <f t="shared" si="16"/>
        <v>0</v>
      </c>
      <c r="BW30" s="94">
        <v>0</v>
      </c>
      <c r="BX30" s="94">
        <v>0</v>
      </c>
      <c r="BZ30" s="94">
        <v>0</v>
      </c>
      <c r="CA30" s="94">
        <v>0</v>
      </c>
    </row>
    <row r="31" spans="1:79">
      <c r="A31" s="548"/>
      <c r="B31" s="68">
        <v>42761</v>
      </c>
      <c r="C31" s="69">
        <v>56.4</v>
      </c>
      <c r="D31" s="100">
        <v>0.89900000000000002</v>
      </c>
      <c r="E31" s="72">
        <v>59</v>
      </c>
      <c r="F31" s="72">
        <v>55</v>
      </c>
      <c r="G31" s="72">
        <v>24</v>
      </c>
      <c r="H31" s="72">
        <v>0</v>
      </c>
      <c r="I31" s="72">
        <v>24</v>
      </c>
      <c r="J31" s="72">
        <v>0</v>
      </c>
      <c r="K31" s="106">
        <v>0</v>
      </c>
      <c r="L31" s="106">
        <v>0</v>
      </c>
      <c r="M31" s="106">
        <v>0</v>
      </c>
      <c r="N31" s="106">
        <v>0</v>
      </c>
      <c r="O31" s="106">
        <v>0</v>
      </c>
      <c r="P31" s="106">
        <v>0</v>
      </c>
      <c r="Q31" s="127">
        <v>3720</v>
      </c>
      <c r="R31" s="75">
        <v>3127</v>
      </c>
      <c r="S31" s="75">
        <v>3127</v>
      </c>
      <c r="T31" s="76">
        <v>3066</v>
      </c>
      <c r="U31" s="76">
        <v>3159</v>
      </c>
      <c r="V31" s="72">
        <v>42</v>
      </c>
      <c r="W31" s="72">
        <v>0</v>
      </c>
      <c r="X31" s="72">
        <v>45</v>
      </c>
      <c r="Y31" s="72">
        <v>0</v>
      </c>
      <c r="Z31" s="72">
        <v>63</v>
      </c>
      <c r="AA31" s="72">
        <v>0</v>
      </c>
      <c r="AB31" s="77">
        <f t="shared" si="0"/>
        <v>93</v>
      </c>
      <c r="AC31" s="78">
        <f t="shared" si="1"/>
        <v>-61</v>
      </c>
      <c r="AD31" s="72">
        <v>133</v>
      </c>
      <c r="AE31" s="79">
        <f t="shared" si="2"/>
        <v>0.98966165413533835</v>
      </c>
      <c r="AF31" s="80">
        <f t="shared" si="3"/>
        <v>155</v>
      </c>
      <c r="AG31" s="79">
        <f t="shared" si="4"/>
        <v>0.8241935483870968</v>
      </c>
      <c r="AH31" s="81">
        <f t="shared" si="5"/>
        <v>1</v>
      </c>
      <c r="AI31" s="82">
        <f t="shared" si="6"/>
        <v>0.88</v>
      </c>
      <c r="AJ31" s="57">
        <v>11.36</v>
      </c>
      <c r="AK31" s="62">
        <v>176.44</v>
      </c>
      <c r="AL31" s="103">
        <f t="shared" si="7"/>
        <v>2004.3583999999998</v>
      </c>
      <c r="AM31" s="57">
        <v>26.01</v>
      </c>
      <c r="AN31" s="59">
        <v>928</v>
      </c>
      <c r="AO31" s="87">
        <f t="shared" si="8"/>
        <v>24137.280000000002</v>
      </c>
      <c r="AP31" s="88">
        <f t="shared" si="9"/>
        <v>8526.3008480104381</v>
      </c>
      <c r="AQ31" s="89">
        <f t="shared" si="10"/>
        <v>130.29166666666666</v>
      </c>
      <c r="AR31" s="13"/>
      <c r="AS31" s="71">
        <v>0</v>
      </c>
      <c r="AT31" s="91">
        <v>0</v>
      </c>
      <c r="AU31" s="91">
        <v>0</v>
      </c>
      <c r="AV31" s="71">
        <v>0</v>
      </c>
      <c r="AW31" s="91">
        <v>18</v>
      </c>
      <c r="AX31" s="71">
        <v>1440</v>
      </c>
      <c r="AY31" s="71">
        <v>0</v>
      </c>
      <c r="AZ31" s="4"/>
      <c r="BA31" s="92">
        <v>1018</v>
      </c>
      <c r="BB31" s="92">
        <v>1071</v>
      </c>
      <c r="BC31" s="92">
        <v>1070</v>
      </c>
      <c r="BD31" s="92">
        <f t="shared" si="11"/>
        <v>53</v>
      </c>
      <c r="BE31" s="92">
        <f t="shared" si="12"/>
        <v>8526.3008480104381</v>
      </c>
      <c r="BF31" s="94">
        <f t="shared" si="13"/>
        <v>44.583333333333336</v>
      </c>
      <c r="BG31" s="129">
        <v>0</v>
      </c>
      <c r="BH31" s="130">
        <v>0</v>
      </c>
      <c r="BI31" s="131">
        <v>0</v>
      </c>
      <c r="BJ31" s="132">
        <v>27.7</v>
      </c>
      <c r="BK31" s="132">
        <v>23.6</v>
      </c>
      <c r="BL31" s="132">
        <v>30.6</v>
      </c>
      <c r="BM31" s="132">
        <v>999.25</v>
      </c>
      <c r="BN31" s="131">
        <v>49.96</v>
      </c>
      <c r="BO31" s="133">
        <v>0.91649999999999998</v>
      </c>
      <c r="BP31" s="134">
        <v>82.9</v>
      </c>
      <c r="BQ31" s="131">
        <v>84.5</v>
      </c>
      <c r="BR31" s="54">
        <f t="shared" si="14"/>
        <v>1.5999999999999943</v>
      </c>
      <c r="BS31" s="134">
        <v>12819</v>
      </c>
      <c r="BT31" s="92">
        <v>12824</v>
      </c>
      <c r="BU31" s="56">
        <f t="shared" si="15"/>
        <v>5</v>
      </c>
      <c r="BV31" s="92">
        <f t="shared" si="16"/>
        <v>0</v>
      </c>
      <c r="BW31" s="94">
        <v>0</v>
      </c>
      <c r="BX31" s="94">
        <v>0</v>
      </c>
      <c r="BZ31" s="94">
        <v>0</v>
      </c>
      <c r="CA31" s="94">
        <v>3.75</v>
      </c>
    </row>
    <row r="32" spans="1:79">
      <c r="A32" s="548"/>
      <c r="B32" s="68">
        <v>42762</v>
      </c>
      <c r="C32" s="103">
        <v>56.2</v>
      </c>
      <c r="D32" s="100">
        <v>0.84</v>
      </c>
      <c r="E32" s="71">
        <v>62</v>
      </c>
      <c r="F32" s="71">
        <v>50</v>
      </c>
      <c r="G32" s="72">
        <v>24</v>
      </c>
      <c r="H32" s="72">
        <v>0</v>
      </c>
      <c r="I32" s="72">
        <v>24</v>
      </c>
      <c r="J32" s="72">
        <v>0</v>
      </c>
      <c r="K32" s="106">
        <v>0</v>
      </c>
      <c r="L32" s="106">
        <v>0</v>
      </c>
      <c r="M32" s="106">
        <v>0</v>
      </c>
      <c r="N32" s="106">
        <v>0</v>
      </c>
      <c r="O32" s="106">
        <v>0</v>
      </c>
      <c r="P32" s="106">
        <v>0</v>
      </c>
      <c r="Q32" s="106">
        <v>3720</v>
      </c>
      <c r="R32" s="75">
        <v>3116</v>
      </c>
      <c r="S32" s="75">
        <v>3116</v>
      </c>
      <c r="T32" s="76">
        <v>3066</v>
      </c>
      <c r="U32" s="76">
        <v>3159</v>
      </c>
      <c r="V32" s="72">
        <v>42</v>
      </c>
      <c r="W32" s="72">
        <v>0</v>
      </c>
      <c r="X32" s="72">
        <v>45</v>
      </c>
      <c r="Y32" s="72">
        <v>0</v>
      </c>
      <c r="Z32" s="72">
        <v>63</v>
      </c>
      <c r="AA32" s="72">
        <v>0</v>
      </c>
      <c r="AB32" s="77">
        <f t="shared" si="0"/>
        <v>93</v>
      </c>
      <c r="AC32" s="78">
        <f t="shared" si="1"/>
        <v>-50</v>
      </c>
      <c r="AD32" s="72">
        <v>134</v>
      </c>
      <c r="AE32" s="79">
        <f t="shared" si="2"/>
        <v>0.98227611940298509</v>
      </c>
      <c r="AF32" s="80">
        <f t="shared" si="3"/>
        <v>155</v>
      </c>
      <c r="AG32" s="79">
        <f t="shared" si="4"/>
        <v>0.8241935483870968</v>
      </c>
      <c r="AH32" s="81">
        <f t="shared" si="5"/>
        <v>1</v>
      </c>
      <c r="AI32" s="82">
        <f t="shared" si="6"/>
        <v>0.88</v>
      </c>
      <c r="AJ32" s="57">
        <v>11.41</v>
      </c>
      <c r="AK32" s="62">
        <v>176.25</v>
      </c>
      <c r="AL32" s="103">
        <f t="shared" si="7"/>
        <v>2011.0125</v>
      </c>
      <c r="AM32" s="57">
        <v>25.986000000000001</v>
      </c>
      <c r="AN32" s="59">
        <v>929</v>
      </c>
      <c r="AO32" s="87">
        <f t="shared" si="8"/>
        <v>24140.994000000002</v>
      </c>
      <c r="AP32" s="88">
        <f t="shared" si="9"/>
        <v>8529.6824853228973</v>
      </c>
      <c r="AQ32" s="89">
        <f t="shared" si="10"/>
        <v>129.83333333333334</v>
      </c>
      <c r="AR32" s="13"/>
      <c r="AS32" s="71">
        <v>0</v>
      </c>
      <c r="AT32" s="91">
        <v>0</v>
      </c>
      <c r="AU32" s="71">
        <v>0</v>
      </c>
      <c r="AV32" s="71">
        <v>0</v>
      </c>
      <c r="AW32" s="91">
        <v>18</v>
      </c>
      <c r="AX32" s="71">
        <v>1440</v>
      </c>
      <c r="AY32" s="71">
        <v>0</v>
      </c>
      <c r="AZ32" s="4"/>
      <c r="BA32" s="92">
        <v>1021</v>
      </c>
      <c r="BB32" s="92">
        <v>1070</v>
      </c>
      <c r="BC32" s="92">
        <v>1068</v>
      </c>
      <c r="BD32" s="92">
        <f t="shared" si="11"/>
        <v>49</v>
      </c>
      <c r="BE32" s="92">
        <f t="shared" si="12"/>
        <v>8529.6824853228973</v>
      </c>
      <c r="BF32" s="94">
        <f t="shared" si="13"/>
        <v>44.5</v>
      </c>
      <c r="BG32" s="129">
        <v>0</v>
      </c>
      <c r="BH32" s="130">
        <v>0</v>
      </c>
      <c r="BI32" s="131">
        <v>0</v>
      </c>
      <c r="BJ32" s="132">
        <v>27.7</v>
      </c>
      <c r="BK32" s="132">
        <v>23.5</v>
      </c>
      <c r="BL32" s="132">
        <v>31.1</v>
      </c>
      <c r="BM32" s="132">
        <v>1000.5</v>
      </c>
      <c r="BN32" s="132">
        <v>49.97</v>
      </c>
      <c r="BO32" s="133">
        <v>0.91720000000000002</v>
      </c>
      <c r="BP32" s="132">
        <v>82.8</v>
      </c>
      <c r="BQ32" s="131">
        <v>84.5</v>
      </c>
      <c r="BR32" s="54">
        <f t="shared" si="14"/>
        <v>1.7000000000000028</v>
      </c>
      <c r="BS32" s="92">
        <v>12777</v>
      </c>
      <c r="BT32" s="92">
        <v>12809</v>
      </c>
      <c r="BU32" s="56">
        <f t="shared" si="15"/>
        <v>32</v>
      </c>
      <c r="BV32" s="92">
        <f t="shared" si="16"/>
        <v>0</v>
      </c>
      <c r="BW32" s="94">
        <v>0</v>
      </c>
      <c r="BX32" s="94">
        <v>0</v>
      </c>
      <c r="BZ32" s="94">
        <v>0</v>
      </c>
      <c r="CA32" s="94">
        <v>0</v>
      </c>
    </row>
    <row r="33" spans="1:79">
      <c r="A33" s="549"/>
      <c r="B33" s="68">
        <v>42763</v>
      </c>
      <c r="C33" s="69">
        <v>56.8</v>
      </c>
      <c r="D33" s="100">
        <v>0.79</v>
      </c>
      <c r="E33" s="71">
        <v>68</v>
      </c>
      <c r="F33" s="71">
        <v>45</v>
      </c>
      <c r="G33" s="72">
        <v>24</v>
      </c>
      <c r="H33" s="72">
        <v>0</v>
      </c>
      <c r="I33" s="72">
        <v>24</v>
      </c>
      <c r="J33" s="72">
        <v>0</v>
      </c>
      <c r="K33" s="106">
        <v>0</v>
      </c>
      <c r="L33" s="106">
        <v>0</v>
      </c>
      <c r="M33" s="106">
        <v>0</v>
      </c>
      <c r="N33" s="106">
        <v>0</v>
      </c>
      <c r="O33" s="106">
        <v>0</v>
      </c>
      <c r="P33" s="106">
        <v>0</v>
      </c>
      <c r="Q33" s="106">
        <v>3720</v>
      </c>
      <c r="R33" s="75">
        <v>3093</v>
      </c>
      <c r="S33" s="75">
        <v>3093</v>
      </c>
      <c r="T33" s="76">
        <v>3047</v>
      </c>
      <c r="U33" s="76">
        <v>3136</v>
      </c>
      <c r="V33" s="72">
        <v>43</v>
      </c>
      <c r="W33" s="72">
        <v>0</v>
      </c>
      <c r="X33" s="72">
        <v>44</v>
      </c>
      <c r="Y33" s="71">
        <v>0</v>
      </c>
      <c r="Z33" s="72">
        <v>63</v>
      </c>
      <c r="AA33" s="71">
        <v>0</v>
      </c>
      <c r="AB33" s="77">
        <f t="shared" si="0"/>
        <v>89</v>
      </c>
      <c r="AC33" s="78">
        <f t="shared" si="1"/>
        <v>-46</v>
      </c>
      <c r="AD33" s="71">
        <v>133</v>
      </c>
      <c r="AE33" s="79">
        <f t="shared" si="2"/>
        <v>0.98245614035087714</v>
      </c>
      <c r="AF33" s="80">
        <f t="shared" si="3"/>
        <v>155</v>
      </c>
      <c r="AG33" s="79">
        <f t="shared" si="4"/>
        <v>0.81908602150537635</v>
      </c>
      <c r="AH33" s="81">
        <f t="shared" si="5"/>
        <v>1</v>
      </c>
      <c r="AI33" s="82">
        <f t="shared" si="6"/>
        <v>0.87333333333333329</v>
      </c>
      <c r="AJ33" s="57">
        <v>11.39</v>
      </c>
      <c r="AK33" s="62">
        <v>174.02</v>
      </c>
      <c r="AL33" s="103">
        <f t="shared" si="7"/>
        <v>1982.0878000000002</v>
      </c>
      <c r="AM33" s="57">
        <v>25.954000000000001</v>
      </c>
      <c r="AN33" s="59">
        <v>929</v>
      </c>
      <c r="AO33" s="87">
        <f t="shared" si="8"/>
        <v>24111.266</v>
      </c>
      <c r="AP33" s="88">
        <f t="shared" si="9"/>
        <v>8563.6212011814896</v>
      </c>
      <c r="AQ33" s="89">
        <f t="shared" si="10"/>
        <v>128.875</v>
      </c>
      <c r="AR33" s="13"/>
      <c r="AS33" s="71">
        <v>0</v>
      </c>
      <c r="AT33" s="91">
        <v>0</v>
      </c>
      <c r="AU33" s="91">
        <v>0</v>
      </c>
      <c r="AV33" s="71">
        <v>0</v>
      </c>
      <c r="AW33" s="91">
        <v>19</v>
      </c>
      <c r="AX33" s="71">
        <v>1440</v>
      </c>
      <c r="AY33" s="71">
        <v>0</v>
      </c>
      <c r="AZ33" s="4"/>
      <c r="BA33" s="92">
        <v>1023</v>
      </c>
      <c r="BB33" s="92">
        <v>1057</v>
      </c>
      <c r="BC33" s="92">
        <v>1056</v>
      </c>
      <c r="BD33" s="92">
        <f t="shared" si="11"/>
        <v>34</v>
      </c>
      <c r="BE33" s="92">
        <f t="shared" si="12"/>
        <v>8563.6212011814896</v>
      </c>
      <c r="BF33" s="94">
        <f t="shared" si="13"/>
        <v>44</v>
      </c>
      <c r="BG33" s="129">
        <v>0</v>
      </c>
      <c r="BH33" s="130">
        <v>0</v>
      </c>
      <c r="BI33" s="131">
        <v>0</v>
      </c>
      <c r="BJ33" s="132">
        <v>27.8</v>
      </c>
      <c r="BK33" s="132">
        <v>23.3</v>
      </c>
      <c r="BL33" s="132">
        <v>31</v>
      </c>
      <c r="BM33" s="99">
        <v>1002.2</v>
      </c>
      <c r="BN33" s="132">
        <v>49.97</v>
      </c>
      <c r="BO33" s="133">
        <v>0.91759999999999997</v>
      </c>
      <c r="BP33" s="132">
        <v>82.6</v>
      </c>
      <c r="BQ33" s="131">
        <v>84.4</v>
      </c>
      <c r="BR33" s="54">
        <f t="shared" si="14"/>
        <v>1.8000000000000114</v>
      </c>
      <c r="BS33" s="92">
        <v>12796</v>
      </c>
      <c r="BT33" s="92">
        <v>12874</v>
      </c>
      <c r="BU33" s="56">
        <f t="shared" si="15"/>
        <v>78</v>
      </c>
      <c r="BV33" s="92">
        <f t="shared" si="16"/>
        <v>0</v>
      </c>
      <c r="BW33" s="94">
        <v>0</v>
      </c>
      <c r="BX33" s="94">
        <v>0</v>
      </c>
      <c r="BZ33" s="94">
        <v>0</v>
      </c>
      <c r="CA33" s="94">
        <v>3.73</v>
      </c>
    </row>
    <row r="34" spans="1:79" ht="14.25" customHeight="1">
      <c r="A34" s="547" t="s">
        <v>84</v>
      </c>
      <c r="B34" s="239">
        <v>42764</v>
      </c>
      <c r="C34" s="25">
        <v>62.5</v>
      </c>
      <c r="D34" s="26">
        <v>0.73499999999999999</v>
      </c>
      <c r="E34" s="27">
        <v>71</v>
      </c>
      <c r="F34" s="27">
        <v>54</v>
      </c>
      <c r="G34" s="28">
        <v>24</v>
      </c>
      <c r="H34" s="28">
        <v>0</v>
      </c>
      <c r="I34" s="28">
        <v>24</v>
      </c>
      <c r="J34" s="28">
        <v>0</v>
      </c>
      <c r="K34" s="29">
        <v>0</v>
      </c>
      <c r="L34" s="29">
        <v>0</v>
      </c>
      <c r="M34" s="29">
        <v>0</v>
      </c>
      <c r="N34" s="29">
        <v>0</v>
      </c>
      <c r="O34" s="29">
        <v>0</v>
      </c>
      <c r="P34" s="29">
        <v>0</v>
      </c>
      <c r="Q34" s="29">
        <v>3715</v>
      </c>
      <c r="R34" s="30">
        <v>3104</v>
      </c>
      <c r="S34" s="30">
        <v>3104</v>
      </c>
      <c r="T34" s="31">
        <v>3051</v>
      </c>
      <c r="U34" s="31">
        <v>3146</v>
      </c>
      <c r="V34" s="28">
        <v>41</v>
      </c>
      <c r="W34" s="28">
        <v>0</v>
      </c>
      <c r="X34" s="28">
        <v>44</v>
      </c>
      <c r="Y34" s="28">
        <v>0</v>
      </c>
      <c r="Z34" s="28">
        <v>63</v>
      </c>
      <c r="AA34" s="27">
        <v>0</v>
      </c>
      <c r="AB34" s="32">
        <f t="shared" ref="AB34:AB97" si="17">U34-T34+AX34</f>
        <v>95</v>
      </c>
      <c r="AC34" s="33">
        <f>T34-S34</f>
        <v>-53</v>
      </c>
      <c r="AD34" s="27">
        <v>133</v>
      </c>
      <c r="AE34" s="214">
        <f>IF(AD34&gt;0, U34/(AD34*24),"no data")</f>
        <v>0.98558897243107768</v>
      </c>
      <c r="AF34" s="35">
        <f>IF(Q34&gt;0,Q34/24,"no data")</f>
        <v>154.79166666666666</v>
      </c>
      <c r="AG34" s="34">
        <f>IF(T34&gt;0,(T34/Q34),"no data")</f>
        <v>0.8212651413189771</v>
      </c>
      <c r="AH34" s="36">
        <f t="shared" si="5"/>
        <v>1</v>
      </c>
      <c r="AI34" s="37">
        <f>IF(T34&gt;0,(1440-((W34*V34+AR34*AS34)+(Y34*X34+AT34*AU34)+(Z34*AA34+AV34*AW34))/(V34+X34+Z34))/1440,"no data")</f>
        <v>0.87837837837837829</v>
      </c>
      <c r="AJ34" s="49">
        <v>11.29</v>
      </c>
      <c r="AK34" s="40">
        <v>172.79</v>
      </c>
      <c r="AL34" s="40">
        <f t="shared" si="7"/>
        <v>1950.7990999999997</v>
      </c>
      <c r="AM34" s="49">
        <v>25.853999999999999</v>
      </c>
      <c r="AN34" s="27">
        <v>935</v>
      </c>
      <c r="AO34" s="243">
        <f t="shared" si="8"/>
        <v>24173.489999999998</v>
      </c>
      <c r="AP34" s="244">
        <f t="shared" si="9"/>
        <v>8562.5333005571938</v>
      </c>
      <c r="AQ34" s="217">
        <f t="shared" si="10"/>
        <v>129.33333333333334</v>
      </c>
      <c r="AR34" s="27">
        <v>0</v>
      </c>
      <c r="AS34" s="45">
        <v>0</v>
      </c>
      <c r="AT34" s="45">
        <v>0</v>
      </c>
      <c r="AU34" s="27">
        <v>0</v>
      </c>
      <c r="AV34" s="45">
        <v>18</v>
      </c>
      <c r="AW34" s="27">
        <v>1440</v>
      </c>
      <c r="AX34" s="27">
        <v>0</v>
      </c>
      <c r="AZ34" s="46">
        <v>995</v>
      </c>
      <c r="BA34" s="46">
        <v>1064</v>
      </c>
      <c r="BB34" s="46">
        <v>1087</v>
      </c>
      <c r="BC34" s="218">
        <f>(BA34-AZ34)</f>
        <v>69</v>
      </c>
      <c r="BD34" s="46">
        <f>AP34</f>
        <v>8562.5333005571938</v>
      </c>
      <c r="BE34" s="46">
        <f t="shared" si="12"/>
        <v>8562.5333005571938</v>
      </c>
      <c r="BF34" s="48">
        <v>0.221</v>
      </c>
      <c r="BG34" s="49">
        <v>0</v>
      </c>
      <c r="BH34" s="50">
        <v>0</v>
      </c>
      <c r="BI34" s="51">
        <v>27.06</v>
      </c>
      <c r="BJ34" s="50">
        <v>23.2</v>
      </c>
      <c r="BK34" s="50">
        <v>31.06</v>
      </c>
      <c r="BL34" s="52">
        <v>999.21</v>
      </c>
      <c r="BM34" s="50">
        <v>49.99</v>
      </c>
      <c r="BN34" s="53">
        <v>0.91800000000000004</v>
      </c>
      <c r="BO34" s="51">
        <v>82.86</v>
      </c>
      <c r="BP34" s="50">
        <v>84.39</v>
      </c>
      <c r="BR34" s="46">
        <v>12794</v>
      </c>
      <c r="BS34" s="46">
        <v>12779</v>
      </c>
      <c r="BT34" s="169">
        <f>BS34-BR34</f>
        <v>-15</v>
      </c>
      <c r="BU34" s="46">
        <f>BF34+BG34</f>
        <v>0.221</v>
      </c>
      <c r="BV34" s="47">
        <v>10.17</v>
      </c>
      <c r="BW34" s="47">
        <v>0</v>
      </c>
      <c r="BX34" s="47">
        <v>0</v>
      </c>
      <c r="BY34" s="47">
        <v>0</v>
      </c>
      <c r="BZ34" s="219"/>
    </row>
    <row r="35" spans="1:79">
      <c r="A35" s="548"/>
      <c r="B35" s="239">
        <v>42765</v>
      </c>
      <c r="C35" s="25">
        <v>63.2</v>
      </c>
      <c r="D35" s="26">
        <v>0.72099999999999997</v>
      </c>
      <c r="E35" s="27">
        <v>73</v>
      </c>
      <c r="F35" s="27">
        <v>56</v>
      </c>
      <c r="G35" s="28">
        <v>24</v>
      </c>
      <c r="H35" s="28">
        <v>0</v>
      </c>
      <c r="I35" s="28">
        <v>24</v>
      </c>
      <c r="J35" s="28">
        <v>0</v>
      </c>
      <c r="K35" s="29">
        <v>0</v>
      </c>
      <c r="L35" s="29">
        <v>0</v>
      </c>
      <c r="M35" s="29">
        <v>0</v>
      </c>
      <c r="N35" s="29">
        <v>0</v>
      </c>
      <c r="O35" s="29">
        <v>0</v>
      </c>
      <c r="P35" s="29">
        <v>0</v>
      </c>
      <c r="Q35" s="29">
        <v>3710</v>
      </c>
      <c r="R35" s="30">
        <v>3345.5</v>
      </c>
      <c r="S35" s="30">
        <v>3345.5</v>
      </c>
      <c r="T35" s="31">
        <v>3289</v>
      </c>
      <c r="U35" s="31">
        <v>3390</v>
      </c>
      <c r="V35" s="28">
        <v>44</v>
      </c>
      <c r="W35" s="28">
        <v>0</v>
      </c>
      <c r="X35" s="28">
        <v>44</v>
      </c>
      <c r="Y35" s="28">
        <v>0</v>
      </c>
      <c r="Z35" s="28">
        <v>63</v>
      </c>
      <c r="AA35" s="27">
        <v>0</v>
      </c>
      <c r="AB35" s="32">
        <f t="shared" si="17"/>
        <v>101</v>
      </c>
      <c r="AC35" s="33">
        <f>T35-S35</f>
        <v>-56.5</v>
      </c>
      <c r="AD35" s="27">
        <v>151</v>
      </c>
      <c r="AE35" s="214">
        <f>IF(AD35&gt;0, U35/(AD35*24),"no data")</f>
        <v>0.93543046357615889</v>
      </c>
      <c r="AF35" s="35">
        <f>IF(Q35&gt;0,Q35/24,"no data")</f>
        <v>154.58333333333334</v>
      </c>
      <c r="AG35" s="34">
        <f>IF(T35&gt;0,(T35/Q35),"no data")</f>
        <v>0.88652291105121295</v>
      </c>
      <c r="AH35" s="36">
        <f t="shared" si="5"/>
        <v>1</v>
      </c>
      <c r="AI35" s="37">
        <f>IF(T35&gt;0,(1440-((W35*V35+AR35*AS35)+(Y35*X35+AT35*AU35)+(Z35*AA35+AV35*AW35))/(V35+X35+Z35))/1440,"no data")</f>
        <v>0.9403973509933774</v>
      </c>
      <c r="AJ35" s="49">
        <v>11.3</v>
      </c>
      <c r="AK35" s="40">
        <v>173.28</v>
      </c>
      <c r="AL35" s="40">
        <f t="shared" si="7"/>
        <v>1958.0640000000001</v>
      </c>
      <c r="AM35" s="49">
        <v>28.291</v>
      </c>
      <c r="AN35" s="27">
        <v>937</v>
      </c>
      <c r="AO35" s="243">
        <f t="shared" si="8"/>
        <v>26508.667000000001</v>
      </c>
      <c r="AP35" s="244">
        <f t="shared" si="9"/>
        <v>8655.132563089086</v>
      </c>
      <c r="AQ35" s="217">
        <f t="shared" si="10"/>
        <v>139.39583333333334</v>
      </c>
      <c r="AR35" s="27">
        <v>0</v>
      </c>
      <c r="AS35" s="45">
        <v>0</v>
      </c>
      <c r="AT35" s="45">
        <v>0</v>
      </c>
      <c r="AU35" s="27">
        <v>0</v>
      </c>
      <c r="AV35" s="45">
        <v>9</v>
      </c>
      <c r="AW35" s="27">
        <v>1440</v>
      </c>
      <c r="AX35" s="27">
        <v>0</v>
      </c>
      <c r="AZ35" s="46">
        <v>1061</v>
      </c>
      <c r="BA35" s="46">
        <v>1051</v>
      </c>
      <c r="BB35" s="46">
        <v>1278</v>
      </c>
      <c r="BC35" s="218">
        <f>(BA35-AZ35)</f>
        <v>-10</v>
      </c>
      <c r="BD35" s="46">
        <f>AP35</f>
        <v>8655.132563089086</v>
      </c>
      <c r="BE35" s="46">
        <f t="shared" si="12"/>
        <v>8655.132563089086</v>
      </c>
      <c r="BF35" s="48">
        <v>1.2689999999999999</v>
      </c>
      <c r="BG35" s="49">
        <v>1.095</v>
      </c>
      <c r="BH35" s="50">
        <v>16.809999999999999</v>
      </c>
      <c r="BI35" s="50">
        <v>28.3</v>
      </c>
      <c r="BJ35" s="51">
        <v>23.01</v>
      </c>
      <c r="BK35" s="50">
        <v>30.73</v>
      </c>
      <c r="BL35" s="52">
        <v>997.21</v>
      </c>
      <c r="BM35" s="50">
        <v>50.01</v>
      </c>
      <c r="BN35" s="53">
        <v>0.91779999999999995</v>
      </c>
      <c r="BO35" s="61">
        <v>88.47</v>
      </c>
      <c r="BP35" s="50">
        <v>84.22</v>
      </c>
      <c r="BR35" s="46">
        <v>12562</v>
      </c>
      <c r="BS35" s="46">
        <v>12826</v>
      </c>
      <c r="BT35" s="169">
        <f>BS35-BR35</f>
        <v>264</v>
      </c>
      <c r="BU35" s="46">
        <f>BF35+BG35</f>
        <v>2.3639999999999999</v>
      </c>
      <c r="BV35" s="47">
        <v>24</v>
      </c>
      <c r="BW35" s="47">
        <v>12.48</v>
      </c>
      <c r="BX35" s="47">
        <v>12.7</v>
      </c>
      <c r="BY35" s="47">
        <v>5.42</v>
      </c>
      <c r="BZ35" s="219"/>
    </row>
    <row r="36" spans="1:79">
      <c r="A36" s="548"/>
      <c r="B36" s="239">
        <v>42766</v>
      </c>
      <c r="C36" s="25">
        <v>61</v>
      </c>
      <c r="D36" s="26">
        <v>0.76600000000000001</v>
      </c>
      <c r="E36" s="27">
        <v>71</v>
      </c>
      <c r="F36" s="27">
        <v>51</v>
      </c>
      <c r="G36" s="28">
        <v>24</v>
      </c>
      <c r="H36" s="28">
        <v>0</v>
      </c>
      <c r="I36" s="28">
        <v>24</v>
      </c>
      <c r="J36" s="28">
        <v>0</v>
      </c>
      <c r="K36" s="29">
        <v>0</v>
      </c>
      <c r="L36" s="29">
        <v>0</v>
      </c>
      <c r="M36" s="29">
        <v>0</v>
      </c>
      <c r="N36" s="29">
        <v>0</v>
      </c>
      <c r="O36" s="29">
        <v>0</v>
      </c>
      <c r="P36" s="29">
        <v>0</v>
      </c>
      <c r="Q36" s="29">
        <v>3714</v>
      </c>
      <c r="R36" s="30">
        <v>3578</v>
      </c>
      <c r="S36" s="30">
        <v>3578</v>
      </c>
      <c r="T36" s="31">
        <v>3522</v>
      </c>
      <c r="U36" s="31">
        <v>3628</v>
      </c>
      <c r="V36" s="28">
        <v>46</v>
      </c>
      <c r="W36" s="28">
        <v>0</v>
      </c>
      <c r="X36" s="28">
        <v>44</v>
      </c>
      <c r="Y36" s="28">
        <v>0</v>
      </c>
      <c r="Z36" s="28">
        <v>63</v>
      </c>
      <c r="AA36" s="27">
        <v>0</v>
      </c>
      <c r="AB36" s="32">
        <f t="shared" si="17"/>
        <v>106</v>
      </c>
      <c r="AC36" s="33">
        <f>T36-S36</f>
        <v>-56</v>
      </c>
      <c r="AD36" s="27">
        <v>153</v>
      </c>
      <c r="AE36" s="214">
        <f>IF(AD36&gt;0, U36/(AD36*24),"no data")</f>
        <v>0.98801742919389979</v>
      </c>
      <c r="AF36" s="35">
        <f>IF(Q36&gt;0,Q36/24,"no data")</f>
        <v>154.75</v>
      </c>
      <c r="AG36" s="34">
        <f>IF(T36&gt;0,(T36/Q36),"no data")</f>
        <v>0.94830371567043614</v>
      </c>
      <c r="AH36" s="36">
        <f t="shared" si="5"/>
        <v>1</v>
      </c>
      <c r="AI36" s="37">
        <f>IF(T36&gt;0,(1440-((W36*V36+AR36*AS36)+(Y36*X36+AT36*AU36)+(Z36*AA36+AV36*AW36))/(V36+X36+Z36))/1440,"no data")</f>
        <v>0.98039215686274506</v>
      </c>
      <c r="AJ36" s="49">
        <v>11.45</v>
      </c>
      <c r="AK36" s="40">
        <v>172.7</v>
      </c>
      <c r="AL36" s="40">
        <f t="shared" si="7"/>
        <v>1977.4149999999997</v>
      </c>
      <c r="AM36" s="49">
        <v>30.459</v>
      </c>
      <c r="AN36" s="27">
        <v>939</v>
      </c>
      <c r="AO36" s="243">
        <f t="shared" si="8"/>
        <v>28601.001</v>
      </c>
      <c r="AP36" s="244">
        <f t="shared" si="9"/>
        <v>8682.1169789892101</v>
      </c>
      <c r="AQ36" s="217">
        <f t="shared" si="10"/>
        <v>149.08333333333334</v>
      </c>
      <c r="AR36" s="27">
        <v>0</v>
      </c>
      <c r="AS36" s="45">
        <v>0</v>
      </c>
      <c r="AT36" s="45">
        <v>0</v>
      </c>
      <c r="AU36" s="27">
        <v>0</v>
      </c>
      <c r="AV36" s="45">
        <v>3</v>
      </c>
      <c r="AW36" s="27">
        <v>1440</v>
      </c>
      <c r="AX36" s="27">
        <v>0</v>
      </c>
      <c r="AZ36" s="46">
        <v>1124</v>
      </c>
      <c r="BA36" s="46">
        <v>1055</v>
      </c>
      <c r="BB36" s="46">
        <v>1449</v>
      </c>
      <c r="BC36" s="218">
        <f>(BA36-AZ36)</f>
        <v>-69</v>
      </c>
      <c r="BD36" s="46">
        <f>AP36</f>
        <v>8682.1169789892101</v>
      </c>
      <c r="BE36" s="46">
        <f t="shared" si="12"/>
        <v>8682.1169789892101</v>
      </c>
      <c r="BF36" s="48">
        <v>2.044</v>
      </c>
      <c r="BG36" s="49">
        <v>2.044</v>
      </c>
      <c r="BH36" s="50">
        <v>27.87</v>
      </c>
      <c r="BI36" s="51">
        <v>29.35</v>
      </c>
      <c r="BJ36" s="50">
        <v>23.04</v>
      </c>
      <c r="BK36" s="50">
        <v>30.72</v>
      </c>
      <c r="BL36" s="52">
        <v>997.29</v>
      </c>
      <c r="BM36" s="50">
        <v>50.03</v>
      </c>
      <c r="BN36" s="53">
        <v>0.91830000000000001</v>
      </c>
      <c r="BO36" s="51">
        <v>92.78</v>
      </c>
      <c r="BP36" s="50">
        <v>84.17</v>
      </c>
      <c r="BR36" s="46">
        <v>12306</v>
      </c>
      <c r="BS36" s="46">
        <v>12775</v>
      </c>
      <c r="BT36" s="169">
        <f>BS36-BR36</f>
        <v>469</v>
      </c>
      <c r="BU36" s="46">
        <f>BF36+BG36</f>
        <v>4.0880000000000001</v>
      </c>
      <c r="BV36" s="47">
        <v>24</v>
      </c>
      <c r="BW36" s="47">
        <v>24</v>
      </c>
      <c r="BX36" s="47">
        <v>20.666666666666668</v>
      </c>
      <c r="BY36" s="47">
        <v>7.3</v>
      </c>
      <c r="BZ36" s="219"/>
    </row>
    <row r="37" spans="1:79">
      <c r="A37" s="548"/>
      <c r="B37" s="239">
        <v>42767</v>
      </c>
      <c r="C37" s="25">
        <v>60.76</v>
      </c>
      <c r="D37" s="26">
        <v>0.69640000000000002</v>
      </c>
      <c r="E37" s="27">
        <v>74</v>
      </c>
      <c r="F37" s="27">
        <v>47</v>
      </c>
      <c r="G37" s="28">
        <v>24</v>
      </c>
      <c r="H37" s="28">
        <v>0</v>
      </c>
      <c r="I37" s="28">
        <v>24</v>
      </c>
      <c r="J37" s="28">
        <v>0</v>
      </c>
      <c r="K37" s="29">
        <v>0</v>
      </c>
      <c r="L37" s="29">
        <v>0</v>
      </c>
      <c r="M37" s="29">
        <v>0</v>
      </c>
      <c r="N37" s="29">
        <v>0</v>
      </c>
      <c r="O37" s="29">
        <v>0</v>
      </c>
      <c r="P37" s="29">
        <v>0</v>
      </c>
      <c r="Q37" s="29">
        <v>3707</v>
      </c>
      <c r="R37" s="30">
        <v>3587</v>
      </c>
      <c r="S37" s="30">
        <v>3587</v>
      </c>
      <c r="T37" s="240">
        <v>3531</v>
      </c>
      <c r="U37" s="241">
        <v>3642</v>
      </c>
      <c r="V37" s="28">
        <v>46</v>
      </c>
      <c r="W37" s="28">
        <v>0</v>
      </c>
      <c r="X37" s="28">
        <v>44</v>
      </c>
      <c r="Y37" s="28">
        <v>0</v>
      </c>
      <c r="Z37" s="28">
        <v>63</v>
      </c>
      <c r="AA37" s="27">
        <v>0</v>
      </c>
      <c r="AB37" s="222">
        <f t="shared" si="17"/>
        <v>111</v>
      </c>
      <c r="AC37" s="223">
        <f>T37-S37</f>
        <v>-56</v>
      </c>
      <c r="AD37" s="224">
        <v>156</v>
      </c>
      <c r="AE37" s="225">
        <f>IF(AD37&gt;0, U37/(AD37*24),"no data")</f>
        <v>0.97275641025641024</v>
      </c>
      <c r="AF37" s="226">
        <f>IF(Q37&gt;0,Q37/24,"no data")</f>
        <v>154.45833333333334</v>
      </c>
      <c r="AG37" s="37">
        <f>IF(T37&gt;0,(T37/Q37),"no data")</f>
        <v>0.95252225519287836</v>
      </c>
      <c r="AH37" s="36">
        <f t="shared" si="5"/>
        <v>1</v>
      </c>
      <c r="AI37" s="37">
        <f>IF(T37&gt;0,(1440-((W37*V37+AR37*AS37)+(Y37*X37+AT37*AU37)+(Z37*AA37+AV37*AW37))/(V37+X37+Z37))/1440,"no data")</f>
        <v>0.99346405228758161</v>
      </c>
      <c r="AJ37" s="38">
        <v>11.475</v>
      </c>
      <c r="AK37" s="39">
        <v>175.2</v>
      </c>
      <c r="AL37" s="40">
        <f t="shared" si="7"/>
        <v>2010.4199999999998</v>
      </c>
      <c r="AM37" s="38">
        <v>30.609000000000002</v>
      </c>
      <c r="AN37" s="41">
        <v>939</v>
      </c>
      <c r="AO37" s="243">
        <f t="shared" si="8"/>
        <v>28741.851000000002</v>
      </c>
      <c r="AP37" s="227">
        <f t="shared" si="9"/>
        <v>8709.2242990654213</v>
      </c>
      <c r="AQ37" s="217">
        <f t="shared" si="10"/>
        <v>149.45833333333334</v>
      </c>
      <c r="AR37" s="27">
        <v>0</v>
      </c>
      <c r="AS37" s="45">
        <v>0</v>
      </c>
      <c r="AT37" s="45">
        <v>0</v>
      </c>
      <c r="AU37" s="27">
        <v>0</v>
      </c>
      <c r="AV37" s="45">
        <v>1</v>
      </c>
      <c r="AW37" s="27">
        <v>1440</v>
      </c>
      <c r="AX37" s="27">
        <v>0</v>
      </c>
      <c r="AY37" s="4"/>
      <c r="AZ37" s="46">
        <v>1100</v>
      </c>
      <c r="BA37" s="46">
        <v>1062</v>
      </c>
      <c r="BB37" s="46">
        <v>1480</v>
      </c>
      <c r="BC37" s="183">
        <f>(BA37-AZ37)</f>
        <v>-38</v>
      </c>
      <c r="BD37" s="50">
        <f>AP37</f>
        <v>8709.2242990654213</v>
      </c>
      <c r="BE37" s="46">
        <f t="shared" si="12"/>
        <v>8709.2242990654213</v>
      </c>
      <c r="BF37" s="245">
        <v>2.1829999999999998</v>
      </c>
      <c r="BG37" s="52">
        <v>2.1829999999999998</v>
      </c>
      <c r="BH37" s="52">
        <v>31.8</v>
      </c>
      <c r="BI37" s="50">
        <v>28.91</v>
      </c>
      <c r="BJ37" s="50">
        <v>23.22</v>
      </c>
      <c r="BK37" s="50">
        <v>30.69</v>
      </c>
      <c r="BL37" s="52">
        <v>997.88</v>
      </c>
      <c r="BM37" s="50">
        <v>49.99</v>
      </c>
      <c r="BN37" s="52">
        <v>0.91800000000000004</v>
      </c>
      <c r="BO37" s="50">
        <v>89.61</v>
      </c>
      <c r="BP37" s="50">
        <v>83.92</v>
      </c>
      <c r="BQ37" s="5">
        <f>BP37-BO37</f>
        <v>-5.6899999999999977</v>
      </c>
      <c r="BR37" s="46">
        <v>12365</v>
      </c>
      <c r="BS37" s="46">
        <v>12765</v>
      </c>
      <c r="BT37" s="169">
        <f>BS37-BR37</f>
        <v>400</v>
      </c>
      <c r="BU37" s="46">
        <f>BF37+BG37</f>
        <v>4.3659999999999997</v>
      </c>
      <c r="BV37" s="47">
        <v>24</v>
      </c>
      <c r="BW37" s="47">
        <v>24</v>
      </c>
      <c r="BX37" s="46">
        <v>15.26</v>
      </c>
      <c r="BY37" s="46">
        <v>7.1</v>
      </c>
      <c r="BZ37" s="219"/>
    </row>
    <row r="38" spans="1:79">
      <c r="A38" s="548"/>
      <c r="B38" s="239">
        <v>42768</v>
      </c>
      <c r="C38" s="25">
        <v>61.88</v>
      </c>
      <c r="D38" s="26">
        <v>0.6754</v>
      </c>
      <c r="E38" s="27">
        <v>69</v>
      </c>
      <c r="F38" s="27">
        <v>55</v>
      </c>
      <c r="G38" s="28">
        <v>24</v>
      </c>
      <c r="H38" s="28">
        <v>0</v>
      </c>
      <c r="I38" s="28">
        <v>24</v>
      </c>
      <c r="J38" s="28">
        <v>0</v>
      </c>
      <c r="K38" s="29">
        <v>0</v>
      </c>
      <c r="L38" s="29">
        <v>0</v>
      </c>
      <c r="M38" s="29">
        <v>0</v>
      </c>
      <c r="N38" s="29">
        <v>0</v>
      </c>
      <c r="O38" s="29">
        <v>0</v>
      </c>
      <c r="P38" s="29">
        <v>0</v>
      </c>
      <c r="Q38" s="29">
        <v>3716</v>
      </c>
      <c r="R38" s="30">
        <v>3582</v>
      </c>
      <c r="S38" s="30">
        <v>3582</v>
      </c>
      <c r="T38" s="240">
        <v>3528</v>
      </c>
      <c r="U38" s="241">
        <v>3639</v>
      </c>
      <c r="V38" s="28">
        <v>46</v>
      </c>
      <c r="W38" s="28">
        <v>0</v>
      </c>
      <c r="X38" s="28">
        <v>44</v>
      </c>
      <c r="Y38" s="28">
        <v>0</v>
      </c>
      <c r="Z38" s="28">
        <v>64</v>
      </c>
      <c r="AA38" s="27">
        <v>0</v>
      </c>
      <c r="AB38" s="32">
        <f t="shared" si="17"/>
        <v>111</v>
      </c>
      <c r="AC38" s="33">
        <f t="shared" ref="AC38:AC61" si="18">T38-S38</f>
        <v>-54</v>
      </c>
      <c r="AD38" s="27">
        <v>154</v>
      </c>
      <c r="AE38" s="214">
        <f t="shared" ref="AE38:AE61" si="19">IF(AD38&gt;0, U38/(AD38*24),"no data")</f>
        <v>0.98457792207792205</v>
      </c>
      <c r="AF38" s="35">
        <f t="shared" ref="AF38:AF61" si="20">IF(Q38&gt;0,Q38/24,"no data")</f>
        <v>154.83333333333334</v>
      </c>
      <c r="AG38" s="34">
        <f t="shared" ref="AG38:AG61" si="21">IF(T38&gt;0,(T38/Q38),"no data")</f>
        <v>0.94940796555435958</v>
      </c>
      <c r="AH38" s="36">
        <f t="shared" si="5"/>
        <v>1</v>
      </c>
      <c r="AI38" s="37">
        <f>IF(T38&gt;0,(1440-((W38*V38+AR38*AS38)+(Y38*X38+AT38*AU38)+(Z38*AA38+AV38*AW38))/(V38+X38+Z38))/1440,"no data")</f>
        <v>0.98051948051948046</v>
      </c>
      <c r="AJ38" s="83">
        <v>11.5</v>
      </c>
      <c r="AK38" s="58">
        <v>177.19</v>
      </c>
      <c r="AL38" s="40">
        <f t="shared" si="7"/>
        <v>2037.6849999999999</v>
      </c>
      <c r="AM38" s="83">
        <v>30.506</v>
      </c>
      <c r="AN38" s="86">
        <v>940</v>
      </c>
      <c r="AO38" s="243">
        <f t="shared" si="8"/>
        <v>28675.64</v>
      </c>
      <c r="AP38" s="244">
        <f t="shared" si="9"/>
        <v>8705.5909863945581</v>
      </c>
      <c r="AQ38" s="217">
        <f t="shared" si="10"/>
        <v>149.25</v>
      </c>
      <c r="AR38" s="27">
        <v>0</v>
      </c>
      <c r="AS38" s="45">
        <v>0</v>
      </c>
      <c r="AT38" s="45">
        <v>0</v>
      </c>
      <c r="AU38" s="27">
        <v>0</v>
      </c>
      <c r="AV38" s="45">
        <v>3</v>
      </c>
      <c r="AW38" s="27">
        <v>1440</v>
      </c>
      <c r="AX38" s="27">
        <v>0</v>
      </c>
      <c r="AZ38" s="46">
        <v>1115</v>
      </c>
      <c r="BA38" s="46">
        <v>1059</v>
      </c>
      <c r="BB38" s="46">
        <v>1465</v>
      </c>
      <c r="BC38" s="218">
        <f t="shared" ref="BC38:BC61" si="22">(BA38-AZ38)</f>
        <v>-56</v>
      </c>
      <c r="BD38" s="46">
        <f t="shared" ref="BD38:BD61" si="23">AP38</f>
        <v>8705.5909863945581</v>
      </c>
      <c r="BE38" s="46">
        <f t="shared" si="12"/>
        <v>8705.5909863945581</v>
      </c>
      <c r="BF38" s="245">
        <v>2.1160000000000001</v>
      </c>
      <c r="BG38" s="52">
        <v>2.1160000000000001</v>
      </c>
      <c r="BH38" s="52">
        <v>31.98</v>
      </c>
      <c r="BI38" s="52">
        <v>29.19</v>
      </c>
      <c r="BJ38" s="52">
        <v>23.14</v>
      </c>
      <c r="BK38" s="52">
        <v>30.69</v>
      </c>
      <c r="BL38" s="52">
        <v>1000</v>
      </c>
      <c r="BM38" s="50">
        <v>50.02</v>
      </c>
      <c r="BN38" s="53">
        <v>0.91690000000000005</v>
      </c>
      <c r="BO38" s="47">
        <v>91.52</v>
      </c>
      <c r="BP38" s="47">
        <v>84.06</v>
      </c>
      <c r="BQ38" s="54">
        <f t="shared" ref="BQ38:BQ61" si="24">BP38-BO38</f>
        <v>-7.4599999999999937</v>
      </c>
      <c r="BR38" s="46">
        <v>12391</v>
      </c>
      <c r="BS38" s="46">
        <v>12656</v>
      </c>
      <c r="BT38">
        <f t="shared" ref="BT38:BT61" si="25">BS38-BR38</f>
        <v>265</v>
      </c>
      <c r="BU38" s="46">
        <f t="shared" ref="BU38:BU61" si="26">BF38+BG38</f>
        <v>4.2320000000000002</v>
      </c>
      <c r="BV38" s="47">
        <v>24</v>
      </c>
      <c r="BW38" s="47">
        <v>24</v>
      </c>
      <c r="BX38" s="46">
        <v>18.77</v>
      </c>
      <c r="BY38" s="46">
        <v>6.83</v>
      </c>
      <c r="BZ38" s="219"/>
    </row>
    <row r="39" spans="1:79">
      <c r="A39" s="548"/>
      <c r="B39" s="239">
        <v>42769</v>
      </c>
      <c r="C39" s="25">
        <v>60.92</v>
      </c>
      <c r="D39" s="26">
        <v>0.72250000000000003</v>
      </c>
      <c r="E39" s="27">
        <v>68</v>
      </c>
      <c r="F39" s="27">
        <v>54</v>
      </c>
      <c r="G39" s="28">
        <v>24</v>
      </c>
      <c r="H39" s="28">
        <v>0</v>
      </c>
      <c r="I39" s="28">
        <v>24</v>
      </c>
      <c r="J39" s="28">
        <v>0</v>
      </c>
      <c r="K39" s="29">
        <v>0</v>
      </c>
      <c r="L39" s="29">
        <v>0</v>
      </c>
      <c r="M39" s="29">
        <v>0</v>
      </c>
      <c r="N39" s="29">
        <v>0</v>
      </c>
      <c r="O39" s="29">
        <v>0</v>
      </c>
      <c r="P39" s="29">
        <v>0</v>
      </c>
      <c r="Q39" s="29">
        <v>3720</v>
      </c>
      <c r="R39" s="30">
        <v>3578</v>
      </c>
      <c r="S39" s="30">
        <v>3578</v>
      </c>
      <c r="T39" s="240">
        <v>3517</v>
      </c>
      <c r="U39" s="241">
        <v>3626</v>
      </c>
      <c r="V39" s="28">
        <v>47</v>
      </c>
      <c r="W39" s="28">
        <v>0</v>
      </c>
      <c r="X39" s="28">
        <v>44</v>
      </c>
      <c r="Y39" s="28">
        <v>0</v>
      </c>
      <c r="Z39" s="28">
        <v>64</v>
      </c>
      <c r="AA39" s="27">
        <v>0</v>
      </c>
      <c r="AB39" s="32">
        <f t="shared" si="17"/>
        <v>109</v>
      </c>
      <c r="AC39" s="33">
        <f t="shared" si="18"/>
        <v>-61</v>
      </c>
      <c r="AD39" s="27">
        <v>153</v>
      </c>
      <c r="AE39" s="214">
        <f t="shared" si="19"/>
        <v>0.98747276688453156</v>
      </c>
      <c r="AF39" s="35">
        <f t="shared" si="20"/>
        <v>155</v>
      </c>
      <c r="AG39" s="34">
        <f t="shared" si="21"/>
        <v>0.94543010752688172</v>
      </c>
      <c r="AH39" s="36">
        <f t="shared" si="5"/>
        <v>1</v>
      </c>
      <c r="AI39" s="37">
        <f>IF(T39&gt;0,(1440-((W39*V39+AR39*AS39)+(Y39*W39+AT39*AU39)+(Z39*AA39+AV39*AW39))/(V39+X39+Z39))/1440,"no data")</f>
        <v>0.97419354838709671</v>
      </c>
      <c r="AJ39" s="83">
        <v>11.35</v>
      </c>
      <c r="AK39" s="84">
        <v>174.49</v>
      </c>
      <c r="AL39" s="40">
        <f t="shared" si="7"/>
        <v>1980.4615000000001</v>
      </c>
      <c r="AM39" s="83">
        <v>30.475000000000001</v>
      </c>
      <c r="AN39" s="86">
        <v>940</v>
      </c>
      <c r="AO39" s="243">
        <f t="shared" si="8"/>
        <v>28646.5</v>
      </c>
      <c r="AP39" s="244">
        <f t="shared" si="9"/>
        <v>8708.2631504122837</v>
      </c>
      <c r="AQ39" s="217">
        <f t="shared" si="10"/>
        <v>149.08333333333334</v>
      </c>
      <c r="AR39" s="27">
        <v>0</v>
      </c>
      <c r="AS39" s="45">
        <v>0</v>
      </c>
      <c r="AT39" s="45">
        <v>0</v>
      </c>
      <c r="AU39" s="27">
        <v>0</v>
      </c>
      <c r="AV39" s="45">
        <v>4</v>
      </c>
      <c r="AW39" s="27">
        <v>1440</v>
      </c>
      <c r="AX39" s="27">
        <v>0</v>
      </c>
      <c r="AZ39" s="46">
        <v>1136</v>
      </c>
      <c r="BA39" s="46">
        <v>1054</v>
      </c>
      <c r="BB39" s="46">
        <v>1436</v>
      </c>
      <c r="BC39" s="218">
        <f t="shared" si="22"/>
        <v>-82</v>
      </c>
      <c r="BD39" s="46">
        <f t="shared" si="23"/>
        <v>8708.2631504122837</v>
      </c>
      <c r="BE39" s="46">
        <f t="shared" si="12"/>
        <v>8708.2631504122837</v>
      </c>
      <c r="BF39" s="245">
        <v>1.954</v>
      </c>
      <c r="BG39" s="52">
        <v>1.954</v>
      </c>
      <c r="BH39" s="52">
        <v>32.19</v>
      </c>
      <c r="BI39" s="52">
        <v>29.59</v>
      </c>
      <c r="BJ39" s="52">
        <v>23.16</v>
      </c>
      <c r="BK39" s="52">
        <v>30.55</v>
      </c>
      <c r="BL39" s="50">
        <v>998.46</v>
      </c>
      <c r="BM39" s="50">
        <v>50.03</v>
      </c>
      <c r="BN39" s="63">
        <v>0.91779999999999995</v>
      </c>
      <c r="BO39" s="47">
        <v>93.58</v>
      </c>
      <c r="BP39" s="47">
        <v>83.98</v>
      </c>
      <c r="BQ39" s="54">
        <f t="shared" si="24"/>
        <v>-9.5999999999999943</v>
      </c>
      <c r="BR39" s="46">
        <v>12405</v>
      </c>
      <c r="BS39" s="46">
        <v>12576</v>
      </c>
      <c r="BT39">
        <f t="shared" si="25"/>
        <v>171</v>
      </c>
      <c r="BU39" s="46">
        <f t="shared" si="26"/>
        <v>3.9079999999999999</v>
      </c>
      <c r="BV39" s="47">
        <v>24</v>
      </c>
      <c r="BW39" s="47">
        <v>24</v>
      </c>
      <c r="BX39" s="46">
        <v>22.45</v>
      </c>
      <c r="BY39" s="46">
        <v>7.65</v>
      </c>
      <c r="BZ39" s="219"/>
    </row>
    <row r="40" spans="1:79">
      <c r="A40" s="549"/>
      <c r="B40" s="239">
        <v>42770</v>
      </c>
      <c r="C40" s="25">
        <v>59.8</v>
      </c>
      <c r="D40" s="26">
        <v>0.81200000000000006</v>
      </c>
      <c r="E40" s="27">
        <v>67</v>
      </c>
      <c r="F40" s="27">
        <v>55</v>
      </c>
      <c r="G40" s="28">
        <v>24</v>
      </c>
      <c r="H40" s="28">
        <v>0</v>
      </c>
      <c r="I40" s="28">
        <v>24</v>
      </c>
      <c r="J40" s="28">
        <v>0</v>
      </c>
      <c r="K40" s="29">
        <v>0</v>
      </c>
      <c r="L40" s="29">
        <v>0</v>
      </c>
      <c r="M40" s="29">
        <v>0</v>
      </c>
      <c r="N40" s="29">
        <v>0</v>
      </c>
      <c r="O40" s="29">
        <v>0</v>
      </c>
      <c r="P40" s="29">
        <v>0</v>
      </c>
      <c r="Q40" s="29">
        <v>3720</v>
      </c>
      <c r="R40" s="30">
        <v>3571</v>
      </c>
      <c r="S40" s="30">
        <v>3531</v>
      </c>
      <c r="T40" s="240">
        <v>3476</v>
      </c>
      <c r="U40" s="241">
        <v>3582</v>
      </c>
      <c r="V40" s="28">
        <v>47</v>
      </c>
      <c r="W40" s="28">
        <v>0</v>
      </c>
      <c r="X40" s="28">
        <v>44</v>
      </c>
      <c r="Y40" s="28">
        <v>0</v>
      </c>
      <c r="Z40" s="28">
        <v>64</v>
      </c>
      <c r="AA40" s="27">
        <v>0</v>
      </c>
      <c r="AB40" s="32">
        <f t="shared" si="17"/>
        <v>106</v>
      </c>
      <c r="AC40" s="33">
        <f t="shared" si="18"/>
        <v>-55</v>
      </c>
      <c r="AD40" s="27">
        <v>153</v>
      </c>
      <c r="AE40" s="214">
        <f t="shared" si="19"/>
        <v>0.97549019607843135</v>
      </c>
      <c r="AF40" s="35">
        <f t="shared" si="20"/>
        <v>155</v>
      </c>
      <c r="AG40" s="34">
        <f t="shared" si="21"/>
        <v>0.93440860215053767</v>
      </c>
      <c r="AH40" s="36">
        <f t="shared" si="5"/>
        <v>1</v>
      </c>
      <c r="AI40" s="37">
        <f t="shared" ref="AI40:AI61" si="27">IF(T40&gt;0,(1440-((W40*V40+AR40*AS40)+(Y40*X40+AT40*AU40)+(Z40*AA40+AV40*AW40))/(V40+X40+Z40))/1440,"no data")</f>
        <v>0.96129032258064517</v>
      </c>
      <c r="AJ40" s="83">
        <v>11.375</v>
      </c>
      <c r="AK40" s="84">
        <v>176.27</v>
      </c>
      <c r="AL40" s="40">
        <f t="shared" si="7"/>
        <v>2005.0712500000002</v>
      </c>
      <c r="AM40" s="83">
        <v>30.221</v>
      </c>
      <c r="AN40" s="86">
        <v>941</v>
      </c>
      <c r="AO40" s="243">
        <f t="shared" si="8"/>
        <v>28437.960999999999</v>
      </c>
      <c r="AP40" s="244">
        <f t="shared" si="9"/>
        <v>8758.0645138089749</v>
      </c>
      <c r="AQ40" s="217">
        <f t="shared" si="10"/>
        <v>148.79166666666666</v>
      </c>
      <c r="AR40" s="27">
        <v>0</v>
      </c>
      <c r="AS40" s="45">
        <v>0</v>
      </c>
      <c r="AT40" s="45">
        <v>0</v>
      </c>
      <c r="AU40" s="27">
        <v>0</v>
      </c>
      <c r="AV40" s="45">
        <v>6</v>
      </c>
      <c r="AW40" s="27">
        <v>1440</v>
      </c>
      <c r="AX40" s="27">
        <v>0</v>
      </c>
      <c r="AZ40" s="46">
        <v>1134</v>
      </c>
      <c r="BA40" s="46">
        <v>1046</v>
      </c>
      <c r="BB40" s="46">
        <v>1402</v>
      </c>
      <c r="BC40" s="218">
        <f t="shared" si="22"/>
        <v>-88</v>
      </c>
      <c r="BD40" s="46">
        <f t="shared" si="23"/>
        <v>8758.0645138089749</v>
      </c>
      <c r="BE40" s="46">
        <f t="shared" si="12"/>
        <v>8758.0645138089749</v>
      </c>
      <c r="BF40" s="245">
        <v>1.782</v>
      </c>
      <c r="BG40" s="52">
        <v>1.762</v>
      </c>
      <c r="BH40" s="52">
        <v>32</v>
      </c>
      <c r="BI40" s="50">
        <v>29.5</v>
      </c>
      <c r="BJ40" s="50">
        <v>22.9</v>
      </c>
      <c r="BK40" s="50">
        <v>30.26</v>
      </c>
      <c r="BL40" s="52">
        <v>989.9</v>
      </c>
      <c r="BM40" s="50">
        <v>50</v>
      </c>
      <c r="BN40" s="52">
        <v>0.91679999999999995</v>
      </c>
      <c r="BO40" s="50">
        <v>94.98</v>
      </c>
      <c r="BP40" s="50">
        <v>84.09</v>
      </c>
      <c r="BQ40" s="54">
        <f t="shared" si="24"/>
        <v>-10.89</v>
      </c>
      <c r="BR40" s="46">
        <v>12366</v>
      </c>
      <c r="BS40" s="46">
        <v>12545</v>
      </c>
      <c r="BT40">
        <f t="shared" si="25"/>
        <v>179</v>
      </c>
      <c r="BU40" s="46">
        <f t="shared" si="26"/>
        <v>3.544</v>
      </c>
      <c r="BV40" s="46">
        <v>24</v>
      </c>
      <c r="BW40" s="46">
        <v>24</v>
      </c>
      <c r="BX40" s="46">
        <v>24</v>
      </c>
      <c r="BY40" s="46">
        <v>7.12</v>
      </c>
      <c r="BZ40" s="219"/>
    </row>
    <row r="41" spans="1:79" ht="12.75" customHeight="1">
      <c r="A41" s="547" t="s">
        <v>126</v>
      </c>
      <c r="B41" s="239">
        <v>42771</v>
      </c>
      <c r="C41" s="69">
        <v>57</v>
      </c>
      <c r="D41" s="70">
        <v>0.62</v>
      </c>
      <c r="E41" s="71">
        <v>66</v>
      </c>
      <c r="F41" s="71">
        <v>49</v>
      </c>
      <c r="G41" s="72">
        <v>24</v>
      </c>
      <c r="H41" s="72">
        <v>0</v>
      </c>
      <c r="I41" s="72">
        <v>12</v>
      </c>
      <c r="J41" s="72">
        <v>31</v>
      </c>
      <c r="K41" s="73">
        <v>0</v>
      </c>
      <c r="L41" s="73">
        <v>0</v>
      </c>
      <c r="M41" s="73">
        <v>0</v>
      </c>
      <c r="N41" s="73">
        <v>0</v>
      </c>
      <c r="O41" s="73">
        <v>6</v>
      </c>
      <c r="P41" s="73">
        <v>31</v>
      </c>
      <c r="Q41" s="127">
        <v>3720</v>
      </c>
      <c r="R41" s="75">
        <v>2835</v>
      </c>
      <c r="S41" s="75">
        <v>2745</v>
      </c>
      <c r="T41" s="229">
        <v>2663</v>
      </c>
      <c r="U41" s="230">
        <v>2752</v>
      </c>
      <c r="V41" s="71">
        <v>44</v>
      </c>
      <c r="W41" s="71">
        <v>0</v>
      </c>
      <c r="X41" s="71">
        <v>44</v>
      </c>
      <c r="Y41" s="71">
        <v>624</v>
      </c>
      <c r="Z41" s="71">
        <v>64</v>
      </c>
      <c r="AA41" s="71">
        <v>0</v>
      </c>
      <c r="AB41" s="77">
        <f t="shared" si="17"/>
        <v>89</v>
      </c>
      <c r="AC41" s="75">
        <f t="shared" si="18"/>
        <v>-82</v>
      </c>
      <c r="AD41" s="71">
        <v>157</v>
      </c>
      <c r="AE41" s="79">
        <f t="shared" si="19"/>
        <v>0.73036093418259018</v>
      </c>
      <c r="AF41" s="80">
        <f t="shared" si="20"/>
        <v>155</v>
      </c>
      <c r="AG41" s="79">
        <f t="shared" si="21"/>
        <v>0.7158602150537634</v>
      </c>
      <c r="AH41" s="81">
        <f t="shared" si="5"/>
        <v>0.87456140350877198</v>
      </c>
      <c r="AI41" s="82">
        <f t="shared" si="27"/>
        <v>0.77726608187134505</v>
      </c>
      <c r="AJ41" s="83">
        <v>5.8529999999999998</v>
      </c>
      <c r="AK41" s="84">
        <v>183.36</v>
      </c>
      <c r="AL41" s="103">
        <f t="shared" si="7"/>
        <v>1073.2060799999999</v>
      </c>
      <c r="AM41" s="83">
        <v>23.966000000000001</v>
      </c>
      <c r="AN41" s="86">
        <v>939</v>
      </c>
      <c r="AO41" s="231">
        <f t="shared" si="8"/>
        <v>22504.074000000001</v>
      </c>
      <c r="AP41" s="232">
        <f t="shared" si="9"/>
        <v>8853.6538039804745</v>
      </c>
      <c r="AQ41" s="233">
        <f t="shared" si="10"/>
        <v>118.125</v>
      </c>
      <c r="AR41" s="90">
        <v>0</v>
      </c>
      <c r="AS41" s="71">
        <v>0</v>
      </c>
      <c r="AT41" s="91">
        <v>21</v>
      </c>
      <c r="AU41" s="91">
        <v>65</v>
      </c>
      <c r="AV41" s="71">
        <v>19</v>
      </c>
      <c r="AW41" s="91">
        <v>1049</v>
      </c>
      <c r="AX41" s="71">
        <v>0</v>
      </c>
      <c r="AZ41" s="71">
        <v>1063</v>
      </c>
      <c r="BA41" s="71">
        <v>614</v>
      </c>
      <c r="BB41" s="71">
        <v>1075</v>
      </c>
      <c r="BC41" s="218">
        <f t="shared" si="22"/>
        <v>-449</v>
      </c>
      <c r="BD41" s="93">
        <f t="shared" si="23"/>
        <v>8853.6538039804745</v>
      </c>
      <c r="BE41" s="527">
        <f t="shared" si="12"/>
        <v>8853.6538039804745</v>
      </c>
      <c r="BF41" s="234">
        <v>2.173</v>
      </c>
      <c r="BG41" s="527">
        <v>0.74299999999999999</v>
      </c>
      <c r="BH41" s="527">
        <v>33.200000000000003</v>
      </c>
      <c r="BI41" s="527">
        <v>28.11</v>
      </c>
      <c r="BJ41" s="527">
        <v>13.45</v>
      </c>
      <c r="BK41" s="527">
        <v>16.739999999999998</v>
      </c>
      <c r="BL41" s="527">
        <v>994.46</v>
      </c>
      <c r="BM41" s="94">
        <v>50</v>
      </c>
      <c r="BN41" s="527">
        <v>0.9143</v>
      </c>
      <c r="BO41" s="94">
        <v>84.9</v>
      </c>
      <c r="BP41" s="94">
        <v>86.17</v>
      </c>
      <c r="BQ41" s="54">
        <f t="shared" si="24"/>
        <v>1.269999999999996</v>
      </c>
      <c r="BR41" s="527">
        <v>12579</v>
      </c>
      <c r="BS41" s="527">
        <v>12033</v>
      </c>
      <c r="BT41" s="169">
        <f t="shared" si="25"/>
        <v>-546</v>
      </c>
      <c r="BU41" s="527">
        <f t="shared" si="26"/>
        <v>2.9159999999999999</v>
      </c>
      <c r="BV41" s="94">
        <v>24</v>
      </c>
      <c r="BW41" s="94">
        <v>9.43</v>
      </c>
      <c r="BX41" s="527">
        <v>4.03</v>
      </c>
      <c r="BY41" s="527">
        <v>6.28</v>
      </c>
      <c r="BZ41" s="235"/>
    </row>
    <row r="42" spans="1:79">
      <c r="A42" s="548"/>
      <c r="B42" s="239">
        <v>42772</v>
      </c>
      <c r="C42" s="69">
        <v>57</v>
      </c>
      <c r="D42" s="100">
        <v>0.63</v>
      </c>
      <c r="E42" s="71">
        <v>69</v>
      </c>
      <c r="F42" s="71">
        <v>45</v>
      </c>
      <c r="G42" s="72">
        <v>24</v>
      </c>
      <c r="H42" s="72">
        <v>0</v>
      </c>
      <c r="I42" s="72">
        <v>24</v>
      </c>
      <c r="J42" s="72">
        <v>0</v>
      </c>
      <c r="K42" s="73">
        <v>0</v>
      </c>
      <c r="L42" s="73">
        <v>0</v>
      </c>
      <c r="M42" s="73">
        <v>0</v>
      </c>
      <c r="N42" s="73">
        <v>0</v>
      </c>
      <c r="O42" s="73">
        <v>0</v>
      </c>
      <c r="P42" s="73">
        <v>0</v>
      </c>
      <c r="Q42" s="127">
        <v>3720</v>
      </c>
      <c r="R42" s="75">
        <v>3585</v>
      </c>
      <c r="S42" s="75">
        <v>3474</v>
      </c>
      <c r="T42" s="229">
        <v>3445</v>
      </c>
      <c r="U42" s="230">
        <v>3546</v>
      </c>
      <c r="V42" s="71">
        <v>45</v>
      </c>
      <c r="W42" s="71">
        <v>0</v>
      </c>
      <c r="X42" s="71">
        <v>48</v>
      </c>
      <c r="Y42" s="71">
        <v>0</v>
      </c>
      <c r="Z42" s="71">
        <v>64</v>
      </c>
      <c r="AA42" s="71">
        <v>0</v>
      </c>
      <c r="AB42" s="77">
        <f t="shared" si="17"/>
        <v>101</v>
      </c>
      <c r="AC42" s="75">
        <f t="shared" si="18"/>
        <v>-29</v>
      </c>
      <c r="AD42" s="71">
        <v>153</v>
      </c>
      <c r="AE42" s="79">
        <f t="shared" si="19"/>
        <v>0.96568627450980393</v>
      </c>
      <c r="AF42" s="80">
        <f t="shared" si="20"/>
        <v>155</v>
      </c>
      <c r="AG42" s="79">
        <f t="shared" si="21"/>
        <v>0.92607526881720426</v>
      </c>
      <c r="AH42" s="81">
        <f t="shared" si="5"/>
        <v>1</v>
      </c>
      <c r="AI42" s="82">
        <f t="shared" si="27"/>
        <v>0.9426751592356688</v>
      </c>
      <c r="AJ42" s="83">
        <v>10.23</v>
      </c>
      <c r="AK42" s="84">
        <v>175.06</v>
      </c>
      <c r="AL42" s="103">
        <f t="shared" si="7"/>
        <v>1790.8638000000001</v>
      </c>
      <c r="AM42" s="83">
        <v>29.699000000000002</v>
      </c>
      <c r="AN42" s="86">
        <v>939</v>
      </c>
      <c r="AO42" s="231">
        <f t="shared" si="8"/>
        <v>27887.361000000001</v>
      </c>
      <c r="AP42" s="232">
        <f t="shared" si="9"/>
        <v>8614.8693178519588</v>
      </c>
      <c r="AQ42" s="233">
        <f t="shared" si="10"/>
        <v>149.375</v>
      </c>
      <c r="AR42" s="90">
        <v>0</v>
      </c>
      <c r="AS42" s="71">
        <v>0</v>
      </c>
      <c r="AT42" s="91">
        <v>0</v>
      </c>
      <c r="AU42" s="91">
        <v>0</v>
      </c>
      <c r="AV42" s="71">
        <v>9</v>
      </c>
      <c r="AW42" s="91">
        <v>1440</v>
      </c>
      <c r="AX42" s="71">
        <v>0</v>
      </c>
      <c r="AZ42" s="71">
        <v>1080</v>
      </c>
      <c r="BA42" s="71">
        <v>1157</v>
      </c>
      <c r="BB42" s="71">
        <v>1309</v>
      </c>
      <c r="BC42" s="218">
        <f t="shared" si="22"/>
        <v>77</v>
      </c>
      <c r="BD42" s="93">
        <f t="shared" si="23"/>
        <v>8614.8693178519588</v>
      </c>
      <c r="BE42" s="527">
        <f t="shared" si="12"/>
        <v>8614.8693178519588</v>
      </c>
      <c r="BF42" s="234">
        <v>1.3260000000000001</v>
      </c>
      <c r="BG42" s="527">
        <v>1.282</v>
      </c>
      <c r="BH42" s="527">
        <v>31.9</v>
      </c>
      <c r="BI42" s="527">
        <v>28.49</v>
      </c>
      <c r="BJ42" s="527">
        <v>24.56</v>
      </c>
      <c r="BK42" s="527">
        <v>30.69</v>
      </c>
      <c r="BL42" s="99">
        <v>999.08</v>
      </c>
      <c r="BM42" s="99">
        <v>50.02</v>
      </c>
      <c r="BN42" s="527">
        <v>0.91739999999999999</v>
      </c>
      <c r="BO42" s="94">
        <v>86.11</v>
      </c>
      <c r="BP42" s="94">
        <v>86.13</v>
      </c>
      <c r="BQ42" s="54">
        <f t="shared" si="24"/>
        <v>1.9999999999996021E-2</v>
      </c>
      <c r="BR42" s="527">
        <v>12550</v>
      </c>
      <c r="BS42" s="527">
        <v>12033</v>
      </c>
      <c r="BT42" s="169">
        <f t="shared" si="25"/>
        <v>-517</v>
      </c>
      <c r="BU42" s="527">
        <f t="shared" si="26"/>
        <v>2.6080000000000001</v>
      </c>
      <c r="BV42" s="94">
        <v>24</v>
      </c>
      <c r="BW42" s="94">
        <v>24</v>
      </c>
      <c r="BX42" s="527">
        <v>7.78</v>
      </c>
      <c r="BY42" s="527">
        <v>0</v>
      </c>
      <c r="BZ42" s="235"/>
    </row>
    <row r="43" spans="1:79">
      <c r="A43" s="548"/>
      <c r="B43" s="239">
        <v>42773</v>
      </c>
      <c r="C43" s="69">
        <v>59.3</v>
      </c>
      <c r="D43" s="100">
        <v>0.626</v>
      </c>
      <c r="E43" s="71">
        <v>70</v>
      </c>
      <c r="F43" s="71">
        <v>47</v>
      </c>
      <c r="G43" s="72">
        <v>24</v>
      </c>
      <c r="H43" s="72">
        <v>0</v>
      </c>
      <c r="I43" s="72">
        <v>24</v>
      </c>
      <c r="J43" s="72">
        <v>0</v>
      </c>
      <c r="K43" s="73">
        <v>0</v>
      </c>
      <c r="L43" s="73">
        <v>0</v>
      </c>
      <c r="M43" s="73">
        <v>0</v>
      </c>
      <c r="N43" s="73">
        <v>0</v>
      </c>
      <c r="O43" s="73">
        <v>0</v>
      </c>
      <c r="P43" s="73">
        <v>0</v>
      </c>
      <c r="Q43" s="127">
        <v>3717</v>
      </c>
      <c r="R43" s="75">
        <v>3599</v>
      </c>
      <c r="S43" s="75">
        <v>3599</v>
      </c>
      <c r="T43" s="229">
        <v>3554</v>
      </c>
      <c r="U43" s="230">
        <v>3665</v>
      </c>
      <c r="V43" s="71">
        <v>46</v>
      </c>
      <c r="W43" s="71">
        <v>0</v>
      </c>
      <c r="X43" s="71">
        <v>48</v>
      </c>
      <c r="Y43" s="71">
        <v>0</v>
      </c>
      <c r="Z43" s="71">
        <v>64</v>
      </c>
      <c r="AA43" s="71">
        <v>0</v>
      </c>
      <c r="AB43" s="77">
        <f t="shared" si="17"/>
        <v>111</v>
      </c>
      <c r="AC43" s="75">
        <f t="shared" si="18"/>
        <v>-45</v>
      </c>
      <c r="AD43" s="71">
        <v>155</v>
      </c>
      <c r="AE43" s="79">
        <f t="shared" si="19"/>
        <v>0.98521505376344087</v>
      </c>
      <c r="AF43" s="80">
        <f t="shared" si="20"/>
        <v>154.875</v>
      </c>
      <c r="AG43" s="79">
        <f t="shared" si="21"/>
        <v>0.9561474307237019</v>
      </c>
      <c r="AH43" s="81">
        <f t="shared" si="5"/>
        <v>1</v>
      </c>
      <c r="AI43" s="82">
        <f t="shared" si="27"/>
        <v>0.96835443037974678</v>
      </c>
      <c r="AJ43" s="83">
        <v>10.8</v>
      </c>
      <c r="AK43" s="84">
        <v>170.09</v>
      </c>
      <c r="AL43" s="103">
        <f t="shared" si="7"/>
        <v>1836.9720000000002</v>
      </c>
      <c r="AM43" s="83">
        <v>30.965</v>
      </c>
      <c r="AN43" s="86">
        <v>938</v>
      </c>
      <c r="AO43" s="231">
        <f t="shared" si="8"/>
        <v>29045.17</v>
      </c>
      <c r="AP43" s="232">
        <f t="shared" si="9"/>
        <v>8689.4040517726498</v>
      </c>
      <c r="AQ43" s="233">
        <f t="shared" si="10"/>
        <v>149.95833333333334</v>
      </c>
      <c r="AR43" s="101">
        <v>0</v>
      </c>
      <c r="AS43" s="71">
        <v>0</v>
      </c>
      <c r="AT43" s="91">
        <v>0</v>
      </c>
      <c r="AU43" s="91">
        <v>0</v>
      </c>
      <c r="AV43" s="71">
        <v>5</v>
      </c>
      <c r="AW43" s="91">
        <v>1440</v>
      </c>
      <c r="AX43" s="71">
        <v>0</v>
      </c>
      <c r="AZ43" s="71">
        <v>1099</v>
      </c>
      <c r="BA43" s="71">
        <v>1143</v>
      </c>
      <c r="BB43" s="71">
        <v>1423</v>
      </c>
      <c r="BC43" s="218">
        <f t="shared" si="22"/>
        <v>44</v>
      </c>
      <c r="BD43" s="93">
        <f t="shared" si="23"/>
        <v>8689.4040517726498</v>
      </c>
      <c r="BE43" s="527">
        <f t="shared" si="12"/>
        <v>8689.4040517726498</v>
      </c>
      <c r="BF43" s="234">
        <v>1.829</v>
      </c>
      <c r="BG43" s="527">
        <v>1.7789999999999999</v>
      </c>
      <c r="BH43" s="527">
        <v>32</v>
      </c>
      <c r="BI43" s="527">
        <v>28.9</v>
      </c>
      <c r="BJ43" s="527">
        <v>24.4</v>
      </c>
      <c r="BK43" s="527">
        <v>30.5</v>
      </c>
      <c r="BL43" s="99">
        <v>998.71</v>
      </c>
      <c r="BM43" s="99">
        <v>49.95</v>
      </c>
      <c r="BN43" s="527">
        <v>0.91930000000000001</v>
      </c>
      <c r="BO43" s="94">
        <v>88.7</v>
      </c>
      <c r="BP43" s="94">
        <v>86.1</v>
      </c>
      <c r="BQ43" s="54">
        <f t="shared" si="24"/>
        <v>-2.6000000000000085</v>
      </c>
      <c r="BR43" s="527">
        <v>12521</v>
      </c>
      <c r="BS43" s="527">
        <v>12124</v>
      </c>
      <c r="BT43" s="169">
        <f t="shared" si="25"/>
        <v>-397</v>
      </c>
      <c r="BU43" s="527">
        <f t="shared" si="26"/>
        <v>3.6079999999999997</v>
      </c>
      <c r="BV43" s="94">
        <v>24</v>
      </c>
      <c r="BW43" s="94">
        <v>24</v>
      </c>
      <c r="BX43" s="527">
        <v>13.88</v>
      </c>
      <c r="BY43" s="527">
        <v>6.16</v>
      </c>
      <c r="BZ43" s="235"/>
    </row>
    <row r="44" spans="1:79">
      <c r="A44" s="548"/>
      <c r="B44" s="239">
        <v>42774</v>
      </c>
      <c r="C44" s="69">
        <v>62.7</v>
      </c>
      <c r="D44" s="100">
        <v>0.59499999999999997</v>
      </c>
      <c r="E44" s="102">
        <v>74</v>
      </c>
      <c r="F44" s="102">
        <v>52</v>
      </c>
      <c r="G44" s="72">
        <v>24</v>
      </c>
      <c r="H44" s="72">
        <v>0</v>
      </c>
      <c r="I44" s="72">
        <v>24</v>
      </c>
      <c r="J44" s="72">
        <v>0</v>
      </c>
      <c r="K44" s="73">
        <v>0</v>
      </c>
      <c r="L44" s="73">
        <v>0</v>
      </c>
      <c r="M44" s="73">
        <v>0</v>
      </c>
      <c r="N44" s="73">
        <v>0</v>
      </c>
      <c r="O44" s="73">
        <v>0</v>
      </c>
      <c r="P44" s="73">
        <v>0</v>
      </c>
      <c r="Q44" s="127">
        <v>3703</v>
      </c>
      <c r="R44" s="75">
        <v>3588</v>
      </c>
      <c r="S44" s="75">
        <v>3588</v>
      </c>
      <c r="T44" s="229">
        <v>3537</v>
      </c>
      <c r="U44" s="230">
        <v>3645</v>
      </c>
      <c r="V44" s="71">
        <v>45</v>
      </c>
      <c r="W44" s="102">
        <v>0</v>
      </c>
      <c r="X44" s="102">
        <v>47</v>
      </c>
      <c r="Y44" s="102">
        <v>0</v>
      </c>
      <c r="Z44" s="102">
        <v>64</v>
      </c>
      <c r="AA44" s="102">
        <v>0</v>
      </c>
      <c r="AB44" s="77">
        <f t="shared" si="17"/>
        <v>108</v>
      </c>
      <c r="AC44" s="75">
        <f t="shared" si="18"/>
        <v>-51</v>
      </c>
      <c r="AD44" s="71">
        <v>154</v>
      </c>
      <c r="AE44" s="313">
        <f t="shared" si="19"/>
        <v>0.98620129870129869</v>
      </c>
      <c r="AF44" s="80">
        <f t="shared" si="20"/>
        <v>154.29166666666666</v>
      </c>
      <c r="AG44" s="79">
        <f t="shared" si="21"/>
        <v>0.95517148258169049</v>
      </c>
      <c r="AH44" s="81">
        <f t="shared" si="5"/>
        <v>1</v>
      </c>
      <c r="AI44" s="82">
        <f t="shared" si="27"/>
        <v>0.97435897435897434</v>
      </c>
      <c r="AJ44" s="83">
        <v>11</v>
      </c>
      <c r="AK44" s="84">
        <v>172.3</v>
      </c>
      <c r="AL44" s="103">
        <f t="shared" si="7"/>
        <v>1895.3000000000002</v>
      </c>
      <c r="AM44" s="83">
        <v>30.779</v>
      </c>
      <c r="AN44" s="86">
        <v>936</v>
      </c>
      <c r="AO44" s="231">
        <f t="shared" si="8"/>
        <v>28809.144</v>
      </c>
      <c r="AP44" s="232">
        <f t="shared" si="9"/>
        <v>8680.9284704551883</v>
      </c>
      <c r="AQ44" s="233">
        <f t="shared" si="10"/>
        <v>149.5</v>
      </c>
      <c r="AR44" s="71">
        <v>0</v>
      </c>
      <c r="AS44" s="91">
        <v>0</v>
      </c>
      <c r="AT44" s="91">
        <v>0</v>
      </c>
      <c r="AU44" s="71">
        <v>0</v>
      </c>
      <c r="AV44" s="91">
        <v>4</v>
      </c>
      <c r="AW44" s="71">
        <v>1440</v>
      </c>
      <c r="AX44" s="71">
        <v>0</v>
      </c>
      <c r="AZ44" s="527">
        <v>1088</v>
      </c>
      <c r="BA44" s="527">
        <v>1126</v>
      </c>
      <c r="BB44" s="527">
        <v>1431</v>
      </c>
      <c r="BC44" s="218">
        <f t="shared" si="22"/>
        <v>38</v>
      </c>
      <c r="BD44" s="94">
        <f t="shared" si="23"/>
        <v>8680.9284704551883</v>
      </c>
      <c r="BE44" s="527">
        <f t="shared" si="12"/>
        <v>8680.9284704551883</v>
      </c>
      <c r="BF44" s="234">
        <v>1.8779999999999999</v>
      </c>
      <c r="BG44" s="527">
        <v>1.8779999999999999</v>
      </c>
      <c r="BH44" s="527">
        <v>31.7</v>
      </c>
      <c r="BI44" s="527">
        <v>28.7</v>
      </c>
      <c r="BJ44" s="527">
        <v>24.1</v>
      </c>
      <c r="BK44" s="527">
        <v>30.5</v>
      </c>
      <c r="BL44" s="99">
        <v>996</v>
      </c>
      <c r="BM44" s="99">
        <v>50</v>
      </c>
      <c r="BN44" s="99">
        <v>0.91859999999999997</v>
      </c>
      <c r="BO44" s="94">
        <v>89</v>
      </c>
      <c r="BP44" s="94">
        <v>86.1</v>
      </c>
      <c r="BQ44" s="54">
        <f t="shared" si="24"/>
        <v>-2.9000000000000057</v>
      </c>
      <c r="BR44" s="527">
        <v>12547</v>
      </c>
      <c r="BS44" s="527">
        <v>12171</v>
      </c>
      <c r="BT44" s="169">
        <f t="shared" si="25"/>
        <v>-376</v>
      </c>
      <c r="BU44" s="527">
        <f t="shared" si="26"/>
        <v>3.7559999999999998</v>
      </c>
      <c r="BV44" s="94">
        <v>24</v>
      </c>
      <c r="BW44" s="94">
        <v>24</v>
      </c>
      <c r="BX44" s="527">
        <v>14.7</v>
      </c>
      <c r="BY44" s="527">
        <v>7.2</v>
      </c>
      <c r="BZ44" s="527"/>
    </row>
    <row r="45" spans="1:79">
      <c r="A45" s="548"/>
      <c r="B45" s="239">
        <v>42775</v>
      </c>
      <c r="C45" s="69">
        <v>62.2</v>
      </c>
      <c r="D45" s="100">
        <v>0.59899999999999998</v>
      </c>
      <c r="E45" s="71">
        <v>74</v>
      </c>
      <c r="F45" s="71">
        <v>55</v>
      </c>
      <c r="G45" s="71">
        <v>24</v>
      </c>
      <c r="H45" s="71">
        <v>0</v>
      </c>
      <c r="I45" s="71">
        <v>24</v>
      </c>
      <c r="J45" s="71">
        <v>0</v>
      </c>
      <c r="K45" s="73">
        <v>0</v>
      </c>
      <c r="L45" s="73">
        <v>0</v>
      </c>
      <c r="M45" s="73">
        <v>0</v>
      </c>
      <c r="N45" s="73">
        <v>0</v>
      </c>
      <c r="O45" s="73">
        <v>0</v>
      </c>
      <c r="P45" s="73">
        <v>0</v>
      </c>
      <c r="Q45" s="127">
        <v>3707</v>
      </c>
      <c r="R45" s="75">
        <v>3586</v>
      </c>
      <c r="S45" s="75">
        <v>3586</v>
      </c>
      <c r="T45" s="229">
        <v>3540</v>
      </c>
      <c r="U45" s="230">
        <v>3649</v>
      </c>
      <c r="V45" s="71">
        <v>46</v>
      </c>
      <c r="W45" s="71">
        <v>0</v>
      </c>
      <c r="X45" s="71">
        <v>47</v>
      </c>
      <c r="Y45" s="71">
        <v>0</v>
      </c>
      <c r="Z45" s="71">
        <v>64</v>
      </c>
      <c r="AA45" s="71">
        <v>0</v>
      </c>
      <c r="AB45" s="77">
        <f t="shared" si="17"/>
        <v>109</v>
      </c>
      <c r="AC45" s="75">
        <f t="shared" si="18"/>
        <v>-46</v>
      </c>
      <c r="AD45" s="71">
        <v>154</v>
      </c>
      <c r="AE45" s="79">
        <f t="shared" si="19"/>
        <v>0.98728354978354982</v>
      </c>
      <c r="AF45" s="80">
        <f t="shared" si="20"/>
        <v>154.45833333333334</v>
      </c>
      <c r="AG45" s="79">
        <f t="shared" si="21"/>
        <v>0.95495009441596979</v>
      </c>
      <c r="AH45" s="81">
        <f t="shared" si="5"/>
        <v>1</v>
      </c>
      <c r="AI45" s="82">
        <f t="shared" si="27"/>
        <v>0.97452229299363058</v>
      </c>
      <c r="AJ45" s="83">
        <v>10.97</v>
      </c>
      <c r="AK45" s="84">
        <v>171.9</v>
      </c>
      <c r="AL45" s="103">
        <f t="shared" si="7"/>
        <v>1885.7430000000002</v>
      </c>
      <c r="AM45" s="83">
        <v>30.754999999999999</v>
      </c>
      <c r="AN45" s="86">
        <v>938</v>
      </c>
      <c r="AO45" s="231">
        <f t="shared" si="8"/>
        <v>28848.19</v>
      </c>
      <c r="AP45" s="232">
        <f t="shared" si="9"/>
        <v>8681.9019774011285</v>
      </c>
      <c r="AQ45" s="233">
        <f t="shared" si="10"/>
        <v>149.41666666666666</v>
      </c>
      <c r="AR45" s="71">
        <v>0</v>
      </c>
      <c r="AS45" s="71">
        <v>0</v>
      </c>
      <c r="AT45" s="71">
        <v>0</v>
      </c>
      <c r="AU45" s="71">
        <v>0</v>
      </c>
      <c r="AV45" s="71">
        <v>4</v>
      </c>
      <c r="AW45" s="71">
        <v>1440</v>
      </c>
      <c r="AX45" s="71">
        <v>0</v>
      </c>
      <c r="AZ45" s="527">
        <v>1091</v>
      </c>
      <c r="BA45" s="527">
        <v>1121</v>
      </c>
      <c r="BB45" s="527">
        <v>1437</v>
      </c>
      <c r="BC45" s="218">
        <f t="shared" si="22"/>
        <v>30</v>
      </c>
      <c r="BD45" s="94">
        <f t="shared" si="23"/>
        <v>8681.9019774011285</v>
      </c>
      <c r="BE45" s="527">
        <f t="shared" si="12"/>
        <v>8681.9019774011285</v>
      </c>
      <c r="BF45" s="234">
        <v>1.897</v>
      </c>
      <c r="BG45" s="527">
        <v>1.897</v>
      </c>
      <c r="BH45" s="527">
        <v>31.9</v>
      </c>
      <c r="BI45" s="527">
        <v>28.8</v>
      </c>
      <c r="BJ45" s="527">
        <v>24.1</v>
      </c>
      <c r="BK45" s="527">
        <v>30.3</v>
      </c>
      <c r="BL45" s="99">
        <v>998.3</v>
      </c>
      <c r="BM45" s="99">
        <v>50.05</v>
      </c>
      <c r="BN45" s="99">
        <v>0.9194</v>
      </c>
      <c r="BO45" s="94">
        <v>89.3</v>
      </c>
      <c r="BP45" s="94">
        <v>85.9</v>
      </c>
      <c r="BQ45" s="54">
        <f t="shared" si="24"/>
        <v>-3.3999999999999915</v>
      </c>
      <c r="BR45" s="527">
        <v>12550</v>
      </c>
      <c r="BS45" s="527">
        <v>12222</v>
      </c>
      <c r="BT45" s="169">
        <f t="shared" si="25"/>
        <v>-328</v>
      </c>
      <c r="BU45" s="527">
        <f t="shared" si="26"/>
        <v>3.794</v>
      </c>
      <c r="BV45" s="94">
        <v>24</v>
      </c>
      <c r="BW45" s="94">
        <v>24</v>
      </c>
      <c r="BX45" s="527">
        <v>15.4</v>
      </c>
      <c r="BY45" s="527">
        <v>6.9</v>
      </c>
      <c r="BZ45" s="527"/>
    </row>
    <row r="46" spans="1:79">
      <c r="A46" s="548"/>
      <c r="B46" s="239">
        <v>42776</v>
      </c>
      <c r="C46" s="69">
        <v>62.8</v>
      </c>
      <c r="D46" s="100">
        <v>0.53800000000000003</v>
      </c>
      <c r="E46" s="71">
        <v>78</v>
      </c>
      <c r="F46" s="71">
        <v>50</v>
      </c>
      <c r="G46" s="71">
        <v>24</v>
      </c>
      <c r="H46" s="71">
        <v>0</v>
      </c>
      <c r="I46" s="71">
        <v>24</v>
      </c>
      <c r="J46" s="71">
        <v>0</v>
      </c>
      <c r="K46" s="73">
        <v>0</v>
      </c>
      <c r="L46" s="73">
        <v>0</v>
      </c>
      <c r="M46" s="73">
        <v>0</v>
      </c>
      <c r="N46" s="73">
        <v>0</v>
      </c>
      <c r="O46" s="73">
        <v>0</v>
      </c>
      <c r="P46" s="73">
        <v>0</v>
      </c>
      <c r="Q46" s="127">
        <v>3705</v>
      </c>
      <c r="R46" s="75">
        <v>3603</v>
      </c>
      <c r="S46" s="75">
        <v>3603</v>
      </c>
      <c r="T46" s="229">
        <v>3544</v>
      </c>
      <c r="U46" s="230">
        <v>3654</v>
      </c>
      <c r="V46" s="71">
        <v>45</v>
      </c>
      <c r="W46" s="71">
        <v>0</v>
      </c>
      <c r="X46" s="71">
        <v>47</v>
      </c>
      <c r="Y46" s="71">
        <v>0</v>
      </c>
      <c r="Z46" s="71">
        <v>64</v>
      </c>
      <c r="AA46" s="71">
        <v>0</v>
      </c>
      <c r="AB46" s="77">
        <f t="shared" si="17"/>
        <v>110</v>
      </c>
      <c r="AC46" s="75">
        <f t="shared" si="18"/>
        <v>-59</v>
      </c>
      <c r="AD46" s="71">
        <v>155</v>
      </c>
      <c r="AE46" s="79">
        <f t="shared" si="19"/>
        <v>0.98225806451612907</v>
      </c>
      <c r="AF46" s="80">
        <f t="shared" si="20"/>
        <v>154.375</v>
      </c>
      <c r="AG46" s="79">
        <f t="shared" si="21"/>
        <v>0.95654520917678809</v>
      </c>
      <c r="AH46" s="81">
        <f t="shared" si="5"/>
        <v>1</v>
      </c>
      <c r="AI46" s="82">
        <f t="shared" si="27"/>
        <v>0.97435897435897434</v>
      </c>
      <c r="AJ46" s="83">
        <v>11.005000000000001</v>
      </c>
      <c r="AK46" s="84">
        <v>171.4</v>
      </c>
      <c r="AL46" s="103">
        <f t="shared" si="7"/>
        <v>1886.2570000000003</v>
      </c>
      <c r="AM46" s="83">
        <v>30.748000000000001</v>
      </c>
      <c r="AN46" s="86">
        <v>938</v>
      </c>
      <c r="AO46" s="231">
        <f t="shared" si="8"/>
        <v>28841.624</v>
      </c>
      <c r="AP46" s="232">
        <f t="shared" si="9"/>
        <v>8670.3953160270885</v>
      </c>
      <c r="AQ46" s="233">
        <f t="shared" si="10"/>
        <v>150.125</v>
      </c>
      <c r="AR46" s="71">
        <v>0</v>
      </c>
      <c r="AS46" s="71">
        <v>0</v>
      </c>
      <c r="AT46" s="71">
        <v>0</v>
      </c>
      <c r="AU46" s="71">
        <v>0</v>
      </c>
      <c r="AV46" s="91">
        <v>4</v>
      </c>
      <c r="AW46" s="71">
        <v>1440</v>
      </c>
      <c r="AX46" s="71">
        <v>0</v>
      </c>
      <c r="AZ46" s="527">
        <v>1084</v>
      </c>
      <c r="BA46" s="527">
        <v>1126</v>
      </c>
      <c r="BB46" s="527">
        <v>1444</v>
      </c>
      <c r="BC46" s="218">
        <f t="shared" si="22"/>
        <v>42</v>
      </c>
      <c r="BD46" s="94">
        <f t="shared" si="23"/>
        <v>8670.3953160270885</v>
      </c>
      <c r="BE46" s="527">
        <f t="shared" si="12"/>
        <v>8670.3953160270885</v>
      </c>
      <c r="BF46" s="234">
        <v>1.962</v>
      </c>
      <c r="BG46" s="527">
        <v>1.956</v>
      </c>
      <c r="BH46" s="527">
        <v>31.57</v>
      </c>
      <c r="BI46" s="527">
        <v>28.59</v>
      </c>
      <c r="BJ46" s="527">
        <v>24.22</v>
      </c>
      <c r="BK46" s="527">
        <v>30.22</v>
      </c>
      <c r="BL46" s="99">
        <v>997.71</v>
      </c>
      <c r="BM46" s="99">
        <v>50.04</v>
      </c>
      <c r="BN46" s="99">
        <v>0.92010000000000003</v>
      </c>
      <c r="BO46" s="94">
        <v>88.15</v>
      </c>
      <c r="BP46" s="98">
        <v>85.75</v>
      </c>
      <c r="BQ46" s="54">
        <f t="shared" si="24"/>
        <v>-2.4000000000000057</v>
      </c>
      <c r="BR46" s="527">
        <v>12543</v>
      </c>
      <c r="BS46" s="527">
        <v>12206</v>
      </c>
      <c r="BT46" s="169">
        <f t="shared" si="25"/>
        <v>-337</v>
      </c>
      <c r="BU46" s="527">
        <f t="shared" si="26"/>
        <v>3.9180000000000001</v>
      </c>
      <c r="BV46" s="94">
        <v>24</v>
      </c>
      <c r="BW46" s="94">
        <v>24</v>
      </c>
      <c r="BX46" s="527">
        <v>12.83</v>
      </c>
      <c r="BY46" s="647">
        <v>5.92</v>
      </c>
      <c r="BZ46" s="647"/>
    </row>
    <row r="47" spans="1:79">
      <c r="A47" s="549"/>
      <c r="B47" s="239">
        <v>42777</v>
      </c>
      <c r="C47" s="69">
        <v>61.2</v>
      </c>
      <c r="D47" s="100">
        <v>0.57999999999999996</v>
      </c>
      <c r="E47" s="71">
        <v>80</v>
      </c>
      <c r="F47" s="71">
        <v>49</v>
      </c>
      <c r="G47" s="71">
        <v>24</v>
      </c>
      <c r="H47" s="71">
        <v>0</v>
      </c>
      <c r="I47" s="71">
        <v>24</v>
      </c>
      <c r="J47" s="71">
        <v>0</v>
      </c>
      <c r="K47" s="71">
        <v>0</v>
      </c>
      <c r="L47" s="71">
        <v>0</v>
      </c>
      <c r="M47" s="106">
        <v>0</v>
      </c>
      <c r="N47" s="106">
        <v>0</v>
      </c>
      <c r="O47" s="106">
        <v>0</v>
      </c>
      <c r="P47" s="106">
        <v>0</v>
      </c>
      <c r="Q47" s="127">
        <v>3705</v>
      </c>
      <c r="R47" s="75">
        <v>3607</v>
      </c>
      <c r="S47" s="75">
        <v>3607</v>
      </c>
      <c r="T47" s="229">
        <v>3551</v>
      </c>
      <c r="U47" s="230">
        <v>3659</v>
      </c>
      <c r="V47" s="71">
        <v>45</v>
      </c>
      <c r="W47" s="71">
        <v>0</v>
      </c>
      <c r="X47" s="71">
        <v>47</v>
      </c>
      <c r="Y47" s="71">
        <v>0</v>
      </c>
      <c r="Z47" s="71">
        <v>64</v>
      </c>
      <c r="AA47" s="71">
        <v>0</v>
      </c>
      <c r="AB47" s="77">
        <f t="shared" si="17"/>
        <v>108</v>
      </c>
      <c r="AC47" s="75">
        <f t="shared" si="18"/>
        <v>-56</v>
      </c>
      <c r="AD47" s="71">
        <v>155</v>
      </c>
      <c r="AE47" s="79">
        <f t="shared" si="19"/>
        <v>0.98360215053763445</v>
      </c>
      <c r="AF47" s="80">
        <f t="shared" si="20"/>
        <v>154.375</v>
      </c>
      <c r="AG47" s="79">
        <f t="shared" si="21"/>
        <v>0.95843454790823213</v>
      </c>
      <c r="AH47" s="81">
        <f t="shared" si="5"/>
        <v>1</v>
      </c>
      <c r="AI47" s="82">
        <f t="shared" si="27"/>
        <v>0.98076923076923084</v>
      </c>
      <c r="AJ47" s="83">
        <v>10.763</v>
      </c>
      <c r="AK47" s="84">
        <v>172.29</v>
      </c>
      <c r="AL47" s="103">
        <f t="shared" si="7"/>
        <v>1854.35727</v>
      </c>
      <c r="AM47" s="83">
        <v>30.881</v>
      </c>
      <c r="AN47" s="86">
        <v>937</v>
      </c>
      <c r="AO47" s="231">
        <f t="shared" si="8"/>
        <v>28935.496999999999</v>
      </c>
      <c r="AP47" s="232">
        <f t="shared" si="9"/>
        <v>8670.7559194593086</v>
      </c>
      <c r="AQ47" s="233">
        <f t="shared" si="10"/>
        <v>150.29166666666666</v>
      </c>
      <c r="AR47" s="71">
        <v>0</v>
      </c>
      <c r="AS47" s="71">
        <v>0</v>
      </c>
      <c r="AT47" s="71">
        <v>0</v>
      </c>
      <c r="AU47" s="71">
        <v>0</v>
      </c>
      <c r="AV47" s="91">
        <v>3</v>
      </c>
      <c r="AW47" s="71">
        <v>1440</v>
      </c>
      <c r="AX47" s="71">
        <v>0</v>
      </c>
      <c r="AZ47" s="527">
        <v>1079</v>
      </c>
      <c r="BA47" s="527">
        <v>1124</v>
      </c>
      <c r="BB47" s="527">
        <v>1456</v>
      </c>
      <c r="BC47" s="218">
        <f t="shared" si="22"/>
        <v>45</v>
      </c>
      <c r="BD47" s="94">
        <f t="shared" si="23"/>
        <v>8670.7559194593086</v>
      </c>
      <c r="BE47" s="527">
        <f t="shared" si="12"/>
        <v>8670.7559194593086</v>
      </c>
      <c r="BF47" s="234">
        <v>2.0209999999999999</v>
      </c>
      <c r="BG47" s="527">
        <v>2.0209999999999999</v>
      </c>
      <c r="BH47" s="527">
        <v>31.58</v>
      </c>
      <c r="BI47" s="527">
        <v>28.55</v>
      </c>
      <c r="BJ47" s="527">
        <v>24.21</v>
      </c>
      <c r="BK47" s="527">
        <v>30.24</v>
      </c>
      <c r="BL47" s="99">
        <v>960.71</v>
      </c>
      <c r="BM47" s="99">
        <v>50</v>
      </c>
      <c r="BN47" s="99">
        <v>0.92069999999999996</v>
      </c>
      <c r="BO47" s="98">
        <v>87.47</v>
      </c>
      <c r="BP47" s="98">
        <v>85.74</v>
      </c>
      <c r="BQ47" s="54">
        <f t="shared" si="24"/>
        <v>-1.730000000000004</v>
      </c>
      <c r="BR47" s="527">
        <v>12586</v>
      </c>
      <c r="BS47" s="527">
        <v>12236</v>
      </c>
      <c r="BT47" s="169">
        <f t="shared" si="25"/>
        <v>-350</v>
      </c>
      <c r="BU47" s="527">
        <f t="shared" si="26"/>
        <v>4.0419999999999998</v>
      </c>
      <c r="BV47" s="94">
        <v>24</v>
      </c>
      <c r="BW47" s="94">
        <v>24</v>
      </c>
      <c r="BX47" s="527">
        <v>11.73</v>
      </c>
      <c r="BY47" s="527">
        <v>0</v>
      </c>
      <c r="BZ47" s="235"/>
    </row>
    <row r="48" spans="1:79" ht="12.75" customHeight="1">
      <c r="A48" s="547" t="s">
        <v>127</v>
      </c>
      <c r="B48" s="239">
        <v>42778</v>
      </c>
      <c r="C48" s="25">
        <v>62.4</v>
      </c>
      <c r="D48" s="26">
        <v>0.60299999999999998</v>
      </c>
      <c r="E48" s="27">
        <v>79</v>
      </c>
      <c r="F48" s="27">
        <v>50</v>
      </c>
      <c r="G48" s="27">
        <v>24</v>
      </c>
      <c r="H48" s="27">
        <v>0</v>
      </c>
      <c r="I48" s="27">
        <v>24</v>
      </c>
      <c r="J48" s="27">
        <v>0</v>
      </c>
      <c r="K48" s="27">
        <v>0</v>
      </c>
      <c r="L48" s="27">
        <v>0</v>
      </c>
      <c r="M48" s="29">
        <v>0</v>
      </c>
      <c r="N48" s="29">
        <v>0</v>
      </c>
      <c r="O48" s="29">
        <v>0</v>
      </c>
      <c r="P48" s="29">
        <v>0</v>
      </c>
      <c r="Q48" s="116">
        <v>3705</v>
      </c>
      <c r="R48" s="30">
        <v>3593</v>
      </c>
      <c r="S48" s="30">
        <v>3482</v>
      </c>
      <c r="T48" s="240">
        <v>3444</v>
      </c>
      <c r="U48" s="241">
        <v>3550</v>
      </c>
      <c r="V48" s="27">
        <v>45</v>
      </c>
      <c r="W48" s="27">
        <v>0</v>
      </c>
      <c r="X48" s="27">
        <v>46</v>
      </c>
      <c r="Y48" s="27">
        <v>0</v>
      </c>
      <c r="Z48" s="27">
        <v>64</v>
      </c>
      <c r="AA48" s="27">
        <v>0</v>
      </c>
      <c r="AB48" s="32">
        <f t="shared" si="17"/>
        <v>106</v>
      </c>
      <c r="AC48" s="242">
        <f t="shared" si="18"/>
        <v>-38</v>
      </c>
      <c r="AD48" s="27">
        <v>153</v>
      </c>
      <c r="AE48" s="34">
        <f t="shared" si="19"/>
        <v>0.96677559912854028</v>
      </c>
      <c r="AF48" s="35">
        <f t="shared" si="20"/>
        <v>154.375</v>
      </c>
      <c r="AG48" s="34">
        <f t="shared" si="21"/>
        <v>0.92955465587044539</v>
      </c>
      <c r="AH48" s="36">
        <f t="shared" si="5"/>
        <v>1</v>
      </c>
      <c r="AI48" s="37">
        <f t="shared" si="27"/>
        <v>0.94838709677419364</v>
      </c>
      <c r="AJ48" s="83">
        <v>10.79</v>
      </c>
      <c r="AK48" s="84">
        <v>172.21</v>
      </c>
      <c r="AL48" s="40">
        <f t="shared" si="7"/>
        <v>1858.1459</v>
      </c>
      <c r="AM48" s="83">
        <v>29.902000000000001</v>
      </c>
      <c r="AN48" s="86">
        <v>936</v>
      </c>
      <c r="AO48" s="243">
        <f t="shared" si="8"/>
        <v>27988.272000000001</v>
      </c>
      <c r="AP48" s="244">
        <f t="shared" si="9"/>
        <v>8666.2072880371652</v>
      </c>
      <c r="AQ48" s="217">
        <f t="shared" si="10"/>
        <v>149.70833333333334</v>
      </c>
      <c r="AR48" s="27">
        <v>0</v>
      </c>
      <c r="AS48" s="45">
        <v>0</v>
      </c>
      <c r="AT48" s="45">
        <v>0</v>
      </c>
      <c r="AU48" s="27">
        <v>0</v>
      </c>
      <c r="AV48" s="45">
        <v>8</v>
      </c>
      <c r="AW48" s="27">
        <v>1440</v>
      </c>
      <c r="AX48" s="27">
        <v>0</v>
      </c>
      <c r="AZ48" s="46">
        <v>1088</v>
      </c>
      <c r="BA48" s="46">
        <v>1177</v>
      </c>
      <c r="BB48" s="46">
        <v>1345</v>
      </c>
      <c r="BC48" s="218">
        <f t="shared" si="22"/>
        <v>89</v>
      </c>
      <c r="BD48" s="46">
        <f t="shared" si="23"/>
        <v>8666.2072880371652</v>
      </c>
      <c r="BE48" s="46">
        <f t="shared" si="12"/>
        <v>8666.2072880371652</v>
      </c>
      <c r="BF48" s="238">
        <v>1.3660000000000001</v>
      </c>
      <c r="BG48" s="46">
        <v>1.3560000000000001</v>
      </c>
      <c r="BH48" s="46">
        <v>31.69</v>
      </c>
      <c r="BI48" s="46">
        <v>28.79</v>
      </c>
      <c r="BJ48" s="46">
        <v>24.09</v>
      </c>
      <c r="BK48" s="46">
        <v>30.11</v>
      </c>
      <c r="BL48" s="112">
        <v>1001.9</v>
      </c>
      <c r="BM48" s="112">
        <v>50.05</v>
      </c>
      <c r="BN48" s="112">
        <v>0.91900000000000004</v>
      </c>
      <c r="BO48" s="47">
        <v>88.79</v>
      </c>
      <c r="BP48" s="47">
        <v>85.72</v>
      </c>
      <c r="BQ48" s="54">
        <f t="shared" si="24"/>
        <v>-3.0700000000000074</v>
      </c>
      <c r="BR48" s="46">
        <v>12588</v>
      </c>
      <c r="BS48" s="46">
        <v>12250</v>
      </c>
      <c r="BT48" s="169">
        <f t="shared" si="25"/>
        <v>-338</v>
      </c>
      <c r="BU48" s="46">
        <f t="shared" si="26"/>
        <v>2.7220000000000004</v>
      </c>
      <c r="BV48" s="47">
        <v>24</v>
      </c>
      <c r="BW48" s="47">
        <v>24</v>
      </c>
      <c r="BX48" s="46">
        <v>14.28</v>
      </c>
      <c r="BY48" s="46">
        <v>6.75</v>
      </c>
      <c r="BZ48" s="219"/>
    </row>
    <row r="49" spans="1:78">
      <c r="A49" s="548"/>
      <c r="B49" s="239">
        <v>42779</v>
      </c>
      <c r="C49" s="25">
        <v>65.790000000000006</v>
      </c>
      <c r="D49" s="26">
        <v>0.56359999999999999</v>
      </c>
      <c r="E49" s="27">
        <v>79</v>
      </c>
      <c r="F49" s="27">
        <v>55</v>
      </c>
      <c r="G49" s="27">
        <v>24</v>
      </c>
      <c r="H49" s="27">
        <v>0</v>
      </c>
      <c r="I49" s="27">
        <v>24</v>
      </c>
      <c r="J49" s="27">
        <v>0</v>
      </c>
      <c r="K49" s="29">
        <v>0</v>
      </c>
      <c r="L49" s="29">
        <v>0</v>
      </c>
      <c r="M49" s="29">
        <v>0</v>
      </c>
      <c r="N49" s="29">
        <v>0</v>
      </c>
      <c r="O49" s="29">
        <v>0</v>
      </c>
      <c r="P49" s="29">
        <v>0</v>
      </c>
      <c r="Q49" s="116">
        <v>3692</v>
      </c>
      <c r="R49" s="30">
        <v>3586</v>
      </c>
      <c r="S49" s="30">
        <v>3535</v>
      </c>
      <c r="T49" s="240">
        <v>3497</v>
      </c>
      <c r="U49" s="241">
        <v>3599</v>
      </c>
      <c r="V49" s="27">
        <v>45</v>
      </c>
      <c r="W49" s="27">
        <v>0</v>
      </c>
      <c r="X49" s="27">
        <v>46</v>
      </c>
      <c r="Y49" s="27">
        <v>0</v>
      </c>
      <c r="Z49" s="27">
        <v>64</v>
      </c>
      <c r="AA49" s="27">
        <v>0</v>
      </c>
      <c r="AB49" s="32">
        <f t="shared" si="17"/>
        <v>102</v>
      </c>
      <c r="AC49" s="242">
        <f t="shared" si="18"/>
        <v>-38</v>
      </c>
      <c r="AD49" s="27">
        <v>154</v>
      </c>
      <c r="AE49" s="34">
        <f t="shared" si="19"/>
        <v>0.97375541125541121</v>
      </c>
      <c r="AF49" s="35">
        <f t="shared" si="20"/>
        <v>153.83333333333334</v>
      </c>
      <c r="AG49" s="34">
        <f t="shared" si="21"/>
        <v>0.94718309859154926</v>
      </c>
      <c r="AH49" s="36">
        <f t="shared" si="5"/>
        <v>1</v>
      </c>
      <c r="AI49" s="37">
        <f t="shared" si="27"/>
        <v>0.96774193548387089</v>
      </c>
      <c r="AJ49" s="83">
        <v>10.8</v>
      </c>
      <c r="AK49" s="84">
        <v>172.85</v>
      </c>
      <c r="AL49" s="40">
        <f t="shared" si="7"/>
        <v>1866.78</v>
      </c>
      <c r="AM49" s="83">
        <v>30.463999999999999</v>
      </c>
      <c r="AN49" s="86">
        <v>939</v>
      </c>
      <c r="AO49" s="243">
        <f t="shared" si="8"/>
        <v>28605.696</v>
      </c>
      <c r="AP49" s="244">
        <f t="shared" si="9"/>
        <v>8713.8907635115811</v>
      </c>
      <c r="AQ49" s="217">
        <f t="shared" si="10"/>
        <v>149.41666666666666</v>
      </c>
      <c r="AR49" s="27">
        <v>0</v>
      </c>
      <c r="AS49" s="45">
        <v>0</v>
      </c>
      <c r="AT49" s="45">
        <v>0</v>
      </c>
      <c r="AU49" s="27">
        <v>0</v>
      </c>
      <c r="AV49" s="45">
        <v>5</v>
      </c>
      <c r="AW49" s="27">
        <v>1440</v>
      </c>
      <c r="AX49" s="27">
        <v>0</v>
      </c>
      <c r="AZ49" s="46">
        <v>1075</v>
      </c>
      <c r="BA49" s="46">
        <v>1106</v>
      </c>
      <c r="BB49" s="46">
        <v>1418</v>
      </c>
      <c r="BC49" s="218">
        <f t="shared" si="22"/>
        <v>31</v>
      </c>
      <c r="BD49" s="46">
        <f t="shared" si="23"/>
        <v>8713.8907635115811</v>
      </c>
      <c r="BE49" s="46">
        <f t="shared" si="12"/>
        <v>8713.8907635115811</v>
      </c>
      <c r="BF49" s="245">
        <v>1.91</v>
      </c>
      <c r="BG49" s="52">
        <v>1.91</v>
      </c>
      <c r="BH49" s="52">
        <v>31.41</v>
      </c>
      <c r="BI49" s="52">
        <v>28.46</v>
      </c>
      <c r="BJ49" s="52">
        <v>23.8</v>
      </c>
      <c r="BK49" s="52">
        <v>29.89</v>
      </c>
      <c r="BL49" s="52">
        <v>1004.04</v>
      </c>
      <c r="BM49" s="50">
        <v>50.04</v>
      </c>
      <c r="BN49" s="52">
        <v>0.91879999999999995</v>
      </c>
      <c r="BO49" s="47">
        <v>89.09</v>
      </c>
      <c r="BP49" s="47">
        <v>85.62</v>
      </c>
      <c r="BQ49" s="54">
        <f t="shared" si="24"/>
        <v>-3.4699999999999989</v>
      </c>
      <c r="BR49" s="46">
        <v>12597</v>
      </c>
      <c r="BS49" s="46">
        <v>12252</v>
      </c>
      <c r="BT49" s="169">
        <f t="shared" si="25"/>
        <v>-345</v>
      </c>
      <c r="BU49" s="46">
        <f t="shared" si="26"/>
        <v>3.82</v>
      </c>
      <c r="BV49" s="47">
        <v>24</v>
      </c>
      <c r="BW49" s="47">
        <v>24</v>
      </c>
      <c r="BX49" s="47">
        <v>15.266</v>
      </c>
      <c r="BY49" s="47">
        <v>7.1660000000000004</v>
      </c>
      <c r="BZ49" s="219"/>
    </row>
    <row r="50" spans="1:78">
      <c r="A50" s="548"/>
      <c r="B50" s="239">
        <v>42780</v>
      </c>
      <c r="C50" s="25">
        <v>66.430000000000007</v>
      </c>
      <c r="D50" s="26">
        <v>0.59199999999999997</v>
      </c>
      <c r="E50" s="27">
        <v>78</v>
      </c>
      <c r="F50" s="27">
        <v>54</v>
      </c>
      <c r="G50" s="27">
        <v>24</v>
      </c>
      <c r="H50" s="27">
        <v>0</v>
      </c>
      <c r="I50" s="27">
        <v>24</v>
      </c>
      <c r="J50" s="27">
        <v>0</v>
      </c>
      <c r="K50" s="29">
        <v>0</v>
      </c>
      <c r="L50" s="29">
        <v>0</v>
      </c>
      <c r="M50" s="29">
        <v>0</v>
      </c>
      <c r="N50" s="29">
        <v>0</v>
      </c>
      <c r="O50" s="29">
        <v>0</v>
      </c>
      <c r="P50" s="29">
        <v>0</v>
      </c>
      <c r="Q50" s="116">
        <v>3693</v>
      </c>
      <c r="R50" s="30">
        <v>3583</v>
      </c>
      <c r="S50" s="30">
        <v>3583</v>
      </c>
      <c r="T50" s="240">
        <v>3519</v>
      </c>
      <c r="U50" s="241">
        <v>3628</v>
      </c>
      <c r="V50" s="27">
        <v>45</v>
      </c>
      <c r="W50" s="27">
        <v>0</v>
      </c>
      <c r="X50" s="27">
        <v>46</v>
      </c>
      <c r="Y50" s="27">
        <v>0</v>
      </c>
      <c r="Z50" s="27">
        <v>64</v>
      </c>
      <c r="AA50" s="27">
        <v>0</v>
      </c>
      <c r="AB50" s="32">
        <f t="shared" si="17"/>
        <v>109</v>
      </c>
      <c r="AC50" s="242">
        <f t="shared" si="18"/>
        <v>-64</v>
      </c>
      <c r="AD50" s="27">
        <v>154</v>
      </c>
      <c r="AE50" s="34">
        <f t="shared" si="19"/>
        <v>0.98160173160173159</v>
      </c>
      <c r="AF50" s="35">
        <f t="shared" si="20"/>
        <v>153.875</v>
      </c>
      <c r="AG50" s="34">
        <f t="shared" si="21"/>
        <v>0.95288383428107226</v>
      </c>
      <c r="AH50" s="36">
        <f t="shared" si="5"/>
        <v>1</v>
      </c>
      <c r="AI50" s="37">
        <f t="shared" si="27"/>
        <v>0.97419354838709671</v>
      </c>
      <c r="AJ50" s="83">
        <v>10.82</v>
      </c>
      <c r="AK50" s="84">
        <v>172.26</v>
      </c>
      <c r="AL50" s="40">
        <f t="shared" si="7"/>
        <v>1863.8532</v>
      </c>
      <c r="AM50" s="83">
        <v>30.588000000000001</v>
      </c>
      <c r="AN50" s="86">
        <v>941</v>
      </c>
      <c r="AO50" s="243">
        <f t="shared" si="8"/>
        <v>28783.308000000001</v>
      </c>
      <c r="AP50" s="244">
        <f t="shared" si="9"/>
        <v>8709.0540494458673</v>
      </c>
      <c r="AQ50" s="217">
        <f t="shared" si="10"/>
        <v>149.29166666666666</v>
      </c>
      <c r="AR50" s="27">
        <v>0</v>
      </c>
      <c r="AS50" s="45">
        <v>0</v>
      </c>
      <c r="AT50" s="45">
        <v>0</v>
      </c>
      <c r="AU50" s="27">
        <v>0</v>
      </c>
      <c r="AV50" s="45">
        <v>4</v>
      </c>
      <c r="AW50" s="27">
        <v>1440</v>
      </c>
      <c r="AX50" s="27">
        <v>0</v>
      </c>
      <c r="AZ50" s="46">
        <v>1081</v>
      </c>
      <c r="BA50" s="46">
        <v>1099</v>
      </c>
      <c r="BB50" s="46">
        <v>1448</v>
      </c>
      <c r="BC50" s="218">
        <f t="shared" si="22"/>
        <v>18</v>
      </c>
      <c r="BD50" s="46">
        <f t="shared" si="23"/>
        <v>8709.0540494458673</v>
      </c>
      <c r="BE50" s="46">
        <f t="shared" si="12"/>
        <v>8709.0540494458673</v>
      </c>
      <c r="BF50" s="245">
        <v>2.0699999999999998</v>
      </c>
      <c r="BG50" s="52">
        <v>2.0699999999999998</v>
      </c>
      <c r="BH50" s="52">
        <v>31.34</v>
      </c>
      <c r="BI50" s="52">
        <v>28.54</v>
      </c>
      <c r="BJ50" s="52">
        <v>23.53</v>
      </c>
      <c r="BK50" s="52">
        <v>30.01</v>
      </c>
      <c r="BL50" s="115">
        <v>1003.08</v>
      </c>
      <c r="BM50" s="50">
        <v>50.03</v>
      </c>
      <c r="BN50" s="53">
        <v>0.91949999999999998</v>
      </c>
      <c r="BO50" s="47">
        <v>90.08</v>
      </c>
      <c r="BP50" s="47">
        <v>85.67</v>
      </c>
      <c r="BQ50" s="54">
        <f t="shared" si="24"/>
        <v>-4.4099999999999966</v>
      </c>
      <c r="BR50" s="46">
        <v>12561</v>
      </c>
      <c r="BS50" s="46">
        <v>12236</v>
      </c>
      <c r="BT50" s="169">
        <f t="shared" si="25"/>
        <v>-325</v>
      </c>
      <c r="BU50" s="46">
        <f t="shared" si="26"/>
        <v>4.1399999999999997</v>
      </c>
      <c r="BV50" s="47">
        <v>24</v>
      </c>
      <c r="BW50" s="47">
        <v>24</v>
      </c>
      <c r="BX50" s="46">
        <v>15.5</v>
      </c>
      <c r="BY50" s="46">
        <v>6.08</v>
      </c>
      <c r="BZ50" s="219"/>
    </row>
    <row r="51" spans="1:78" s="247" customFormat="1">
      <c r="A51" s="548"/>
      <c r="B51" s="239">
        <v>42781</v>
      </c>
      <c r="C51" s="25">
        <v>70.16</v>
      </c>
      <c r="D51" s="26">
        <v>0.60399999999999998</v>
      </c>
      <c r="E51" s="27">
        <v>82</v>
      </c>
      <c r="F51" s="27">
        <v>59</v>
      </c>
      <c r="G51" s="27">
        <v>24</v>
      </c>
      <c r="H51" s="27">
        <v>0</v>
      </c>
      <c r="I51" s="27">
        <v>24</v>
      </c>
      <c r="J51" s="27">
        <v>0</v>
      </c>
      <c r="K51" s="29">
        <v>0</v>
      </c>
      <c r="L51" s="29">
        <v>0</v>
      </c>
      <c r="M51" s="29">
        <v>0</v>
      </c>
      <c r="N51" s="29">
        <v>0</v>
      </c>
      <c r="O51" s="29">
        <v>0</v>
      </c>
      <c r="P51" s="29">
        <v>0</v>
      </c>
      <c r="Q51" s="116">
        <v>3670</v>
      </c>
      <c r="R51" s="30">
        <v>3580</v>
      </c>
      <c r="S51" s="30">
        <v>3521</v>
      </c>
      <c r="T51" s="240">
        <v>3475</v>
      </c>
      <c r="U51" s="241">
        <v>3583</v>
      </c>
      <c r="V51" s="27">
        <v>46</v>
      </c>
      <c r="W51" s="27">
        <v>0</v>
      </c>
      <c r="X51" s="27">
        <v>45</v>
      </c>
      <c r="Y51" s="27">
        <v>0</v>
      </c>
      <c r="Z51" s="27">
        <v>64</v>
      </c>
      <c r="AA51" s="27">
        <v>0</v>
      </c>
      <c r="AB51" s="32">
        <f t="shared" si="17"/>
        <v>108</v>
      </c>
      <c r="AC51" s="242">
        <f t="shared" si="18"/>
        <v>-46</v>
      </c>
      <c r="AD51" s="27">
        <v>153</v>
      </c>
      <c r="AE51" s="34">
        <f t="shared" si="19"/>
        <v>0.97576252723311552</v>
      </c>
      <c r="AF51" s="35">
        <f t="shared" si="20"/>
        <v>152.91666666666666</v>
      </c>
      <c r="AG51" s="34">
        <f t="shared" si="21"/>
        <v>0.94686648501362403</v>
      </c>
      <c r="AH51" s="36">
        <f t="shared" si="5"/>
        <v>1</v>
      </c>
      <c r="AI51" s="37">
        <f t="shared" si="27"/>
        <v>0.96774193548387089</v>
      </c>
      <c r="AJ51" s="83">
        <v>10.786</v>
      </c>
      <c r="AK51" s="84">
        <v>168.81</v>
      </c>
      <c r="AL51" s="40">
        <f t="shared" si="7"/>
        <v>1820.78466</v>
      </c>
      <c r="AM51" s="83">
        <v>30.300999999999998</v>
      </c>
      <c r="AN51" s="86">
        <v>940</v>
      </c>
      <c r="AO51" s="243">
        <f t="shared" si="8"/>
        <v>28482.94</v>
      </c>
      <c r="AP51" s="244">
        <f t="shared" si="9"/>
        <v>8720.4963050359711</v>
      </c>
      <c r="AQ51" s="217">
        <f t="shared" si="10"/>
        <v>149.16666666666666</v>
      </c>
      <c r="AR51" s="27">
        <v>0</v>
      </c>
      <c r="AS51" s="45">
        <v>0</v>
      </c>
      <c r="AT51" s="45">
        <v>0</v>
      </c>
      <c r="AU51" s="27">
        <v>0</v>
      </c>
      <c r="AV51" s="45">
        <v>5</v>
      </c>
      <c r="AW51" s="27">
        <v>1440</v>
      </c>
      <c r="AX51" s="27">
        <v>0</v>
      </c>
      <c r="AY51"/>
      <c r="AZ51" s="46">
        <v>1103</v>
      </c>
      <c r="BA51" s="46">
        <v>1077</v>
      </c>
      <c r="BB51" s="46">
        <v>1403</v>
      </c>
      <c r="BC51" s="218">
        <f t="shared" si="22"/>
        <v>-26</v>
      </c>
      <c r="BD51" s="46">
        <f t="shared" si="23"/>
        <v>8720.4963050359711</v>
      </c>
      <c r="BE51" s="46">
        <f t="shared" si="12"/>
        <v>8720.4963050359711</v>
      </c>
      <c r="BF51" s="245">
        <v>1.7729999999999999</v>
      </c>
      <c r="BG51" s="52">
        <v>1.76</v>
      </c>
      <c r="BH51" s="52">
        <v>31.45</v>
      </c>
      <c r="BI51" s="52">
        <v>29</v>
      </c>
      <c r="BJ51" s="52">
        <v>23.15</v>
      </c>
      <c r="BK51" s="52">
        <v>29.8</v>
      </c>
      <c r="BL51" s="52">
        <v>1001.1</v>
      </c>
      <c r="BM51" s="50">
        <v>50.07</v>
      </c>
      <c r="BN51" s="52">
        <v>0.92059999999999997</v>
      </c>
      <c r="BO51" s="47">
        <v>93.32</v>
      </c>
      <c r="BP51" s="47">
        <v>85.69</v>
      </c>
      <c r="BQ51" s="54">
        <f t="shared" si="24"/>
        <v>-7.6299999999999955</v>
      </c>
      <c r="BR51" s="46">
        <v>12500</v>
      </c>
      <c r="BS51" s="46">
        <v>12309</v>
      </c>
      <c r="BT51" s="169">
        <f t="shared" si="25"/>
        <v>-191</v>
      </c>
      <c r="BU51" s="46">
        <f t="shared" si="26"/>
        <v>3.5329999999999999</v>
      </c>
      <c r="BV51" s="47">
        <v>24</v>
      </c>
      <c r="BW51" s="47">
        <v>24</v>
      </c>
      <c r="BX51" s="46">
        <v>24</v>
      </c>
      <c r="BY51" s="46">
        <v>6.55</v>
      </c>
      <c r="BZ51" s="246"/>
    </row>
    <row r="52" spans="1:78">
      <c r="A52" s="548"/>
      <c r="B52" s="239">
        <v>42782</v>
      </c>
      <c r="C52" s="25">
        <v>68</v>
      </c>
      <c r="D52" s="26">
        <v>0.66</v>
      </c>
      <c r="E52" s="28">
        <v>75</v>
      </c>
      <c r="F52" s="28">
        <v>61</v>
      </c>
      <c r="G52" s="28">
        <v>24</v>
      </c>
      <c r="H52" s="28">
        <v>0</v>
      </c>
      <c r="I52" s="28">
        <v>24</v>
      </c>
      <c r="J52" s="28">
        <v>0</v>
      </c>
      <c r="K52" s="248">
        <v>0</v>
      </c>
      <c r="L52" s="248">
        <v>0</v>
      </c>
      <c r="M52" s="248">
        <v>0</v>
      </c>
      <c r="N52" s="248">
        <v>0</v>
      </c>
      <c r="O52" s="248">
        <v>0</v>
      </c>
      <c r="P52" s="248">
        <v>0</v>
      </c>
      <c r="Q52" s="116">
        <v>3696</v>
      </c>
      <c r="R52" s="30">
        <v>3573</v>
      </c>
      <c r="S52" s="30">
        <v>3573</v>
      </c>
      <c r="T52" s="240">
        <v>3505</v>
      </c>
      <c r="U52" s="241">
        <v>3612</v>
      </c>
      <c r="V52" s="27">
        <v>46</v>
      </c>
      <c r="W52" s="28">
        <v>0</v>
      </c>
      <c r="X52" s="28">
        <v>45</v>
      </c>
      <c r="Y52" s="28">
        <v>0</v>
      </c>
      <c r="Z52" s="28">
        <v>64</v>
      </c>
      <c r="AA52" s="28">
        <v>0</v>
      </c>
      <c r="AB52" s="32">
        <f t="shared" si="17"/>
        <v>107</v>
      </c>
      <c r="AC52" s="242">
        <f t="shared" si="18"/>
        <v>-68</v>
      </c>
      <c r="AD52" s="28">
        <v>153</v>
      </c>
      <c r="AE52" s="249">
        <f t="shared" si="19"/>
        <v>0.9836601307189542</v>
      </c>
      <c r="AF52" s="35">
        <f t="shared" si="20"/>
        <v>154</v>
      </c>
      <c r="AG52" s="34">
        <f t="shared" si="21"/>
        <v>0.94832251082251084</v>
      </c>
      <c r="AH52" s="36">
        <f t="shared" si="5"/>
        <v>1</v>
      </c>
      <c r="AI52" s="37">
        <f t="shared" si="27"/>
        <v>0.97419354838709671</v>
      </c>
      <c r="AJ52" s="83">
        <v>10.79</v>
      </c>
      <c r="AK52" s="84">
        <v>169.61</v>
      </c>
      <c r="AL52" s="40">
        <f t="shared" si="7"/>
        <v>1830.0918999999999</v>
      </c>
      <c r="AM52" s="83">
        <v>30.602</v>
      </c>
      <c r="AN52" s="86">
        <v>939</v>
      </c>
      <c r="AO52" s="243">
        <f t="shared" si="8"/>
        <v>28735.278000000002</v>
      </c>
      <c r="AP52" s="244">
        <f t="shared" si="9"/>
        <v>8720.5049643366638</v>
      </c>
      <c r="AQ52" s="217">
        <f t="shared" si="10"/>
        <v>148.875</v>
      </c>
      <c r="AR52" s="27">
        <v>0</v>
      </c>
      <c r="AS52" s="250">
        <v>0</v>
      </c>
      <c r="AT52" s="250">
        <v>0</v>
      </c>
      <c r="AU52" s="28">
        <v>0</v>
      </c>
      <c r="AV52" s="250">
        <v>4</v>
      </c>
      <c r="AW52" s="28">
        <v>1440</v>
      </c>
      <c r="AX52" s="28">
        <v>0</v>
      </c>
      <c r="AZ52" s="46">
        <v>1106</v>
      </c>
      <c r="BA52" s="46">
        <v>1074</v>
      </c>
      <c r="BB52" s="46">
        <v>1432</v>
      </c>
      <c r="BC52" s="218">
        <f t="shared" si="22"/>
        <v>-32</v>
      </c>
      <c r="BD52" s="46">
        <f t="shared" si="23"/>
        <v>8720.5049643366638</v>
      </c>
      <c r="BE52" s="46">
        <f t="shared" si="12"/>
        <v>8720.5049643366638</v>
      </c>
      <c r="BF52" s="245">
        <v>1.9710000000000001</v>
      </c>
      <c r="BG52" s="52">
        <v>1.9710000000000001</v>
      </c>
      <c r="BH52" s="52">
        <v>31.6</v>
      </c>
      <c r="BI52" s="52">
        <v>29.11</v>
      </c>
      <c r="BJ52" s="52">
        <v>23.18</v>
      </c>
      <c r="BK52" s="52">
        <v>29.65</v>
      </c>
      <c r="BL52" s="52">
        <v>1000.33</v>
      </c>
      <c r="BM52" s="50">
        <v>50.02</v>
      </c>
      <c r="BN52" s="52">
        <v>0.91959999999999997</v>
      </c>
      <c r="BO52" s="47">
        <v>93.88</v>
      </c>
      <c r="BP52" s="47">
        <v>85.77</v>
      </c>
      <c r="BQ52" s="54">
        <f t="shared" si="24"/>
        <v>-8.11</v>
      </c>
      <c r="BR52" s="46">
        <v>12523</v>
      </c>
      <c r="BS52" s="46">
        <v>12337</v>
      </c>
      <c r="BT52" s="169">
        <f t="shared" si="25"/>
        <v>-186</v>
      </c>
      <c r="BU52" s="46">
        <f t="shared" si="26"/>
        <v>3.9420000000000002</v>
      </c>
      <c r="BV52" s="47">
        <v>24</v>
      </c>
      <c r="BW52" s="47">
        <v>24</v>
      </c>
      <c r="BX52" s="46">
        <v>24</v>
      </c>
      <c r="BY52" s="46">
        <v>7.67</v>
      </c>
      <c r="BZ52" s="219"/>
    </row>
    <row r="53" spans="1:78">
      <c r="A53" s="548"/>
      <c r="B53" s="239">
        <v>42783</v>
      </c>
      <c r="C53" s="25">
        <v>70.099999999999994</v>
      </c>
      <c r="D53" s="26">
        <v>0.59</v>
      </c>
      <c r="E53" s="124">
        <v>81</v>
      </c>
      <c r="F53" s="124">
        <v>62</v>
      </c>
      <c r="G53" s="27">
        <v>24</v>
      </c>
      <c r="H53" s="27">
        <v>0</v>
      </c>
      <c r="I53" s="27">
        <v>24</v>
      </c>
      <c r="J53" s="27">
        <v>0</v>
      </c>
      <c r="K53" s="29">
        <v>0</v>
      </c>
      <c r="L53" s="29">
        <v>0</v>
      </c>
      <c r="M53" s="29">
        <v>0</v>
      </c>
      <c r="N53" s="29">
        <v>0</v>
      </c>
      <c r="O53" s="29">
        <v>0</v>
      </c>
      <c r="P53" s="29">
        <v>0</v>
      </c>
      <c r="Q53" s="116">
        <v>3677</v>
      </c>
      <c r="R53" s="30">
        <v>3559</v>
      </c>
      <c r="S53" s="30">
        <v>3559</v>
      </c>
      <c r="T53" s="240">
        <v>3509</v>
      </c>
      <c r="U53" s="241">
        <v>3617</v>
      </c>
      <c r="V53" s="27">
        <v>46</v>
      </c>
      <c r="W53" s="27">
        <v>0</v>
      </c>
      <c r="X53" s="27">
        <v>45</v>
      </c>
      <c r="Y53" s="27">
        <v>0</v>
      </c>
      <c r="Z53" s="27">
        <v>63</v>
      </c>
      <c r="AA53" s="27">
        <v>0</v>
      </c>
      <c r="AB53" s="32">
        <f t="shared" si="17"/>
        <v>108</v>
      </c>
      <c r="AC53" s="242">
        <f t="shared" si="18"/>
        <v>-50</v>
      </c>
      <c r="AD53" s="28">
        <v>154</v>
      </c>
      <c r="AE53" s="34">
        <f t="shared" si="19"/>
        <v>0.97862554112554112</v>
      </c>
      <c r="AF53" s="35">
        <f t="shared" si="20"/>
        <v>153.20833333333334</v>
      </c>
      <c r="AG53" s="34">
        <f t="shared" si="21"/>
        <v>0.95431057927658414</v>
      </c>
      <c r="AH53" s="36">
        <f t="shared" si="5"/>
        <v>1</v>
      </c>
      <c r="AI53" s="37">
        <f t="shared" si="27"/>
        <v>0.98051948051948046</v>
      </c>
      <c r="AJ53" s="83">
        <v>10.81</v>
      </c>
      <c r="AK53" s="84">
        <v>171.08</v>
      </c>
      <c r="AL53" s="40">
        <f t="shared" si="7"/>
        <v>1849.3748000000003</v>
      </c>
      <c r="AM53" s="83">
        <v>30.594999999999999</v>
      </c>
      <c r="AN53" s="86">
        <v>940</v>
      </c>
      <c r="AO53" s="243">
        <f t="shared" si="8"/>
        <v>28759.3</v>
      </c>
      <c r="AP53" s="244">
        <f t="shared" si="9"/>
        <v>8722.9053291536056</v>
      </c>
      <c r="AQ53" s="217">
        <f t="shared" si="10"/>
        <v>148.29166666666666</v>
      </c>
      <c r="AR53" s="27">
        <v>0</v>
      </c>
      <c r="AS53" s="45">
        <v>0</v>
      </c>
      <c r="AT53" s="45">
        <v>0</v>
      </c>
      <c r="AU53" s="27">
        <v>0</v>
      </c>
      <c r="AV53" s="45">
        <v>3</v>
      </c>
      <c r="AW53" s="27">
        <v>1440</v>
      </c>
      <c r="AX53" s="27">
        <v>0</v>
      </c>
      <c r="AZ53" s="46">
        <v>1098</v>
      </c>
      <c r="BA53" s="46">
        <v>1075</v>
      </c>
      <c r="BB53" s="46">
        <v>1444</v>
      </c>
      <c r="BC53" s="218">
        <f t="shared" si="22"/>
        <v>-23</v>
      </c>
      <c r="BD53" s="46">
        <f t="shared" si="23"/>
        <v>8722.9053291536056</v>
      </c>
      <c r="BE53" s="46">
        <f t="shared" si="12"/>
        <v>8722.9053291536056</v>
      </c>
      <c r="BF53" s="245">
        <v>2.0379999999999998</v>
      </c>
      <c r="BG53" s="52">
        <v>2.0379999999999998</v>
      </c>
      <c r="BH53" s="52">
        <v>31.43</v>
      </c>
      <c r="BI53" s="52">
        <v>28.97</v>
      </c>
      <c r="BJ53" s="52">
        <v>23.2</v>
      </c>
      <c r="BK53" s="52">
        <v>29.66</v>
      </c>
      <c r="BL53" s="52">
        <v>999.4</v>
      </c>
      <c r="BM53" s="50">
        <v>50.05</v>
      </c>
      <c r="BN53" s="52">
        <v>0.91949999999999998</v>
      </c>
      <c r="BO53" s="47">
        <v>93.14</v>
      </c>
      <c r="BP53" s="47">
        <v>85.76</v>
      </c>
      <c r="BQ53" s="54">
        <f t="shared" si="24"/>
        <v>-7.3799999999999955</v>
      </c>
      <c r="BR53" s="46">
        <v>12538</v>
      </c>
      <c r="BS53" s="46">
        <v>12338</v>
      </c>
      <c r="BT53" s="169">
        <f t="shared" si="25"/>
        <v>-200</v>
      </c>
      <c r="BU53" s="46">
        <f t="shared" si="26"/>
        <v>4.0759999999999996</v>
      </c>
      <c r="BV53" s="47">
        <v>24</v>
      </c>
      <c r="BW53" s="47">
        <v>24</v>
      </c>
      <c r="BX53" s="46">
        <v>24</v>
      </c>
      <c r="BY53" s="46">
        <v>7.4</v>
      </c>
      <c r="BZ53" s="219"/>
    </row>
    <row r="54" spans="1:78">
      <c r="A54" s="549"/>
      <c r="B54" s="239">
        <v>42784</v>
      </c>
      <c r="C54" s="25">
        <v>72.099999999999994</v>
      </c>
      <c r="D54" s="26">
        <v>0.621</v>
      </c>
      <c r="E54" s="28">
        <v>82</v>
      </c>
      <c r="F54" s="28">
        <v>63</v>
      </c>
      <c r="G54" s="27">
        <v>24</v>
      </c>
      <c r="H54" s="27">
        <v>0</v>
      </c>
      <c r="I54" s="27">
        <v>24</v>
      </c>
      <c r="J54" s="27">
        <v>0</v>
      </c>
      <c r="K54" s="29">
        <v>0</v>
      </c>
      <c r="L54" s="29">
        <v>0</v>
      </c>
      <c r="M54" s="29">
        <v>0</v>
      </c>
      <c r="N54" s="29">
        <v>0</v>
      </c>
      <c r="O54" s="29">
        <v>0</v>
      </c>
      <c r="P54" s="29">
        <v>0</v>
      </c>
      <c r="Q54" s="116">
        <v>3667</v>
      </c>
      <c r="R54" s="30">
        <v>3551</v>
      </c>
      <c r="S54" s="30">
        <v>3551</v>
      </c>
      <c r="T54" s="240">
        <v>3492</v>
      </c>
      <c r="U54" s="241">
        <v>3600</v>
      </c>
      <c r="V54" s="27">
        <v>45</v>
      </c>
      <c r="W54" s="28">
        <v>0</v>
      </c>
      <c r="X54" s="28">
        <v>44</v>
      </c>
      <c r="Y54" s="28">
        <v>0</v>
      </c>
      <c r="Z54" s="28">
        <v>63</v>
      </c>
      <c r="AA54" s="28">
        <v>0</v>
      </c>
      <c r="AB54" s="32">
        <f t="shared" si="17"/>
        <v>108</v>
      </c>
      <c r="AC54" s="242">
        <f t="shared" si="18"/>
        <v>-59</v>
      </c>
      <c r="AD54" s="28">
        <v>153</v>
      </c>
      <c r="AE54" s="34">
        <f t="shared" si="19"/>
        <v>0.98039215686274506</v>
      </c>
      <c r="AF54" s="35">
        <f t="shared" si="20"/>
        <v>152.79166666666666</v>
      </c>
      <c r="AG54" s="34">
        <f t="shared" si="21"/>
        <v>0.95227706572129811</v>
      </c>
      <c r="AH54" s="36">
        <f t="shared" si="5"/>
        <v>1</v>
      </c>
      <c r="AI54" s="37">
        <f t="shared" si="27"/>
        <v>0.98026315789473684</v>
      </c>
      <c r="AJ54" s="83">
        <v>10.76</v>
      </c>
      <c r="AK54" s="84">
        <v>169.28</v>
      </c>
      <c r="AL54" s="40">
        <f t="shared" si="7"/>
        <v>1821.4528</v>
      </c>
      <c r="AM54" s="83">
        <v>30.579000000000001</v>
      </c>
      <c r="AN54" s="86">
        <v>939</v>
      </c>
      <c r="AO54" s="243">
        <f t="shared" si="8"/>
        <v>28713.681</v>
      </c>
      <c r="AP54" s="244">
        <f t="shared" si="9"/>
        <v>8744.3109392898059</v>
      </c>
      <c r="AQ54" s="217">
        <f t="shared" si="10"/>
        <v>147.95833333333334</v>
      </c>
      <c r="AR54" s="27">
        <v>0</v>
      </c>
      <c r="AS54" s="45">
        <v>0</v>
      </c>
      <c r="AT54" s="45">
        <v>0</v>
      </c>
      <c r="AU54" s="27">
        <v>0</v>
      </c>
      <c r="AV54" s="45">
        <v>3</v>
      </c>
      <c r="AW54" s="27">
        <v>1440</v>
      </c>
      <c r="AX54" s="27">
        <v>0</v>
      </c>
      <c r="AZ54" s="46">
        <v>1088</v>
      </c>
      <c r="BA54" s="46">
        <v>1064</v>
      </c>
      <c r="BB54" s="46">
        <v>1448</v>
      </c>
      <c r="BC54" s="218">
        <f t="shared" si="22"/>
        <v>-24</v>
      </c>
      <c r="BD54" s="46">
        <f t="shared" si="23"/>
        <v>8744.3109392898059</v>
      </c>
      <c r="BE54" s="46">
        <f t="shared" si="12"/>
        <v>8744.3109392898059</v>
      </c>
      <c r="BF54" s="245">
        <v>2.1240000000000001</v>
      </c>
      <c r="BG54" s="52">
        <v>2.1240000000000001</v>
      </c>
      <c r="BH54" s="52">
        <v>31.2</v>
      </c>
      <c r="BI54" s="52">
        <v>28.85</v>
      </c>
      <c r="BJ54" s="52">
        <v>23.14</v>
      </c>
      <c r="BK54" s="52">
        <v>29.47</v>
      </c>
      <c r="BL54" s="52">
        <v>998.4</v>
      </c>
      <c r="BM54" s="50">
        <v>50.04</v>
      </c>
      <c r="BN54" s="52">
        <v>0.92049999999999998</v>
      </c>
      <c r="BO54" s="47">
        <v>93.38</v>
      </c>
      <c r="BP54" s="47">
        <v>85.84</v>
      </c>
      <c r="BQ54" s="54">
        <f t="shared" si="24"/>
        <v>-7.539999999999992</v>
      </c>
      <c r="BR54" s="46">
        <v>12615</v>
      </c>
      <c r="BS54" s="46">
        <v>12420</v>
      </c>
      <c r="BT54" s="169">
        <f t="shared" si="25"/>
        <v>-195</v>
      </c>
      <c r="BU54" s="46">
        <f t="shared" si="26"/>
        <v>4.2480000000000002</v>
      </c>
      <c r="BV54" s="47">
        <v>24</v>
      </c>
      <c r="BW54" s="47">
        <v>24</v>
      </c>
      <c r="BX54" s="46">
        <v>24</v>
      </c>
      <c r="BY54" s="46">
        <v>7.3</v>
      </c>
      <c r="BZ54" s="219"/>
    </row>
    <row r="55" spans="1:78" ht="12.75" customHeight="1">
      <c r="A55" s="547" t="s">
        <v>128</v>
      </c>
      <c r="B55" s="239">
        <v>42785</v>
      </c>
      <c r="C55" s="69">
        <v>73</v>
      </c>
      <c r="D55" s="100">
        <v>0.67200000000000004</v>
      </c>
      <c r="E55" s="72">
        <v>83</v>
      </c>
      <c r="F55" s="72">
        <v>65</v>
      </c>
      <c r="G55" s="72">
        <v>24</v>
      </c>
      <c r="H55" s="72">
        <v>0</v>
      </c>
      <c r="I55" s="72">
        <v>24</v>
      </c>
      <c r="J55" s="72">
        <v>0</v>
      </c>
      <c r="K55" s="126">
        <v>0</v>
      </c>
      <c r="L55" s="126">
        <v>0</v>
      </c>
      <c r="M55" s="126">
        <v>0</v>
      </c>
      <c r="N55" s="126">
        <v>0</v>
      </c>
      <c r="O55" s="126">
        <v>0</v>
      </c>
      <c r="P55" s="126">
        <v>0</v>
      </c>
      <c r="Q55" s="127">
        <v>3662</v>
      </c>
      <c r="R55" s="75">
        <v>3522</v>
      </c>
      <c r="S55" s="75">
        <v>3522</v>
      </c>
      <c r="T55" s="76">
        <v>3463</v>
      </c>
      <c r="U55" s="230">
        <v>3572</v>
      </c>
      <c r="V55" s="72">
        <v>45</v>
      </c>
      <c r="W55" s="72">
        <v>0</v>
      </c>
      <c r="X55" s="72">
        <v>44</v>
      </c>
      <c r="Y55" s="72">
        <v>0</v>
      </c>
      <c r="Z55" s="72">
        <v>63</v>
      </c>
      <c r="AA55" s="72">
        <v>0</v>
      </c>
      <c r="AB55" s="77">
        <f t="shared" si="17"/>
        <v>109</v>
      </c>
      <c r="AC55" s="78">
        <f t="shared" si="18"/>
        <v>-59</v>
      </c>
      <c r="AD55" s="72">
        <v>152</v>
      </c>
      <c r="AE55" s="79">
        <f t="shared" si="19"/>
        <v>0.97916666666666663</v>
      </c>
      <c r="AF55" s="80">
        <f t="shared" si="20"/>
        <v>152.58333333333334</v>
      </c>
      <c r="AG55" s="79">
        <f t="shared" si="21"/>
        <v>0.94565811032222824</v>
      </c>
      <c r="AH55" s="81">
        <f t="shared" si="5"/>
        <v>1</v>
      </c>
      <c r="AI55" s="82">
        <f t="shared" si="27"/>
        <v>0.98026315789473684</v>
      </c>
      <c r="AJ55" s="83">
        <v>10.7</v>
      </c>
      <c r="AK55" s="84">
        <v>166.25</v>
      </c>
      <c r="AL55" s="103">
        <f t="shared" si="7"/>
        <v>1778.8749999999998</v>
      </c>
      <c r="AM55" s="83">
        <v>30.446000000000002</v>
      </c>
      <c r="AN55" s="86">
        <v>937</v>
      </c>
      <c r="AO55" s="231">
        <f t="shared" si="8"/>
        <v>28527.902000000002</v>
      </c>
      <c r="AP55" s="232">
        <f t="shared" si="9"/>
        <v>8751.5960150158826</v>
      </c>
      <c r="AQ55" s="233">
        <f t="shared" si="10"/>
        <v>146.75</v>
      </c>
      <c r="AR55" s="71">
        <v>0</v>
      </c>
      <c r="AS55" s="91">
        <v>0</v>
      </c>
      <c r="AT55" s="91">
        <v>0</v>
      </c>
      <c r="AU55" s="71">
        <v>0</v>
      </c>
      <c r="AV55" s="91">
        <v>3</v>
      </c>
      <c r="AW55" s="71">
        <v>1440</v>
      </c>
      <c r="AX55" s="71">
        <v>0</v>
      </c>
      <c r="AZ55" s="527">
        <v>1078</v>
      </c>
      <c r="BA55" s="527">
        <v>1051</v>
      </c>
      <c r="BB55" s="527">
        <v>1443</v>
      </c>
      <c r="BC55" s="218">
        <f t="shared" si="22"/>
        <v>-27</v>
      </c>
      <c r="BD55" s="527">
        <f t="shared" si="23"/>
        <v>8751.5960150158826</v>
      </c>
      <c r="BE55" s="527">
        <f t="shared" si="12"/>
        <v>8751.5960150158826</v>
      </c>
      <c r="BF55" s="319">
        <v>2.1539999999999999</v>
      </c>
      <c r="BG55" s="132">
        <v>2.133</v>
      </c>
      <c r="BH55" s="132">
        <v>31.1</v>
      </c>
      <c r="BI55" s="132">
        <v>28.6</v>
      </c>
      <c r="BJ55" s="132">
        <v>22.9</v>
      </c>
      <c r="BK55" s="132">
        <v>29.1</v>
      </c>
      <c r="BL55" s="132">
        <v>993.1</v>
      </c>
      <c r="BM55" s="132">
        <v>50.07</v>
      </c>
      <c r="BN55" s="132">
        <v>0.92130000000000001</v>
      </c>
      <c r="BO55" s="132">
        <v>93.8</v>
      </c>
      <c r="BP55" s="132">
        <v>85.8</v>
      </c>
      <c r="BQ55" s="54">
        <f t="shared" si="24"/>
        <v>-8</v>
      </c>
      <c r="BR55" s="527">
        <v>12635</v>
      </c>
      <c r="BS55" s="527">
        <v>12462</v>
      </c>
      <c r="BT55" s="169">
        <f t="shared" si="25"/>
        <v>-173</v>
      </c>
      <c r="BU55" s="527">
        <f t="shared" si="26"/>
        <v>4.2869999999999999</v>
      </c>
      <c r="BV55" s="94">
        <v>24</v>
      </c>
      <c r="BW55" s="94">
        <v>24</v>
      </c>
      <c r="BX55" s="527">
        <v>24</v>
      </c>
      <c r="BY55" s="527">
        <v>8.0500000000000007</v>
      </c>
      <c r="BZ55" s="219"/>
    </row>
    <row r="56" spans="1:78">
      <c r="A56" s="548"/>
      <c r="B56" s="239">
        <v>42786</v>
      </c>
      <c r="C56" s="69">
        <v>69</v>
      </c>
      <c r="D56" s="100">
        <v>0.45700000000000002</v>
      </c>
      <c r="E56" s="72">
        <v>77</v>
      </c>
      <c r="F56" s="72">
        <v>61</v>
      </c>
      <c r="G56" s="72">
        <v>24</v>
      </c>
      <c r="H56" s="72">
        <v>0</v>
      </c>
      <c r="I56" s="72">
        <v>24</v>
      </c>
      <c r="J56" s="72">
        <v>0</v>
      </c>
      <c r="K56" s="126">
        <v>0</v>
      </c>
      <c r="L56" s="126">
        <v>0</v>
      </c>
      <c r="M56" s="126">
        <v>0</v>
      </c>
      <c r="N56" s="126">
        <v>0</v>
      </c>
      <c r="O56" s="126">
        <v>0</v>
      </c>
      <c r="P56" s="126">
        <v>0</v>
      </c>
      <c r="Q56" s="127">
        <v>3692</v>
      </c>
      <c r="R56" s="75">
        <v>3556</v>
      </c>
      <c r="S56" s="75">
        <v>3556</v>
      </c>
      <c r="T56" s="76">
        <v>3512</v>
      </c>
      <c r="U56" s="230">
        <v>3619</v>
      </c>
      <c r="V56" s="72">
        <v>45</v>
      </c>
      <c r="W56" s="72">
        <v>0</v>
      </c>
      <c r="X56" s="72">
        <v>45</v>
      </c>
      <c r="Y56" s="72">
        <v>0</v>
      </c>
      <c r="Z56" s="72">
        <v>63</v>
      </c>
      <c r="AA56" s="72">
        <v>0</v>
      </c>
      <c r="AB56" s="77">
        <f t="shared" si="17"/>
        <v>107</v>
      </c>
      <c r="AC56" s="78">
        <f t="shared" si="18"/>
        <v>-44</v>
      </c>
      <c r="AD56" s="72">
        <v>154</v>
      </c>
      <c r="AE56" s="79">
        <f t="shared" si="19"/>
        <v>0.97916666666666663</v>
      </c>
      <c r="AF56" s="80">
        <f t="shared" si="20"/>
        <v>153.83333333333334</v>
      </c>
      <c r="AG56" s="79">
        <f t="shared" si="21"/>
        <v>0.95124593716143013</v>
      </c>
      <c r="AH56" s="81">
        <f t="shared" si="5"/>
        <v>1</v>
      </c>
      <c r="AI56" s="82">
        <f t="shared" si="27"/>
        <v>0.98039215686274506</v>
      </c>
      <c r="AJ56" s="83">
        <v>10.66</v>
      </c>
      <c r="AK56" s="84">
        <v>167.62</v>
      </c>
      <c r="AL56" s="103">
        <f t="shared" si="7"/>
        <v>1786.8292000000001</v>
      </c>
      <c r="AM56" s="83">
        <v>30.812999999999999</v>
      </c>
      <c r="AN56" s="86">
        <v>938</v>
      </c>
      <c r="AO56" s="231">
        <f t="shared" si="8"/>
        <v>28902.593999999997</v>
      </c>
      <c r="AP56" s="232">
        <f t="shared" si="9"/>
        <v>8738.4462414578575</v>
      </c>
      <c r="AQ56" s="233">
        <f t="shared" si="10"/>
        <v>148.16666666666666</v>
      </c>
      <c r="AR56" s="71">
        <v>0</v>
      </c>
      <c r="AS56" s="91">
        <v>0</v>
      </c>
      <c r="AT56" s="91">
        <v>0</v>
      </c>
      <c r="AU56" s="71">
        <v>0</v>
      </c>
      <c r="AV56" s="91">
        <v>3</v>
      </c>
      <c r="AW56" s="71">
        <v>1440</v>
      </c>
      <c r="AX56" s="71">
        <v>0</v>
      </c>
      <c r="AZ56" s="527">
        <v>1082</v>
      </c>
      <c r="BA56" s="527">
        <v>1085</v>
      </c>
      <c r="BB56" s="527">
        <v>1452</v>
      </c>
      <c r="BC56" s="218">
        <f t="shared" si="22"/>
        <v>3</v>
      </c>
      <c r="BD56" s="527">
        <f t="shared" si="23"/>
        <v>8738.4462414578575</v>
      </c>
      <c r="BE56" s="527">
        <f t="shared" si="12"/>
        <v>8738.4462414578575</v>
      </c>
      <c r="BF56" s="319">
        <v>2.0529999999999999</v>
      </c>
      <c r="BG56" s="132">
        <v>2.0529999999999999</v>
      </c>
      <c r="BH56" s="132">
        <v>31.3</v>
      </c>
      <c r="BI56" s="132">
        <v>28.7</v>
      </c>
      <c r="BJ56" s="132">
        <v>23.5</v>
      </c>
      <c r="BK56" s="132">
        <v>28.9</v>
      </c>
      <c r="BL56" s="132">
        <v>988.5</v>
      </c>
      <c r="BM56" s="132">
        <v>50.04</v>
      </c>
      <c r="BN56" s="132">
        <v>0.92110000000000003</v>
      </c>
      <c r="BO56" s="132">
        <v>90.8</v>
      </c>
      <c r="BP56" s="131">
        <v>85.5</v>
      </c>
      <c r="BQ56" s="54">
        <f t="shared" si="24"/>
        <v>-5.2999999999999972</v>
      </c>
      <c r="BR56" s="527">
        <v>12610</v>
      </c>
      <c r="BS56" s="527">
        <v>12231</v>
      </c>
      <c r="BT56" s="169">
        <f t="shared" si="25"/>
        <v>-379</v>
      </c>
      <c r="BU56" s="527">
        <f t="shared" si="26"/>
        <v>4.1059999999999999</v>
      </c>
      <c r="BV56" s="94">
        <v>24</v>
      </c>
      <c r="BW56" s="94">
        <v>24</v>
      </c>
      <c r="BX56" s="527">
        <v>20.77</v>
      </c>
      <c r="BY56" s="527">
        <v>6.95</v>
      </c>
      <c r="BZ56" s="219"/>
    </row>
    <row r="57" spans="1:78">
      <c r="A57" s="548"/>
      <c r="B57" s="239">
        <v>42787</v>
      </c>
      <c r="C57" s="69">
        <v>65.099999999999994</v>
      </c>
      <c r="D57" s="100">
        <v>0.52500000000000002</v>
      </c>
      <c r="E57" s="72">
        <v>80</v>
      </c>
      <c r="F57" s="72">
        <v>53</v>
      </c>
      <c r="G57" s="72">
        <v>24</v>
      </c>
      <c r="H57" s="72">
        <v>0</v>
      </c>
      <c r="I57" s="72">
        <v>24</v>
      </c>
      <c r="J57" s="72">
        <v>0</v>
      </c>
      <c r="K57" s="126">
        <v>0</v>
      </c>
      <c r="L57" s="126">
        <v>0</v>
      </c>
      <c r="M57" s="126">
        <v>0</v>
      </c>
      <c r="N57" s="126">
        <v>0</v>
      </c>
      <c r="O57" s="126">
        <v>0</v>
      </c>
      <c r="P57" s="126">
        <v>0</v>
      </c>
      <c r="Q57" s="127">
        <v>3689</v>
      </c>
      <c r="R57" s="75">
        <v>3567</v>
      </c>
      <c r="S57" s="75">
        <v>3567</v>
      </c>
      <c r="T57" s="76">
        <v>3507</v>
      </c>
      <c r="U57" s="230">
        <v>3614</v>
      </c>
      <c r="V57" s="72">
        <v>45</v>
      </c>
      <c r="W57" s="72">
        <v>0</v>
      </c>
      <c r="X57" s="72">
        <v>46</v>
      </c>
      <c r="Y57" s="72">
        <v>0</v>
      </c>
      <c r="Z57" s="72">
        <v>63</v>
      </c>
      <c r="AA57" s="72">
        <v>0</v>
      </c>
      <c r="AB57" s="77">
        <f t="shared" si="17"/>
        <v>107</v>
      </c>
      <c r="AC57" s="78">
        <f t="shared" si="18"/>
        <v>-60</v>
      </c>
      <c r="AD57" s="72">
        <v>153</v>
      </c>
      <c r="AE57" s="79">
        <f t="shared" si="19"/>
        <v>0.98420479302832242</v>
      </c>
      <c r="AF57" s="80">
        <f t="shared" si="20"/>
        <v>153.70833333333334</v>
      </c>
      <c r="AG57" s="79">
        <f t="shared" si="21"/>
        <v>0.95066413662239091</v>
      </c>
      <c r="AH57" s="81">
        <f t="shared" si="5"/>
        <v>1</v>
      </c>
      <c r="AI57" s="82">
        <f t="shared" si="27"/>
        <v>0.98051948051948046</v>
      </c>
      <c r="AJ57" s="83">
        <v>10.56</v>
      </c>
      <c r="AK57" s="84">
        <v>164.02</v>
      </c>
      <c r="AL57" s="103">
        <f t="shared" si="7"/>
        <v>1732.0512000000001</v>
      </c>
      <c r="AM57" s="83">
        <v>30.904</v>
      </c>
      <c r="AN57" s="86">
        <v>936</v>
      </c>
      <c r="AO57" s="231">
        <f t="shared" si="8"/>
        <v>28926.144</v>
      </c>
      <c r="AP57" s="232">
        <f t="shared" si="9"/>
        <v>8742.0003421727979</v>
      </c>
      <c r="AQ57" s="233">
        <f t="shared" si="10"/>
        <v>148.625</v>
      </c>
      <c r="AR57" s="71">
        <v>0</v>
      </c>
      <c r="AS57" s="91">
        <v>0</v>
      </c>
      <c r="AT57" s="91">
        <v>0</v>
      </c>
      <c r="AU57" s="71">
        <v>0</v>
      </c>
      <c r="AV57" s="91">
        <v>3</v>
      </c>
      <c r="AW57" s="71">
        <v>1440</v>
      </c>
      <c r="AX57" s="71">
        <v>0</v>
      </c>
      <c r="AZ57" s="527">
        <v>1070</v>
      </c>
      <c r="BA57" s="527">
        <v>1100</v>
      </c>
      <c r="BB57" s="527">
        <v>1444</v>
      </c>
      <c r="BC57" s="218">
        <f t="shared" si="22"/>
        <v>30</v>
      </c>
      <c r="BD57" s="527">
        <f t="shared" si="23"/>
        <v>8742.0003421727979</v>
      </c>
      <c r="BE57" s="527">
        <f t="shared" si="12"/>
        <v>8742.0003421727979</v>
      </c>
      <c r="BF57" s="319">
        <v>1.994</v>
      </c>
      <c r="BG57" s="132">
        <v>1.9730000000000001</v>
      </c>
      <c r="BH57" s="132">
        <v>31.3</v>
      </c>
      <c r="BI57" s="132">
        <v>28.5</v>
      </c>
      <c r="BJ57" s="132">
        <v>23.9</v>
      </c>
      <c r="BK57" s="132">
        <v>28.8</v>
      </c>
      <c r="BL57" s="132">
        <v>989.5</v>
      </c>
      <c r="BM57" s="132">
        <v>50.03</v>
      </c>
      <c r="BN57" s="132">
        <v>0.92200000000000004</v>
      </c>
      <c r="BO57" s="132">
        <v>88</v>
      </c>
      <c r="BP57" s="131">
        <v>85.5</v>
      </c>
      <c r="BQ57" s="54">
        <f t="shared" si="24"/>
        <v>-2.5</v>
      </c>
      <c r="BR57" s="527">
        <v>12644</v>
      </c>
      <c r="BS57" s="527">
        <v>12313</v>
      </c>
      <c r="BT57" s="169">
        <f t="shared" si="25"/>
        <v>-331</v>
      </c>
      <c r="BU57" s="527">
        <f t="shared" si="26"/>
        <v>3.9670000000000001</v>
      </c>
      <c r="BV57" s="94">
        <v>24</v>
      </c>
      <c r="BW57" s="94">
        <v>24</v>
      </c>
      <c r="BX57" s="527">
        <v>14.68</v>
      </c>
      <c r="BY57" s="527">
        <v>7.03</v>
      </c>
      <c r="BZ57" s="219"/>
    </row>
    <row r="58" spans="1:78">
      <c r="A58" s="548"/>
      <c r="B58" s="239">
        <v>42788</v>
      </c>
      <c r="C58" s="69">
        <v>65.5</v>
      </c>
      <c r="D58" s="100">
        <v>0.48199999999999998</v>
      </c>
      <c r="E58" s="72">
        <v>81</v>
      </c>
      <c r="F58" s="72">
        <v>52</v>
      </c>
      <c r="G58" s="72">
        <v>24</v>
      </c>
      <c r="H58" s="72">
        <v>0</v>
      </c>
      <c r="I58" s="72">
        <v>24</v>
      </c>
      <c r="J58" s="72">
        <v>0</v>
      </c>
      <c r="K58" s="126">
        <v>0</v>
      </c>
      <c r="L58" s="126">
        <v>0</v>
      </c>
      <c r="M58" s="126">
        <v>0</v>
      </c>
      <c r="N58" s="126">
        <v>0</v>
      </c>
      <c r="O58" s="126">
        <v>0</v>
      </c>
      <c r="P58" s="126">
        <v>0</v>
      </c>
      <c r="Q58" s="127">
        <v>3690</v>
      </c>
      <c r="R58" s="75">
        <v>3559</v>
      </c>
      <c r="S58" s="75">
        <v>3559</v>
      </c>
      <c r="T58" s="76">
        <v>3500</v>
      </c>
      <c r="U58" s="230">
        <v>3607</v>
      </c>
      <c r="V58" s="72">
        <v>44</v>
      </c>
      <c r="W58" s="72">
        <v>0</v>
      </c>
      <c r="X58" s="72">
        <v>46</v>
      </c>
      <c r="Y58" s="72">
        <v>0</v>
      </c>
      <c r="Z58" s="72">
        <v>63</v>
      </c>
      <c r="AA58" s="72">
        <v>0</v>
      </c>
      <c r="AB58" s="77">
        <f t="shared" si="17"/>
        <v>107</v>
      </c>
      <c r="AC58" s="78">
        <f t="shared" si="18"/>
        <v>-59</v>
      </c>
      <c r="AD58" s="72">
        <v>152</v>
      </c>
      <c r="AE58" s="79">
        <f t="shared" si="19"/>
        <v>0.98876096491228072</v>
      </c>
      <c r="AF58" s="80">
        <f t="shared" si="20"/>
        <v>153.75</v>
      </c>
      <c r="AG58" s="79">
        <f t="shared" si="21"/>
        <v>0.948509485094851</v>
      </c>
      <c r="AH58" s="81">
        <f t="shared" si="5"/>
        <v>1</v>
      </c>
      <c r="AI58" s="82">
        <f t="shared" si="27"/>
        <v>0.98039215686274506</v>
      </c>
      <c r="AJ58" s="83">
        <v>10.54</v>
      </c>
      <c r="AK58" s="84">
        <v>162.91</v>
      </c>
      <c r="AL58" s="103">
        <f t="shared" si="7"/>
        <v>1717.0713999999998</v>
      </c>
      <c r="AM58" s="83">
        <v>31.001000000000001</v>
      </c>
      <c r="AN58" s="86">
        <v>935</v>
      </c>
      <c r="AO58" s="231">
        <f t="shared" si="8"/>
        <v>28985.935000000001</v>
      </c>
      <c r="AP58" s="232">
        <f t="shared" si="9"/>
        <v>8772.2875428571424</v>
      </c>
      <c r="AQ58" s="233">
        <f t="shared" si="10"/>
        <v>148.29166666666666</v>
      </c>
      <c r="AR58" s="71">
        <v>0</v>
      </c>
      <c r="AS58" s="91">
        <v>0</v>
      </c>
      <c r="AT58" s="91">
        <v>0</v>
      </c>
      <c r="AU58" s="71">
        <v>0</v>
      </c>
      <c r="AV58" s="91">
        <v>3</v>
      </c>
      <c r="AW58" s="71">
        <v>1440</v>
      </c>
      <c r="AX58" s="71">
        <v>0</v>
      </c>
      <c r="AZ58" s="527">
        <v>1064</v>
      </c>
      <c r="BA58" s="527">
        <v>1104</v>
      </c>
      <c r="BB58" s="527">
        <v>1439</v>
      </c>
      <c r="BC58" s="218">
        <f t="shared" si="22"/>
        <v>40</v>
      </c>
      <c r="BD58" s="527">
        <f t="shared" si="23"/>
        <v>8772.2875428571424</v>
      </c>
      <c r="BE58" s="527">
        <f t="shared" si="12"/>
        <v>8772.2875428571424</v>
      </c>
      <c r="BF58" s="319">
        <v>1.956</v>
      </c>
      <c r="BG58" s="132">
        <v>1.956</v>
      </c>
      <c r="BH58" s="132">
        <v>31.14</v>
      </c>
      <c r="BI58" s="132">
        <v>28.52</v>
      </c>
      <c r="BJ58" s="132">
        <v>24.23</v>
      </c>
      <c r="BK58" s="132">
        <v>28.92</v>
      </c>
      <c r="BL58" s="132">
        <v>994.79</v>
      </c>
      <c r="BM58" s="132">
        <v>49.99</v>
      </c>
      <c r="BN58" s="132">
        <v>0.9224</v>
      </c>
      <c r="BO58" s="132">
        <v>87.21</v>
      </c>
      <c r="BP58" s="131">
        <v>85.49</v>
      </c>
      <c r="BQ58" s="54">
        <f t="shared" si="24"/>
        <v>-1.7199999999999989</v>
      </c>
      <c r="BR58" s="527">
        <v>12750</v>
      </c>
      <c r="BS58" s="527">
        <v>12401</v>
      </c>
      <c r="BT58" s="169">
        <f t="shared" si="25"/>
        <v>-349</v>
      </c>
      <c r="BU58" s="527">
        <f t="shared" si="26"/>
        <v>3.9119999999999999</v>
      </c>
      <c r="BV58" s="94">
        <v>24</v>
      </c>
      <c r="BW58" s="94">
        <v>24</v>
      </c>
      <c r="BX58" s="527">
        <v>13.73</v>
      </c>
      <c r="BY58" s="527">
        <v>6.8</v>
      </c>
      <c r="BZ58" s="219"/>
    </row>
    <row r="59" spans="1:78">
      <c r="A59" s="548"/>
      <c r="B59" s="239">
        <v>42789</v>
      </c>
      <c r="C59" s="69">
        <v>66.7</v>
      </c>
      <c r="D59" s="100">
        <v>0.49299999999999999</v>
      </c>
      <c r="E59" s="72">
        <v>82</v>
      </c>
      <c r="F59" s="72">
        <v>54</v>
      </c>
      <c r="G59" s="72">
        <v>24</v>
      </c>
      <c r="H59" s="72">
        <v>0</v>
      </c>
      <c r="I59" s="72">
        <v>24</v>
      </c>
      <c r="J59" s="72">
        <v>0</v>
      </c>
      <c r="K59" s="106">
        <v>0</v>
      </c>
      <c r="L59" s="106">
        <v>0</v>
      </c>
      <c r="M59" s="106">
        <v>0</v>
      </c>
      <c r="N59" s="106">
        <v>0</v>
      </c>
      <c r="O59" s="106">
        <v>0</v>
      </c>
      <c r="P59" s="106">
        <v>0</v>
      </c>
      <c r="Q59" s="127">
        <v>3689</v>
      </c>
      <c r="R59" s="75">
        <v>3575</v>
      </c>
      <c r="S59" s="75">
        <v>3575</v>
      </c>
      <c r="T59" s="76">
        <v>3526</v>
      </c>
      <c r="U59" s="230">
        <v>3635</v>
      </c>
      <c r="V59" s="72">
        <v>44</v>
      </c>
      <c r="W59" s="72">
        <v>0</v>
      </c>
      <c r="X59" s="72">
        <v>46</v>
      </c>
      <c r="Y59" s="72">
        <v>0</v>
      </c>
      <c r="Z59" s="72">
        <v>63</v>
      </c>
      <c r="AA59" s="72">
        <v>0</v>
      </c>
      <c r="AB59" s="77">
        <f t="shared" si="17"/>
        <v>109</v>
      </c>
      <c r="AC59" s="78">
        <f t="shared" si="18"/>
        <v>-49</v>
      </c>
      <c r="AD59" s="72">
        <v>154</v>
      </c>
      <c r="AE59" s="322">
        <f t="shared" si="19"/>
        <v>0.98349567099567103</v>
      </c>
      <c r="AF59" s="80">
        <f t="shared" si="20"/>
        <v>153.70833333333334</v>
      </c>
      <c r="AG59" s="79">
        <f t="shared" si="21"/>
        <v>0.95581458389807539</v>
      </c>
      <c r="AH59" s="81">
        <f t="shared" si="5"/>
        <v>1</v>
      </c>
      <c r="AI59" s="82">
        <f t="shared" si="27"/>
        <v>0.98692810457516345</v>
      </c>
      <c r="AJ59" s="83">
        <v>10.56</v>
      </c>
      <c r="AK59" s="84">
        <v>163.96</v>
      </c>
      <c r="AL59" s="103">
        <f t="shared" si="7"/>
        <v>1731.4176000000002</v>
      </c>
      <c r="AM59" s="83">
        <v>31.135000000000002</v>
      </c>
      <c r="AN59" s="86">
        <v>936</v>
      </c>
      <c r="AO59" s="231">
        <f t="shared" si="8"/>
        <v>29142.36</v>
      </c>
      <c r="AP59" s="232">
        <f t="shared" si="9"/>
        <v>8756.0344866704472</v>
      </c>
      <c r="AQ59" s="233">
        <f t="shared" si="10"/>
        <v>148.95833333333334</v>
      </c>
      <c r="AR59" s="71">
        <v>0</v>
      </c>
      <c r="AS59" s="91">
        <v>0</v>
      </c>
      <c r="AT59" s="91">
        <v>0</v>
      </c>
      <c r="AU59" s="71">
        <v>0</v>
      </c>
      <c r="AV59" s="91">
        <v>2</v>
      </c>
      <c r="AW59" s="71">
        <v>1440</v>
      </c>
      <c r="AX59" s="71">
        <v>0</v>
      </c>
      <c r="AZ59" s="527">
        <v>1072</v>
      </c>
      <c r="BA59" s="527">
        <v>1102</v>
      </c>
      <c r="BB59" s="527">
        <v>1461</v>
      </c>
      <c r="BC59" s="218">
        <f t="shared" si="22"/>
        <v>30</v>
      </c>
      <c r="BD59" s="527">
        <f t="shared" si="23"/>
        <v>8756.0344866704472</v>
      </c>
      <c r="BE59" s="527">
        <f t="shared" si="12"/>
        <v>8756.0344866704472</v>
      </c>
      <c r="BF59" s="319">
        <v>2.0880000000000001</v>
      </c>
      <c r="BG59" s="132">
        <v>2.0779999999999998</v>
      </c>
      <c r="BH59" s="132">
        <v>31.27</v>
      </c>
      <c r="BI59" s="132">
        <v>28.43</v>
      </c>
      <c r="BJ59" s="132">
        <v>24.14</v>
      </c>
      <c r="BK59" s="132">
        <v>28.8</v>
      </c>
      <c r="BL59" s="132">
        <v>997.58</v>
      </c>
      <c r="BM59" s="132">
        <v>50.02</v>
      </c>
      <c r="BN59" s="132">
        <v>0.92269999999999996</v>
      </c>
      <c r="BO59" s="132">
        <v>88.36</v>
      </c>
      <c r="BP59" s="131">
        <v>85.53</v>
      </c>
      <c r="BQ59" s="54">
        <f t="shared" si="24"/>
        <v>-2.8299999999999983</v>
      </c>
      <c r="BR59" s="527">
        <v>12623</v>
      </c>
      <c r="BS59" s="527">
        <v>12371</v>
      </c>
      <c r="BT59" s="169">
        <f t="shared" si="25"/>
        <v>-252</v>
      </c>
      <c r="BU59" s="527">
        <f t="shared" si="26"/>
        <v>4.1660000000000004</v>
      </c>
      <c r="BV59" s="94">
        <v>24</v>
      </c>
      <c r="BW59" s="94">
        <v>24</v>
      </c>
      <c r="BX59" s="94">
        <v>14.8</v>
      </c>
      <c r="BY59" s="527">
        <v>2.67</v>
      </c>
      <c r="BZ59" s="219"/>
    </row>
    <row r="60" spans="1:78">
      <c r="A60" s="548"/>
      <c r="B60" s="239">
        <v>42790</v>
      </c>
      <c r="C60" s="69">
        <v>67</v>
      </c>
      <c r="D60" s="100">
        <v>0.54300000000000004</v>
      </c>
      <c r="E60" s="71">
        <v>82</v>
      </c>
      <c r="F60" s="71">
        <v>55</v>
      </c>
      <c r="G60" s="72">
        <v>24</v>
      </c>
      <c r="H60" s="72">
        <v>0</v>
      </c>
      <c r="I60" s="72">
        <v>24</v>
      </c>
      <c r="J60" s="72">
        <v>0</v>
      </c>
      <c r="K60" s="106">
        <v>0</v>
      </c>
      <c r="L60" s="106">
        <v>0</v>
      </c>
      <c r="M60" s="106">
        <v>0</v>
      </c>
      <c r="N60" s="106">
        <v>0</v>
      </c>
      <c r="O60" s="106">
        <v>0</v>
      </c>
      <c r="P60" s="106">
        <v>0</v>
      </c>
      <c r="Q60" s="106">
        <v>3687</v>
      </c>
      <c r="R60" s="75">
        <v>3562</v>
      </c>
      <c r="S60" s="75">
        <v>3562</v>
      </c>
      <c r="T60" s="76">
        <v>3509</v>
      </c>
      <c r="U60" s="230">
        <v>3616</v>
      </c>
      <c r="V60" s="72">
        <v>44</v>
      </c>
      <c r="W60" s="72">
        <v>0</v>
      </c>
      <c r="X60" s="72">
        <v>45</v>
      </c>
      <c r="Y60" s="72">
        <v>0</v>
      </c>
      <c r="Z60" s="72">
        <v>63</v>
      </c>
      <c r="AA60" s="72">
        <v>0</v>
      </c>
      <c r="AB60" s="77">
        <f t="shared" si="17"/>
        <v>107</v>
      </c>
      <c r="AC60" s="78">
        <f t="shared" si="18"/>
        <v>-53</v>
      </c>
      <c r="AD60" s="72">
        <v>155</v>
      </c>
      <c r="AE60" s="322">
        <f t="shared" si="19"/>
        <v>0.97204301075268817</v>
      </c>
      <c r="AF60" s="80">
        <f t="shared" si="20"/>
        <v>153.625</v>
      </c>
      <c r="AG60" s="79">
        <f t="shared" si="21"/>
        <v>0.95172226742609167</v>
      </c>
      <c r="AH60" s="81">
        <f t="shared" si="5"/>
        <v>1</v>
      </c>
      <c r="AI60" s="82">
        <f t="shared" si="27"/>
        <v>0.98684210526315785</v>
      </c>
      <c r="AJ60" s="83">
        <v>10.58</v>
      </c>
      <c r="AK60" s="84">
        <v>161.41</v>
      </c>
      <c r="AL60" s="103">
        <f t="shared" si="7"/>
        <v>1707.7177999999999</v>
      </c>
      <c r="AM60" s="83">
        <v>30.925000000000001</v>
      </c>
      <c r="AN60" s="86">
        <v>936</v>
      </c>
      <c r="AO60" s="231">
        <f t="shared" si="8"/>
        <v>28945.8</v>
      </c>
      <c r="AP60" s="232">
        <f t="shared" si="9"/>
        <v>8735.6847534910212</v>
      </c>
      <c r="AQ60" s="233">
        <f t="shared" si="10"/>
        <v>148.41666666666666</v>
      </c>
      <c r="AR60" s="71">
        <v>0</v>
      </c>
      <c r="AS60" s="91">
        <v>0</v>
      </c>
      <c r="AT60" s="91">
        <v>0</v>
      </c>
      <c r="AU60" s="71">
        <v>0</v>
      </c>
      <c r="AV60" s="91">
        <v>2</v>
      </c>
      <c r="AW60" s="71">
        <v>1440</v>
      </c>
      <c r="AX60" s="71">
        <v>0</v>
      </c>
      <c r="AZ60" s="527">
        <v>1072</v>
      </c>
      <c r="BA60" s="527">
        <v>1093</v>
      </c>
      <c r="BB60" s="527">
        <v>1451</v>
      </c>
      <c r="BC60" s="218">
        <f t="shared" si="22"/>
        <v>21</v>
      </c>
      <c r="BD60" s="527">
        <f t="shared" si="23"/>
        <v>8735.6847534910212</v>
      </c>
      <c r="BE60" s="527">
        <f t="shared" si="12"/>
        <v>8735.6847534910212</v>
      </c>
      <c r="BF60" s="319">
        <v>2.0459999999999998</v>
      </c>
      <c r="BG60" s="132">
        <v>2.048</v>
      </c>
      <c r="BH60" s="132">
        <v>31.24</v>
      </c>
      <c r="BI60" s="132">
        <v>28.49</v>
      </c>
      <c r="BJ60" s="132">
        <v>23.59</v>
      </c>
      <c r="BK60" s="132">
        <v>28.78</v>
      </c>
      <c r="BL60" s="132">
        <v>999.13</v>
      </c>
      <c r="BM60" s="132">
        <v>50</v>
      </c>
      <c r="BN60" s="132">
        <v>0.92320000000000002</v>
      </c>
      <c r="BO60" s="132">
        <v>88.92</v>
      </c>
      <c r="BP60" s="131">
        <v>85.59</v>
      </c>
      <c r="BQ60" s="54">
        <f t="shared" si="24"/>
        <v>-3.3299999999999983</v>
      </c>
      <c r="BR60" s="527">
        <v>12641</v>
      </c>
      <c r="BS60" s="527">
        <v>12401</v>
      </c>
      <c r="BT60" s="169">
        <f t="shared" si="25"/>
        <v>-240</v>
      </c>
      <c r="BU60" s="527">
        <f t="shared" si="26"/>
        <v>4.0939999999999994</v>
      </c>
      <c r="BV60" s="94">
        <v>24</v>
      </c>
      <c r="BW60" s="94">
        <v>24</v>
      </c>
      <c r="BX60" s="94">
        <v>15.75</v>
      </c>
      <c r="BY60" s="527">
        <v>5.5</v>
      </c>
      <c r="BZ60" s="219"/>
    </row>
    <row r="61" spans="1:78">
      <c r="A61" s="549"/>
      <c r="B61" s="239">
        <v>42791</v>
      </c>
      <c r="C61" s="69">
        <v>68.2</v>
      </c>
      <c r="D61" s="100">
        <v>0.54200000000000004</v>
      </c>
      <c r="E61" s="71">
        <v>81</v>
      </c>
      <c r="F61" s="71">
        <v>56</v>
      </c>
      <c r="G61" s="72">
        <v>24</v>
      </c>
      <c r="H61" s="72">
        <v>0</v>
      </c>
      <c r="I61" s="72">
        <v>24</v>
      </c>
      <c r="J61" s="72">
        <v>0</v>
      </c>
      <c r="K61" s="106">
        <v>0</v>
      </c>
      <c r="L61" s="106">
        <v>0</v>
      </c>
      <c r="M61" s="106">
        <v>0</v>
      </c>
      <c r="N61" s="106">
        <v>0</v>
      </c>
      <c r="O61" s="106">
        <v>0</v>
      </c>
      <c r="P61" s="106">
        <v>0</v>
      </c>
      <c r="Q61" s="106">
        <v>3683</v>
      </c>
      <c r="R61" s="75">
        <v>3584</v>
      </c>
      <c r="S61" s="253">
        <v>3584</v>
      </c>
      <c r="T61" s="76">
        <v>3526</v>
      </c>
      <c r="U61" s="230">
        <v>3635</v>
      </c>
      <c r="V61" s="72">
        <v>45</v>
      </c>
      <c r="W61" s="72">
        <v>0</v>
      </c>
      <c r="X61" s="72">
        <v>45</v>
      </c>
      <c r="Y61" s="71">
        <v>0</v>
      </c>
      <c r="Z61" s="72">
        <v>63</v>
      </c>
      <c r="AA61" s="71">
        <v>0</v>
      </c>
      <c r="AB61" s="77">
        <f t="shared" si="17"/>
        <v>109</v>
      </c>
      <c r="AC61" s="78">
        <f t="shared" si="18"/>
        <v>-58</v>
      </c>
      <c r="AD61" s="71">
        <v>155</v>
      </c>
      <c r="AE61" s="322">
        <f t="shared" si="19"/>
        <v>0.97715053763440862</v>
      </c>
      <c r="AF61" s="80">
        <f t="shared" si="20"/>
        <v>153.45833333333334</v>
      </c>
      <c r="AG61" s="79">
        <f t="shared" si="21"/>
        <v>0.95737170784686398</v>
      </c>
      <c r="AH61" s="81">
        <f t="shared" si="5"/>
        <v>1</v>
      </c>
      <c r="AI61" s="82">
        <f t="shared" si="27"/>
        <v>0.98801742919389979</v>
      </c>
      <c r="AJ61" s="83">
        <v>10.55</v>
      </c>
      <c r="AK61" s="84">
        <v>160.97999999999999</v>
      </c>
      <c r="AL61" s="103">
        <f t="shared" si="7"/>
        <v>1698.3389999999999</v>
      </c>
      <c r="AM61" s="83">
        <v>31.187999999999999</v>
      </c>
      <c r="AN61" s="86">
        <v>936</v>
      </c>
      <c r="AO61" s="231">
        <f t="shared" si="8"/>
        <v>29191.967999999997</v>
      </c>
      <c r="AP61" s="232">
        <f t="shared" si="9"/>
        <v>8760.7223482699937</v>
      </c>
      <c r="AQ61" s="233">
        <f t="shared" si="10"/>
        <v>149.33333333333334</v>
      </c>
      <c r="AR61" s="71">
        <v>0</v>
      </c>
      <c r="AS61" s="91">
        <v>0</v>
      </c>
      <c r="AT61" s="91">
        <v>0</v>
      </c>
      <c r="AU61" s="71">
        <v>0</v>
      </c>
      <c r="AV61" s="91">
        <v>2</v>
      </c>
      <c r="AW61" s="71">
        <v>1320</v>
      </c>
      <c r="AX61" s="71">
        <v>0</v>
      </c>
      <c r="AZ61" s="527">
        <v>1075</v>
      </c>
      <c r="BA61" s="527">
        <v>1086</v>
      </c>
      <c r="BB61" s="527">
        <v>1474</v>
      </c>
      <c r="BC61" s="218">
        <f t="shared" si="22"/>
        <v>11</v>
      </c>
      <c r="BD61" s="527">
        <f t="shared" si="23"/>
        <v>8760.7223482699937</v>
      </c>
      <c r="BE61" s="527">
        <f t="shared" si="12"/>
        <v>8760.7223482699937</v>
      </c>
      <c r="BF61" s="319">
        <v>2.1869999999999998</v>
      </c>
      <c r="BG61" s="132">
        <v>2.1920000000000002</v>
      </c>
      <c r="BH61" s="132">
        <v>31.7</v>
      </c>
      <c r="BI61" s="132">
        <v>28.57</v>
      </c>
      <c r="BJ61" s="132">
        <v>23.08</v>
      </c>
      <c r="BK61" s="132">
        <v>28.55</v>
      </c>
      <c r="BL61" s="132">
        <v>996.9</v>
      </c>
      <c r="BM61" s="132">
        <v>50.01</v>
      </c>
      <c r="BN61" s="132">
        <v>0.92369999999999997</v>
      </c>
      <c r="BO61" s="132">
        <v>89.87</v>
      </c>
      <c r="BP61" s="131">
        <v>85.59</v>
      </c>
      <c r="BQ61" s="54">
        <f t="shared" si="24"/>
        <v>-4.2800000000000011</v>
      </c>
      <c r="BR61" s="527">
        <v>12635</v>
      </c>
      <c r="BS61" s="527">
        <v>12451</v>
      </c>
      <c r="BT61" s="169">
        <f t="shared" si="25"/>
        <v>-184</v>
      </c>
      <c r="BU61" s="527">
        <f t="shared" si="26"/>
        <v>4.3789999999999996</v>
      </c>
      <c r="BV61" s="94">
        <v>24</v>
      </c>
      <c r="BW61" s="94">
        <v>24</v>
      </c>
      <c r="BX61" s="527">
        <v>18.399999999999999</v>
      </c>
      <c r="BY61" s="527">
        <v>5.18</v>
      </c>
      <c r="BZ61" s="219"/>
    </row>
    <row r="62" spans="1:78">
      <c r="A62" s="547" t="s">
        <v>129</v>
      </c>
      <c r="B62" s="239">
        <v>42792</v>
      </c>
      <c r="C62" s="25">
        <v>68.900000000000006</v>
      </c>
      <c r="D62" s="345">
        <v>0.57299999999999995</v>
      </c>
      <c r="E62" s="27">
        <v>83</v>
      </c>
      <c r="F62" s="27">
        <v>56</v>
      </c>
      <c r="G62" s="28">
        <v>24</v>
      </c>
      <c r="H62" s="28">
        <v>0</v>
      </c>
      <c r="I62" s="28">
        <v>24</v>
      </c>
      <c r="J62" s="28">
        <v>0</v>
      </c>
      <c r="K62" s="29">
        <v>0</v>
      </c>
      <c r="L62" s="29">
        <v>0</v>
      </c>
      <c r="M62" s="29">
        <v>0</v>
      </c>
      <c r="N62" s="29">
        <v>0</v>
      </c>
      <c r="O62" s="29">
        <v>0</v>
      </c>
      <c r="P62" s="29">
        <v>0</v>
      </c>
      <c r="Q62" s="29">
        <v>3676</v>
      </c>
      <c r="R62" s="30">
        <v>3577</v>
      </c>
      <c r="S62" s="30">
        <v>3577</v>
      </c>
      <c r="T62" s="31">
        <v>3513</v>
      </c>
      <c r="U62" s="241">
        <v>3621</v>
      </c>
      <c r="V62" s="28">
        <v>45</v>
      </c>
      <c r="W62" s="28">
        <v>0</v>
      </c>
      <c r="X62" s="28">
        <v>45</v>
      </c>
      <c r="Y62" s="28">
        <v>0</v>
      </c>
      <c r="Z62" s="28">
        <v>63</v>
      </c>
      <c r="AA62" s="27">
        <v>0</v>
      </c>
      <c r="AB62" s="32">
        <f t="shared" si="17"/>
        <v>108</v>
      </c>
      <c r="AC62" s="33">
        <f>T62-S62</f>
        <v>-64</v>
      </c>
      <c r="AD62" s="27">
        <v>154</v>
      </c>
      <c r="AE62" s="214">
        <f>IF(AD62&gt;0, U62/(AD62*24),"no data")</f>
        <v>0.97970779220779225</v>
      </c>
      <c r="AF62" s="35">
        <f>IF(Q62&gt;0,Q62/24,"no data")</f>
        <v>153.16666666666666</v>
      </c>
      <c r="AG62" s="34">
        <f>IF(T62&gt;0,(T62/Q62),"no data")</f>
        <v>0.95565832426550601</v>
      </c>
      <c r="AH62" s="36">
        <f t="shared" si="5"/>
        <v>1</v>
      </c>
      <c r="AI62" s="37">
        <f>IF(T62&gt;0,(1440-((W62*V62+AR62*AS62)+(Y62*X62+AT62*AU62)+(Z62*AA62+AV62*AW62))/(V62+X62+Z62))/1440,"no data")</f>
        <v>0.99373638344226578</v>
      </c>
      <c r="AJ62" s="305">
        <v>10.515000000000001</v>
      </c>
      <c r="AK62" s="306">
        <v>159.82</v>
      </c>
      <c r="AL62" s="40">
        <f>AJ62*AK62</f>
        <v>1680.5073</v>
      </c>
      <c r="AM62" s="305">
        <v>31.088999999999999</v>
      </c>
      <c r="AN62" s="307">
        <v>936</v>
      </c>
      <c r="AO62" s="308">
        <f>AM62*AN62</f>
        <v>29099.304</v>
      </c>
      <c r="AP62" s="244">
        <f t="shared" si="9"/>
        <v>8761.6883859948775</v>
      </c>
      <c r="AQ62" s="217">
        <f t="shared" si="10"/>
        <v>149.04166666666666</v>
      </c>
      <c r="AR62" s="27">
        <v>0</v>
      </c>
      <c r="AS62" s="45">
        <v>0</v>
      </c>
      <c r="AT62" s="45">
        <v>0</v>
      </c>
      <c r="AU62" s="27">
        <v>0</v>
      </c>
      <c r="AV62" s="45">
        <v>1</v>
      </c>
      <c r="AW62" s="27">
        <v>1380</v>
      </c>
      <c r="AX62" s="27">
        <v>0</v>
      </c>
      <c r="AZ62" s="46">
        <v>1074</v>
      </c>
      <c r="BA62" s="46">
        <v>1080</v>
      </c>
      <c r="BB62" s="46">
        <v>1467</v>
      </c>
      <c r="BC62" s="218">
        <f>(BA62-AZ62)</f>
        <v>6</v>
      </c>
      <c r="BD62" s="46">
        <f>AP62</f>
        <v>8761.6883859948775</v>
      </c>
      <c r="BE62" s="46">
        <f t="shared" si="12"/>
        <v>8761.6883859948775</v>
      </c>
      <c r="BF62" s="245">
        <v>2.1869999999999998</v>
      </c>
      <c r="BG62" s="52">
        <v>2.1869999999999998</v>
      </c>
      <c r="BH62" s="52">
        <v>31.7</v>
      </c>
      <c r="BI62" s="50">
        <v>28.55</v>
      </c>
      <c r="BJ62" s="50">
        <v>23</v>
      </c>
      <c r="BK62" s="50">
        <v>28.5</v>
      </c>
      <c r="BL62" s="52">
        <v>994.2</v>
      </c>
      <c r="BM62" s="50">
        <v>50.04</v>
      </c>
      <c r="BN62" s="52">
        <v>0.9264</v>
      </c>
      <c r="BO62" s="50">
        <v>90.51</v>
      </c>
      <c r="BP62" s="50">
        <v>85.63</v>
      </c>
      <c r="BQ62" s="54">
        <f>BP62-BO62</f>
        <v>-4.8800000000000097</v>
      </c>
      <c r="BR62" s="46">
        <v>12636</v>
      </c>
      <c r="BS62" s="46">
        <v>12489</v>
      </c>
      <c r="BT62" s="169">
        <f>BS62-BR62</f>
        <v>-147</v>
      </c>
      <c r="BU62" s="46">
        <f>BF62+BG62</f>
        <v>4.3739999999999997</v>
      </c>
      <c r="BV62" s="47">
        <v>24</v>
      </c>
      <c r="BW62" s="47">
        <v>24</v>
      </c>
      <c r="BX62" s="46">
        <v>19.48</v>
      </c>
      <c r="BY62" s="46">
        <v>6.65</v>
      </c>
    </row>
    <row r="63" spans="1:78">
      <c r="A63" s="548"/>
      <c r="B63" s="239">
        <v>42793</v>
      </c>
      <c r="C63" s="25">
        <v>69.98</v>
      </c>
      <c r="D63" s="345">
        <v>0.53759999999999997</v>
      </c>
      <c r="E63" s="27">
        <v>81</v>
      </c>
      <c r="F63" s="27">
        <v>55</v>
      </c>
      <c r="G63" s="28">
        <v>24</v>
      </c>
      <c r="H63" s="28">
        <v>0</v>
      </c>
      <c r="I63" s="28">
        <v>24</v>
      </c>
      <c r="J63" s="28">
        <v>0</v>
      </c>
      <c r="K63" s="29">
        <v>0</v>
      </c>
      <c r="L63" s="29">
        <v>0</v>
      </c>
      <c r="M63" s="29">
        <v>0</v>
      </c>
      <c r="N63" s="29">
        <v>0</v>
      </c>
      <c r="O63" s="29">
        <v>0</v>
      </c>
      <c r="P63" s="29">
        <v>0</v>
      </c>
      <c r="Q63" s="29">
        <v>3665</v>
      </c>
      <c r="R63" s="30">
        <v>3552</v>
      </c>
      <c r="S63" s="30">
        <v>3552</v>
      </c>
      <c r="T63" s="31">
        <v>3497</v>
      </c>
      <c r="U63" s="241">
        <v>3606</v>
      </c>
      <c r="V63" s="28">
        <v>45</v>
      </c>
      <c r="W63" s="28">
        <v>0</v>
      </c>
      <c r="X63" s="28">
        <v>45</v>
      </c>
      <c r="Y63" s="28">
        <v>0</v>
      </c>
      <c r="Z63" s="28">
        <v>63</v>
      </c>
      <c r="AA63" s="27">
        <v>0</v>
      </c>
      <c r="AB63" s="32">
        <f t="shared" si="17"/>
        <v>109</v>
      </c>
      <c r="AC63" s="33">
        <f>T63-S63</f>
        <v>-55</v>
      </c>
      <c r="AD63" s="27">
        <v>153</v>
      </c>
      <c r="AE63" s="214">
        <f>IF(AD63&gt;0, U63/(AD63*24),"no data")</f>
        <v>0.98202614379084963</v>
      </c>
      <c r="AF63" s="35">
        <f>IF(Q63&gt;0,Q63/24,"no data")</f>
        <v>152.70833333333334</v>
      </c>
      <c r="AG63" s="34">
        <f>IF(T63&gt;0,(T63/Q63),"no data")</f>
        <v>0.95416098226466572</v>
      </c>
      <c r="AH63" s="36">
        <f t="shared" si="5"/>
        <v>1</v>
      </c>
      <c r="AI63" s="37">
        <f>IF(T63&gt;0,(1440-((W63*V63+AR63*AS63)+(Y63*X63+AT63*AU63)+(Z63*AA63+AV63*AW63))/(V63+X63+Z63))/1440,"no data")</f>
        <v>0.98039215686274506</v>
      </c>
      <c r="AJ63" s="305">
        <v>10.53</v>
      </c>
      <c r="AK63" s="306">
        <v>159.11000000000001</v>
      </c>
      <c r="AL63" s="40">
        <f>AJ63*AK63</f>
        <v>1675.4283</v>
      </c>
      <c r="AM63" s="305">
        <v>30.931000000000001</v>
      </c>
      <c r="AN63" s="307">
        <v>937</v>
      </c>
      <c r="AO63" s="308">
        <f>AM63*AN63</f>
        <v>28982.347000000002</v>
      </c>
      <c r="AP63" s="244">
        <f t="shared" si="9"/>
        <v>8766.8788390048612</v>
      </c>
      <c r="AQ63" s="217">
        <f t="shared" si="10"/>
        <v>148</v>
      </c>
      <c r="AR63" s="27">
        <v>0</v>
      </c>
      <c r="AS63" s="45">
        <v>0</v>
      </c>
      <c r="AT63" s="45">
        <v>0</v>
      </c>
      <c r="AU63" s="27">
        <v>0</v>
      </c>
      <c r="AV63" s="45">
        <v>3</v>
      </c>
      <c r="AW63" s="27">
        <v>1440</v>
      </c>
      <c r="AX63" s="27">
        <v>0</v>
      </c>
      <c r="AZ63" s="46">
        <v>1083</v>
      </c>
      <c r="BA63" s="46">
        <v>1077</v>
      </c>
      <c r="BB63" s="46">
        <v>1446</v>
      </c>
      <c r="BC63" s="218">
        <f>(BA63-AZ63)</f>
        <v>-6</v>
      </c>
      <c r="BD63" s="46">
        <f>AP63</f>
        <v>8766.8788390048612</v>
      </c>
      <c r="BE63" s="46">
        <f t="shared" si="12"/>
        <v>8766.8788390048612</v>
      </c>
      <c r="BF63" s="245">
        <v>2.0739999999999998</v>
      </c>
      <c r="BG63" s="52">
        <v>2.0569999999999999</v>
      </c>
      <c r="BH63" s="52">
        <v>31.65</v>
      </c>
      <c r="BI63" s="50">
        <v>28.69</v>
      </c>
      <c r="BJ63" s="50">
        <v>23.02</v>
      </c>
      <c r="BK63" s="50">
        <v>28.26</v>
      </c>
      <c r="BL63" s="52">
        <v>994.92</v>
      </c>
      <c r="BM63" s="50">
        <v>50.02</v>
      </c>
      <c r="BN63" s="52">
        <v>0.92420000000000002</v>
      </c>
      <c r="BO63" s="50">
        <v>91.14</v>
      </c>
      <c r="BP63" s="50">
        <v>85.59</v>
      </c>
      <c r="BQ63" s="54">
        <f>BP63-BO63</f>
        <v>-5.5499999999999972</v>
      </c>
      <c r="BR63" s="46">
        <v>12599</v>
      </c>
      <c r="BS63" s="46">
        <v>12520</v>
      </c>
      <c r="BT63" s="169">
        <f>BS63-BR63</f>
        <v>-79</v>
      </c>
      <c r="BU63" s="46">
        <f>BF63+BG63</f>
        <v>4.1310000000000002</v>
      </c>
      <c r="BV63" s="47">
        <v>24</v>
      </c>
      <c r="BW63" s="47">
        <v>24</v>
      </c>
      <c r="BX63" s="46">
        <v>21.38</v>
      </c>
      <c r="BY63" s="46">
        <v>10.130000000000001</v>
      </c>
    </row>
    <row r="64" spans="1:78">
      <c r="A64" s="548"/>
      <c r="B64" s="239">
        <v>42794</v>
      </c>
      <c r="C64" s="25">
        <v>71.7</v>
      </c>
      <c r="D64" s="345">
        <v>0.56000000000000005</v>
      </c>
      <c r="E64" s="27">
        <v>82</v>
      </c>
      <c r="F64" s="27">
        <v>64</v>
      </c>
      <c r="G64" s="28">
        <v>24</v>
      </c>
      <c r="H64" s="28">
        <v>0</v>
      </c>
      <c r="I64" s="28">
        <v>24</v>
      </c>
      <c r="J64" s="28">
        <v>0</v>
      </c>
      <c r="K64" s="29">
        <v>0</v>
      </c>
      <c r="L64" s="29">
        <v>0</v>
      </c>
      <c r="M64" s="29">
        <v>0</v>
      </c>
      <c r="N64" s="29">
        <v>0</v>
      </c>
      <c r="O64" s="29">
        <v>1</v>
      </c>
      <c r="P64" s="29">
        <v>0</v>
      </c>
      <c r="Q64" s="29">
        <v>3677</v>
      </c>
      <c r="R64" s="30">
        <v>3549</v>
      </c>
      <c r="S64" s="30">
        <v>3549</v>
      </c>
      <c r="T64" s="31">
        <v>3496</v>
      </c>
      <c r="U64" s="241">
        <v>3606</v>
      </c>
      <c r="V64" s="28">
        <v>45</v>
      </c>
      <c r="W64" s="28">
        <v>0</v>
      </c>
      <c r="X64" s="28">
        <v>44</v>
      </c>
      <c r="Y64" s="28">
        <v>0</v>
      </c>
      <c r="Z64" s="28">
        <v>63</v>
      </c>
      <c r="AA64" s="27">
        <v>0</v>
      </c>
      <c r="AB64" s="32">
        <f t="shared" si="17"/>
        <v>110</v>
      </c>
      <c r="AC64" s="33">
        <f>T64-S64</f>
        <v>-53</v>
      </c>
      <c r="AD64" s="27">
        <v>152</v>
      </c>
      <c r="AE64" s="214">
        <f>IF(AD64&gt;0, U64/(AD64*24),"no data")</f>
        <v>0.98848684210526316</v>
      </c>
      <c r="AF64" s="35">
        <f>IF(Q64&gt;0,Q64/24,"no data")</f>
        <v>153.20833333333334</v>
      </c>
      <c r="AG64" s="34">
        <f>IF(T64&gt;0,(T64/Q64),"no data")</f>
        <v>0.9507750883872722</v>
      </c>
      <c r="AH64" s="36">
        <f t="shared" si="5"/>
        <v>1</v>
      </c>
      <c r="AI64" s="37">
        <f>IF(T64&gt;0,(1440-((W64*V64+AR64*AS64)+(Y64*X64+AT64*AU64)+(Z64*AA64+AV64*AW64))/(V64+X64+Z64))/1440,"no data")</f>
        <v>0.98108552631578949</v>
      </c>
      <c r="AJ64" s="305">
        <v>10.49</v>
      </c>
      <c r="AK64" s="306">
        <v>157.18</v>
      </c>
      <c r="AL64" s="40">
        <f>AJ64*AK64</f>
        <v>1648.8182000000002</v>
      </c>
      <c r="AM64" s="305">
        <v>30.914999999999999</v>
      </c>
      <c r="AN64" s="307">
        <v>937</v>
      </c>
      <c r="AO64" s="308">
        <f>AM64*AN64</f>
        <v>28967.355</v>
      </c>
      <c r="AP64" s="244">
        <f t="shared" si="9"/>
        <v>8757.4866132723109</v>
      </c>
      <c r="AQ64" s="217">
        <f t="shared" si="10"/>
        <v>147.875</v>
      </c>
      <c r="AR64" s="27">
        <v>0</v>
      </c>
      <c r="AS64" s="45">
        <v>0</v>
      </c>
      <c r="AT64" s="45">
        <v>0</v>
      </c>
      <c r="AU64" s="27">
        <v>0</v>
      </c>
      <c r="AV64" s="45">
        <v>3</v>
      </c>
      <c r="AW64" s="27">
        <v>1380</v>
      </c>
      <c r="AX64" s="27">
        <v>0</v>
      </c>
      <c r="AZ64" s="46">
        <v>1091</v>
      </c>
      <c r="BA64" s="46">
        <v>1067</v>
      </c>
      <c r="BB64" s="46">
        <v>1448</v>
      </c>
      <c r="BC64" s="218">
        <f>(BA64-AZ64)</f>
        <v>-24</v>
      </c>
      <c r="BD64" s="46">
        <f>AP64</f>
        <v>8757.4866132723109</v>
      </c>
      <c r="BE64" s="46">
        <f t="shared" si="12"/>
        <v>8757.4866132723109</v>
      </c>
      <c r="BF64" s="245">
        <v>2.0880000000000001</v>
      </c>
      <c r="BG64" s="52">
        <v>2.093</v>
      </c>
      <c r="BH64" s="52">
        <v>31.2</v>
      </c>
      <c r="BI64" s="50">
        <v>28.8</v>
      </c>
      <c r="BJ64" s="50">
        <v>22.9</v>
      </c>
      <c r="BK64" s="50">
        <v>28.1</v>
      </c>
      <c r="BL64" s="52">
        <v>995.4</v>
      </c>
      <c r="BM64" s="50">
        <v>50.06</v>
      </c>
      <c r="BN64" s="52">
        <v>0.92490000000000006</v>
      </c>
      <c r="BO64" s="50">
        <v>92.61</v>
      </c>
      <c r="BP64" s="50">
        <v>85.68</v>
      </c>
      <c r="BQ64" s="54">
        <f>BP64-BO64</f>
        <v>-6.9299999999999926</v>
      </c>
      <c r="BR64" s="46">
        <v>12562</v>
      </c>
      <c r="BS64" s="46">
        <v>12552</v>
      </c>
      <c r="BT64" s="169">
        <f>BS64-BR64</f>
        <v>-10</v>
      </c>
      <c r="BU64" s="46">
        <f>BF64+BG64</f>
        <v>4.181</v>
      </c>
      <c r="BV64" s="47">
        <v>24</v>
      </c>
      <c r="BW64" s="47">
        <v>24</v>
      </c>
      <c r="BX64" s="46">
        <v>24</v>
      </c>
      <c r="BY64" s="46">
        <v>6.92</v>
      </c>
    </row>
    <row r="65" spans="1:77">
      <c r="A65" s="548"/>
      <c r="B65" s="239">
        <v>42795</v>
      </c>
      <c r="C65" s="25">
        <v>68.5</v>
      </c>
      <c r="D65" s="345">
        <v>0.61899999999999999</v>
      </c>
      <c r="E65" s="27">
        <v>81</v>
      </c>
      <c r="F65" s="27">
        <v>60</v>
      </c>
      <c r="G65" s="28">
        <v>24</v>
      </c>
      <c r="H65" s="28">
        <v>0</v>
      </c>
      <c r="I65" s="28">
        <v>24</v>
      </c>
      <c r="J65" s="28">
        <v>0</v>
      </c>
      <c r="K65" s="29">
        <v>0</v>
      </c>
      <c r="L65" s="29">
        <v>0</v>
      </c>
      <c r="M65" s="29">
        <v>0</v>
      </c>
      <c r="N65" s="29">
        <v>0</v>
      </c>
      <c r="O65" s="29">
        <v>0</v>
      </c>
      <c r="P65" s="29">
        <v>0</v>
      </c>
      <c r="Q65" s="29">
        <v>3687</v>
      </c>
      <c r="R65" s="30">
        <v>3534</v>
      </c>
      <c r="S65" s="30">
        <v>3534</v>
      </c>
      <c r="T65" s="240">
        <v>3475</v>
      </c>
      <c r="U65" s="241">
        <v>3582</v>
      </c>
      <c r="V65" s="28">
        <v>46</v>
      </c>
      <c r="W65" s="28">
        <v>0</v>
      </c>
      <c r="X65" s="28">
        <v>45</v>
      </c>
      <c r="Y65" s="28">
        <v>0</v>
      </c>
      <c r="Z65" s="28">
        <v>63</v>
      </c>
      <c r="AA65" s="27">
        <v>0</v>
      </c>
      <c r="AB65" s="222">
        <f t="shared" si="17"/>
        <v>107</v>
      </c>
      <c r="AC65" s="223">
        <f>T65-S65</f>
        <v>-59</v>
      </c>
      <c r="AD65" s="224">
        <v>153</v>
      </c>
      <c r="AE65" s="225">
        <f>IF(AD65&gt;0, U65/(AD65*24),"no data")</f>
        <v>0.97549019607843135</v>
      </c>
      <c r="AF65" s="226">
        <f>IF(Q65&gt;0,Q65/24,"no data")</f>
        <v>153.625</v>
      </c>
      <c r="AG65" s="37">
        <f>IF(T65&gt;0,(T65/Q65),"no data")</f>
        <v>0.94250067805804172</v>
      </c>
      <c r="AH65" s="36">
        <f t="shared" si="5"/>
        <v>1</v>
      </c>
      <c r="AI65" s="37">
        <f>IF(T65&gt;0,(1440-((W65*V65+AR65*AS65)+(Y65*X65+AT65*AU65)+(Z65*AA65+AV65*AW65))/(V65+X65+Z65))/1440,"no data")</f>
        <v>0.97402597402597402</v>
      </c>
      <c r="AJ65" s="38">
        <v>10.47</v>
      </c>
      <c r="AK65" s="39">
        <v>158.12</v>
      </c>
      <c r="AL65" s="40">
        <f>AJ65*AK65</f>
        <v>1655.5164000000002</v>
      </c>
      <c r="AM65" s="38">
        <v>30.465999999999998</v>
      </c>
      <c r="AN65" s="41">
        <v>938</v>
      </c>
      <c r="AO65" s="42">
        <f>AM65*AN65</f>
        <v>28577.107999999997</v>
      </c>
      <c r="AP65" s="227">
        <f t="shared" si="9"/>
        <v>8700.0357985611499</v>
      </c>
      <c r="AQ65" s="217">
        <f t="shared" si="10"/>
        <v>147.25</v>
      </c>
      <c r="AR65" s="27">
        <v>0</v>
      </c>
      <c r="AS65" s="45">
        <v>0</v>
      </c>
      <c r="AT65" s="45">
        <v>0</v>
      </c>
      <c r="AU65" s="27">
        <v>0</v>
      </c>
      <c r="AV65" s="45">
        <v>4</v>
      </c>
      <c r="AW65" s="27">
        <v>1440</v>
      </c>
      <c r="AX65" s="27">
        <v>0</v>
      </c>
      <c r="AY65" s="4"/>
      <c r="AZ65" s="46">
        <v>1100</v>
      </c>
      <c r="BA65" s="46">
        <v>1073</v>
      </c>
      <c r="BB65" s="46">
        <v>1409</v>
      </c>
      <c r="BC65" s="183">
        <f>(BA65-AZ65)</f>
        <v>-27</v>
      </c>
      <c r="BD65" s="50">
        <f>AP65</f>
        <v>8700.0357985611499</v>
      </c>
      <c r="BE65" s="46">
        <f t="shared" si="12"/>
        <v>8700.0357985611499</v>
      </c>
      <c r="BF65" s="245">
        <v>1.8340000000000001</v>
      </c>
      <c r="BG65" s="52">
        <v>1.829</v>
      </c>
      <c r="BH65" s="52">
        <v>31.6</v>
      </c>
      <c r="BI65" s="50">
        <v>29</v>
      </c>
      <c r="BJ65" s="50">
        <v>23.1</v>
      </c>
      <c r="BK65" s="50">
        <v>28.17</v>
      </c>
      <c r="BL65" s="52">
        <v>995.4</v>
      </c>
      <c r="BM65" s="50">
        <v>50</v>
      </c>
      <c r="BN65" s="52">
        <v>0.92490000000000006</v>
      </c>
      <c r="BO65" s="50">
        <v>93.08</v>
      </c>
      <c r="BP65" s="50">
        <v>85.68</v>
      </c>
      <c r="BQ65" s="5">
        <f>BP65-BO65</f>
        <v>-7.3999999999999915</v>
      </c>
      <c r="BR65" s="46">
        <v>12532</v>
      </c>
      <c r="BS65" s="46">
        <v>12563</v>
      </c>
      <c r="BT65" s="169">
        <f>BS65-BR65</f>
        <v>31</v>
      </c>
      <c r="BU65" s="46">
        <f>BF65+BG65</f>
        <v>3.6630000000000003</v>
      </c>
      <c r="BV65" s="47">
        <v>24</v>
      </c>
      <c r="BW65" s="47">
        <v>24</v>
      </c>
      <c r="BX65" s="46">
        <v>24</v>
      </c>
      <c r="BY65" s="46">
        <v>7.1</v>
      </c>
    </row>
    <row r="66" spans="1:77">
      <c r="A66" s="548"/>
      <c r="B66" s="239">
        <v>42796</v>
      </c>
      <c r="C66" s="25">
        <v>69.3</v>
      </c>
      <c r="D66" s="345">
        <v>0.55400000000000005</v>
      </c>
      <c r="E66" s="27">
        <v>83</v>
      </c>
      <c r="F66" s="27">
        <v>58</v>
      </c>
      <c r="G66" s="28">
        <v>24</v>
      </c>
      <c r="H66" s="28">
        <v>0</v>
      </c>
      <c r="I66" s="28">
        <v>24</v>
      </c>
      <c r="J66" s="28">
        <v>0</v>
      </c>
      <c r="K66" s="29">
        <v>0</v>
      </c>
      <c r="L66" s="29">
        <v>0</v>
      </c>
      <c r="M66" s="29">
        <v>0</v>
      </c>
      <c r="N66" s="29">
        <v>0</v>
      </c>
      <c r="O66" s="29">
        <v>0</v>
      </c>
      <c r="P66" s="29">
        <v>0</v>
      </c>
      <c r="Q66" s="29">
        <v>3678</v>
      </c>
      <c r="R66" s="30">
        <v>3564</v>
      </c>
      <c r="S66" s="30">
        <v>3564</v>
      </c>
      <c r="T66" s="240">
        <v>3510</v>
      </c>
      <c r="U66" s="241">
        <v>3621</v>
      </c>
      <c r="V66" s="28">
        <v>46</v>
      </c>
      <c r="W66" s="28">
        <v>0</v>
      </c>
      <c r="X66" s="28">
        <v>45</v>
      </c>
      <c r="Y66" s="28">
        <v>0</v>
      </c>
      <c r="Z66" s="28">
        <v>63</v>
      </c>
      <c r="AA66" s="27">
        <v>0</v>
      </c>
      <c r="AB66" s="32">
        <f t="shared" si="17"/>
        <v>111</v>
      </c>
      <c r="AC66" s="33">
        <f t="shared" ref="AC66:AC124" si="28">T66-S66</f>
        <v>-54</v>
      </c>
      <c r="AD66" s="27">
        <v>154</v>
      </c>
      <c r="AE66" s="214">
        <f t="shared" ref="AE66:AE124" si="29">IF(AD66&gt;0, U66/(AD66*24),"no data")</f>
        <v>0.97970779220779225</v>
      </c>
      <c r="AF66" s="35">
        <f t="shared" ref="AF66:AF124" si="30">IF(Q66&gt;0,Q66/24,"no data")</f>
        <v>153.25</v>
      </c>
      <c r="AG66" s="34">
        <f t="shared" ref="AG66:AG124" si="31">IF(T66&gt;0,(T66/Q66),"no data")</f>
        <v>0.95432300163132133</v>
      </c>
      <c r="AH66" s="36">
        <f t="shared" si="5"/>
        <v>1</v>
      </c>
      <c r="AI66" s="37">
        <f>IF(T66&gt;0,(1440-((W66*V66+AR66*AS66)+(Y66*X66+AT66*AU66)+(Z66*AA66+AV66*AW66))/(V66+X66+Z66))/1440,"no data")</f>
        <v>0.98051948051948046</v>
      </c>
      <c r="AJ66" s="83">
        <v>10.41</v>
      </c>
      <c r="AK66" s="58">
        <v>155.94</v>
      </c>
      <c r="AL66" s="40">
        <f t="shared" ref="AL66:AL124" si="32">AJ66*AK66</f>
        <v>1623.3353999999999</v>
      </c>
      <c r="AM66" s="83">
        <v>30.867999999999999</v>
      </c>
      <c r="AN66" s="86">
        <v>938</v>
      </c>
      <c r="AO66" s="42">
        <f t="shared" ref="AO66:AO124" si="33">AM66*AN66</f>
        <v>28954.183999999997</v>
      </c>
      <c r="AP66" s="244">
        <f t="shared" si="9"/>
        <v>8711.5439886039876</v>
      </c>
      <c r="AQ66" s="217">
        <f t="shared" si="10"/>
        <v>148.5</v>
      </c>
      <c r="AR66" s="27">
        <v>0</v>
      </c>
      <c r="AS66" s="45">
        <v>0</v>
      </c>
      <c r="AT66" s="45">
        <v>0</v>
      </c>
      <c r="AU66" s="27">
        <v>0</v>
      </c>
      <c r="AV66" s="45">
        <v>3</v>
      </c>
      <c r="AW66" s="27">
        <v>1440</v>
      </c>
      <c r="AX66" s="27">
        <v>0</v>
      </c>
      <c r="AZ66" s="46">
        <v>1102</v>
      </c>
      <c r="BA66" s="46">
        <v>1079</v>
      </c>
      <c r="BB66" s="46">
        <v>1440</v>
      </c>
      <c r="BC66" s="218">
        <f t="shared" ref="BC66:BC89" si="34">(BA66-AZ66)</f>
        <v>-23</v>
      </c>
      <c r="BD66" s="46">
        <f t="shared" ref="BD66:BD124" si="35">AP66</f>
        <v>8711.5439886039876</v>
      </c>
      <c r="BE66" s="46">
        <f t="shared" si="12"/>
        <v>8711.5439886039876</v>
      </c>
      <c r="BF66" s="245">
        <v>1.9890000000000001</v>
      </c>
      <c r="BG66" s="52">
        <v>1.9890000000000001</v>
      </c>
      <c r="BH66" s="52">
        <v>31.6</v>
      </c>
      <c r="BI66" s="52">
        <v>29</v>
      </c>
      <c r="BJ66" s="52">
        <v>23.1</v>
      </c>
      <c r="BK66" s="52">
        <v>28.3</v>
      </c>
      <c r="BL66" s="52">
        <v>995.04</v>
      </c>
      <c r="BM66" s="50">
        <v>50</v>
      </c>
      <c r="BN66" s="53">
        <v>0.92620000000000002</v>
      </c>
      <c r="BO66" s="47">
        <v>92.5</v>
      </c>
      <c r="BP66" s="47">
        <v>85.6</v>
      </c>
      <c r="BQ66" s="54">
        <f t="shared" ref="BQ66:BQ124" si="36">BP66-BO66</f>
        <v>-6.9000000000000057</v>
      </c>
      <c r="BR66" s="46">
        <v>12522</v>
      </c>
      <c r="BS66" s="46">
        <v>12540</v>
      </c>
      <c r="BT66">
        <f t="shared" ref="BT66:BT124" si="37">BS66-BR66</f>
        <v>18</v>
      </c>
      <c r="BU66" s="46">
        <f t="shared" ref="BU66:BU124" si="38">BF66+BG66</f>
        <v>3.9780000000000002</v>
      </c>
      <c r="BV66" s="47">
        <v>24</v>
      </c>
      <c r="BW66" s="47">
        <v>24</v>
      </c>
      <c r="BX66" s="46">
        <v>24</v>
      </c>
      <c r="BY66" s="46">
        <v>7.6</v>
      </c>
    </row>
    <row r="67" spans="1:77">
      <c r="A67" s="548"/>
      <c r="B67" s="239">
        <v>42797</v>
      </c>
      <c r="C67" s="25">
        <v>68.5</v>
      </c>
      <c r="D67" s="345">
        <v>0.58899999999999997</v>
      </c>
      <c r="E67" s="27">
        <v>81</v>
      </c>
      <c r="F67" s="27">
        <v>58</v>
      </c>
      <c r="G67" s="28">
        <v>24</v>
      </c>
      <c r="H67" s="28">
        <v>0</v>
      </c>
      <c r="I67" s="28">
        <v>24</v>
      </c>
      <c r="J67" s="28">
        <v>0</v>
      </c>
      <c r="K67" s="29">
        <v>0</v>
      </c>
      <c r="L67" s="29">
        <v>0</v>
      </c>
      <c r="M67" s="29">
        <v>0</v>
      </c>
      <c r="N67" s="29">
        <v>0</v>
      </c>
      <c r="O67" s="29">
        <v>0</v>
      </c>
      <c r="P67" s="29">
        <v>0</v>
      </c>
      <c r="Q67" s="29">
        <v>3680</v>
      </c>
      <c r="R67" s="30">
        <v>3558</v>
      </c>
      <c r="S67" s="30">
        <v>3558</v>
      </c>
      <c r="T67" s="240">
        <v>3499</v>
      </c>
      <c r="U67" s="241">
        <v>3606</v>
      </c>
      <c r="V67" s="28">
        <v>46</v>
      </c>
      <c r="W67" s="28">
        <v>0</v>
      </c>
      <c r="X67" s="28">
        <v>45</v>
      </c>
      <c r="Y67" s="28">
        <v>0</v>
      </c>
      <c r="Z67" s="28">
        <v>63</v>
      </c>
      <c r="AA67" s="27">
        <v>0</v>
      </c>
      <c r="AB67" s="32">
        <f t="shared" si="17"/>
        <v>107</v>
      </c>
      <c r="AC67" s="33">
        <f t="shared" si="28"/>
        <v>-59</v>
      </c>
      <c r="AD67" s="27">
        <v>153</v>
      </c>
      <c r="AE67" s="214">
        <f t="shared" si="29"/>
        <v>0.98202614379084963</v>
      </c>
      <c r="AF67" s="35">
        <f t="shared" si="30"/>
        <v>153.33333333333334</v>
      </c>
      <c r="AG67" s="34">
        <f t="shared" si="31"/>
        <v>0.95081521739130437</v>
      </c>
      <c r="AH67" s="36">
        <f t="shared" si="5"/>
        <v>1</v>
      </c>
      <c r="AI67" s="37">
        <f>IF(T67&gt;0,(1440-((W67*V67+AR67*AS67)+(Y67*W67+AT67*AU67)+(Z67*AA67+AV67*AW67))/(V67+X67+Z67))/1440,"no data")</f>
        <v>0.97402597402597402</v>
      </c>
      <c r="AJ67" s="83">
        <v>10.45</v>
      </c>
      <c r="AK67" s="84">
        <v>155.30000000000001</v>
      </c>
      <c r="AL67" s="40">
        <f t="shared" si="32"/>
        <v>1622.885</v>
      </c>
      <c r="AM67" s="83">
        <v>30.771999999999998</v>
      </c>
      <c r="AN67" s="86">
        <v>938</v>
      </c>
      <c r="AO67" s="42">
        <f t="shared" si="33"/>
        <v>28864.135999999999</v>
      </c>
      <c r="AP67" s="244">
        <f t="shared" si="9"/>
        <v>8713.0668762503574</v>
      </c>
      <c r="AQ67" s="217">
        <f t="shared" si="10"/>
        <v>148.25</v>
      </c>
      <c r="AR67" s="27">
        <v>0</v>
      </c>
      <c r="AS67" s="45">
        <v>0</v>
      </c>
      <c r="AT67" s="45">
        <v>0</v>
      </c>
      <c r="AU67" s="27">
        <v>0</v>
      </c>
      <c r="AV67" s="45">
        <v>4</v>
      </c>
      <c r="AW67" s="27">
        <v>1440</v>
      </c>
      <c r="AX67" s="27">
        <v>0</v>
      </c>
      <c r="AZ67" s="46">
        <v>1104</v>
      </c>
      <c r="BA67" s="46">
        <v>1079</v>
      </c>
      <c r="BB67" s="46">
        <v>1423</v>
      </c>
      <c r="BC67" s="218">
        <f t="shared" si="34"/>
        <v>-25</v>
      </c>
      <c r="BD67" s="46">
        <f t="shared" si="35"/>
        <v>8713.0668762503574</v>
      </c>
      <c r="BE67" s="46">
        <f t="shared" si="12"/>
        <v>8713.0668762503574</v>
      </c>
      <c r="BF67" s="245">
        <v>1.907</v>
      </c>
      <c r="BG67" s="52">
        <v>1.907</v>
      </c>
      <c r="BH67" s="52">
        <v>31.6</v>
      </c>
      <c r="BI67" s="52">
        <v>29</v>
      </c>
      <c r="BJ67" s="52">
        <v>23.2</v>
      </c>
      <c r="BK67" s="52">
        <v>28</v>
      </c>
      <c r="BL67" s="50">
        <v>992.79</v>
      </c>
      <c r="BM67" s="50">
        <v>50.02</v>
      </c>
      <c r="BN67" s="63">
        <v>0.92620000000000002</v>
      </c>
      <c r="BO67" s="47">
        <v>92.9</v>
      </c>
      <c r="BP67" s="47">
        <v>85.6</v>
      </c>
      <c r="BQ67" s="54">
        <f t="shared" si="36"/>
        <v>-7.3000000000000114</v>
      </c>
      <c r="BR67" s="46">
        <v>12514</v>
      </c>
      <c r="BS67" s="46">
        <v>12554</v>
      </c>
      <c r="BT67">
        <f t="shared" si="37"/>
        <v>40</v>
      </c>
      <c r="BU67" s="46">
        <f t="shared" si="38"/>
        <v>3.8140000000000001</v>
      </c>
      <c r="BV67" s="47">
        <v>24</v>
      </c>
      <c r="BW67" s="47">
        <v>24</v>
      </c>
      <c r="BX67" s="46">
        <v>24</v>
      </c>
      <c r="BY67" s="46">
        <v>7.48</v>
      </c>
    </row>
    <row r="68" spans="1:77">
      <c r="A68" s="549"/>
      <c r="B68" s="239">
        <v>42798</v>
      </c>
      <c r="C68" s="25">
        <v>67.739999999999995</v>
      </c>
      <c r="D68" s="345">
        <v>0.60880000000000001</v>
      </c>
      <c r="E68" s="27">
        <v>80</v>
      </c>
      <c r="F68" s="27">
        <v>56</v>
      </c>
      <c r="G68" s="28">
        <v>24</v>
      </c>
      <c r="H68" s="28">
        <v>0</v>
      </c>
      <c r="I68" s="28">
        <v>24</v>
      </c>
      <c r="J68" s="28">
        <v>0</v>
      </c>
      <c r="K68" s="29">
        <v>0</v>
      </c>
      <c r="L68" s="29">
        <v>0</v>
      </c>
      <c r="M68" s="29">
        <v>0</v>
      </c>
      <c r="N68" s="29">
        <v>0</v>
      </c>
      <c r="O68" s="29">
        <v>0</v>
      </c>
      <c r="P68" s="29">
        <v>0</v>
      </c>
      <c r="Q68" s="29">
        <v>3683</v>
      </c>
      <c r="R68" s="30">
        <v>3547</v>
      </c>
      <c r="S68" s="30">
        <v>3547</v>
      </c>
      <c r="T68" s="240">
        <v>3493</v>
      </c>
      <c r="U68" s="241">
        <v>3602</v>
      </c>
      <c r="V68" s="28">
        <v>46</v>
      </c>
      <c r="W68" s="28">
        <v>0</v>
      </c>
      <c r="X68" s="28">
        <v>45</v>
      </c>
      <c r="Y68" s="28">
        <v>0</v>
      </c>
      <c r="Z68" s="28">
        <v>63</v>
      </c>
      <c r="AA68" s="27">
        <v>0</v>
      </c>
      <c r="AB68" s="32">
        <f t="shared" si="17"/>
        <v>109</v>
      </c>
      <c r="AC68" s="33">
        <f t="shared" si="28"/>
        <v>-54</v>
      </c>
      <c r="AD68" s="27">
        <v>152</v>
      </c>
      <c r="AE68" s="214">
        <f t="shared" si="29"/>
        <v>0.98739035087719296</v>
      </c>
      <c r="AF68" s="35">
        <f t="shared" si="30"/>
        <v>153.45833333333334</v>
      </c>
      <c r="AG68" s="34">
        <f t="shared" si="31"/>
        <v>0.94841162096117293</v>
      </c>
      <c r="AH68" s="36">
        <f t="shared" si="5"/>
        <v>1</v>
      </c>
      <c r="AI68" s="37">
        <f t="shared" ref="AI68:AI124" si="39">IF(T68&gt;0,(1440-((W68*V68+AR68*AS68)+(Y68*X68+AT68*AU68)+(Z68*AA68+AV68*AW68))/(V68+X68+Z68))/1440,"no data")</f>
        <v>0.97402597402597402</v>
      </c>
      <c r="AJ68" s="83">
        <v>10.455</v>
      </c>
      <c r="AK68" s="84">
        <v>155.55000000000001</v>
      </c>
      <c r="AL68" s="40">
        <f t="shared" si="32"/>
        <v>1626.2752500000001</v>
      </c>
      <c r="AM68" s="83">
        <v>30.767999999999997</v>
      </c>
      <c r="AN68" s="86">
        <v>938</v>
      </c>
      <c r="AO68" s="42">
        <f t="shared" si="33"/>
        <v>28860.383999999998</v>
      </c>
      <c r="AP68" s="244">
        <f t="shared" si="9"/>
        <v>8727.9299312911517</v>
      </c>
      <c r="AQ68" s="217">
        <f t="shared" si="10"/>
        <v>147.79166666666666</v>
      </c>
      <c r="AR68" s="27">
        <v>0</v>
      </c>
      <c r="AS68" s="45">
        <v>0</v>
      </c>
      <c r="AT68" s="45">
        <v>0</v>
      </c>
      <c r="AU68" s="27">
        <v>0</v>
      </c>
      <c r="AV68" s="45">
        <v>4</v>
      </c>
      <c r="AW68" s="27">
        <v>1440</v>
      </c>
      <c r="AX68" s="27">
        <v>0</v>
      </c>
      <c r="AZ68" s="46">
        <v>1104</v>
      </c>
      <c r="BA68" s="46">
        <v>1075</v>
      </c>
      <c r="BB68" s="46">
        <v>1423</v>
      </c>
      <c r="BC68" s="218">
        <f t="shared" si="34"/>
        <v>-29</v>
      </c>
      <c r="BD68" s="46">
        <f t="shared" si="35"/>
        <v>8727.9299312911517</v>
      </c>
      <c r="BE68" s="46">
        <f t="shared" si="12"/>
        <v>8727.9299312911517</v>
      </c>
      <c r="BF68" s="245">
        <v>1.9019999999999999</v>
      </c>
      <c r="BG68" s="52">
        <v>1.92</v>
      </c>
      <c r="BH68" s="52">
        <v>31.74</v>
      </c>
      <c r="BI68" s="50">
        <v>29.05</v>
      </c>
      <c r="BJ68" s="50">
        <v>23.15</v>
      </c>
      <c r="BK68" s="50">
        <v>28.17</v>
      </c>
      <c r="BL68" s="52">
        <v>992</v>
      </c>
      <c r="BM68" s="50">
        <v>50.03</v>
      </c>
      <c r="BN68" s="52">
        <v>0.92600000000000005</v>
      </c>
      <c r="BO68" s="50">
        <v>92.89</v>
      </c>
      <c r="BP68" s="50">
        <v>85.53</v>
      </c>
      <c r="BQ68" s="54">
        <f t="shared" si="36"/>
        <v>-7.3599999999999994</v>
      </c>
      <c r="BR68" s="46">
        <v>12519</v>
      </c>
      <c r="BS68" s="46">
        <v>12582</v>
      </c>
      <c r="BT68">
        <f t="shared" si="37"/>
        <v>63</v>
      </c>
      <c r="BU68" s="46">
        <f t="shared" si="38"/>
        <v>3.8220000000000001</v>
      </c>
      <c r="BV68" s="46">
        <v>24</v>
      </c>
      <c r="BW68" s="46">
        <v>24</v>
      </c>
      <c r="BX68" s="46">
        <v>24</v>
      </c>
      <c r="BY68" s="46">
        <v>7.16</v>
      </c>
    </row>
    <row r="69" spans="1:77">
      <c r="A69" s="547" t="s">
        <v>152</v>
      </c>
      <c r="B69" s="239">
        <v>42799</v>
      </c>
      <c r="C69" s="69">
        <v>69.58</v>
      </c>
      <c r="D69" s="70">
        <v>0.56699999999999995</v>
      </c>
      <c r="E69" s="71">
        <v>81</v>
      </c>
      <c r="F69" s="71">
        <v>59</v>
      </c>
      <c r="G69" s="72">
        <v>24</v>
      </c>
      <c r="H69" s="72">
        <v>0</v>
      </c>
      <c r="I69" s="72">
        <v>24</v>
      </c>
      <c r="J69" s="72">
        <v>0</v>
      </c>
      <c r="K69" s="73">
        <v>0</v>
      </c>
      <c r="L69" s="73">
        <v>0</v>
      </c>
      <c r="M69" s="73">
        <v>0</v>
      </c>
      <c r="N69" s="73">
        <v>0</v>
      </c>
      <c r="O69" s="73">
        <v>0</v>
      </c>
      <c r="P69" s="73">
        <v>0</v>
      </c>
      <c r="Q69" s="127">
        <v>3675</v>
      </c>
      <c r="R69" s="75">
        <v>3253</v>
      </c>
      <c r="S69" s="75">
        <v>3253</v>
      </c>
      <c r="T69" s="229">
        <v>3206</v>
      </c>
      <c r="U69" s="230">
        <v>3302</v>
      </c>
      <c r="V69" s="71">
        <v>46</v>
      </c>
      <c r="W69" s="71">
        <v>0</v>
      </c>
      <c r="X69" s="71">
        <v>45</v>
      </c>
      <c r="Y69" s="71">
        <v>0</v>
      </c>
      <c r="Z69" s="71">
        <v>63</v>
      </c>
      <c r="AA69" s="71">
        <v>0</v>
      </c>
      <c r="AB69" s="77">
        <f t="shared" si="17"/>
        <v>96</v>
      </c>
      <c r="AC69" s="75">
        <f t="shared" si="28"/>
        <v>-47</v>
      </c>
      <c r="AD69" s="71">
        <v>141</v>
      </c>
      <c r="AE69" s="79">
        <f t="shared" si="29"/>
        <v>0.97576832151300241</v>
      </c>
      <c r="AF69" s="80">
        <f t="shared" si="30"/>
        <v>153.125</v>
      </c>
      <c r="AG69" s="79">
        <f t="shared" si="31"/>
        <v>0.87238095238095237</v>
      </c>
      <c r="AH69" s="81">
        <f t="shared" si="5"/>
        <v>1</v>
      </c>
      <c r="AI69" s="82">
        <f t="shared" si="39"/>
        <v>0.89610389610389618</v>
      </c>
      <c r="AJ69" s="309">
        <v>10.425000000000001</v>
      </c>
      <c r="AK69" s="310">
        <v>152.87</v>
      </c>
      <c r="AL69" s="103">
        <f t="shared" si="32"/>
        <v>1593.6697500000002</v>
      </c>
      <c r="AM69" s="309">
        <v>27.392999999999997</v>
      </c>
      <c r="AN69" s="311">
        <v>939</v>
      </c>
      <c r="AO69" s="87">
        <f t="shared" si="33"/>
        <v>25722.026999999998</v>
      </c>
      <c r="AP69" s="232">
        <f t="shared" si="9"/>
        <v>8520.1798970679974</v>
      </c>
      <c r="AQ69" s="233">
        <f t="shared" si="10"/>
        <v>135.54166666666666</v>
      </c>
      <c r="AR69" s="90">
        <v>0</v>
      </c>
      <c r="AS69" s="71">
        <v>0</v>
      </c>
      <c r="AT69" s="91">
        <v>0</v>
      </c>
      <c r="AU69" s="91">
        <v>0</v>
      </c>
      <c r="AV69" s="71">
        <v>16</v>
      </c>
      <c r="AW69" s="91">
        <v>1440</v>
      </c>
      <c r="AX69" s="71">
        <v>0</v>
      </c>
      <c r="AZ69" s="71">
        <v>1097</v>
      </c>
      <c r="BA69" s="71">
        <v>1075</v>
      </c>
      <c r="BB69" s="71">
        <v>1130</v>
      </c>
      <c r="BC69" s="527">
        <f t="shared" si="34"/>
        <v>-22</v>
      </c>
      <c r="BD69" s="93">
        <f t="shared" si="35"/>
        <v>8520.1798970679974</v>
      </c>
      <c r="BE69" s="527">
        <f t="shared" si="12"/>
        <v>8520.1798970679974</v>
      </c>
      <c r="BF69" s="234">
        <v>0.34499999999999997</v>
      </c>
      <c r="BG69" s="527">
        <v>0.23599999999999999</v>
      </c>
      <c r="BH69" s="527">
        <v>31.51</v>
      </c>
      <c r="BI69" s="527">
        <v>28.96</v>
      </c>
      <c r="BJ69" s="527">
        <v>23.08</v>
      </c>
      <c r="BK69" s="527">
        <v>28.15</v>
      </c>
      <c r="BL69" s="527">
        <v>992.83</v>
      </c>
      <c r="BM69" s="94">
        <v>50.08</v>
      </c>
      <c r="BN69" s="527">
        <v>0.92710000000000004</v>
      </c>
      <c r="BO69" s="94">
        <v>92.44</v>
      </c>
      <c r="BP69" s="94">
        <v>85.53</v>
      </c>
      <c r="BQ69" s="131">
        <f t="shared" si="36"/>
        <v>-6.9099999999999966</v>
      </c>
      <c r="BR69" s="527">
        <v>12550</v>
      </c>
      <c r="BS69" s="527">
        <v>12545</v>
      </c>
      <c r="BT69" s="312">
        <f t="shared" si="37"/>
        <v>-5</v>
      </c>
      <c r="BU69" s="527">
        <f t="shared" si="38"/>
        <v>0.58099999999999996</v>
      </c>
      <c r="BV69" s="94">
        <v>24</v>
      </c>
      <c r="BW69" s="94">
        <v>24</v>
      </c>
      <c r="BX69" s="527">
        <v>24</v>
      </c>
      <c r="BY69" s="527">
        <v>7.3</v>
      </c>
    </row>
    <row r="70" spans="1:77">
      <c r="A70" s="548"/>
      <c r="B70" s="239">
        <v>42800</v>
      </c>
      <c r="C70" s="69">
        <v>69</v>
      </c>
      <c r="D70" s="70">
        <v>0.58599999999999997</v>
      </c>
      <c r="E70" s="71">
        <v>79</v>
      </c>
      <c r="F70" s="71">
        <v>60</v>
      </c>
      <c r="G70" s="72">
        <v>24</v>
      </c>
      <c r="H70" s="72">
        <v>0</v>
      </c>
      <c r="I70" s="72">
        <v>24</v>
      </c>
      <c r="J70" s="72">
        <v>0</v>
      </c>
      <c r="K70" s="73">
        <v>0</v>
      </c>
      <c r="L70" s="73">
        <v>0</v>
      </c>
      <c r="M70" s="73">
        <v>0</v>
      </c>
      <c r="N70" s="73">
        <v>0</v>
      </c>
      <c r="O70" s="73">
        <v>0</v>
      </c>
      <c r="P70" s="73">
        <v>0</v>
      </c>
      <c r="Q70" s="127">
        <v>3686</v>
      </c>
      <c r="R70" s="75">
        <v>3430</v>
      </c>
      <c r="S70" s="75">
        <v>3430</v>
      </c>
      <c r="T70" s="229">
        <v>3372</v>
      </c>
      <c r="U70" s="230">
        <v>3475</v>
      </c>
      <c r="V70" s="71">
        <v>46</v>
      </c>
      <c r="W70" s="71">
        <v>0</v>
      </c>
      <c r="X70" s="71">
        <v>45</v>
      </c>
      <c r="Y70" s="71">
        <v>0</v>
      </c>
      <c r="Z70" s="71">
        <v>63</v>
      </c>
      <c r="AA70" s="71">
        <v>0</v>
      </c>
      <c r="AB70" s="77">
        <f t="shared" si="17"/>
        <v>103</v>
      </c>
      <c r="AC70" s="75">
        <f t="shared" si="28"/>
        <v>-58</v>
      </c>
      <c r="AD70" s="71">
        <v>151</v>
      </c>
      <c r="AE70" s="79">
        <f t="shared" si="29"/>
        <v>0.95888520971302427</v>
      </c>
      <c r="AF70" s="80">
        <f t="shared" si="30"/>
        <v>153.58333333333334</v>
      </c>
      <c r="AG70" s="79">
        <f t="shared" si="31"/>
        <v>0.91481280520889852</v>
      </c>
      <c r="AH70" s="81">
        <f t="shared" ref="AH70:AH124" si="40">(1440-((V70*W70)+(X70*Y70)+(Z70*AA70))/(V70+X70+Z70))/1440</f>
        <v>1</v>
      </c>
      <c r="AI70" s="82">
        <f t="shared" si="39"/>
        <v>0.94805194805194803</v>
      </c>
      <c r="AJ70" s="309">
        <v>10.44</v>
      </c>
      <c r="AK70" s="310">
        <v>153.91</v>
      </c>
      <c r="AL70" s="103">
        <f t="shared" si="32"/>
        <v>1606.8203999999998</v>
      </c>
      <c r="AM70" s="309">
        <v>29.465999999999998</v>
      </c>
      <c r="AN70" s="311">
        <v>939</v>
      </c>
      <c r="AO70" s="87">
        <f t="shared" si="33"/>
        <v>27668.573999999997</v>
      </c>
      <c r="AP70" s="232">
        <f t="shared" ref="AP70:AP124" si="41">IF(T70&gt;0,((((AJ70*AK70)+(AM70*AN70))/(T70*1000))*1000000),"no data")</f>
        <v>8681.9081850533785</v>
      </c>
      <c r="AQ70" s="233">
        <f t="shared" ref="AQ70:AQ124" si="42">R70/24</f>
        <v>142.91666666666666</v>
      </c>
      <c r="AR70" s="90">
        <v>0</v>
      </c>
      <c r="AS70" s="71">
        <v>0</v>
      </c>
      <c r="AT70" s="91">
        <v>0</v>
      </c>
      <c r="AU70" s="91">
        <v>0</v>
      </c>
      <c r="AV70" s="71">
        <v>8</v>
      </c>
      <c r="AW70" s="91">
        <v>1440</v>
      </c>
      <c r="AX70" s="71">
        <v>0</v>
      </c>
      <c r="AZ70" s="71">
        <v>1095</v>
      </c>
      <c r="BA70" s="71">
        <v>1072</v>
      </c>
      <c r="BB70" s="71">
        <v>1308</v>
      </c>
      <c r="BC70" s="527">
        <f t="shared" si="34"/>
        <v>-23</v>
      </c>
      <c r="BD70" s="93">
        <f t="shared" si="35"/>
        <v>8681.9081850533785</v>
      </c>
      <c r="BE70" s="527">
        <f t="shared" ref="BE70:BE89" si="43">AP70</f>
        <v>8681.9081850533785</v>
      </c>
      <c r="BF70" s="234">
        <v>1.4019999999999999</v>
      </c>
      <c r="BG70" s="527">
        <v>1.36</v>
      </c>
      <c r="BH70" s="527">
        <v>31.58</v>
      </c>
      <c r="BI70" s="527">
        <v>28.89</v>
      </c>
      <c r="BJ70" s="527">
        <v>22.91</v>
      </c>
      <c r="BK70" s="527">
        <v>28.16</v>
      </c>
      <c r="BL70" s="99">
        <v>991.4</v>
      </c>
      <c r="BM70" s="99">
        <v>50.04</v>
      </c>
      <c r="BN70" s="527">
        <v>0.92669999999999997</v>
      </c>
      <c r="BO70" s="94">
        <v>92.67</v>
      </c>
      <c r="BP70" s="94">
        <v>85.59</v>
      </c>
      <c r="BQ70" s="131">
        <f t="shared" si="36"/>
        <v>-7.0799999999999983</v>
      </c>
      <c r="BR70" s="527">
        <v>12545</v>
      </c>
      <c r="BS70" s="527">
        <v>12529</v>
      </c>
      <c r="BT70" s="312">
        <f t="shared" si="37"/>
        <v>-16</v>
      </c>
      <c r="BU70" s="527">
        <f t="shared" si="38"/>
        <v>2.762</v>
      </c>
      <c r="BV70" s="94">
        <v>24</v>
      </c>
      <c r="BW70" s="94">
        <v>24</v>
      </c>
      <c r="BX70" s="527">
        <v>24</v>
      </c>
      <c r="BY70" s="527">
        <v>7.42</v>
      </c>
    </row>
    <row r="71" spans="1:77">
      <c r="A71" s="548"/>
      <c r="B71" s="239">
        <v>42801</v>
      </c>
      <c r="C71" s="69">
        <v>67.5</v>
      </c>
      <c r="D71" s="100">
        <v>0.67900000000000005</v>
      </c>
      <c r="E71" s="71">
        <v>79</v>
      </c>
      <c r="F71" s="71">
        <v>62</v>
      </c>
      <c r="G71" s="72">
        <v>24</v>
      </c>
      <c r="H71" s="72">
        <v>0</v>
      </c>
      <c r="I71" s="72">
        <v>7</v>
      </c>
      <c r="J71" s="72">
        <v>9</v>
      </c>
      <c r="K71" s="73">
        <v>0</v>
      </c>
      <c r="L71" s="73">
        <v>0</v>
      </c>
      <c r="M71" s="73">
        <v>0</v>
      </c>
      <c r="N71" s="73">
        <v>0</v>
      </c>
      <c r="O71" s="73">
        <v>0</v>
      </c>
      <c r="P71" s="73">
        <v>0</v>
      </c>
      <c r="Q71" s="127">
        <v>3701</v>
      </c>
      <c r="R71" s="75">
        <v>2348.5</v>
      </c>
      <c r="S71" s="75">
        <v>2348.5</v>
      </c>
      <c r="T71" s="229">
        <v>2328</v>
      </c>
      <c r="U71" s="230">
        <v>2412</v>
      </c>
      <c r="V71" s="71">
        <v>46</v>
      </c>
      <c r="W71" s="71">
        <v>0</v>
      </c>
      <c r="X71" s="71">
        <v>45</v>
      </c>
      <c r="Y71" s="71">
        <v>943</v>
      </c>
      <c r="Z71" s="71">
        <v>63</v>
      </c>
      <c r="AA71" s="71">
        <v>0</v>
      </c>
      <c r="AB71" s="77">
        <f t="shared" si="17"/>
        <v>84</v>
      </c>
      <c r="AC71" s="75">
        <f t="shared" si="28"/>
        <v>-20.5</v>
      </c>
      <c r="AD71" s="71">
        <v>152</v>
      </c>
      <c r="AE71" s="79">
        <f t="shared" si="29"/>
        <v>0.66118421052631582</v>
      </c>
      <c r="AF71" s="80">
        <f t="shared" si="30"/>
        <v>154.20833333333334</v>
      </c>
      <c r="AG71" s="79">
        <f t="shared" si="31"/>
        <v>0.62901918400432311</v>
      </c>
      <c r="AH71" s="81">
        <f t="shared" si="40"/>
        <v>0.80864448051948046</v>
      </c>
      <c r="AI71" s="82">
        <f t="shared" si="39"/>
        <v>0.65965458152958156</v>
      </c>
      <c r="AJ71" s="309">
        <v>3.25</v>
      </c>
      <c r="AK71" s="310">
        <v>167.44</v>
      </c>
      <c r="AL71" s="103">
        <f t="shared" si="32"/>
        <v>544.17999999999995</v>
      </c>
      <c r="AM71" s="309">
        <v>20.922000000000001</v>
      </c>
      <c r="AN71" s="311">
        <v>939</v>
      </c>
      <c r="AO71" s="87">
        <f t="shared" si="33"/>
        <v>19645.758000000002</v>
      </c>
      <c r="AP71" s="232">
        <f t="shared" si="41"/>
        <v>8672.6537800687292</v>
      </c>
      <c r="AQ71" s="233">
        <f t="shared" si="42"/>
        <v>97.854166666666671</v>
      </c>
      <c r="AR71" s="101">
        <v>0</v>
      </c>
      <c r="AS71" s="71">
        <v>0</v>
      </c>
      <c r="AT71" s="91">
        <v>20</v>
      </c>
      <c r="AU71" s="91">
        <v>68</v>
      </c>
      <c r="AV71" s="71">
        <v>22</v>
      </c>
      <c r="AW71" s="91">
        <v>1440</v>
      </c>
      <c r="AX71" s="71">
        <v>0</v>
      </c>
      <c r="AZ71" s="71">
        <v>1095</v>
      </c>
      <c r="BA71" s="71">
        <v>352</v>
      </c>
      <c r="BB71" s="71">
        <v>965</v>
      </c>
      <c r="BC71" s="527">
        <f t="shared" si="34"/>
        <v>-743</v>
      </c>
      <c r="BD71" s="93">
        <f t="shared" si="35"/>
        <v>8672.6537800687292</v>
      </c>
      <c r="BE71" s="527">
        <f t="shared" si="43"/>
        <v>8672.6537800687292</v>
      </c>
      <c r="BF71" s="234">
        <v>2.5640000000000001</v>
      </c>
      <c r="BG71" s="527">
        <v>0.67800000000000005</v>
      </c>
      <c r="BH71" s="527">
        <v>31.75</v>
      </c>
      <c r="BI71" s="527">
        <v>28.92</v>
      </c>
      <c r="BJ71" s="527">
        <v>22.97</v>
      </c>
      <c r="BK71" s="527">
        <v>29.53</v>
      </c>
      <c r="BL71" s="99">
        <v>990.83</v>
      </c>
      <c r="BM71" s="99">
        <v>50.01</v>
      </c>
      <c r="BN71" s="527">
        <v>0.92130000000000001</v>
      </c>
      <c r="BO71" s="94">
        <v>93.51</v>
      </c>
      <c r="BP71" s="94">
        <v>86.81</v>
      </c>
      <c r="BQ71" s="131">
        <f t="shared" si="36"/>
        <v>-6.7000000000000028</v>
      </c>
      <c r="BR71" s="527">
        <v>12555</v>
      </c>
      <c r="BS71" s="527">
        <v>12376</v>
      </c>
      <c r="BT71" s="312">
        <f t="shared" si="37"/>
        <v>-179</v>
      </c>
      <c r="BU71" s="527">
        <f t="shared" si="38"/>
        <v>3.242</v>
      </c>
      <c r="BV71" s="94">
        <v>24</v>
      </c>
      <c r="BW71" s="94">
        <v>7.4</v>
      </c>
      <c r="BX71" s="527">
        <v>24</v>
      </c>
      <c r="BY71" s="527">
        <v>5.42</v>
      </c>
    </row>
    <row r="72" spans="1:77">
      <c r="A72" s="548"/>
      <c r="B72" s="239">
        <v>42802</v>
      </c>
      <c r="C72" s="69">
        <v>67.599999999999994</v>
      </c>
      <c r="D72" s="100">
        <v>0.66900000000000004</v>
      </c>
      <c r="E72" s="102">
        <v>83</v>
      </c>
      <c r="F72" s="102">
        <v>59</v>
      </c>
      <c r="G72" s="72">
        <v>6</v>
      </c>
      <c r="H72" s="72">
        <v>9</v>
      </c>
      <c r="I72" s="72">
        <v>24</v>
      </c>
      <c r="J72" s="72">
        <v>0</v>
      </c>
      <c r="K72" s="73">
        <v>0</v>
      </c>
      <c r="L72" s="73">
        <v>0</v>
      </c>
      <c r="M72" s="73">
        <v>0</v>
      </c>
      <c r="N72" s="73">
        <v>0</v>
      </c>
      <c r="O72" s="73">
        <v>0</v>
      </c>
      <c r="P72" s="73">
        <v>0</v>
      </c>
      <c r="Q72" s="127">
        <v>3688</v>
      </c>
      <c r="R72" s="75">
        <v>2286.5</v>
      </c>
      <c r="S72" s="75">
        <v>2286.5</v>
      </c>
      <c r="T72" s="229">
        <v>2273</v>
      </c>
      <c r="U72" s="230">
        <v>2357</v>
      </c>
      <c r="V72" s="71">
        <v>47</v>
      </c>
      <c r="W72" s="102">
        <v>1006</v>
      </c>
      <c r="X72" s="102">
        <v>46</v>
      </c>
      <c r="Y72" s="102">
        <v>0</v>
      </c>
      <c r="Z72" s="102">
        <v>63</v>
      </c>
      <c r="AA72" s="102">
        <v>0</v>
      </c>
      <c r="AB72" s="77">
        <f t="shared" si="17"/>
        <v>84</v>
      </c>
      <c r="AC72" s="75">
        <f t="shared" si="28"/>
        <v>-13.5</v>
      </c>
      <c r="AD72" s="71">
        <v>154</v>
      </c>
      <c r="AE72" s="313">
        <f t="shared" si="29"/>
        <v>0.63771645021645018</v>
      </c>
      <c r="AF72" s="80">
        <f t="shared" si="30"/>
        <v>153.66666666666666</v>
      </c>
      <c r="AG72" s="79">
        <f t="shared" si="31"/>
        <v>0.61632321041214755</v>
      </c>
      <c r="AH72" s="81">
        <f t="shared" si="40"/>
        <v>0.78952101139601139</v>
      </c>
      <c r="AI72" s="82">
        <f t="shared" si="39"/>
        <v>0.63571937321937322</v>
      </c>
      <c r="AJ72" s="309">
        <v>10.3</v>
      </c>
      <c r="AK72" s="310">
        <v>152.44999999999999</v>
      </c>
      <c r="AL72" s="103">
        <f t="shared" si="32"/>
        <v>1570.2349999999999</v>
      </c>
      <c r="AM72" s="309">
        <v>19.309999999999999</v>
      </c>
      <c r="AN72" s="311">
        <v>939</v>
      </c>
      <c r="AO72" s="87">
        <f t="shared" si="33"/>
        <v>18132.09</v>
      </c>
      <c r="AP72" s="232">
        <f t="shared" si="41"/>
        <v>8667.9828420589529</v>
      </c>
      <c r="AQ72" s="233">
        <f t="shared" si="42"/>
        <v>95.270833333333329</v>
      </c>
      <c r="AR72" s="71">
        <v>22</v>
      </c>
      <c r="AS72" s="91">
        <v>65</v>
      </c>
      <c r="AT72" s="91">
        <v>0</v>
      </c>
      <c r="AU72" s="71">
        <v>0</v>
      </c>
      <c r="AV72" s="91">
        <v>23</v>
      </c>
      <c r="AW72" s="71">
        <v>1440</v>
      </c>
      <c r="AX72" s="71">
        <v>0</v>
      </c>
      <c r="AZ72" s="527">
        <v>310</v>
      </c>
      <c r="BA72" s="527">
        <v>1101</v>
      </c>
      <c r="BB72" s="527">
        <v>946</v>
      </c>
      <c r="BC72" s="527">
        <f t="shared" si="34"/>
        <v>791</v>
      </c>
      <c r="BD72" s="94">
        <f t="shared" si="35"/>
        <v>8667.9828420589529</v>
      </c>
      <c r="BE72" s="527">
        <f t="shared" si="43"/>
        <v>8667.9828420589529</v>
      </c>
      <c r="BF72" s="234">
        <v>0.58599999999999997</v>
      </c>
      <c r="BG72" s="527">
        <v>2.581</v>
      </c>
      <c r="BH72" s="527">
        <v>31.86</v>
      </c>
      <c r="BI72" s="527">
        <v>28.97</v>
      </c>
      <c r="BJ72" s="527">
        <v>22.99</v>
      </c>
      <c r="BK72" s="527">
        <v>28.19</v>
      </c>
      <c r="BL72" s="99">
        <v>990.29</v>
      </c>
      <c r="BM72" s="99">
        <v>50</v>
      </c>
      <c r="BN72" s="99">
        <v>0.92689999999999995</v>
      </c>
      <c r="BO72" s="94">
        <v>94.76</v>
      </c>
      <c r="BP72" s="94">
        <v>86.42</v>
      </c>
      <c r="BQ72" s="131">
        <f t="shared" si="36"/>
        <v>-8.3400000000000034</v>
      </c>
      <c r="BR72" s="527">
        <v>12346</v>
      </c>
      <c r="BS72" s="527">
        <v>12256</v>
      </c>
      <c r="BT72" s="312">
        <f t="shared" si="37"/>
        <v>-90</v>
      </c>
      <c r="BU72" s="527">
        <f t="shared" si="38"/>
        <v>3.1669999999999998</v>
      </c>
      <c r="BV72" s="94">
        <v>6.47</v>
      </c>
      <c r="BW72" s="94">
        <v>24</v>
      </c>
      <c r="BX72" s="527">
        <v>5.25</v>
      </c>
      <c r="BY72" s="527">
        <v>1.6</v>
      </c>
    </row>
    <row r="73" spans="1:77">
      <c r="A73" s="548"/>
      <c r="B73" s="239">
        <v>42803</v>
      </c>
      <c r="C73" s="69">
        <v>62.39</v>
      </c>
      <c r="D73" s="100">
        <v>0.70779999999999998</v>
      </c>
      <c r="E73" s="71">
        <v>70</v>
      </c>
      <c r="F73" s="71">
        <v>56</v>
      </c>
      <c r="G73" s="71">
        <v>24</v>
      </c>
      <c r="H73" s="71">
        <v>0</v>
      </c>
      <c r="I73" s="71">
        <v>24</v>
      </c>
      <c r="J73" s="71">
        <v>0</v>
      </c>
      <c r="K73" s="73">
        <v>0</v>
      </c>
      <c r="L73" s="73">
        <v>0</v>
      </c>
      <c r="M73" s="73">
        <v>0</v>
      </c>
      <c r="N73" s="73">
        <v>0</v>
      </c>
      <c r="O73" s="73">
        <v>0</v>
      </c>
      <c r="P73" s="73">
        <v>0</v>
      </c>
      <c r="Q73" s="127">
        <v>3718</v>
      </c>
      <c r="R73" s="75">
        <v>3580</v>
      </c>
      <c r="S73" s="75">
        <v>3580</v>
      </c>
      <c r="T73" s="229">
        <v>3531</v>
      </c>
      <c r="U73" s="230">
        <v>3640</v>
      </c>
      <c r="V73" s="71">
        <v>48</v>
      </c>
      <c r="W73" s="71">
        <v>0</v>
      </c>
      <c r="X73" s="71">
        <v>46</v>
      </c>
      <c r="Y73" s="71">
        <v>0</v>
      </c>
      <c r="Z73" s="71">
        <v>63</v>
      </c>
      <c r="AA73" s="71">
        <v>0</v>
      </c>
      <c r="AB73" s="77">
        <f t="shared" si="17"/>
        <v>109</v>
      </c>
      <c r="AC73" s="75">
        <f t="shared" si="28"/>
        <v>-49</v>
      </c>
      <c r="AD73" s="71">
        <v>154</v>
      </c>
      <c r="AE73" s="79">
        <f t="shared" si="29"/>
        <v>0.98484848484848486</v>
      </c>
      <c r="AF73" s="80">
        <f t="shared" si="30"/>
        <v>154.91666666666666</v>
      </c>
      <c r="AG73" s="79">
        <f t="shared" si="31"/>
        <v>0.94970414201183428</v>
      </c>
      <c r="AH73" s="81">
        <f t="shared" si="40"/>
        <v>1</v>
      </c>
      <c r="AI73" s="82">
        <f t="shared" si="39"/>
        <v>0.96178343949044587</v>
      </c>
      <c r="AJ73" s="309">
        <v>10.215</v>
      </c>
      <c r="AK73" s="310">
        <v>152.38</v>
      </c>
      <c r="AL73" s="103">
        <f t="shared" si="32"/>
        <v>1556.5617</v>
      </c>
      <c r="AM73" s="309">
        <v>31.017999999999997</v>
      </c>
      <c r="AN73" s="311">
        <v>939</v>
      </c>
      <c r="AO73" s="87">
        <f t="shared" si="33"/>
        <v>29125.901999999998</v>
      </c>
      <c r="AP73" s="232">
        <f t="shared" si="41"/>
        <v>8689.454460492776</v>
      </c>
      <c r="AQ73" s="233">
        <f t="shared" si="42"/>
        <v>149.16666666666666</v>
      </c>
      <c r="AR73" s="71">
        <v>0</v>
      </c>
      <c r="AS73" s="71">
        <v>0</v>
      </c>
      <c r="AT73" s="71">
        <v>0</v>
      </c>
      <c r="AU73" s="71">
        <v>0</v>
      </c>
      <c r="AV73" s="71">
        <v>6</v>
      </c>
      <c r="AW73" s="71">
        <v>1440</v>
      </c>
      <c r="AX73" s="71">
        <v>0</v>
      </c>
      <c r="AZ73" s="527">
        <v>1156</v>
      </c>
      <c r="BA73" s="527">
        <v>1112</v>
      </c>
      <c r="BB73" s="527">
        <v>1372</v>
      </c>
      <c r="BC73" s="527">
        <f t="shared" si="34"/>
        <v>-44</v>
      </c>
      <c r="BD73" s="94">
        <f t="shared" si="35"/>
        <v>8689.454460492776</v>
      </c>
      <c r="BE73" s="527">
        <f t="shared" si="43"/>
        <v>8689.454460492776</v>
      </c>
      <c r="BF73" s="234">
        <v>1.655</v>
      </c>
      <c r="BG73" s="527">
        <v>1.655</v>
      </c>
      <c r="BH73" s="527">
        <v>32.39</v>
      </c>
      <c r="BI73" s="527">
        <v>29.73</v>
      </c>
      <c r="BJ73" s="527">
        <v>23.55</v>
      </c>
      <c r="BK73" s="527">
        <v>27.86</v>
      </c>
      <c r="BL73" s="99">
        <v>988.9</v>
      </c>
      <c r="BM73" s="99">
        <v>50.02</v>
      </c>
      <c r="BN73" s="99">
        <v>0.92679999999999996</v>
      </c>
      <c r="BO73" s="94">
        <v>96.61</v>
      </c>
      <c r="BP73" s="94">
        <v>86.35</v>
      </c>
      <c r="BQ73" s="131">
        <f t="shared" si="36"/>
        <v>-10.260000000000005</v>
      </c>
      <c r="BR73" s="527">
        <v>12230</v>
      </c>
      <c r="BS73" s="527">
        <v>12308</v>
      </c>
      <c r="BT73" s="312">
        <f t="shared" si="37"/>
        <v>78</v>
      </c>
      <c r="BU73" s="527">
        <f t="shared" si="38"/>
        <v>3.31</v>
      </c>
      <c r="BV73" s="94">
        <v>24</v>
      </c>
      <c r="BW73" s="94">
        <v>24</v>
      </c>
      <c r="BX73" s="527">
        <v>24</v>
      </c>
      <c r="BY73" s="527">
        <v>5.45</v>
      </c>
    </row>
    <row r="74" spans="1:77">
      <c r="A74" s="548"/>
      <c r="B74" s="239">
        <v>42804</v>
      </c>
      <c r="C74" s="69">
        <v>62.61</v>
      </c>
      <c r="D74" s="100">
        <v>0.67179999999999995</v>
      </c>
      <c r="E74" s="71">
        <v>76</v>
      </c>
      <c r="F74" s="71">
        <v>54</v>
      </c>
      <c r="G74" s="71">
        <v>24</v>
      </c>
      <c r="H74" s="71">
        <v>0</v>
      </c>
      <c r="I74" s="71">
        <v>24</v>
      </c>
      <c r="J74" s="71">
        <v>0</v>
      </c>
      <c r="K74" s="73">
        <v>0</v>
      </c>
      <c r="L74" s="73">
        <v>0</v>
      </c>
      <c r="M74" s="73">
        <v>0</v>
      </c>
      <c r="N74" s="73">
        <v>0</v>
      </c>
      <c r="O74" s="73">
        <v>0</v>
      </c>
      <c r="P74" s="73">
        <v>0</v>
      </c>
      <c r="Q74" s="127">
        <v>3706</v>
      </c>
      <c r="R74" s="75">
        <v>3595</v>
      </c>
      <c r="S74" s="75">
        <v>3595</v>
      </c>
      <c r="T74" s="229">
        <v>3532</v>
      </c>
      <c r="U74" s="230">
        <v>3641</v>
      </c>
      <c r="V74" s="71">
        <v>48</v>
      </c>
      <c r="W74" s="71">
        <v>0</v>
      </c>
      <c r="X74" s="71">
        <v>47</v>
      </c>
      <c r="Y74" s="71">
        <v>0</v>
      </c>
      <c r="Z74" s="71">
        <v>63</v>
      </c>
      <c r="AA74" s="71">
        <v>0</v>
      </c>
      <c r="AB74" s="77">
        <f t="shared" si="17"/>
        <v>109</v>
      </c>
      <c r="AC74" s="75">
        <f t="shared" si="28"/>
        <v>-63</v>
      </c>
      <c r="AD74" s="71">
        <v>154</v>
      </c>
      <c r="AE74" s="79">
        <f t="shared" si="29"/>
        <v>0.98511904761904767</v>
      </c>
      <c r="AF74" s="80">
        <f t="shared" si="30"/>
        <v>154.41666666666666</v>
      </c>
      <c r="AG74" s="79">
        <f t="shared" si="31"/>
        <v>0.95304910955207767</v>
      </c>
      <c r="AH74" s="81">
        <f t="shared" si="40"/>
        <v>1</v>
      </c>
      <c r="AI74" s="82">
        <f t="shared" si="39"/>
        <v>0.96835443037974678</v>
      </c>
      <c r="AJ74" s="309">
        <v>10.199999999999999</v>
      </c>
      <c r="AK74" s="310">
        <v>152.16</v>
      </c>
      <c r="AL74" s="103">
        <f t="shared" si="32"/>
        <v>1552.0319999999999</v>
      </c>
      <c r="AM74" s="309">
        <v>31.021999999999998</v>
      </c>
      <c r="AN74" s="311">
        <v>939</v>
      </c>
      <c r="AO74" s="87">
        <f t="shared" si="33"/>
        <v>29129.657999999999</v>
      </c>
      <c r="AP74" s="232">
        <f t="shared" si="41"/>
        <v>8686.7751981879937</v>
      </c>
      <c r="AQ74" s="233">
        <f t="shared" si="42"/>
        <v>149.79166666666666</v>
      </c>
      <c r="AR74" s="71">
        <v>0</v>
      </c>
      <c r="AS74" s="71">
        <v>0</v>
      </c>
      <c r="AT74" s="71">
        <v>0</v>
      </c>
      <c r="AU74" s="71">
        <v>0</v>
      </c>
      <c r="AV74" s="91">
        <v>5</v>
      </c>
      <c r="AW74" s="71">
        <v>1440</v>
      </c>
      <c r="AX74" s="71">
        <v>0</v>
      </c>
      <c r="AZ74" s="527">
        <v>1144</v>
      </c>
      <c r="BA74" s="527">
        <v>1115</v>
      </c>
      <c r="BB74" s="527">
        <v>1382</v>
      </c>
      <c r="BC74" s="527">
        <f t="shared" si="34"/>
        <v>-29</v>
      </c>
      <c r="BD74" s="94">
        <f t="shared" si="35"/>
        <v>8686.7751981879937</v>
      </c>
      <c r="BE74" s="527">
        <f t="shared" si="43"/>
        <v>8686.7751981879937</v>
      </c>
      <c r="BF74" s="234">
        <v>1.665</v>
      </c>
      <c r="BG74" s="527">
        <v>1.64</v>
      </c>
      <c r="BH74" s="527">
        <v>32.58</v>
      </c>
      <c r="BI74" s="527">
        <v>29.56</v>
      </c>
      <c r="BJ74" s="527">
        <v>23.68</v>
      </c>
      <c r="BK74" s="527">
        <v>27.89</v>
      </c>
      <c r="BL74" s="99">
        <v>988.6</v>
      </c>
      <c r="BM74" s="99">
        <v>50.02</v>
      </c>
      <c r="BN74" s="99">
        <v>0.92689999999999995</v>
      </c>
      <c r="BO74" s="94">
        <v>95.18</v>
      </c>
      <c r="BP74" s="98">
        <v>86.13</v>
      </c>
      <c r="BQ74" s="131">
        <f t="shared" si="36"/>
        <v>-9.0500000000000114</v>
      </c>
      <c r="BR74" s="527">
        <v>12286</v>
      </c>
      <c r="BS74" s="527">
        <v>12339</v>
      </c>
      <c r="BT74" s="312">
        <f t="shared" si="37"/>
        <v>53</v>
      </c>
      <c r="BU74" s="527">
        <f t="shared" si="38"/>
        <v>3.3049999999999997</v>
      </c>
      <c r="BV74" s="94">
        <v>24</v>
      </c>
      <c r="BW74" s="94">
        <v>24</v>
      </c>
      <c r="BX74" s="527">
        <v>21.7</v>
      </c>
      <c r="BY74" s="314">
        <v>8.6</v>
      </c>
    </row>
    <row r="75" spans="1:77">
      <c r="A75" s="549"/>
      <c r="B75" s="239">
        <v>42805</v>
      </c>
      <c r="C75" s="69">
        <v>62.05</v>
      </c>
      <c r="D75" s="100">
        <v>0.61070000000000002</v>
      </c>
      <c r="E75" s="71">
        <v>72</v>
      </c>
      <c r="F75" s="71">
        <v>51</v>
      </c>
      <c r="G75" s="71">
        <v>24</v>
      </c>
      <c r="H75" s="71">
        <v>0</v>
      </c>
      <c r="I75" s="71">
        <v>24</v>
      </c>
      <c r="J75" s="71">
        <v>0</v>
      </c>
      <c r="K75" s="71">
        <v>0</v>
      </c>
      <c r="L75" s="71">
        <v>0</v>
      </c>
      <c r="M75" s="106">
        <v>0</v>
      </c>
      <c r="N75" s="106">
        <v>0</v>
      </c>
      <c r="O75" s="106">
        <v>0</v>
      </c>
      <c r="P75" s="106">
        <v>0</v>
      </c>
      <c r="Q75" s="127">
        <v>3708</v>
      </c>
      <c r="R75" s="75">
        <v>3604</v>
      </c>
      <c r="S75" s="75">
        <v>3518</v>
      </c>
      <c r="T75" s="229">
        <v>3477</v>
      </c>
      <c r="U75" s="230">
        <v>3582</v>
      </c>
      <c r="V75" s="71">
        <v>46</v>
      </c>
      <c r="W75" s="71">
        <v>0</v>
      </c>
      <c r="X75" s="71">
        <v>47</v>
      </c>
      <c r="Y75" s="71">
        <v>0</v>
      </c>
      <c r="Z75" s="71">
        <v>63</v>
      </c>
      <c r="AA75" s="71">
        <v>0</v>
      </c>
      <c r="AB75" s="77">
        <f t="shared" si="17"/>
        <v>105</v>
      </c>
      <c r="AC75" s="75">
        <f t="shared" si="28"/>
        <v>-41</v>
      </c>
      <c r="AD75" s="71">
        <v>154</v>
      </c>
      <c r="AE75" s="79">
        <f t="shared" si="29"/>
        <v>0.9691558441558441</v>
      </c>
      <c r="AF75" s="80">
        <f t="shared" si="30"/>
        <v>154.5</v>
      </c>
      <c r="AG75" s="79">
        <f t="shared" si="31"/>
        <v>0.93770226537216828</v>
      </c>
      <c r="AH75" s="81">
        <f t="shared" si="40"/>
        <v>1</v>
      </c>
      <c r="AI75" s="82">
        <f t="shared" si="39"/>
        <v>0.97493767806267806</v>
      </c>
      <c r="AJ75" s="309">
        <v>10.220000000000001</v>
      </c>
      <c r="AK75" s="310">
        <v>152.30000000000001</v>
      </c>
      <c r="AL75" s="103">
        <f t="shared" si="32"/>
        <v>1556.5060000000003</v>
      </c>
      <c r="AM75" s="309">
        <v>30.366999999999997</v>
      </c>
      <c r="AN75" s="311">
        <v>939</v>
      </c>
      <c r="AO75" s="87">
        <f t="shared" si="33"/>
        <v>28514.612999999998</v>
      </c>
      <c r="AP75" s="232">
        <f t="shared" si="41"/>
        <v>8648.5818234109865</v>
      </c>
      <c r="AQ75" s="233">
        <f t="shared" si="42"/>
        <v>150.16666666666666</v>
      </c>
      <c r="AR75" s="71">
        <v>0</v>
      </c>
      <c r="AS75" s="71">
        <v>0</v>
      </c>
      <c r="AT75" s="71">
        <v>0</v>
      </c>
      <c r="AU75" s="71">
        <v>0</v>
      </c>
      <c r="AV75" s="91">
        <v>5</v>
      </c>
      <c r="AW75" s="71">
        <v>1126</v>
      </c>
      <c r="AX75" s="71">
        <v>0</v>
      </c>
      <c r="AZ75" s="527">
        <v>1115</v>
      </c>
      <c r="BA75" s="527">
        <v>1123</v>
      </c>
      <c r="BB75" s="527">
        <v>1344</v>
      </c>
      <c r="BC75" s="527">
        <f t="shared" si="34"/>
        <v>8</v>
      </c>
      <c r="BD75" s="94">
        <f t="shared" si="35"/>
        <v>8648.5818234109865</v>
      </c>
      <c r="BE75" s="527">
        <f t="shared" si="43"/>
        <v>8648.5818234109865</v>
      </c>
      <c r="BF75" s="234">
        <v>1.4039999999999999</v>
      </c>
      <c r="BG75" s="527">
        <v>1.385</v>
      </c>
      <c r="BH75" s="527">
        <v>31.78</v>
      </c>
      <c r="BI75" s="527">
        <v>28.97</v>
      </c>
      <c r="BJ75" s="527">
        <v>23.86</v>
      </c>
      <c r="BK75" s="527">
        <v>27.79</v>
      </c>
      <c r="BL75" s="99">
        <v>991.67</v>
      </c>
      <c r="BM75" s="99">
        <v>50.05</v>
      </c>
      <c r="BN75" s="99">
        <v>0.92689999999999995</v>
      </c>
      <c r="BO75" s="98">
        <v>91.39</v>
      </c>
      <c r="BP75" s="98">
        <v>85.97</v>
      </c>
      <c r="BQ75" s="131">
        <f t="shared" si="36"/>
        <v>-5.4200000000000017</v>
      </c>
      <c r="BR75" s="527">
        <v>12351</v>
      </c>
      <c r="BS75" s="527">
        <v>12314</v>
      </c>
      <c r="BT75" s="312">
        <f t="shared" si="37"/>
        <v>-37</v>
      </c>
      <c r="BU75" s="527">
        <f t="shared" si="38"/>
        <v>2.7889999999999997</v>
      </c>
      <c r="BV75" s="94">
        <v>24</v>
      </c>
      <c r="BW75" s="94">
        <v>24</v>
      </c>
      <c r="BX75" s="527">
        <v>14.3</v>
      </c>
      <c r="BY75" s="527">
        <v>3.81</v>
      </c>
    </row>
    <row r="76" spans="1:77">
      <c r="A76" s="547" t="s">
        <v>153</v>
      </c>
      <c r="B76" s="239">
        <v>42806</v>
      </c>
      <c r="C76" s="25">
        <v>63.3</v>
      </c>
      <c r="D76" s="26">
        <v>0.58399999999999996</v>
      </c>
      <c r="E76" s="27">
        <v>76</v>
      </c>
      <c r="F76" s="27">
        <v>53</v>
      </c>
      <c r="G76" s="27">
        <v>24</v>
      </c>
      <c r="H76" s="27">
        <v>0</v>
      </c>
      <c r="I76" s="27">
        <v>24</v>
      </c>
      <c r="J76" s="27">
        <v>0</v>
      </c>
      <c r="K76" s="27">
        <v>0</v>
      </c>
      <c r="L76" s="27">
        <v>0</v>
      </c>
      <c r="M76" s="29">
        <v>0</v>
      </c>
      <c r="N76" s="29">
        <v>0</v>
      </c>
      <c r="O76" s="29">
        <v>1</v>
      </c>
      <c r="P76" s="29">
        <v>0</v>
      </c>
      <c r="Q76" s="116">
        <v>3702</v>
      </c>
      <c r="R76" s="30">
        <v>3584</v>
      </c>
      <c r="S76" s="30">
        <v>3584</v>
      </c>
      <c r="T76" s="240">
        <v>3535</v>
      </c>
      <c r="U76" s="241">
        <v>3644</v>
      </c>
      <c r="V76" s="27">
        <v>46</v>
      </c>
      <c r="W76" s="27">
        <v>0</v>
      </c>
      <c r="X76" s="27">
        <v>46</v>
      </c>
      <c r="Y76" s="27">
        <v>0</v>
      </c>
      <c r="Z76" s="27">
        <v>63</v>
      </c>
      <c r="AA76" s="27">
        <v>0</v>
      </c>
      <c r="AB76" s="32">
        <f t="shared" si="17"/>
        <v>109</v>
      </c>
      <c r="AC76" s="242">
        <f t="shared" si="28"/>
        <v>-49</v>
      </c>
      <c r="AD76" s="27">
        <v>153</v>
      </c>
      <c r="AE76" s="34">
        <f t="shared" si="29"/>
        <v>0.99237472766884527</v>
      </c>
      <c r="AF76" s="35">
        <f t="shared" si="30"/>
        <v>154.25</v>
      </c>
      <c r="AG76" s="34">
        <f t="shared" si="31"/>
        <v>0.95488924905456507</v>
      </c>
      <c r="AH76" s="36">
        <f t="shared" si="40"/>
        <v>1</v>
      </c>
      <c r="AI76" s="37">
        <f t="shared" si="39"/>
        <v>0.97526881720430114</v>
      </c>
      <c r="AJ76" s="83">
        <v>10.25</v>
      </c>
      <c r="AK76" s="84">
        <v>152.74</v>
      </c>
      <c r="AL76" s="40">
        <f t="shared" si="32"/>
        <v>1565.585</v>
      </c>
      <c r="AM76" s="83">
        <v>31.039000000000001</v>
      </c>
      <c r="AN76" s="86">
        <v>939</v>
      </c>
      <c r="AO76" s="42">
        <f t="shared" si="33"/>
        <v>29145.621000000003</v>
      </c>
      <c r="AP76" s="244">
        <f t="shared" si="41"/>
        <v>8687.7527581329578</v>
      </c>
      <c r="AQ76" s="217">
        <f t="shared" si="42"/>
        <v>149.33333333333334</v>
      </c>
      <c r="AR76" s="27">
        <v>0</v>
      </c>
      <c r="AS76" s="45">
        <v>0</v>
      </c>
      <c r="AT76" s="45">
        <v>0</v>
      </c>
      <c r="AU76" s="27">
        <v>0</v>
      </c>
      <c r="AV76" s="45">
        <v>4</v>
      </c>
      <c r="AW76" s="27">
        <v>1380</v>
      </c>
      <c r="AX76" s="27">
        <v>0</v>
      </c>
      <c r="AZ76" s="46">
        <v>1112</v>
      </c>
      <c r="BA76" s="46">
        <v>1117</v>
      </c>
      <c r="BB76" s="46">
        <v>1415</v>
      </c>
      <c r="BC76" s="218">
        <f t="shared" si="34"/>
        <v>5</v>
      </c>
      <c r="BD76" s="46">
        <f t="shared" si="35"/>
        <v>8687.7527581329578</v>
      </c>
      <c r="BE76" s="46">
        <f t="shared" si="43"/>
        <v>8687.7527581329578</v>
      </c>
      <c r="BF76" s="238">
        <v>1.8080000000000001</v>
      </c>
      <c r="BG76" s="46">
        <v>1.8080000000000001</v>
      </c>
      <c r="BH76" s="46">
        <v>19.3</v>
      </c>
      <c r="BI76" s="46">
        <v>28.9</v>
      </c>
      <c r="BJ76" s="46">
        <v>23.8</v>
      </c>
      <c r="BK76" s="46">
        <v>27.6</v>
      </c>
      <c r="BL76" s="112">
        <v>996.1</v>
      </c>
      <c r="BM76" s="112">
        <v>50</v>
      </c>
      <c r="BN76" s="112">
        <v>0.92710000000000004</v>
      </c>
      <c r="BO76" s="47">
        <v>91.4</v>
      </c>
      <c r="BP76" s="47">
        <v>85.8</v>
      </c>
      <c r="BQ76" s="54">
        <f t="shared" si="36"/>
        <v>-5.6000000000000085</v>
      </c>
      <c r="BR76" s="46">
        <v>12359</v>
      </c>
      <c r="BS76" s="46">
        <v>12363</v>
      </c>
      <c r="BT76" s="169">
        <f t="shared" si="37"/>
        <v>4</v>
      </c>
      <c r="BU76" s="46">
        <f t="shared" si="38"/>
        <v>3.6160000000000001</v>
      </c>
      <c r="BV76" s="47">
        <v>24</v>
      </c>
      <c r="BW76" s="47">
        <v>24</v>
      </c>
      <c r="BX76" s="46">
        <v>14.6</v>
      </c>
      <c r="BY76" s="46">
        <v>5.0999999999999996</v>
      </c>
    </row>
    <row r="77" spans="1:77">
      <c r="A77" s="548"/>
      <c r="B77" s="239">
        <v>42807</v>
      </c>
      <c r="C77" s="25">
        <v>64.8</v>
      </c>
      <c r="D77" s="26">
        <v>0.55200000000000005</v>
      </c>
      <c r="E77" s="27">
        <v>76</v>
      </c>
      <c r="F77" s="27">
        <v>54</v>
      </c>
      <c r="G77" s="27">
        <v>24</v>
      </c>
      <c r="H77" s="27">
        <v>0</v>
      </c>
      <c r="I77" s="27">
        <v>24</v>
      </c>
      <c r="J77" s="27">
        <v>0</v>
      </c>
      <c r="K77" s="29">
        <v>0</v>
      </c>
      <c r="L77" s="29">
        <v>0</v>
      </c>
      <c r="M77" s="29">
        <v>0</v>
      </c>
      <c r="N77" s="29">
        <v>0</v>
      </c>
      <c r="O77" s="29">
        <v>0</v>
      </c>
      <c r="P77" s="29">
        <v>0</v>
      </c>
      <c r="Q77" s="116">
        <v>3697</v>
      </c>
      <c r="R77" s="30">
        <v>3582</v>
      </c>
      <c r="S77" s="30">
        <v>3582</v>
      </c>
      <c r="T77" s="119">
        <v>3530</v>
      </c>
      <c r="U77" s="241">
        <v>3637</v>
      </c>
      <c r="V77" s="27">
        <v>46</v>
      </c>
      <c r="W77" s="27">
        <v>0</v>
      </c>
      <c r="X77" s="27">
        <v>46</v>
      </c>
      <c r="Y77" s="27">
        <v>0</v>
      </c>
      <c r="Z77" s="27">
        <v>63</v>
      </c>
      <c r="AA77" s="27">
        <v>0</v>
      </c>
      <c r="AB77" s="32">
        <f t="shared" si="17"/>
        <v>107</v>
      </c>
      <c r="AC77" s="242">
        <f t="shared" si="28"/>
        <v>-52</v>
      </c>
      <c r="AD77" s="27">
        <v>154</v>
      </c>
      <c r="AE77" s="34">
        <f t="shared" si="29"/>
        <v>0.98403679653679654</v>
      </c>
      <c r="AF77" s="35">
        <f t="shared" si="30"/>
        <v>154.04166666666666</v>
      </c>
      <c r="AG77" s="34">
        <f t="shared" si="31"/>
        <v>0.95482823911279413</v>
      </c>
      <c r="AH77" s="36">
        <f t="shared" si="40"/>
        <v>1</v>
      </c>
      <c r="AI77" s="37">
        <f t="shared" si="39"/>
        <v>0.97419354838709671</v>
      </c>
      <c r="AJ77" s="83">
        <v>10.012</v>
      </c>
      <c r="AK77" s="84">
        <v>153.24</v>
      </c>
      <c r="AL77" s="40">
        <f t="shared" si="32"/>
        <v>1534.2388800000001</v>
      </c>
      <c r="AM77" s="83">
        <v>31.001000000000001</v>
      </c>
      <c r="AN77" s="86">
        <v>939</v>
      </c>
      <c r="AO77" s="42">
        <f t="shared" si="33"/>
        <v>29109.939000000002</v>
      </c>
      <c r="AP77" s="244">
        <f t="shared" si="41"/>
        <v>8681.0702209631745</v>
      </c>
      <c r="AQ77" s="217">
        <f t="shared" si="42"/>
        <v>149.25</v>
      </c>
      <c r="AR77" s="27">
        <v>0</v>
      </c>
      <c r="AS77" s="45">
        <v>0</v>
      </c>
      <c r="AT77" s="45">
        <v>0</v>
      </c>
      <c r="AU77" s="27">
        <v>0</v>
      </c>
      <c r="AV77" s="45">
        <v>4</v>
      </c>
      <c r="AW77" s="27">
        <v>1440</v>
      </c>
      <c r="AX77" s="27">
        <v>0</v>
      </c>
      <c r="AZ77" s="46">
        <v>1111</v>
      </c>
      <c r="BA77" s="46">
        <v>1106</v>
      </c>
      <c r="BB77" s="46">
        <v>1420</v>
      </c>
      <c r="BC77" s="218">
        <f t="shared" si="34"/>
        <v>-5</v>
      </c>
      <c r="BD77" s="46">
        <f t="shared" si="35"/>
        <v>8681.0702209631745</v>
      </c>
      <c r="BE77" s="46">
        <f t="shared" si="43"/>
        <v>8681.0702209631745</v>
      </c>
      <c r="BF77" s="245">
        <v>1.8460000000000001</v>
      </c>
      <c r="BG77" s="52">
        <v>1.8440000000000001</v>
      </c>
      <c r="BH77" s="52">
        <v>31.4</v>
      </c>
      <c r="BI77" s="52">
        <v>28.9</v>
      </c>
      <c r="BJ77" s="52">
        <v>23.7</v>
      </c>
      <c r="BK77" s="52">
        <v>27.7</v>
      </c>
      <c r="BL77" s="52">
        <v>996.4</v>
      </c>
      <c r="BM77" s="50">
        <v>50.05</v>
      </c>
      <c r="BN77" s="52">
        <v>0.92710000000000004</v>
      </c>
      <c r="BO77" s="47">
        <v>91.7</v>
      </c>
      <c r="BP77" s="47">
        <v>85.6</v>
      </c>
      <c r="BQ77" s="54">
        <f t="shared" si="36"/>
        <v>-6.1000000000000085</v>
      </c>
      <c r="BR77" s="46">
        <v>12385</v>
      </c>
      <c r="BS77" s="46">
        <v>12427</v>
      </c>
      <c r="BT77" s="169">
        <f t="shared" si="37"/>
        <v>42</v>
      </c>
      <c r="BU77" s="46">
        <f t="shared" si="38"/>
        <v>3.6900000000000004</v>
      </c>
      <c r="BV77" s="47">
        <v>24</v>
      </c>
      <c r="BW77" s="47">
        <v>24</v>
      </c>
      <c r="BX77" s="47">
        <v>15.4</v>
      </c>
      <c r="BY77" s="47">
        <v>5.6</v>
      </c>
    </row>
    <row r="78" spans="1:77">
      <c r="A78" s="548"/>
      <c r="B78" s="239">
        <v>42808</v>
      </c>
      <c r="C78" s="25">
        <v>65.599999999999994</v>
      </c>
      <c r="D78" s="26">
        <v>0.53500000000000003</v>
      </c>
      <c r="E78" s="27">
        <v>76</v>
      </c>
      <c r="F78" s="27">
        <v>54</v>
      </c>
      <c r="G78" s="27">
        <v>24</v>
      </c>
      <c r="H78" s="27">
        <v>0</v>
      </c>
      <c r="I78" s="27">
        <v>24</v>
      </c>
      <c r="J78" s="27">
        <v>0</v>
      </c>
      <c r="K78" s="29">
        <v>0</v>
      </c>
      <c r="L78" s="29">
        <v>0</v>
      </c>
      <c r="M78" s="29">
        <v>0</v>
      </c>
      <c r="N78" s="29">
        <v>0</v>
      </c>
      <c r="O78" s="29">
        <v>0</v>
      </c>
      <c r="P78" s="29">
        <v>0</v>
      </c>
      <c r="Q78" s="116">
        <v>3697</v>
      </c>
      <c r="R78" s="30">
        <v>3580</v>
      </c>
      <c r="S78" s="30">
        <v>3580</v>
      </c>
      <c r="T78" s="119">
        <v>3528</v>
      </c>
      <c r="U78" s="241">
        <v>3640</v>
      </c>
      <c r="V78" s="27">
        <v>46</v>
      </c>
      <c r="W78" s="27">
        <v>0</v>
      </c>
      <c r="X78" s="27">
        <v>46</v>
      </c>
      <c r="Y78" s="27">
        <v>0</v>
      </c>
      <c r="Z78" s="315">
        <v>63</v>
      </c>
      <c r="AA78" s="27">
        <v>0</v>
      </c>
      <c r="AB78" s="32">
        <f t="shared" si="17"/>
        <v>112</v>
      </c>
      <c r="AC78" s="242">
        <f t="shared" si="28"/>
        <v>-52</v>
      </c>
      <c r="AD78" s="27">
        <v>154</v>
      </c>
      <c r="AE78" s="34">
        <f t="shared" si="29"/>
        <v>0.98484848484848486</v>
      </c>
      <c r="AF78" s="35">
        <f t="shared" si="30"/>
        <v>154.04166666666666</v>
      </c>
      <c r="AG78" s="34">
        <f t="shared" si="31"/>
        <v>0.95428725994049224</v>
      </c>
      <c r="AH78" s="36">
        <f t="shared" si="40"/>
        <v>1</v>
      </c>
      <c r="AI78" s="37">
        <f t="shared" si="39"/>
        <v>0.97419354838709671</v>
      </c>
      <c r="AJ78" s="83">
        <v>10.002000000000001</v>
      </c>
      <c r="AK78" s="84">
        <v>151.91</v>
      </c>
      <c r="AL78" s="40">
        <f t="shared" si="32"/>
        <v>1519.40382</v>
      </c>
      <c r="AM78" s="83">
        <v>30.98</v>
      </c>
      <c r="AN78" s="86">
        <v>939</v>
      </c>
      <c r="AO78" s="42">
        <f t="shared" si="33"/>
        <v>29090.22</v>
      </c>
      <c r="AP78" s="244">
        <f t="shared" si="41"/>
        <v>8676.197227891158</v>
      </c>
      <c r="AQ78" s="217">
        <f t="shared" si="42"/>
        <v>149.16666666666666</v>
      </c>
      <c r="AR78" s="27">
        <v>0</v>
      </c>
      <c r="AS78" s="45">
        <v>0</v>
      </c>
      <c r="AT78" s="45">
        <v>0</v>
      </c>
      <c r="AU78" s="27">
        <v>0</v>
      </c>
      <c r="AV78" s="45">
        <v>4</v>
      </c>
      <c r="AW78" s="27">
        <v>1440</v>
      </c>
      <c r="AX78" s="27">
        <v>0</v>
      </c>
      <c r="AZ78" s="46">
        <v>1115</v>
      </c>
      <c r="BA78" s="46">
        <v>1103</v>
      </c>
      <c r="BB78" s="46">
        <v>1422</v>
      </c>
      <c r="BC78" s="218">
        <f t="shared" si="34"/>
        <v>-12</v>
      </c>
      <c r="BD78" s="46">
        <f t="shared" si="35"/>
        <v>8676.197227891158</v>
      </c>
      <c r="BE78" s="46">
        <f t="shared" si="43"/>
        <v>8676.197227891158</v>
      </c>
      <c r="BF78" s="245">
        <v>1.893</v>
      </c>
      <c r="BG78" s="52">
        <v>1.931</v>
      </c>
      <c r="BH78" s="52">
        <v>31.4</v>
      </c>
      <c r="BI78" s="52">
        <v>29.1</v>
      </c>
      <c r="BJ78" s="52">
        <v>23.6</v>
      </c>
      <c r="BK78" s="52">
        <v>27.7</v>
      </c>
      <c r="BL78" s="115">
        <v>998.1</v>
      </c>
      <c r="BM78" s="50">
        <v>50.06</v>
      </c>
      <c r="BN78" s="53">
        <v>0.9274</v>
      </c>
      <c r="BO78" s="47">
        <v>92.3</v>
      </c>
      <c r="BP78" s="47">
        <v>85.6</v>
      </c>
      <c r="BQ78" s="54">
        <f t="shared" si="36"/>
        <v>-6.7000000000000028</v>
      </c>
      <c r="BR78" s="46">
        <v>12393</v>
      </c>
      <c r="BS78" s="46">
        <v>12464</v>
      </c>
      <c r="BT78" s="169">
        <f t="shared" si="37"/>
        <v>71</v>
      </c>
      <c r="BU78" s="46">
        <f t="shared" si="38"/>
        <v>3.8239999999999998</v>
      </c>
      <c r="BV78" s="47">
        <v>24</v>
      </c>
      <c r="BW78" s="47">
        <v>24</v>
      </c>
      <c r="BX78" s="46">
        <v>17.3</v>
      </c>
      <c r="BY78" s="46">
        <v>2.2999999999999998</v>
      </c>
    </row>
    <row r="79" spans="1:77">
      <c r="A79" s="548"/>
      <c r="B79" s="239">
        <v>42809</v>
      </c>
      <c r="C79" s="25">
        <v>66.3</v>
      </c>
      <c r="D79" s="26">
        <v>0.59199999999999997</v>
      </c>
      <c r="E79" s="27">
        <v>73</v>
      </c>
      <c r="F79" s="27">
        <v>60</v>
      </c>
      <c r="G79" s="27">
        <v>24</v>
      </c>
      <c r="H79" s="27">
        <v>0</v>
      </c>
      <c r="I79" s="27">
        <v>24</v>
      </c>
      <c r="J79" s="27">
        <v>0</v>
      </c>
      <c r="K79" s="29">
        <v>0</v>
      </c>
      <c r="L79" s="29">
        <v>0</v>
      </c>
      <c r="M79" s="29">
        <v>0</v>
      </c>
      <c r="N79" s="29">
        <v>0</v>
      </c>
      <c r="O79" s="29">
        <v>0</v>
      </c>
      <c r="P79" s="29">
        <v>0</v>
      </c>
      <c r="Q79" s="116">
        <v>3690</v>
      </c>
      <c r="R79" s="30">
        <v>3584</v>
      </c>
      <c r="S79" s="30">
        <v>3584</v>
      </c>
      <c r="T79" s="119">
        <v>3526</v>
      </c>
      <c r="U79" s="241">
        <v>3631</v>
      </c>
      <c r="V79" s="27">
        <v>47</v>
      </c>
      <c r="W79" s="27">
        <v>0</v>
      </c>
      <c r="X79" s="27">
        <v>45</v>
      </c>
      <c r="Y79" s="27">
        <v>0</v>
      </c>
      <c r="Z79" s="27">
        <v>63</v>
      </c>
      <c r="AA79" s="27">
        <v>0</v>
      </c>
      <c r="AB79" s="32">
        <f t="shared" si="17"/>
        <v>105</v>
      </c>
      <c r="AC79" s="242">
        <f t="shared" si="28"/>
        <v>-58</v>
      </c>
      <c r="AD79" s="27">
        <v>154</v>
      </c>
      <c r="AE79" s="34">
        <f t="shared" si="29"/>
        <v>0.98241341991341991</v>
      </c>
      <c r="AF79" s="35">
        <f t="shared" si="30"/>
        <v>153.75</v>
      </c>
      <c r="AG79" s="34">
        <f t="shared" si="31"/>
        <v>0.9555555555555556</v>
      </c>
      <c r="AH79" s="36">
        <f t="shared" si="40"/>
        <v>1</v>
      </c>
      <c r="AI79" s="37">
        <f t="shared" si="39"/>
        <v>0.96774193548387089</v>
      </c>
      <c r="AJ79" s="83">
        <v>10</v>
      </c>
      <c r="AK79" s="84">
        <v>152.33000000000001</v>
      </c>
      <c r="AL79" s="40">
        <f t="shared" si="32"/>
        <v>1523.3000000000002</v>
      </c>
      <c r="AM79" s="83">
        <v>31.173000000000002</v>
      </c>
      <c r="AN79" s="86">
        <v>939</v>
      </c>
      <c r="AO79" s="42">
        <f t="shared" si="33"/>
        <v>29271.447</v>
      </c>
      <c r="AP79" s="244">
        <f t="shared" si="41"/>
        <v>8733.620816789562</v>
      </c>
      <c r="AQ79" s="217">
        <f t="shared" si="42"/>
        <v>149.33333333333334</v>
      </c>
      <c r="AR79" s="27">
        <v>0</v>
      </c>
      <c r="AS79" s="45">
        <v>0</v>
      </c>
      <c r="AT79" s="45">
        <v>0</v>
      </c>
      <c r="AU79" s="27">
        <v>0</v>
      </c>
      <c r="AV79" s="45">
        <v>5</v>
      </c>
      <c r="AW79" s="27">
        <v>1440</v>
      </c>
      <c r="AX79" s="27">
        <v>0</v>
      </c>
      <c r="AZ79" s="46">
        <v>1139</v>
      </c>
      <c r="BA79" s="46">
        <v>1091</v>
      </c>
      <c r="BB79" s="46">
        <v>1401</v>
      </c>
      <c r="BC79" s="218">
        <f t="shared" si="34"/>
        <v>-48</v>
      </c>
      <c r="BD79" s="46">
        <f t="shared" si="35"/>
        <v>8733.620816789562</v>
      </c>
      <c r="BE79" s="46">
        <f t="shared" si="43"/>
        <v>8733.620816789562</v>
      </c>
      <c r="BF79" s="245">
        <v>1.752</v>
      </c>
      <c r="BG79" s="52">
        <v>1.752</v>
      </c>
      <c r="BH79" s="52">
        <v>31.9</v>
      </c>
      <c r="BI79" s="52">
        <v>29.5</v>
      </c>
      <c r="BJ79" s="52">
        <v>23.4</v>
      </c>
      <c r="BK79" s="52">
        <v>27.6</v>
      </c>
      <c r="BL79" s="52">
        <v>997.08</v>
      </c>
      <c r="BM79" s="50">
        <v>50.01</v>
      </c>
      <c r="BN79" s="52">
        <v>0.92810000000000004</v>
      </c>
      <c r="BO79" s="47">
        <v>95.6</v>
      </c>
      <c r="BP79" s="47">
        <v>85.7</v>
      </c>
      <c r="BQ79" s="54">
        <f t="shared" si="36"/>
        <v>-9.8999999999999915</v>
      </c>
      <c r="BR79" s="46">
        <v>12336</v>
      </c>
      <c r="BS79" s="46">
        <v>12484</v>
      </c>
      <c r="BT79" s="169">
        <f t="shared" si="37"/>
        <v>148</v>
      </c>
      <c r="BU79" s="46">
        <f t="shared" si="38"/>
        <v>3.504</v>
      </c>
      <c r="BV79" s="47">
        <v>24</v>
      </c>
      <c r="BW79" s="47">
        <v>24</v>
      </c>
      <c r="BX79" s="46">
        <v>24</v>
      </c>
      <c r="BY79" s="46">
        <v>7.12</v>
      </c>
    </row>
    <row r="80" spans="1:77">
      <c r="A80" s="548"/>
      <c r="B80" s="239">
        <v>42810</v>
      </c>
      <c r="C80" s="25">
        <v>70.400000000000006</v>
      </c>
      <c r="D80" s="26">
        <v>0.57199999999999995</v>
      </c>
      <c r="E80" s="28">
        <v>81</v>
      </c>
      <c r="F80" s="28">
        <v>61</v>
      </c>
      <c r="G80" s="28">
        <v>24</v>
      </c>
      <c r="H80" s="28">
        <v>0</v>
      </c>
      <c r="I80" s="28">
        <v>24</v>
      </c>
      <c r="J80" s="28">
        <v>0</v>
      </c>
      <c r="K80" s="248">
        <v>0</v>
      </c>
      <c r="L80" s="248">
        <v>0</v>
      </c>
      <c r="M80" s="248">
        <v>0</v>
      </c>
      <c r="N80" s="248">
        <v>0</v>
      </c>
      <c r="O80" s="248">
        <v>15</v>
      </c>
      <c r="P80" s="248">
        <v>47</v>
      </c>
      <c r="Q80" s="116">
        <v>3675</v>
      </c>
      <c r="R80" s="30">
        <v>3606</v>
      </c>
      <c r="S80" s="30">
        <v>3606</v>
      </c>
      <c r="T80" s="316">
        <v>3545</v>
      </c>
      <c r="U80" s="241">
        <v>3654</v>
      </c>
      <c r="V80" s="27">
        <v>47</v>
      </c>
      <c r="W80" s="28">
        <v>0</v>
      </c>
      <c r="X80" s="28">
        <v>45</v>
      </c>
      <c r="Y80" s="28">
        <v>0</v>
      </c>
      <c r="Z80" s="28">
        <v>63</v>
      </c>
      <c r="AA80" s="28">
        <v>0</v>
      </c>
      <c r="AB80" s="32">
        <f t="shared" si="17"/>
        <v>109</v>
      </c>
      <c r="AC80" s="242">
        <f t="shared" si="28"/>
        <v>-61</v>
      </c>
      <c r="AD80" s="28">
        <v>155</v>
      </c>
      <c r="AE80" s="249">
        <f t="shared" si="29"/>
        <v>0.98225806451612907</v>
      </c>
      <c r="AF80" s="35">
        <f t="shared" si="30"/>
        <v>153.125</v>
      </c>
      <c r="AG80" s="34">
        <f t="shared" si="31"/>
        <v>0.96462585034013604</v>
      </c>
      <c r="AH80" s="36">
        <f t="shared" si="40"/>
        <v>1</v>
      </c>
      <c r="AI80" s="37">
        <f t="shared" si="39"/>
        <v>0.98895609318996414</v>
      </c>
      <c r="AJ80" s="83">
        <v>10.178000000000001</v>
      </c>
      <c r="AK80" s="84">
        <v>151.97</v>
      </c>
      <c r="AL80" s="40">
        <f t="shared" si="32"/>
        <v>1546.7506600000002</v>
      </c>
      <c r="AM80" s="83">
        <v>31.18</v>
      </c>
      <c r="AN80" s="86">
        <v>939</v>
      </c>
      <c r="AO80" s="42">
        <f t="shared" si="33"/>
        <v>29278.02</v>
      </c>
      <c r="AP80" s="244">
        <f t="shared" si="41"/>
        <v>8695.2808631875887</v>
      </c>
      <c r="AQ80" s="217">
        <f t="shared" si="42"/>
        <v>150.25</v>
      </c>
      <c r="AR80" s="27">
        <v>0</v>
      </c>
      <c r="AS80" s="250">
        <v>0</v>
      </c>
      <c r="AT80" s="250">
        <v>0</v>
      </c>
      <c r="AU80" s="28">
        <v>0</v>
      </c>
      <c r="AV80" s="250">
        <v>5</v>
      </c>
      <c r="AW80" s="28">
        <v>493</v>
      </c>
      <c r="AX80" s="28">
        <v>0</v>
      </c>
      <c r="AZ80" s="46">
        <v>1120</v>
      </c>
      <c r="BA80" s="46">
        <v>1082</v>
      </c>
      <c r="BB80" s="46">
        <v>1452</v>
      </c>
      <c r="BC80" s="218">
        <f t="shared" si="34"/>
        <v>-38</v>
      </c>
      <c r="BD80" s="46">
        <f t="shared" si="35"/>
        <v>8695.2808631875887</v>
      </c>
      <c r="BE80" s="46">
        <f t="shared" si="43"/>
        <v>8695.2808631875887</v>
      </c>
      <c r="BF80" s="245">
        <v>2.0779999999999998</v>
      </c>
      <c r="BG80" s="52">
        <v>2.0779999999999998</v>
      </c>
      <c r="BH80" s="52">
        <v>31.4</v>
      </c>
      <c r="BI80" s="52">
        <v>29.2</v>
      </c>
      <c r="BJ80" s="52">
        <v>23.3</v>
      </c>
      <c r="BK80" s="52">
        <v>27.5</v>
      </c>
      <c r="BL80" s="52">
        <v>994.58</v>
      </c>
      <c r="BM80" s="50">
        <v>50.03</v>
      </c>
      <c r="BN80" s="52">
        <v>0.92759999999999998</v>
      </c>
      <c r="BO80" s="47">
        <v>95.3</v>
      </c>
      <c r="BP80" s="47">
        <v>85.7</v>
      </c>
      <c r="BQ80" s="54">
        <f t="shared" si="36"/>
        <v>-9.5999999999999943</v>
      </c>
      <c r="BR80" s="46">
        <v>12388</v>
      </c>
      <c r="BS80" s="46">
        <v>12526</v>
      </c>
      <c r="BT80" s="169">
        <f t="shared" si="37"/>
        <v>138</v>
      </c>
      <c r="BU80" s="46">
        <f t="shared" si="38"/>
        <v>4.1559999999999997</v>
      </c>
      <c r="BV80" s="47">
        <v>24</v>
      </c>
      <c r="BW80" s="47">
        <v>24</v>
      </c>
      <c r="BX80" s="46">
        <v>24</v>
      </c>
      <c r="BY80" s="46">
        <v>9.75</v>
      </c>
    </row>
    <row r="81" spans="1:78">
      <c r="A81" s="548"/>
      <c r="B81" s="239">
        <v>42811</v>
      </c>
      <c r="C81" s="25">
        <v>72.400000000000006</v>
      </c>
      <c r="D81" s="26">
        <v>0.57499999999999996</v>
      </c>
      <c r="E81" s="124">
        <v>84</v>
      </c>
      <c r="F81" s="124">
        <v>61</v>
      </c>
      <c r="G81" s="27">
        <v>24</v>
      </c>
      <c r="H81" s="27">
        <v>0</v>
      </c>
      <c r="I81" s="27">
        <v>24</v>
      </c>
      <c r="J81" s="27">
        <v>0</v>
      </c>
      <c r="K81" s="29">
        <v>0</v>
      </c>
      <c r="L81" s="29">
        <v>0</v>
      </c>
      <c r="M81" s="29">
        <v>0</v>
      </c>
      <c r="N81" s="29">
        <v>0</v>
      </c>
      <c r="O81" s="29">
        <v>24</v>
      </c>
      <c r="P81" s="29">
        <v>0</v>
      </c>
      <c r="Q81" s="116">
        <v>3657</v>
      </c>
      <c r="R81" s="30">
        <v>3603</v>
      </c>
      <c r="S81" s="30">
        <v>3603</v>
      </c>
      <c r="T81" s="316">
        <v>3539</v>
      </c>
      <c r="U81" s="241">
        <v>3648</v>
      </c>
      <c r="V81" s="27">
        <v>46</v>
      </c>
      <c r="W81" s="27">
        <v>0</v>
      </c>
      <c r="X81" s="27">
        <v>44</v>
      </c>
      <c r="Y81" s="27">
        <v>0</v>
      </c>
      <c r="Z81" s="27">
        <v>61</v>
      </c>
      <c r="AA81" s="27">
        <v>0</v>
      </c>
      <c r="AB81" s="32">
        <f t="shared" si="17"/>
        <v>109</v>
      </c>
      <c r="AC81" s="242">
        <f t="shared" si="28"/>
        <v>-64</v>
      </c>
      <c r="AD81" s="28">
        <v>154</v>
      </c>
      <c r="AE81" s="34">
        <f t="shared" si="29"/>
        <v>0.98701298701298701</v>
      </c>
      <c r="AF81" s="35">
        <f t="shared" si="30"/>
        <v>152.375</v>
      </c>
      <c r="AG81" s="34">
        <f t="shared" si="31"/>
        <v>0.96773311457478806</v>
      </c>
      <c r="AH81" s="36">
        <f t="shared" si="40"/>
        <v>1</v>
      </c>
      <c r="AI81" s="37">
        <f t="shared" si="39"/>
        <v>1</v>
      </c>
      <c r="AJ81" s="83">
        <v>10.378</v>
      </c>
      <c r="AK81" s="84">
        <v>154.36000000000001</v>
      </c>
      <c r="AL81" s="40">
        <f t="shared" si="32"/>
        <v>1601.9480800000001</v>
      </c>
      <c r="AM81" s="83">
        <v>31.02</v>
      </c>
      <c r="AN81" s="86">
        <v>940</v>
      </c>
      <c r="AO81" s="42">
        <f t="shared" si="33"/>
        <v>29158.799999999999</v>
      </c>
      <c r="AP81" s="244">
        <f t="shared" si="41"/>
        <v>8691.9322068380898</v>
      </c>
      <c r="AQ81" s="217">
        <f t="shared" si="42"/>
        <v>150.125</v>
      </c>
      <c r="AR81" s="27">
        <v>0</v>
      </c>
      <c r="AS81" s="45">
        <v>0</v>
      </c>
      <c r="AT81" s="45">
        <v>0</v>
      </c>
      <c r="AU81" s="27">
        <v>0</v>
      </c>
      <c r="AV81" s="45">
        <v>0</v>
      </c>
      <c r="AW81" s="27">
        <v>0</v>
      </c>
      <c r="AX81" s="27">
        <v>0</v>
      </c>
      <c r="AZ81" s="46">
        <v>1107</v>
      </c>
      <c r="BA81" s="46">
        <v>1067</v>
      </c>
      <c r="BB81" s="46">
        <v>1474</v>
      </c>
      <c r="BC81" s="218">
        <f t="shared" si="34"/>
        <v>-40</v>
      </c>
      <c r="BD81" s="46">
        <f t="shared" si="35"/>
        <v>8691.9322068380898</v>
      </c>
      <c r="BE81" s="46">
        <f t="shared" si="43"/>
        <v>8691.9322068380898</v>
      </c>
      <c r="BF81" s="245">
        <v>2.2629999999999999</v>
      </c>
      <c r="BG81" s="52">
        <v>2.2610000000000001</v>
      </c>
      <c r="BH81" s="52">
        <v>31.2</v>
      </c>
      <c r="BI81" s="52">
        <v>28.9</v>
      </c>
      <c r="BJ81" s="52">
        <v>23</v>
      </c>
      <c r="BK81" s="52">
        <v>27.5</v>
      </c>
      <c r="BL81" s="52">
        <v>992.22</v>
      </c>
      <c r="BM81" s="50">
        <v>50</v>
      </c>
      <c r="BN81" s="52">
        <v>0.92720000000000002</v>
      </c>
      <c r="BO81" s="47">
        <v>95.2</v>
      </c>
      <c r="BP81" s="47">
        <v>85.7</v>
      </c>
      <c r="BQ81" s="54">
        <f t="shared" si="36"/>
        <v>-9.5</v>
      </c>
      <c r="BR81" s="46">
        <v>12414</v>
      </c>
      <c r="BS81" s="46">
        <v>12564</v>
      </c>
      <c r="BT81" s="169">
        <f t="shared" si="37"/>
        <v>150</v>
      </c>
      <c r="BU81" s="46">
        <f t="shared" si="38"/>
        <v>4.524</v>
      </c>
      <c r="BV81" s="47">
        <v>24</v>
      </c>
      <c r="BW81" s="47">
        <v>24</v>
      </c>
      <c r="BX81" s="46">
        <v>24</v>
      </c>
      <c r="BY81" s="46">
        <v>7.16</v>
      </c>
    </row>
    <row r="82" spans="1:78">
      <c r="A82" s="549"/>
      <c r="B82" s="239">
        <v>42812</v>
      </c>
      <c r="C82" s="25">
        <v>73.400000000000006</v>
      </c>
      <c r="D82" s="26">
        <v>0.55500000000000005</v>
      </c>
      <c r="E82" s="28">
        <v>85</v>
      </c>
      <c r="F82" s="28">
        <v>63</v>
      </c>
      <c r="G82" s="27">
        <v>24</v>
      </c>
      <c r="H82" s="27">
        <v>0</v>
      </c>
      <c r="I82" s="27">
        <v>24</v>
      </c>
      <c r="J82" s="27">
        <v>0</v>
      </c>
      <c r="K82" s="29">
        <v>0</v>
      </c>
      <c r="L82" s="29">
        <v>0</v>
      </c>
      <c r="M82" s="29">
        <v>0</v>
      </c>
      <c r="N82" s="29">
        <v>0</v>
      </c>
      <c r="O82" s="29">
        <v>24</v>
      </c>
      <c r="P82" s="29">
        <v>0</v>
      </c>
      <c r="Q82" s="116">
        <v>3653</v>
      </c>
      <c r="R82" s="30">
        <v>3597</v>
      </c>
      <c r="S82" s="30">
        <v>3597</v>
      </c>
      <c r="T82" s="119">
        <v>3538</v>
      </c>
      <c r="U82" s="241">
        <v>3646</v>
      </c>
      <c r="V82" s="27">
        <v>46</v>
      </c>
      <c r="W82" s="28">
        <v>0</v>
      </c>
      <c r="X82" s="28">
        <v>44</v>
      </c>
      <c r="Y82" s="28">
        <v>0</v>
      </c>
      <c r="Z82" s="28">
        <v>62</v>
      </c>
      <c r="AA82" s="28">
        <v>0</v>
      </c>
      <c r="AB82" s="32">
        <f t="shared" si="17"/>
        <v>108</v>
      </c>
      <c r="AC82" s="242">
        <f t="shared" si="28"/>
        <v>-59</v>
      </c>
      <c r="AD82" s="28">
        <v>155</v>
      </c>
      <c r="AE82" s="34">
        <f t="shared" si="29"/>
        <v>0.98010752688172043</v>
      </c>
      <c r="AF82" s="35">
        <f t="shared" si="30"/>
        <v>152.20833333333334</v>
      </c>
      <c r="AG82" s="34">
        <f t="shared" si="31"/>
        <v>0.96851902545852719</v>
      </c>
      <c r="AH82" s="36">
        <f t="shared" si="40"/>
        <v>1</v>
      </c>
      <c r="AI82" s="37">
        <f t="shared" si="39"/>
        <v>1</v>
      </c>
      <c r="AJ82" s="83">
        <v>10.449</v>
      </c>
      <c r="AK82" s="84">
        <v>150.57</v>
      </c>
      <c r="AL82" s="40">
        <f t="shared" si="32"/>
        <v>1573.30593</v>
      </c>
      <c r="AM82" s="83">
        <v>31.082999999999998</v>
      </c>
      <c r="AN82" s="86">
        <v>940</v>
      </c>
      <c r="AO82" s="42">
        <f t="shared" si="33"/>
        <v>29218.019999999997</v>
      </c>
      <c r="AP82" s="244">
        <f t="shared" si="41"/>
        <v>8703.031636517806</v>
      </c>
      <c r="AQ82" s="217">
        <f t="shared" si="42"/>
        <v>149.875</v>
      </c>
      <c r="AR82" s="27">
        <v>0</v>
      </c>
      <c r="AS82" s="45">
        <v>0</v>
      </c>
      <c r="AT82" s="45">
        <v>0</v>
      </c>
      <c r="AU82" s="27">
        <v>0</v>
      </c>
      <c r="AV82" s="45">
        <v>0</v>
      </c>
      <c r="AW82" s="27">
        <v>0</v>
      </c>
      <c r="AX82" s="27">
        <v>0</v>
      </c>
      <c r="AZ82" s="46">
        <v>1101</v>
      </c>
      <c r="BA82" s="46">
        <v>1064</v>
      </c>
      <c r="BB82" s="46">
        <v>1481</v>
      </c>
      <c r="BC82" s="218">
        <f t="shared" si="34"/>
        <v>-37</v>
      </c>
      <c r="BD82" s="46">
        <f t="shared" si="35"/>
        <v>8703.031636517806</v>
      </c>
      <c r="BE82" s="46">
        <f t="shared" si="43"/>
        <v>8703.031636517806</v>
      </c>
      <c r="BF82" s="245">
        <v>2.3279999999999998</v>
      </c>
      <c r="BG82" s="52">
        <v>2.3279999999999998</v>
      </c>
      <c r="BH82" s="52">
        <v>31.1</v>
      </c>
      <c r="BI82" s="52">
        <v>28.8</v>
      </c>
      <c r="BJ82" s="52">
        <v>22.9</v>
      </c>
      <c r="BK82" s="52">
        <v>27.6</v>
      </c>
      <c r="BL82" s="52">
        <v>990.67</v>
      </c>
      <c r="BM82" s="50">
        <v>50.03</v>
      </c>
      <c r="BN82" s="52">
        <v>0.92800000000000005</v>
      </c>
      <c r="BO82" s="47">
        <v>94.9</v>
      </c>
      <c r="BP82" s="47">
        <v>85.6</v>
      </c>
      <c r="BQ82" s="54">
        <f t="shared" si="36"/>
        <v>-9.3000000000000114</v>
      </c>
      <c r="BR82" s="46">
        <v>12420</v>
      </c>
      <c r="BS82" s="46">
        <v>12569</v>
      </c>
      <c r="BT82" s="169">
        <f t="shared" si="37"/>
        <v>149</v>
      </c>
      <c r="BU82" s="46">
        <f t="shared" si="38"/>
        <v>4.6559999999999997</v>
      </c>
      <c r="BV82" s="47">
        <v>24</v>
      </c>
      <c r="BW82" s="47">
        <v>24</v>
      </c>
      <c r="BX82" s="46">
        <v>24</v>
      </c>
      <c r="BY82" s="46">
        <v>7.58</v>
      </c>
    </row>
    <row r="83" spans="1:78">
      <c r="A83" s="547" t="s">
        <v>154</v>
      </c>
      <c r="B83" s="239">
        <v>42813</v>
      </c>
      <c r="C83" s="69">
        <v>75.7</v>
      </c>
      <c r="D83" s="100">
        <v>0.53100000000000003</v>
      </c>
      <c r="E83" s="72">
        <v>91</v>
      </c>
      <c r="F83" s="72">
        <v>65</v>
      </c>
      <c r="G83" s="72">
        <v>24</v>
      </c>
      <c r="H83" s="72">
        <v>0</v>
      </c>
      <c r="I83" s="72">
        <v>24</v>
      </c>
      <c r="J83" s="72">
        <v>0</v>
      </c>
      <c r="K83" s="126">
        <v>0</v>
      </c>
      <c r="L83" s="126">
        <v>0</v>
      </c>
      <c r="M83" s="126">
        <v>0</v>
      </c>
      <c r="N83" s="126">
        <v>0</v>
      </c>
      <c r="O83" s="126">
        <v>0</v>
      </c>
      <c r="P83" s="126">
        <v>0</v>
      </c>
      <c r="Q83" s="127">
        <v>3634</v>
      </c>
      <c r="R83" s="75">
        <v>3282</v>
      </c>
      <c r="S83" s="75">
        <v>3282</v>
      </c>
      <c r="T83" s="317">
        <v>3237</v>
      </c>
      <c r="U83" s="230">
        <v>3333</v>
      </c>
      <c r="V83" s="72">
        <v>45</v>
      </c>
      <c r="W83" s="72">
        <v>0</v>
      </c>
      <c r="X83" s="72">
        <v>44</v>
      </c>
      <c r="Y83" s="72">
        <v>0</v>
      </c>
      <c r="Z83" s="72">
        <v>62</v>
      </c>
      <c r="AA83" s="72">
        <v>0</v>
      </c>
      <c r="AB83" s="77">
        <f t="shared" si="17"/>
        <v>96</v>
      </c>
      <c r="AC83" s="78">
        <f t="shared" si="28"/>
        <v>-45</v>
      </c>
      <c r="AD83" s="72">
        <v>143</v>
      </c>
      <c r="AE83" s="79">
        <f t="shared" si="29"/>
        <v>0.97115384615384615</v>
      </c>
      <c r="AF83" s="80">
        <f t="shared" si="30"/>
        <v>151.41666666666666</v>
      </c>
      <c r="AG83" s="79">
        <f t="shared" si="31"/>
        <v>0.89075399009356082</v>
      </c>
      <c r="AH83" s="81">
        <f t="shared" si="40"/>
        <v>1</v>
      </c>
      <c r="AI83" s="82">
        <f t="shared" si="39"/>
        <v>0.91390728476821181</v>
      </c>
      <c r="AJ83" s="309">
        <v>10.832000000000001</v>
      </c>
      <c r="AK83" s="310">
        <v>150.54</v>
      </c>
      <c r="AL83" s="103">
        <f t="shared" si="32"/>
        <v>1630.6492800000001</v>
      </c>
      <c r="AM83" s="309">
        <v>28.12</v>
      </c>
      <c r="AN83" s="311">
        <v>940</v>
      </c>
      <c r="AO83" s="87">
        <f t="shared" si="33"/>
        <v>26432.799999999999</v>
      </c>
      <c r="AP83" s="232">
        <f t="shared" si="41"/>
        <v>8669.5858140253313</v>
      </c>
      <c r="AQ83" s="233">
        <f t="shared" si="42"/>
        <v>136.75</v>
      </c>
      <c r="AR83" s="71">
        <v>0</v>
      </c>
      <c r="AS83" s="91">
        <v>0</v>
      </c>
      <c r="AT83" s="91">
        <v>0</v>
      </c>
      <c r="AU83" s="71">
        <v>0</v>
      </c>
      <c r="AV83" s="91">
        <v>13</v>
      </c>
      <c r="AW83" s="318">
        <v>1440</v>
      </c>
      <c r="AX83" s="71">
        <v>0</v>
      </c>
      <c r="AZ83" s="527">
        <v>1091</v>
      </c>
      <c r="BA83" s="527">
        <v>1057</v>
      </c>
      <c r="BB83" s="527">
        <v>1185</v>
      </c>
      <c r="BC83" s="527">
        <f t="shared" si="34"/>
        <v>-34</v>
      </c>
      <c r="BD83" s="527">
        <f t="shared" si="35"/>
        <v>8669.5858140253313</v>
      </c>
      <c r="BE83" s="527">
        <f t="shared" si="43"/>
        <v>8669.5858140253313</v>
      </c>
      <c r="BF83" s="319">
        <v>0.66800000000000004</v>
      </c>
      <c r="BG83" s="132">
        <v>0.66100000000000003</v>
      </c>
      <c r="BH83" s="132">
        <v>30.8</v>
      </c>
      <c r="BI83" s="132">
        <v>28.62</v>
      </c>
      <c r="BJ83" s="132">
        <v>22.69</v>
      </c>
      <c r="BK83" s="132">
        <v>27.52</v>
      </c>
      <c r="BL83" s="132">
        <v>992.96</v>
      </c>
      <c r="BM83" s="132">
        <v>49.97</v>
      </c>
      <c r="BN83" s="132">
        <v>0.92810000000000004</v>
      </c>
      <c r="BO83" s="132">
        <v>94.66</v>
      </c>
      <c r="BP83" s="132">
        <v>85.64</v>
      </c>
      <c r="BQ83" s="131">
        <f t="shared" si="36"/>
        <v>-9.019999999999996</v>
      </c>
      <c r="BR83" s="527">
        <v>12470</v>
      </c>
      <c r="BS83" s="527">
        <v>12547</v>
      </c>
      <c r="BT83" s="312">
        <f t="shared" si="37"/>
        <v>77</v>
      </c>
      <c r="BU83" s="527">
        <f t="shared" si="38"/>
        <v>1.3290000000000002</v>
      </c>
      <c r="BV83" s="94">
        <v>24</v>
      </c>
      <c r="BW83" s="94">
        <v>24</v>
      </c>
      <c r="BX83" s="527">
        <v>24</v>
      </c>
      <c r="BY83" s="527">
        <v>7.63</v>
      </c>
    </row>
    <row r="84" spans="1:78">
      <c r="A84" s="548"/>
      <c r="B84" s="239">
        <v>42814</v>
      </c>
      <c r="C84" s="69">
        <v>77</v>
      </c>
      <c r="D84" s="100">
        <v>0.57099999999999995</v>
      </c>
      <c r="E84" s="72">
        <v>90</v>
      </c>
      <c r="F84" s="72">
        <v>64</v>
      </c>
      <c r="G84" s="72">
        <v>24</v>
      </c>
      <c r="H84" s="72">
        <v>0</v>
      </c>
      <c r="I84" s="72">
        <v>24</v>
      </c>
      <c r="J84" s="72">
        <v>0</v>
      </c>
      <c r="K84" s="126">
        <v>0</v>
      </c>
      <c r="L84" s="126">
        <v>0</v>
      </c>
      <c r="M84" s="126">
        <v>0</v>
      </c>
      <c r="N84" s="126">
        <v>0</v>
      </c>
      <c r="O84" s="126">
        <v>0</v>
      </c>
      <c r="P84" s="126">
        <v>0</v>
      </c>
      <c r="Q84" s="127">
        <v>3621</v>
      </c>
      <c r="R84" s="320">
        <v>3401</v>
      </c>
      <c r="S84" s="75">
        <v>3401</v>
      </c>
      <c r="T84" s="76">
        <v>3350</v>
      </c>
      <c r="U84" s="230">
        <v>3453</v>
      </c>
      <c r="V84" s="72">
        <v>45</v>
      </c>
      <c r="W84" s="72">
        <v>0</v>
      </c>
      <c r="X84" s="72">
        <v>43</v>
      </c>
      <c r="Y84" s="72">
        <v>0</v>
      </c>
      <c r="Z84" s="72">
        <v>62</v>
      </c>
      <c r="AA84" s="72">
        <v>0</v>
      </c>
      <c r="AB84" s="77">
        <f t="shared" si="17"/>
        <v>103</v>
      </c>
      <c r="AC84" s="78">
        <f t="shared" si="28"/>
        <v>-51</v>
      </c>
      <c r="AD84" s="72">
        <v>150</v>
      </c>
      <c r="AE84" s="79">
        <f t="shared" si="29"/>
        <v>0.95916666666666661</v>
      </c>
      <c r="AF84" s="80">
        <f t="shared" si="30"/>
        <v>150.875</v>
      </c>
      <c r="AG84" s="79">
        <f t="shared" si="31"/>
        <v>0.92515879591273131</v>
      </c>
      <c r="AH84" s="81">
        <f t="shared" si="40"/>
        <v>1</v>
      </c>
      <c r="AI84" s="82">
        <f t="shared" si="39"/>
        <v>0.95333333333333325</v>
      </c>
      <c r="AJ84" s="309">
        <v>10.677</v>
      </c>
      <c r="AK84" s="310">
        <v>150.88</v>
      </c>
      <c r="AL84" s="103">
        <f t="shared" si="32"/>
        <v>1610.9457599999998</v>
      </c>
      <c r="AM84" s="309">
        <v>29.353000000000002</v>
      </c>
      <c r="AN84" s="311">
        <v>941</v>
      </c>
      <c r="AO84" s="87">
        <f t="shared" si="33"/>
        <v>27621.173000000003</v>
      </c>
      <c r="AP84" s="232">
        <f t="shared" si="41"/>
        <v>8726.0056000000004</v>
      </c>
      <c r="AQ84" s="233">
        <f t="shared" si="42"/>
        <v>141.70833333333334</v>
      </c>
      <c r="AR84" s="71">
        <v>0</v>
      </c>
      <c r="AS84" s="91">
        <v>0</v>
      </c>
      <c r="AT84" s="91">
        <v>0</v>
      </c>
      <c r="AU84" s="71">
        <v>0</v>
      </c>
      <c r="AV84" s="91">
        <v>7</v>
      </c>
      <c r="AW84" s="71">
        <v>1440</v>
      </c>
      <c r="AX84" s="71">
        <v>0</v>
      </c>
      <c r="AZ84" s="527">
        <v>1078</v>
      </c>
      <c r="BA84" s="527">
        <v>1047</v>
      </c>
      <c r="BB84" s="527">
        <v>1328</v>
      </c>
      <c r="BC84" s="527">
        <f t="shared" si="34"/>
        <v>-31</v>
      </c>
      <c r="BD84" s="527">
        <f t="shared" si="35"/>
        <v>8726.0056000000004</v>
      </c>
      <c r="BE84" s="527">
        <f t="shared" si="43"/>
        <v>8726.0056000000004</v>
      </c>
      <c r="BF84" s="319">
        <v>1.556</v>
      </c>
      <c r="BG84" s="132">
        <v>1.556</v>
      </c>
      <c r="BH84" s="321">
        <v>30.6</v>
      </c>
      <c r="BI84" s="132">
        <v>28.36</v>
      </c>
      <c r="BJ84" s="132">
        <v>22.51</v>
      </c>
      <c r="BK84" s="132">
        <v>27.52</v>
      </c>
      <c r="BL84" s="132">
        <v>993.63</v>
      </c>
      <c r="BM84" s="132">
        <v>49.98</v>
      </c>
      <c r="BN84" s="132">
        <v>0.92830000000000001</v>
      </c>
      <c r="BO84" s="132">
        <v>94.84</v>
      </c>
      <c r="BP84" s="131">
        <v>85.63</v>
      </c>
      <c r="BQ84" s="131">
        <f t="shared" si="36"/>
        <v>-9.210000000000008</v>
      </c>
      <c r="BR84" s="527">
        <v>12500</v>
      </c>
      <c r="BS84" s="527">
        <v>12595</v>
      </c>
      <c r="BT84" s="312">
        <f t="shared" si="37"/>
        <v>95</v>
      </c>
      <c r="BU84" s="527">
        <f t="shared" si="38"/>
        <v>3.1120000000000001</v>
      </c>
      <c r="BV84" s="94">
        <v>24</v>
      </c>
      <c r="BW84" s="94">
        <v>24</v>
      </c>
      <c r="BX84" s="527">
        <v>24</v>
      </c>
      <c r="BY84" s="527"/>
    </row>
    <row r="85" spans="1:78">
      <c r="A85" s="548"/>
      <c r="B85" s="239">
        <v>42815</v>
      </c>
      <c r="C85" s="69">
        <v>79.16</v>
      </c>
      <c r="D85" s="100">
        <v>0.56689999999999996</v>
      </c>
      <c r="E85" s="72">
        <v>93</v>
      </c>
      <c r="F85" s="72">
        <v>68</v>
      </c>
      <c r="G85" s="72">
        <v>20</v>
      </c>
      <c r="H85" s="72">
        <v>2</v>
      </c>
      <c r="I85" s="72">
        <v>20</v>
      </c>
      <c r="J85" s="72">
        <v>2</v>
      </c>
      <c r="K85" s="126">
        <v>0</v>
      </c>
      <c r="L85" s="126">
        <v>0</v>
      </c>
      <c r="M85" s="126">
        <v>0</v>
      </c>
      <c r="N85" s="126">
        <v>0</v>
      </c>
      <c r="O85" s="126">
        <v>0</v>
      </c>
      <c r="P85" s="126">
        <v>0</v>
      </c>
      <c r="Q85" s="127">
        <v>3606</v>
      </c>
      <c r="R85" s="75">
        <v>3293</v>
      </c>
      <c r="S85" s="75">
        <v>3293</v>
      </c>
      <c r="T85" s="76">
        <v>2999</v>
      </c>
      <c r="U85" s="230">
        <v>3099</v>
      </c>
      <c r="V85" s="72">
        <v>45</v>
      </c>
      <c r="W85" s="72">
        <v>101</v>
      </c>
      <c r="X85" s="72">
        <v>43</v>
      </c>
      <c r="Y85" s="72">
        <v>81</v>
      </c>
      <c r="Z85" s="72">
        <v>62</v>
      </c>
      <c r="AA85" s="72">
        <v>222</v>
      </c>
      <c r="AB85" s="77">
        <f t="shared" si="17"/>
        <v>102</v>
      </c>
      <c r="AC85" s="78">
        <f t="shared" si="28"/>
        <v>-294</v>
      </c>
      <c r="AD85" s="72">
        <v>151</v>
      </c>
      <c r="AE85" s="79">
        <f t="shared" si="29"/>
        <v>0.85513245033112584</v>
      </c>
      <c r="AF85" s="80">
        <f t="shared" si="30"/>
        <v>150.25</v>
      </c>
      <c r="AG85" s="79">
        <f t="shared" si="31"/>
        <v>0.83166943982251806</v>
      </c>
      <c r="AH85" s="81">
        <f t="shared" si="40"/>
        <v>0.89911111111111108</v>
      </c>
      <c r="AI85" s="82">
        <f t="shared" si="39"/>
        <v>0.86959722222222224</v>
      </c>
      <c r="AJ85" s="309">
        <v>10.677</v>
      </c>
      <c r="AK85" s="310">
        <v>155.83000000000001</v>
      </c>
      <c r="AL85" s="103">
        <f t="shared" si="32"/>
        <v>1663.79691</v>
      </c>
      <c r="AM85" s="309">
        <v>27.74</v>
      </c>
      <c r="AN85" s="311">
        <v>942</v>
      </c>
      <c r="AO85" s="87">
        <f t="shared" si="33"/>
        <v>26131.079999999998</v>
      </c>
      <c r="AP85" s="232">
        <f t="shared" si="41"/>
        <v>9268.048319439813</v>
      </c>
      <c r="AQ85" s="233">
        <f t="shared" si="42"/>
        <v>137.20833333333334</v>
      </c>
      <c r="AR85" s="71">
        <v>15</v>
      </c>
      <c r="AS85" s="91">
        <v>137</v>
      </c>
      <c r="AT85" s="91">
        <v>12</v>
      </c>
      <c r="AU85" s="71">
        <v>157</v>
      </c>
      <c r="AV85" s="91">
        <v>2</v>
      </c>
      <c r="AW85" s="71">
        <v>1218</v>
      </c>
      <c r="AX85" s="71">
        <v>2</v>
      </c>
      <c r="AZ85" s="527">
        <v>942</v>
      </c>
      <c r="BA85" s="527">
        <v>941</v>
      </c>
      <c r="BB85" s="527">
        <v>1216</v>
      </c>
      <c r="BC85" s="527">
        <f t="shared" si="34"/>
        <v>-1</v>
      </c>
      <c r="BD85" s="527">
        <f t="shared" si="35"/>
        <v>9268.048319439813</v>
      </c>
      <c r="BE85" s="527">
        <f t="shared" si="43"/>
        <v>9268.048319439813</v>
      </c>
      <c r="BF85" s="319">
        <v>1.952</v>
      </c>
      <c r="BG85" s="132">
        <v>1.952</v>
      </c>
      <c r="BH85" s="132">
        <v>30.51</v>
      </c>
      <c r="BI85" s="132">
        <v>25.24</v>
      </c>
      <c r="BJ85" s="132">
        <v>20.85</v>
      </c>
      <c r="BK85" s="132">
        <v>25.56</v>
      </c>
      <c r="BL85" s="132">
        <v>992</v>
      </c>
      <c r="BM85" s="132">
        <v>49.92</v>
      </c>
      <c r="BN85" s="132">
        <v>0.92669999999999997</v>
      </c>
      <c r="BO85" s="132">
        <v>93.67</v>
      </c>
      <c r="BP85" s="131">
        <v>85.58</v>
      </c>
      <c r="BQ85" s="131">
        <f t="shared" si="36"/>
        <v>-8.0900000000000034</v>
      </c>
      <c r="BR85" s="527">
        <v>12622</v>
      </c>
      <c r="BS85" s="527">
        <v>12782</v>
      </c>
      <c r="BT85" s="312">
        <f t="shared" si="37"/>
        <v>160</v>
      </c>
      <c r="BU85" s="527">
        <f t="shared" si="38"/>
        <v>3.9039999999999999</v>
      </c>
      <c r="BV85" s="94">
        <v>20</v>
      </c>
      <c r="BW85" s="94">
        <v>19.920000000000002</v>
      </c>
      <c r="BX85" s="94">
        <v>19.166666666666668</v>
      </c>
      <c r="BY85" s="94">
        <v>9.3166666666666664</v>
      </c>
    </row>
    <row r="86" spans="1:78">
      <c r="A86" s="548"/>
      <c r="B86" s="239">
        <v>42816</v>
      </c>
      <c r="C86" s="69">
        <v>75.540000000000006</v>
      </c>
      <c r="D86" s="100">
        <v>0.623</v>
      </c>
      <c r="E86" s="72">
        <v>86</v>
      </c>
      <c r="F86" s="72">
        <v>65</v>
      </c>
      <c r="G86" s="72">
        <v>24</v>
      </c>
      <c r="H86" s="72">
        <v>0</v>
      </c>
      <c r="I86" s="72">
        <v>24</v>
      </c>
      <c r="J86" s="72">
        <v>0</v>
      </c>
      <c r="K86" s="126">
        <v>0</v>
      </c>
      <c r="L86" s="126">
        <v>0</v>
      </c>
      <c r="M86" s="126">
        <v>0</v>
      </c>
      <c r="N86" s="126">
        <v>0</v>
      </c>
      <c r="O86" s="126">
        <v>0</v>
      </c>
      <c r="P86" s="126">
        <v>0</v>
      </c>
      <c r="Q86" s="127">
        <v>3637</v>
      </c>
      <c r="R86" s="75">
        <v>3516</v>
      </c>
      <c r="S86" s="75">
        <v>3516</v>
      </c>
      <c r="T86" s="76">
        <v>3455</v>
      </c>
      <c r="U86" s="230">
        <v>3567</v>
      </c>
      <c r="V86" s="72">
        <v>45</v>
      </c>
      <c r="W86" s="72">
        <v>0</v>
      </c>
      <c r="X86" s="72">
        <v>43</v>
      </c>
      <c r="Y86" s="72">
        <v>0</v>
      </c>
      <c r="Z86" s="72">
        <v>63</v>
      </c>
      <c r="AA86" s="72">
        <v>0</v>
      </c>
      <c r="AB86" s="77">
        <f t="shared" si="17"/>
        <v>112</v>
      </c>
      <c r="AC86" s="78">
        <f t="shared" si="28"/>
        <v>-61</v>
      </c>
      <c r="AD86" s="72">
        <v>153</v>
      </c>
      <c r="AE86" s="79">
        <f t="shared" si="29"/>
        <v>0.97140522875816993</v>
      </c>
      <c r="AF86" s="80">
        <f t="shared" si="30"/>
        <v>151.54166666666666</v>
      </c>
      <c r="AG86" s="79">
        <f t="shared" si="31"/>
        <v>0.9499587572174869</v>
      </c>
      <c r="AH86" s="81">
        <f t="shared" si="40"/>
        <v>1</v>
      </c>
      <c r="AI86" s="82">
        <f t="shared" si="39"/>
        <v>0.98013245033112573</v>
      </c>
      <c r="AJ86" s="309">
        <v>10.448</v>
      </c>
      <c r="AK86" s="310">
        <v>150.28</v>
      </c>
      <c r="AL86" s="103">
        <f t="shared" si="32"/>
        <v>1570.12544</v>
      </c>
      <c r="AM86" s="309">
        <v>30.31</v>
      </c>
      <c r="AN86" s="311">
        <v>946</v>
      </c>
      <c r="AO86" s="87">
        <f t="shared" si="33"/>
        <v>28673.26</v>
      </c>
      <c r="AP86" s="232">
        <f t="shared" si="41"/>
        <v>8753.5124283646892</v>
      </c>
      <c r="AQ86" s="233">
        <f t="shared" si="42"/>
        <v>146.5</v>
      </c>
      <c r="AR86" s="71">
        <v>0</v>
      </c>
      <c r="AS86" s="91">
        <v>0</v>
      </c>
      <c r="AT86" s="91">
        <v>0</v>
      </c>
      <c r="AU86" s="71">
        <v>0</v>
      </c>
      <c r="AV86" s="91">
        <v>3</v>
      </c>
      <c r="AW86" s="71">
        <v>1440</v>
      </c>
      <c r="AX86" s="71">
        <v>0</v>
      </c>
      <c r="AZ86" s="527">
        <v>1070</v>
      </c>
      <c r="BA86" s="527">
        <v>1039</v>
      </c>
      <c r="BB86" s="527">
        <v>1458</v>
      </c>
      <c r="BC86" s="527">
        <f t="shared" si="34"/>
        <v>-31</v>
      </c>
      <c r="BD86" s="527">
        <f t="shared" si="35"/>
        <v>8753.5124283646892</v>
      </c>
      <c r="BE86" s="527">
        <f t="shared" si="43"/>
        <v>8753.5124283646892</v>
      </c>
      <c r="BF86" s="319">
        <v>2.286</v>
      </c>
      <c r="BG86" s="132">
        <v>2.286</v>
      </c>
      <c r="BH86" s="132">
        <v>30.83</v>
      </c>
      <c r="BI86" s="132">
        <v>28.02</v>
      </c>
      <c r="BJ86" s="132">
        <v>22.29</v>
      </c>
      <c r="BK86" s="132">
        <v>27.48</v>
      </c>
      <c r="BL86" s="132">
        <v>992</v>
      </c>
      <c r="BM86" s="132">
        <v>49.99</v>
      </c>
      <c r="BN86" s="132">
        <v>0.92810000000000004</v>
      </c>
      <c r="BO86" s="132">
        <v>94.88</v>
      </c>
      <c r="BP86" s="131">
        <v>85.77</v>
      </c>
      <c r="BQ86" s="131">
        <f t="shared" si="36"/>
        <v>-9.11</v>
      </c>
      <c r="BR86" s="527">
        <v>12470</v>
      </c>
      <c r="BS86" s="527">
        <v>12591</v>
      </c>
      <c r="BT86" s="312">
        <f t="shared" si="37"/>
        <v>121</v>
      </c>
      <c r="BU86" s="527">
        <f t="shared" si="38"/>
        <v>4.5720000000000001</v>
      </c>
      <c r="BV86" s="94">
        <v>24</v>
      </c>
      <c r="BW86" s="94">
        <v>24</v>
      </c>
      <c r="BX86" s="527">
        <v>24</v>
      </c>
      <c r="BY86" s="527">
        <v>6.75</v>
      </c>
    </row>
    <row r="87" spans="1:78">
      <c r="A87" s="548"/>
      <c r="B87" s="239">
        <v>42817</v>
      </c>
      <c r="C87" s="69">
        <v>75.290000000000006</v>
      </c>
      <c r="D87" s="100">
        <v>0.60350000000000004</v>
      </c>
      <c r="E87" s="72">
        <v>87</v>
      </c>
      <c r="F87" s="72">
        <v>64</v>
      </c>
      <c r="G87" s="72">
        <v>24</v>
      </c>
      <c r="H87" s="72">
        <v>0</v>
      </c>
      <c r="I87" s="72">
        <v>24</v>
      </c>
      <c r="J87" s="72">
        <v>0</v>
      </c>
      <c r="K87" s="106">
        <v>0</v>
      </c>
      <c r="L87" s="106">
        <v>0</v>
      </c>
      <c r="M87" s="106">
        <v>0</v>
      </c>
      <c r="N87" s="106">
        <v>0</v>
      </c>
      <c r="O87" s="106">
        <v>0</v>
      </c>
      <c r="P87" s="106">
        <v>0</v>
      </c>
      <c r="Q87" s="127">
        <v>3638</v>
      </c>
      <c r="R87" s="75">
        <v>3522</v>
      </c>
      <c r="S87" s="75">
        <v>3522</v>
      </c>
      <c r="T87" s="76">
        <v>3459</v>
      </c>
      <c r="U87" s="230">
        <v>3569</v>
      </c>
      <c r="V87" s="72">
        <v>45</v>
      </c>
      <c r="W87" s="72">
        <v>0</v>
      </c>
      <c r="X87" s="72">
        <v>44</v>
      </c>
      <c r="Y87" s="72">
        <v>0</v>
      </c>
      <c r="Z87" s="72">
        <v>64</v>
      </c>
      <c r="AA87" s="72">
        <v>0</v>
      </c>
      <c r="AB87" s="77">
        <f t="shared" si="17"/>
        <v>110</v>
      </c>
      <c r="AC87" s="78">
        <f t="shared" si="28"/>
        <v>-63</v>
      </c>
      <c r="AD87" s="72">
        <v>152</v>
      </c>
      <c r="AE87" s="322">
        <f t="shared" si="29"/>
        <v>0.97834429824561409</v>
      </c>
      <c r="AF87" s="80">
        <f t="shared" si="30"/>
        <v>151.58333333333334</v>
      </c>
      <c r="AG87" s="79">
        <f t="shared" si="31"/>
        <v>0.95079714128642112</v>
      </c>
      <c r="AH87" s="81">
        <f t="shared" si="40"/>
        <v>1</v>
      </c>
      <c r="AI87" s="82">
        <f t="shared" si="39"/>
        <v>0.98039215686274506</v>
      </c>
      <c r="AJ87" s="309">
        <v>10.525</v>
      </c>
      <c r="AK87" s="310">
        <v>148.9</v>
      </c>
      <c r="AL87" s="103">
        <f t="shared" si="32"/>
        <v>1567.1725000000001</v>
      </c>
      <c r="AM87" s="309">
        <v>30.324999999999999</v>
      </c>
      <c r="AN87" s="311">
        <v>946</v>
      </c>
      <c r="AO87" s="87">
        <f t="shared" si="33"/>
        <v>28687.45</v>
      </c>
      <c r="AP87" s="232">
        <f t="shared" si="41"/>
        <v>8746.6384793292855</v>
      </c>
      <c r="AQ87" s="233">
        <f t="shared" si="42"/>
        <v>146.75</v>
      </c>
      <c r="AR87" s="71">
        <v>0</v>
      </c>
      <c r="AS87" s="91">
        <v>0</v>
      </c>
      <c r="AT87" s="91">
        <v>0</v>
      </c>
      <c r="AU87" s="71">
        <v>0</v>
      </c>
      <c r="AV87" s="91">
        <v>3</v>
      </c>
      <c r="AW87" s="71">
        <v>1440</v>
      </c>
      <c r="AX87" s="71">
        <v>0</v>
      </c>
      <c r="AZ87" s="527">
        <v>1071</v>
      </c>
      <c r="BA87" s="527">
        <v>1045</v>
      </c>
      <c r="BB87" s="527">
        <v>1453</v>
      </c>
      <c r="BC87" s="527">
        <f t="shared" si="34"/>
        <v>-26</v>
      </c>
      <c r="BD87" s="527">
        <f t="shared" si="35"/>
        <v>8746.6384793292855</v>
      </c>
      <c r="BE87" s="527">
        <f t="shared" si="43"/>
        <v>8746.6384793292855</v>
      </c>
      <c r="BF87" s="319">
        <v>2.2149999999999999</v>
      </c>
      <c r="BG87" s="132">
        <v>2.2149999999999999</v>
      </c>
      <c r="BH87" s="132">
        <v>30.86</v>
      </c>
      <c r="BI87" s="132">
        <v>28.12</v>
      </c>
      <c r="BJ87" s="132">
        <v>22.47</v>
      </c>
      <c r="BK87" s="132">
        <v>27.3</v>
      </c>
      <c r="BL87" s="132">
        <v>992.38</v>
      </c>
      <c r="BM87" s="132">
        <v>50.05</v>
      </c>
      <c r="BN87" s="132">
        <v>0.92789999999999995</v>
      </c>
      <c r="BO87" s="132">
        <v>94.65</v>
      </c>
      <c r="BP87" s="131">
        <v>85.78</v>
      </c>
      <c r="BQ87" s="131">
        <f t="shared" si="36"/>
        <v>-8.8700000000000045</v>
      </c>
      <c r="BR87" s="527">
        <v>12486</v>
      </c>
      <c r="BS87" s="527">
        <v>12580</v>
      </c>
      <c r="BT87" s="312">
        <f t="shared" si="37"/>
        <v>94</v>
      </c>
      <c r="BU87" s="527">
        <f t="shared" si="38"/>
        <v>4.43</v>
      </c>
      <c r="BV87" s="94">
        <v>24</v>
      </c>
      <c r="BW87" s="94">
        <v>24</v>
      </c>
      <c r="BX87" s="94">
        <v>24</v>
      </c>
      <c r="BY87" s="527">
        <v>7.78</v>
      </c>
    </row>
    <row r="88" spans="1:78">
      <c r="A88" s="548"/>
      <c r="B88" s="239">
        <v>42818</v>
      </c>
      <c r="C88" s="69">
        <v>78.900000000000006</v>
      </c>
      <c r="D88" s="100">
        <v>0.53700000000000003</v>
      </c>
      <c r="E88" s="71">
        <v>94</v>
      </c>
      <c r="F88" s="71">
        <v>66</v>
      </c>
      <c r="G88" s="72">
        <v>24</v>
      </c>
      <c r="H88" s="72">
        <v>0</v>
      </c>
      <c r="I88" s="72">
        <v>24</v>
      </c>
      <c r="J88" s="72">
        <v>0</v>
      </c>
      <c r="K88" s="106">
        <v>0</v>
      </c>
      <c r="L88" s="106">
        <v>0</v>
      </c>
      <c r="M88" s="106">
        <v>0</v>
      </c>
      <c r="N88" s="106">
        <v>0</v>
      </c>
      <c r="O88" s="106">
        <v>0</v>
      </c>
      <c r="P88" s="106">
        <v>0</v>
      </c>
      <c r="Q88" s="106">
        <v>3615</v>
      </c>
      <c r="R88" s="75">
        <v>3522</v>
      </c>
      <c r="S88" s="75">
        <v>3522</v>
      </c>
      <c r="T88" s="76">
        <v>3453</v>
      </c>
      <c r="U88" s="230">
        <v>3563</v>
      </c>
      <c r="V88" s="72">
        <v>44</v>
      </c>
      <c r="W88" s="72">
        <v>0</v>
      </c>
      <c r="X88" s="72">
        <v>43</v>
      </c>
      <c r="Y88" s="72">
        <v>0</v>
      </c>
      <c r="Z88" s="72">
        <v>64</v>
      </c>
      <c r="AA88" s="72">
        <v>0</v>
      </c>
      <c r="AB88" s="77">
        <f t="shared" si="17"/>
        <v>110</v>
      </c>
      <c r="AC88" s="78">
        <f t="shared" si="28"/>
        <v>-69</v>
      </c>
      <c r="AD88" s="72">
        <v>152</v>
      </c>
      <c r="AE88" s="322">
        <f t="shared" si="29"/>
        <v>0.97669956140350878</v>
      </c>
      <c r="AF88" s="80">
        <f t="shared" si="30"/>
        <v>150.625</v>
      </c>
      <c r="AG88" s="79">
        <f t="shared" si="31"/>
        <v>0.95518672199170129</v>
      </c>
      <c r="AH88" s="81">
        <f t="shared" si="40"/>
        <v>1</v>
      </c>
      <c r="AI88" s="82">
        <f t="shared" si="39"/>
        <v>0.98013245033112573</v>
      </c>
      <c r="AJ88" s="309">
        <v>10.523</v>
      </c>
      <c r="AK88" s="310">
        <v>151.63999999999999</v>
      </c>
      <c r="AL88" s="103">
        <f t="shared" si="32"/>
        <v>1595.7077199999999</v>
      </c>
      <c r="AM88" s="309">
        <v>30.184000000000001</v>
      </c>
      <c r="AN88" s="311">
        <v>945</v>
      </c>
      <c r="AO88" s="87">
        <f t="shared" si="33"/>
        <v>28523.88</v>
      </c>
      <c r="AP88" s="232">
        <f t="shared" si="41"/>
        <v>8722.7302982913407</v>
      </c>
      <c r="AQ88" s="233">
        <f t="shared" si="42"/>
        <v>146.75</v>
      </c>
      <c r="AR88" s="71">
        <v>0</v>
      </c>
      <c r="AS88" s="91">
        <v>0</v>
      </c>
      <c r="AT88" s="91">
        <v>0</v>
      </c>
      <c r="AU88" s="71">
        <v>0</v>
      </c>
      <c r="AV88" s="91">
        <v>3</v>
      </c>
      <c r="AW88" s="71">
        <v>1440</v>
      </c>
      <c r="AX88" s="71">
        <v>0</v>
      </c>
      <c r="AZ88" s="527">
        <v>1060</v>
      </c>
      <c r="BA88" s="527">
        <v>1043</v>
      </c>
      <c r="BB88" s="527">
        <v>1460</v>
      </c>
      <c r="BC88" s="527">
        <f t="shared" si="34"/>
        <v>-17</v>
      </c>
      <c r="BD88" s="527">
        <f t="shared" si="35"/>
        <v>8722.7302982913407</v>
      </c>
      <c r="BE88" s="527">
        <f t="shared" si="43"/>
        <v>8722.7302982913407</v>
      </c>
      <c r="BF88" s="319">
        <v>2.274</v>
      </c>
      <c r="BG88" s="132">
        <v>2.274</v>
      </c>
      <c r="BH88" s="132">
        <v>30.43</v>
      </c>
      <c r="BI88" s="132">
        <v>27.91</v>
      </c>
      <c r="BJ88" s="132">
        <v>22.3</v>
      </c>
      <c r="BK88" s="132">
        <v>27.3</v>
      </c>
      <c r="BL88" s="132">
        <v>999.33</v>
      </c>
      <c r="BM88" s="132">
        <v>50</v>
      </c>
      <c r="BN88" s="132">
        <v>0.92810000000000004</v>
      </c>
      <c r="BO88" s="132">
        <v>93.9</v>
      </c>
      <c r="BP88" s="131">
        <v>85.73</v>
      </c>
      <c r="BQ88" s="131">
        <f t="shared" si="36"/>
        <v>-8.1700000000000017</v>
      </c>
      <c r="BR88" s="527">
        <v>12514</v>
      </c>
      <c r="BS88" s="527">
        <v>12557</v>
      </c>
      <c r="BT88" s="312">
        <f t="shared" si="37"/>
        <v>43</v>
      </c>
      <c r="BU88" s="527">
        <f t="shared" si="38"/>
        <v>4.548</v>
      </c>
      <c r="BV88" s="94">
        <v>24</v>
      </c>
      <c r="BW88" s="94">
        <v>24</v>
      </c>
      <c r="BX88" s="94">
        <v>24</v>
      </c>
      <c r="BY88" s="527">
        <v>7.5</v>
      </c>
    </row>
    <row r="89" spans="1:78">
      <c r="A89" s="549"/>
      <c r="B89" s="239">
        <v>42819</v>
      </c>
      <c r="C89" s="69">
        <v>79.400000000000006</v>
      </c>
      <c r="D89" s="100">
        <v>0.57299999999999995</v>
      </c>
      <c r="E89" s="71">
        <v>92</v>
      </c>
      <c r="F89" s="71">
        <v>71</v>
      </c>
      <c r="G89" s="72">
        <v>24</v>
      </c>
      <c r="H89" s="72">
        <v>0</v>
      </c>
      <c r="I89" s="72">
        <v>24</v>
      </c>
      <c r="J89" s="72">
        <v>0</v>
      </c>
      <c r="K89" s="106">
        <v>0</v>
      </c>
      <c r="L89" s="106">
        <v>0</v>
      </c>
      <c r="M89" s="106">
        <v>0</v>
      </c>
      <c r="N89" s="106">
        <v>0</v>
      </c>
      <c r="O89" s="106">
        <v>0</v>
      </c>
      <c r="P89" s="106">
        <v>0</v>
      </c>
      <c r="Q89" s="106">
        <v>3598</v>
      </c>
      <c r="R89" s="75">
        <v>3341</v>
      </c>
      <c r="S89" s="75">
        <v>3341</v>
      </c>
      <c r="T89" s="76">
        <v>3294</v>
      </c>
      <c r="U89" s="230">
        <v>3396</v>
      </c>
      <c r="V89" s="72">
        <v>44</v>
      </c>
      <c r="W89" s="72">
        <v>0</v>
      </c>
      <c r="X89" s="72">
        <v>43</v>
      </c>
      <c r="Y89" s="71">
        <v>0</v>
      </c>
      <c r="Z89" s="72">
        <v>64</v>
      </c>
      <c r="AA89" s="71">
        <v>0</v>
      </c>
      <c r="AB89" s="77">
        <f t="shared" si="17"/>
        <v>102</v>
      </c>
      <c r="AC89" s="78">
        <f t="shared" si="28"/>
        <v>-47</v>
      </c>
      <c r="AD89" s="71">
        <v>147</v>
      </c>
      <c r="AE89" s="322">
        <f t="shared" si="29"/>
        <v>0.9625850340136054</v>
      </c>
      <c r="AF89" s="80">
        <f t="shared" si="30"/>
        <v>149.91666666666666</v>
      </c>
      <c r="AG89" s="79">
        <f t="shared" si="31"/>
        <v>0.91550861589772092</v>
      </c>
      <c r="AH89" s="81">
        <f t="shared" si="40"/>
        <v>1</v>
      </c>
      <c r="AI89" s="82">
        <f t="shared" si="39"/>
        <v>0.9403973509933774</v>
      </c>
      <c r="AJ89" s="309">
        <v>10.545</v>
      </c>
      <c r="AK89" s="310">
        <v>154.11000000000001</v>
      </c>
      <c r="AL89" s="103">
        <f t="shared" si="32"/>
        <v>1625.08995</v>
      </c>
      <c r="AM89" s="309">
        <v>28.79</v>
      </c>
      <c r="AN89" s="311">
        <v>944.54420000000005</v>
      </c>
      <c r="AO89" s="87">
        <f t="shared" si="33"/>
        <v>27193.427518</v>
      </c>
      <c r="AP89" s="232">
        <f t="shared" si="41"/>
        <v>8748.7909738919243</v>
      </c>
      <c r="AQ89" s="233">
        <f t="shared" si="42"/>
        <v>139.20833333333334</v>
      </c>
      <c r="AR89" s="71">
        <v>0</v>
      </c>
      <c r="AS89" s="91">
        <v>0</v>
      </c>
      <c r="AT89" s="91">
        <v>0</v>
      </c>
      <c r="AU89" s="71">
        <v>0</v>
      </c>
      <c r="AV89" s="91">
        <v>9</v>
      </c>
      <c r="AW89" s="71">
        <v>1440</v>
      </c>
      <c r="AX89" s="71">
        <v>0</v>
      </c>
      <c r="AZ89" s="527">
        <v>1055</v>
      </c>
      <c r="BA89" s="527">
        <v>1034</v>
      </c>
      <c r="BB89" s="527">
        <v>1307</v>
      </c>
      <c r="BC89" s="527">
        <f t="shared" si="34"/>
        <v>-21</v>
      </c>
      <c r="BD89" s="527">
        <f t="shared" si="35"/>
        <v>8748.7909738919243</v>
      </c>
      <c r="BE89" s="527">
        <f t="shared" si="43"/>
        <v>8748.7909738919243</v>
      </c>
      <c r="BF89" s="319">
        <v>1.4690000000000001</v>
      </c>
      <c r="BG89" s="132">
        <v>1.4570000000000001</v>
      </c>
      <c r="BH89" s="132">
        <v>30.37</v>
      </c>
      <c r="BI89" s="132">
        <v>27.81</v>
      </c>
      <c r="BJ89" s="132">
        <v>22.14</v>
      </c>
      <c r="BK89" s="132">
        <v>27.23</v>
      </c>
      <c r="BL89" s="132">
        <v>992.67</v>
      </c>
      <c r="BM89" s="132">
        <v>50</v>
      </c>
      <c r="BN89" s="132">
        <v>0.84930000000000005</v>
      </c>
      <c r="BO89" s="132">
        <v>94.33</v>
      </c>
      <c r="BP89" s="131">
        <v>85.79</v>
      </c>
      <c r="BQ89" s="131">
        <f t="shared" si="36"/>
        <v>-8.539999999999992</v>
      </c>
      <c r="BR89" s="527">
        <v>12547</v>
      </c>
      <c r="BS89" s="527">
        <v>12566</v>
      </c>
      <c r="BT89" s="312">
        <f t="shared" si="37"/>
        <v>19</v>
      </c>
      <c r="BU89" s="527">
        <f t="shared" si="38"/>
        <v>2.9260000000000002</v>
      </c>
      <c r="BV89" s="94">
        <v>23.16</v>
      </c>
      <c r="BW89" s="94">
        <v>23.52</v>
      </c>
      <c r="BX89" s="527">
        <v>24</v>
      </c>
      <c r="BY89" s="527">
        <v>8.08</v>
      </c>
    </row>
    <row r="90" spans="1:78">
      <c r="A90" s="718" t="s">
        <v>155</v>
      </c>
      <c r="B90" s="24">
        <v>42820</v>
      </c>
      <c r="C90" s="25">
        <v>82.4</v>
      </c>
      <c r="D90" s="26">
        <v>0.53700000000000003</v>
      </c>
      <c r="E90" s="27">
        <v>97</v>
      </c>
      <c r="F90" s="27">
        <v>70</v>
      </c>
      <c r="G90" s="28">
        <v>24</v>
      </c>
      <c r="H90" s="28">
        <v>0</v>
      </c>
      <c r="I90" s="28">
        <v>24</v>
      </c>
      <c r="J90" s="28">
        <v>0</v>
      </c>
      <c r="K90" s="29">
        <v>0</v>
      </c>
      <c r="L90" s="29">
        <v>0</v>
      </c>
      <c r="M90" s="29">
        <v>0</v>
      </c>
      <c r="N90" s="29">
        <v>0</v>
      </c>
      <c r="O90" s="29">
        <v>0</v>
      </c>
      <c r="P90" s="29">
        <v>0</v>
      </c>
      <c r="Q90" s="29">
        <v>3573</v>
      </c>
      <c r="R90" s="30">
        <v>3073</v>
      </c>
      <c r="S90" s="30">
        <v>3073</v>
      </c>
      <c r="T90" s="31">
        <v>3013</v>
      </c>
      <c r="U90" s="31">
        <v>3109</v>
      </c>
      <c r="V90" s="28">
        <v>43</v>
      </c>
      <c r="W90" s="28">
        <v>0</v>
      </c>
      <c r="X90" s="28">
        <v>43</v>
      </c>
      <c r="Y90" s="28">
        <v>0</v>
      </c>
      <c r="Z90" s="28">
        <v>64</v>
      </c>
      <c r="AA90" s="27">
        <v>0</v>
      </c>
      <c r="AB90" s="32">
        <f t="shared" si="17"/>
        <v>96</v>
      </c>
      <c r="AC90" s="33">
        <f t="shared" si="28"/>
        <v>-60</v>
      </c>
      <c r="AD90" s="27">
        <v>135</v>
      </c>
      <c r="AE90" s="34">
        <f t="shared" si="29"/>
        <v>0.95956790123456792</v>
      </c>
      <c r="AF90" s="35">
        <f t="shared" si="30"/>
        <v>148.875</v>
      </c>
      <c r="AG90" s="34">
        <f t="shared" si="31"/>
        <v>0.84326896165687093</v>
      </c>
      <c r="AH90" s="36">
        <f t="shared" si="40"/>
        <v>1</v>
      </c>
      <c r="AI90" s="37">
        <f t="shared" si="39"/>
        <v>0.8600000000000001</v>
      </c>
      <c r="AJ90" s="83">
        <v>10.555</v>
      </c>
      <c r="AK90" s="84">
        <v>151.35</v>
      </c>
      <c r="AL90" s="40">
        <f t="shared" si="32"/>
        <v>1597.4992499999998</v>
      </c>
      <c r="AM90" s="83">
        <v>25.974</v>
      </c>
      <c r="AN90" s="86">
        <v>945</v>
      </c>
      <c r="AO90" s="42">
        <f t="shared" si="33"/>
        <v>24545.43</v>
      </c>
      <c r="AP90" s="43">
        <f t="shared" si="41"/>
        <v>8676.710670428145</v>
      </c>
      <c r="AQ90" s="40">
        <f t="shared" si="42"/>
        <v>128.04166666666666</v>
      </c>
      <c r="AR90" s="27">
        <v>0</v>
      </c>
      <c r="AS90" s="45">
        <v>0</v>
      </c>
      <c r="AT90" s="45">
        <v>0</v>
      </c>
      <c r="AU90" s="27">
        <v>0</v>
      </c>
      <c r="AV90" s="45">
        <v>21</v>
      </c>
      <c r="AW90" s="27">
        <v>1440</v>
      </c>
      <c r="AX90" s="27">
        <v>0</v>
      </c>
      <c r="AY90" s="4"/>
      <c r="AZ90" s="46">
        <v>1042</v>
      </c>
      <c r="BA90" s="46">
        <v>1029</v>
      </c>
      <c r="BB90" s="46">
        <v>1038</v>
      </c>
      <c r="BC90" s="46">
        <f>BA90-AZ90</f>
        <v>-13</v>
      </c>
      <c r="BD90" s="46">
        <f t="shared" si="35"/>
        <v>8676.710670428145</v>
      </c>
      <c r="BE90" s="47">
        <f t="shared" ref="BE90:BE124" si="44">BB90/24</f>
        <v>43.25</v>
      </c>
      <c r="BF90" s="48">
        <v>0</v>
      </c>
      <c r="BG90" s="49">
        <v>0</v>
      </c>
      <c r="BH90" s="50">
        <v>30.04</v>
      </c>
      <c r="BI90" s="51">
        <v>27.6</v>
      </c>
      <c r="BJ90" s="50">
        <v>21.93</v>
      </c>
      <c r="BK90" s="50">
        <v>27.22</v>
      </c>
      <c r="BL90" s="52">
        <v>993.38</v>
      </c>
      <c r="BM90" s="50">
        <v>49.97</v>
      </c>
      <c r="BN90" s="53">
        <v>0.92749999999999999</v>
      </c>
      <c r="BO90" s="51">
        <v>93.89</v>
      </c>
      <c r="BP90" s="50">
        <v>85.67</v>
      </c>
      <c r="BQ90" s="54">
        <f t="shared" si="36"/>
        <v>-8.2199999999999989</v>
      </c>
      <c r="BR90" s="55">
        <v>12595</v>
      </c>
      <c r="BS90" s="55">
        <v>12556</v>
      </c>
      <c r="BT90" s="56">
        <f t="shared" si="37"/>
        <v>-39</v>
      </c>
      <c r="BU90" s="111">
        <f t="shared" si="38"/>
        <v>0</v>
      </c>
      <c r="BV90" s="47">
        <v>0</v>
      </c>
      <c r="BW90" s="47">
        <v>0</v>
      </c>
      <c r="BX90" s="4"/>
      <c r="BY90" s="47">
        <v>24</v>
      </c>
      <c r="BZ90" s="47">
        <v>7.72</v>
      </c>
    </row>
    <row r="91" spans="1:78">
      <c r="A91" s="718"/>
      <c r="B91" s="24">
        <v>42821</v>
      </c>
      <c r="C91" s="25">
        <v>83.5</v>
      </c>
      <c r="D91" s="26">
        <v>0.55800000000000005</v>
      </c>
      <c r="E91" s="27">
        <v>96</v>
      </c>
      <c r="F91" s="27">
        <v>71</v>
      </c>
      <c r="G91" s="28">
        <v>24</v>
      </c>
      <c r="H91" s="28">
        <v>0</v>
      </c>
      <c r="I91" s="28">
        <v>24</v>
      </c>
      <c r="J91" s="28">
        <v>0</v>
      </c>
      <c r="K91" s="29">
        <v>0</v>
      </c>
      <c r="L91" s="29">
        <v>0</v>
      </c>
      <c r="M91" s="29">
        <v>0</v>
      </c>
      <c r="N91" s="29">
        <v>0</v>
      </c>
      <c r="O91" s="29">
        <v>0</v>
      </c>
      <c r="P91" s="29">
        <v>0</v>
      </c>
      <c r="Q91" s="29">
        <v>3565</v>
      </c>
      <c r="R91" s="30">
        <v>3209</v>
      </c>
      <c r="S91" s="30">
        <v>3209</v>
      </c>
      <c r="T91" s="31">
        <v>3153</v>
      </c>
      <c r="U91" s="31">
        <v>3256</v>
      </c>
      <c r="V91" s="28">
        <v>43</v>
      </c>
      <c r="W91" s="28">
        <v>0</v>
      </c>
      <c r="X91" s="28">
        <v>42</v>
      </c>
      <c r="Y91" s="28">
        <v>0</v>
      </c>
      <c r="Z91" s="28">
        <v>64</v>
      </c>
      <c r="AA91" s="27">
        <v>0</v>
      </c>
      <c r="AB91" s="32">
        <f t="shared" si="17"/>
        <v>103</v>
      </c>
      <c r="AC91" s="33">
        <f t="shared" si="28"/>
        <v>-56</v>
      </c>
      <c r="AD91" s="27">
        <v>142</v>
      </c>
      <c r="AE91" s="34">
        <f t="shared" si="29"/>
        <v>0.95539906103286387</v>
      </c>
      <c r="AF91" s="35">
        <f t="shared" si="30"/>
        <v>148.54166666666666</v>
      </c>
      <c r="AG91" s="34">
        <f t="shared" si="31"/>
        <v>0.88443197755960734</v>
      </c>
      <c r="AH91" s="36">
        <f t="shared" si="40"/>
        <v>1</v>
      </c>
      <c r="AI91" s="37">
        <f t="shared" si="39"/>
        <v>0.90604026845637575</v>
      </c>
      <c r="AJ91" s="83">
        <v>10.53</v>
      </c>
      <c r="AK91" s="84">
        <v>150.79</v>
      </c>
      <c r="AL91" s="40">
        <f t="shared" si="32"/>
        <v>1587.8186999999998</v>
      </c>
      <c r="AM91" s="83">
        <v>27.423000000000002</v>
      </c>
      <c r="AN91" s="86">
        <v>944</v>
      </c>
      <c r="AO91" s="42">
        <f t="shared" si="33"/>
        <v>25887.312000000002</v>
      </c>
      <c r="AP91" s="43">
        <f t="shared" si="41"/>
        <v>8713.9647002854435</v>
      </c>
      <c r="AQ91" s="40">
        <f t="shared" si="42"/>
        <v>133.70833333333334</v>
      </c>
      <c r="AR91" s="27">
        <v>0</v>
      </c>
      <c r="AS91" s="45">
        <v>0</v>
      </c>
      <c r="AT91" s="45">
        <v>0</v>
      </c>
      <c r="AU91" s="27">
        <v>0</v>
      </c>
      <c r="AV91" s="45">
        <v>14</v>
      </c>
      <c r="AW91" s="27">
        <v>1440</v>
      </c>
      <c r="AX91" s="27">
        <v>0</v>
      </c>
      <c r="AY91" s="4"/>
      <c r="AZ91" s="46">
        <v>1033</v>
      </c>
      <c r="BA91" s="46">
        <v>1016</v>
      </c>
      <c r="BB91" s="46">
        <v>1207</v>
      </c>
      <c r="BC91" s="46">
        <f t="shared" ref="BC91:BC124" si="45">BA91-AZ91</f>
        <v>-17</v>
      </c>
      <c r="BD91" s="46">
        <f t="shared" si="35"/>
        <v>8713.9647002854435</v>
      </c>
      <c r="BE91" s="47">
        <f t="shared" si="44"/>
        <v>50.291666666666664</v>
      </c>
      <c r="BF91" s="48">
        <v>0.996</v>
      </c>
      <c r="BG91" s="49">
        <v>1</v>
      </c>
      <c r="BH91" s="50">
        <v>29.9</v>
      </c>
      <c r="BI91" s="50">
        <v>27.4</v>
      </c>
      <c r="BJ91" s="51">
        <v>21.8</v>
      </c>
      <c r="BK91" s="50">
        <v>26.9</v>
      </c>
      <c r="BL91" s="52">
        <v>991.5</v>
      </c>
      <c r="BM91" s="50">
        <v>49.95</v>
      </c>
      <c r="BN91" s="53">
        <v>0.92869999999999997</v>
      </c>
      <c r="BO91" s="61">
        <v>94.1</v>
      </c>
      <c r="BP91" s="50">
        <v>85.7</v>
      </c>
      <c r="BQ91" s="54">
        <f t="shared" si="36"/>
        <v>-8.3999999999999915</v>
      </c>
      <c r="BR91" s="55">
        <v>12631</v>
      </c>
      <c r="BS91" s="55">
        <v>12653</v>
      </c>
      <c r="BT91" s="56">
        <f t="shared" si="37"/>
        <v>22</v>
      </c>
      <c r="BU91" s="111">
        <f t="shared" si="38"/>
        <v>1.996</v>
      </c>
      <c r="BV91" s="47">
        <v>13</v>
      </c>
      <c r="BW91" s="47">
        <v>13</v>
      </c>
      <c r="BX91" s="4"/>
      <c r="BY91" s="47">
        <v>24</v>
      </c>
      <c r="BZ91" s="47">
        <v>6.92</v>
      </c>
    </row>
    <row r="92" spans="1:78">
      <c r="A92" s="718"/>
      <c r="B92" s="24">
        <v>42822</v>
      </c>
      <c r="C92" s="25">
        <v>83.8</v>
      </c>
      <c r="D92" s="26">
        <v>0.58499999999999996</v>
      </c>
      <c r="E92" s="27">
        <v>94</v>
      </c>
      <c r="F92" s="27">
        <v>73</v>
      </c>
      <c r="G92" s="28">
        <v>24</v>
      </c>
      <c r="H92" s="28">
        <v>0</v>
      </c>
      <c r="I92" s="28">
        <v>24</v>
      </c>
      <c r="J92" s="28">
        <v>0</v>
      </c>
      <c r="K92" s="29">
        <v>0</v>
      </c>
      <c r="L92" s="29">
        <v>0</v>
      </c>
      <c r="M92" s="29">
        <v>0</v>
      </c>
      <c r="N92" s="29">
        <v>0</v>
      </c>
      <c r="O92" s="29">
        <v>0</v>
      </c>
      <c r="P92" s="29">
        <v>0</v>
      </c>
      <c r="Q92" s="29">
        <v>3558</v>
      </c>
      <c r="R92" s="30">
        <v>3212</v>
      </c>
      <c r="S92" s="30">
        <v>3212</v>
      </c>
      <c r="T92" s="31">
        <v>3160</v>
      </c>
      <c r="U92" s="31">
        <v>3263</v>
      </c>
      <c r="V92" s="28">
        <v>43</v>
      </c>
      <c r="W92" s="28">
        <v>0</v>
      </c>
      <c r="X92" s="28">
        <v>42</v>
      </c>
      <c r="Y92" s="28">
        <v>0</v>
      </c>
      <c r="Z92" s="28">
        <v>64</v>
      </c>
      <c r="AA92" s="27">
        <v>0</v>
      </c>
      <c r="AB92" s="32">
        <f t="shared" si="17"/>
        <v>103</v>
      </c>
      <c r="AC92" s="33">
        <f t="shared" si="28"/>
        <v>-52</v>
      </c>
      <c r="AD92" s="27">
        <v>142</v>
      </c>
      <c r="AE92" s="34">
        <f t="shared" si="29"/>
        <v>0.9574530516431925</v>
      </c>
      <c r="AF92" s="35">
        <f t="shared" si="30"/>
        <v>148.25</v>
      </c>
      <c r="AG92" s="34">
        <f t="shared" si="31"/>
        <v>0.88813940415964021</v>
      </c>
      <c r="AH92" s="36">
        <f t="shared" si="40"/>
        <v>1</v>
      </c>
      <c r="AI92" s="37">
        <f t="shared" si="39"/>
        <v>0.91275167785234901</v>
      </c>
      <c r="AJ92" s="83">
        <v>10.33</v>
      </c>
      <c r="AK92" s="84">
        <v>153.03</v>
      </c>
      <c r="AL92" s="40">
        <f t="shared" si="32"/>
        <v>1580.7999</v>
      </c>
      <c r="AM92" s="83">
        <v>27.59</v>
      </c>
      <c r="AN92" s="86">
        <v>944</v>
      </c>
      <c r="AO92" s="42">
        <f t="shared" si="33"/>
        <v>26044.959999999999</v>
      </c>
      <c r="AP92" s="43">
        <f t="shared" si="41"/>
        <v>8742.3290822784802</v>
      </c>
      <c r="AQ92" s="40">
        <f t="shared" si="42"/>
        <v>133.83333333333334</v>
      </c>
      <c r="AR92" s="27">
        <v>0</v>
      </c>
      <c r="AS92" s="45">
        <v>0</v>
      </c>
      <c r="AT92" s="45">
        <v>0</v>
      </c>
      <c r="AU92" s="27">
        <v>0</v>
      </c>
      <c r="AV92" s="45">
        <v>13</v>
      </c>
      <c r="AW92" s="27">
        <v>1440</v>
      </c>
      <c r="AX92" s="27">
        <v>0</v>
      </c>
      <c r="AY92" s="4"/>
      <c r="AZ92" s="46">
        <v>1027</v>
      </c>
      <c r="BA92" s="46">
        <v>1009</v>
      </c>
      <c r="BB92" s="46">
        <v>1227</v>
      </c>
      <c r="BC92" s="46">
        <f t="shared" si="45"/>
        <v>-18</v>
      </c>
      <c r="BD92" s="46">
        <f t="shared" si="35"/>
        <v>8742.3290822784802</v>
      </c>
      <c r="BE92" s="47">
        <f t="shared" si="44"/>
        <v>51.125</v>
      </c>
      <c r="BF92" s="48">
        <v>1.131</v>
      </c>
      <c r="BG92" s="49">
        <v>1.131</v>
      </c>
      <c r="BH92" s="50">
        <v>29.9</v>
      </c>
      <c r="BI92" s="51">
        <v>27.3</v>
      </c>
      <c r="BJ92" s="50">
        <v>21.7</v>
      </c>
      <c r="BK92" s="50">
        <v>26.7</v>
      </c>
      <c r="BL92" s="52">
        <v>990.3</v>
      </c>
      <c r="BM92" s="50">
        <v>49.97</v>
      </c>
      <c r="BN92" s="53">
        <v>0.9284</v>
      </c>
      <c r="BO92" s="51">
        <v>94.4</v>
      </c>
      <c r="BP92" s="50">
        <v>85.7</v>
      </c>
      <c r="BQ92" s="54">
        <f t="shared" si="36"/>
        <v>-8.7000000000000028</v>
      </c>
      <c r="BR92" s="55">
        <v>12638</v>
      </c>
      <c r="BS92" s="55">
        <v>12662</v>
      </c>
      <c r="BT92" s="56">
        <f t="shared" si="37"/>
        <v>24</v>
      </c>
      <c r="BU92" s="111">
        <f t="shared" si="38"/>
        <v>2.262</v>
      </c>
      <c r="BV92" s="47">
        <v>24</v>
      </c>
      <c r="BW92" s="47">
        <v>24</v>
      </c>
      <c r="BX92" s="4"/>
      <c r="BY92" s="47">
        <v>24</v>
      </c>
      <c r="BZ92" s="47">
        <v>7.5</v>
      </c>
    </row>
    <row r="93" spans="1:78">
      <c r="A93" s="718"/>
      <c r="B93" s="24">
        <v>42823</v>
      </c>
      <c r="C93" s="25">
        <v>85.8</v>
      </c>
      <c r="D93" s="26">
        <v>0.53800000000000003</v>
      </c>
      <c r="E93" s="27">
        <v>98</v>
      </c>
      <c r="F93" s="27">
        <v>74</v>
      </c>
      <c r="G93" s="28">
        <v>24</v>
      </c>
      <c r="H93" s="28">
        <v>0</v>
      </c>
      <c r="I93" s="28">
        <v>24</v>
      </c>
      <c r="J93" s="28">
        <v>0</v>
      </c>
      <c r="K93" s="29">
        <v>0</v>
      </c>
      <c r="L93" s="29">
        <v>0</v>
      </c>
      <c r="M93" s="29">
        <v>0</v>
      </c>
      <c r="N93" s="29">
        <v>0</v>
      </c>
      <c r="O93" s="29">
        <v>2</v>
      </c>
      <c r="P93" s="29">
        <v>0</v>
      </c>
      <c r="Q93" s="29">
        <v>3543</v>
      </c>
      <c r="R93" s="30">
        <v>3312</v>
      </c>
      <c r="S93" s="30">
        <v>3312</v>
      </c>
      <c r="T93" s="31">
        <v>3253</v>
      </c>
      <c r="U93" s="31">
        <v>3359</v>
      </c>
      <c r="V93" s="28">
        <v>43</v>
      </c>
      <c r="W93" s="28">
        <v>0</v>
      </c>
      <c r="X93" s="28">
        <v>42</v>
      </c>
      <c r="Y93" s="28">
        <v>0</v>
      </c>
      <c r="Z93" s="28">
        <v>64</v>
      </c>
      <c r="AA93" s="27">
        <v>0</v>
      </c>
      <c r="AB93" s="32">
        <f t="shared" si="17"/>
        <v>106</v>
      </c>
      <c r="AC93" s="33">
        <f t="shared" si="28"/>
        <v>-59</v>
      </c>
      <c r="AD93" s="27">
        <v>147</v>
      </c>
      <c r="AE93" s="34">
        <f t="shared" si="29"/>
        <v>0.95209750566893425</v>
      </c>
      <c r="AF93" s="35">
        <f t="shared" si="30"/>
        <v>147.625</v>
      </c>
      <c r="AG93" s="34">
        <f t="shared" si="31"/>
        <v>0.91814846175557441</v>
      </c>
      <c r="AH93" s="36">
        <f t="shared" si="40"/>
        <v>1</v>
      </c>
      <c r="AI93" s="37">
        <f t="shared" si="39"/>
        <v>0.94463087248322153</v>
      </c>
      <c r="AJ93" s="83">
        <v>10.105</v>
      </c>
      <c r="AK93" s="84">
        <v>156.33000000000001</v>
      </c>
      <c r="AL93" s="40">
        <f t="shared" si="32"/>
        <v>1579.7146500000001</v>
      </c>
      <c r="AM93" s="83">
        <v>28.734000000000002</v>
      </c>
      <c r="AN93" s="86">
        <v>944</v>
      </c>
      <c r="AO93" s="42">
        <f t="shared" si="33"/>
        <v>27124.896000000001</v>
      </c>
      <c r="AP93" s="43">
        <f t="shared" si="41"/>
        <v>8824.0426221948965</v>
      </c>
      <c r="AQ93" s="40">
        <f t="shared" si="42"/>
        <v>138</v>
      </c>
      <c r="AR93" s="27">
        <v>0</v>
      </c>
      <c r="AS93" s="45">
        <v>0</v>
      </c>
      <c r="AT93" s="45">
        <v>0</v>
      </c>
      <c r="AU93" s="27">
        <v>0</v>
      </c>
      <c r="AV93" s="45">
        <v>9</v>
      </c>
      <c r="AW93" s="27">
        <v>1320</v>
      </c>
      <c r="AX93" s="27">
        <v>0</v>
      </c>
      <c r="AY93" s="4"/>
      <c r="AZ93" s="46">
        <v>1021</v>
      </c>
      <c r="BA93" s="46">
        <v>1011</v>
      </c>
      <c r="BB93" s="46">
        <v>1327</v>
      </c>
      <c r="BC93" s="46">
        <f t="shared" si="45"/>
        <v>-10</v>
      </c>
      <c r="BD93" s="46">
        <f t="shared" si="35"/>
        <v>8824.0426221948965</v>
      </c>
      <c r="BE93" s="47">
        <f t="shared" si="44"/>
        <v>55.291666666666664</v>
      </c>
      <c r="BF93" s="48">
        <v>1.7330000000000001</v>
      </c>
      <c r="BG93" s="49">
        <v>1.7070000000000001</v>
      </c>
      <c r="BH93" s="50">
        <v>29.7</v>
      </c>
      <c r="BI93" s="51">
        <v>27.17</v>
      </c>
      <c r="BJ93" s="50">
        <v>21.84</v>
      </c>
      <c r="BK93" s="50">
        <v>26.68</v>
      </c>
      <c r="BL93" s="52">
        <v>989.4</v>
      </c>
      <c r="BM93" s="50">
        <v>50.03</v>
      </c>
      <c r="BN93" s="63">
        <v>0.92749999999999999</v>
      </c>
      <c r="BO93" s="50">
        <v>93.17</v>
      </c>
      <c r="BP93" s="50">
        <v>85.59</v>
      </c>
      <c r="BQ93" s="54">
        <f t="shared" si="36"/>
        <v>-7.5799999999999983</v>
      </c>
      <c r="BR93" s="55">
        <v>12649</v>
      </c>
      <c r="BS93" s="55">
        <v>12689</v>
      </c>
      <c r="BT93" s="56">
        <f t="shared" si="37"/>
        <v>40</v>
      </c>
      <c r="BU93" s="111">
        <f t="shared" si="38"/>
        <v>3.4400000000000004</v>
      </c>
      <c r="BV93" s="47">
        <v>24</v>
      </c>
      <c r="BW93" s="47">
        <v>24</v>
      </c>
      <c r="BX93" s="4"/>
      <c r="BY93" s="47">
        <v>24</v>
      </c>
      <c r="BZ93" s="47">
        <v>7.3</v>
      </c>
    </row>
    <row r="94" spans="1:78">
      <c r="A94" s="718"/>
      <c r="B94" s="24">
        <v>42824</v>
      </c>
      <c r="C94" s="25">
        <v>85.6</v>
      </c>
      <c r="D94" s="26">
        <v>0.52300000000000002</v>
      </c>
      <c r="E94" s="27">
        <v>98</v>
      </c>
      <c r="F94" s="27">
        <v>74</v>
      </c>
      <c r="G94" s="28">
        <v>24</v>
      </c>
      <c r="H94" s="28">
        <v>0</v>
      </c>
      <c r="I94" s="28">
        <v>24</v>
      </c>
      <c r="J94" s="28">
        <v>0</v>
      </c>
      <c r="K94" s="29">
        <v>0</v>
      </c>
      <c r="L94" s="29">
        <v>0</v>
      </c>
      <c r="M94" s="29">
        <v>0</v>
      </c>
      <c r="N94" s="29">
        <v>0</v>
      </c>
      <c r="O94" s="29">
        <v>0</v>
      </c>
      <c r="P94" s="29">
        <v>0</v>
      </c>
      <c r="Q94" s="29">
        <v>3546</v>
      </c>
      <c r="R94" s="30">
        <v>3269</v>
      </c>
      <c r="S94" s="30">
        <v>3269</v>
      </c>
      <c r="T94" s="31">
        <v>3208</v>
      </c>
      <c r="U94" s="31">
        <v>3313</v>
      </c>
      <c r="V94" s="28">
        <v>42</v>
      </c>
      <c r="W94" s="28">
        <v>0</v>
      </c>
      <c r="X94" s="28">
        <v>42</v>
      </c>
      <c r="Y94" s="28">
        <v>0</v>
      </c>
      <c r="Z94" s="28">
        <v>64</v>
      </c>
      <c r="AA94" s="27">
        <v>0</v>
      </c>
      <c r="AB94" s="32">
        <f t="shared" si="17"/>
        <v>105</v>
      </c>
      <c r="AC94" s="33">
        <f t="shared" si="28"/>
        <v>-61</v>
      </c>
      <c r="AD94" s="27">
        <v>150</v>
      </c>
      <c r="AE94" s="34">
        <f t="shared" si="29"/>
        <v>0.92027777777777775</v>
      </c>
      <c r="AF94" s="35">
        <f t="shared" si="30"/>
        <v>147.75</v>
      </c>
      <c r="AG94" s="34">
        <f t="shared" si="31"/>
        <v>0.90468133107727011</v>
      </c>
      <c r="AH94" s="36">
        <f t="shared" si="40"/>
        <v>1</v>
      </c>
      <c r="AI94" s="37">
        <f t="shared" si="39"/>
        <v>0.92567567567567566</v>
      </c>
      <c r="AJ94" s="83">
        <v>10</v>
      </c>
      <c r="AK94" s="84">
        <v>153.77000000000001</v>
      </c>
      <c r="AL94" s="40">
        <f t="shared" si="32"/>
        <v>1537.7</v>
      </c>
      <c r="AM94" s="83">
        <v>28.152999999999999</v>
      </c>
      <c r="AN94" s="86">
        <v>944</v>
      </c>
      <c r="AO94" s="42">
        <f t="shared" si="33"/>
        <v>26576.431999999997</v>
      </c>
      <c r="AP94" s="43">
        <f t="shared" si="41"/>
        <v>8763.7568578553601</v>
      </c>
      <c r="AQ94" s="40">
        <f t="shared" si="42"/>
        <v>136.20833333333334</v>
      </c>
      <c r="AR94" s="27">
        <v>0</v>
      </c>
      <c r="AS94" s="45">
        <v>0</v>
      </c>
      <c r="AT94" s="45">
        <v>0</v>
      </c>
      <c r="AU94" s="27">
        <v>0</v>
      </c>
      <c r="AV94" s="45">
        <v>11</v>
      </c>
      <c r="AW94" s="27">
        <v>1440</v>
      </c>
      <c r="AX94" s="27">
        <v>0</v>
      </c>
      <c r="AY94" s="4"/>
      <c r="AZ94" s="46">
        <v>1022</v>
      </c>
      <c r="BA94" s="46">
        <v>1013</v>
      </c>
      <c r="BB94" s="46">
        <v>1278</v>
      </c>
      <c r="BC94" s="46">
        <f t="shared" si="45"/>
        <v>-9</v>
      </c>
      <c r="BD94" s="46">
        <f t="shared" si="35"/>
        <v>8763.7568578553601</v>
      </c>
      <c r="BE94" s="47">
        <f t="shared" si="44"/>
        <v>53.25</v>
      </c>
      <c r="BF94" s="48">
        <v>1.4039999999999999</v>
      </c>
      <c r="BG94" s="49">
        <v>1.4019999999999999</v>
      </c>
      <c r="BH94" s="50">
        <v>29.7</v>
      </c>
      <c r="BI94" s="51">
        <v>27.17</v>
      </c>
      <c r="BJ94" s="52">
        <v>21.74</v>
      </c>
      <c r="BK94" s="52">
        <v>26.92</v>
      </c>
      <c r="BL94" s="52">
        <v>988.71</v>
      </c>
      <c r="BM94" s="50">
        <v>49.99</v>
      </c>
      <c r="BN94" s="53">
        <v>0.92789999999999995</v>
      </c>
      <c r="BO94" s="47">
        <v>93.65</v>
      </c>
      <c r="BP94" s="47">
        <v>85.59</v>
      </c>
      <c r="BQ94" s="54">
        <f t="shared" si="36"/>
        <v>-8.0600000000000023</v>
      </c>
      <c r="BR94" s="55">
        <v>12644</v>
      </c>
      <c r="BS94" s="55">
        <v>12654</v>
      </c>
      <c r="BT94" s="56">
        <f t="shared" si="37"/>
        <v>10</v>
      </c>
      <c r="BU94" s="111">
        <f t="shared" si="38"/>
        <v>2.806</v>
      </c>
      <c r="BV94" s="47">
        <v>24</v>
      </c>
      <c r="BW94" s="47">
        <v>24</v>
      </c>
      <c r="BX94" s="4"/>
      <c r="BY94" s="47">
        <v>24</v>
      </c>
      <c r="BZ94" s="47">
        <v>7.58</v>
      </c>
    </row>
    <row r="95" spans="1:78">
      <c r="A95" s="718"/>
      <c r="B95" s="24">
        <v>42825</v>
      </c>
      <c r="C95" s="25">
        <v>86.8</v>
      </c>
      <c r="D95" s="26">
        <v>0.52800000000000002</v>
      </c>
      <c r="E95" s="27">
        <v>99</v>
      </c>
      <c r="F95" s="27">
        <v>74</v>
      </c>
      <c r="G95" s="28">
        <v>24</v>
      </c>
      <c r="H95" s="28">
        <v>0</v>
      </c>
      <c r="I95" s="28">
        <v>24</v>
      </c>
      <c r="J95" s="28">
        <v>0</v>
      </c>
      <c r="K95" s="29">
        <v>0</v>
      </c>
      <c r="L95" s="29">
        <v>0</v>
      </c>
      <c r="M95" s="29">
        <v>0</v>
      </c>
      <c r="N95" s="29">
        <v>0</v>
      </c>
      <c r="O95" s="29">
        <v>0</v>
      </c>
      <c r="P95" s="29">
        <v>0</v>
      </c>
      <c r="Q95" s="29">
        <v>3525</v>
      </c>
      <c r="R95" s="30">
        <v>3159</v>
      </c>
      <c r="S95" s="30">
        <v>3159</v>
      </c>
      <c r="T95" s="31">
        <v>3103</v>
      </c>
      <c r="U95" s="31">
        <v>3205</v>
      </c>
      <c r="V95" s="28">
        <v>42</v>
      </c>
      <c r="W95" s="28">
        <v>0</v>
      </c>
      <c r="X95" s="28">
        <v>42</v>
      </c>
      <c r="Y95" s="28">
        <v>0</v>
      </c>
      <c r="Z95" s="28">
        <v>64</v>
      </c>
      <c r="AA95" s="27">
        <v>0</v>
      </c>
      <c r="AB95" s="32">
        <f t="shared" si="17"/>
        <v>102</v>
      </c>
      <c r="AC95" s="33">
        <f t="shared" si="28"/>
        <v>-56</v>
      </c>
      <c r="AD95" s="27">
        <v>142</v>
      </c>
      <c r="AE95" s="34">
        <f t="shared" si="29"/>
        <v>0.9404342723004695</v>
      </c>
      <c r="AF95" s="35">
        <f t="shared" si="30"/>
        <v>146.875</v>
      </c>
      <c r="AG95" s="34">
        <f t="shared" si="31"/>
        <v>0.88028368794326239</v>
      </c>
      <c r="AH95" s="36">
        <f t="shared" si="40"/>
        <v>1</v>
      </c>
      <c r="AI95" s="37">
        <f t="shared" si="39"/>
        <v>0.89864864864864868</v>
      </c>
      <c r="AJ95" s="83">
        <v>9.7859999999999996</v>
      </c>
      <c r="AK95" s="84">
        <v>149.1</v>
      </c>
      <c r="AL95" s="40">
        <f t="shared" si="32"/>
        <v>1459.0925999999999</v>
      </c>
      <c r="AM95" s="83">
        <v>27.167999999999999</v>
      </c>
      <c r="AN95" s="86">
        <v>944</v>
      </c>
      <c r="AO95" s="42">
        <f t="shared" si="33"/>
        <v>25646.592000000001</v>
      </c>
      <c r="AP95" s="43">
        <f t="shared" si="41"/>
        <v>8735.3156944892053</v>
      </c>
      <c r="AQ95" s="40">
        <f t="shared" si="42"/>
        <v>131.625</v>
      </c>
      <c r="AR95" s="27">
        <v>0</v>
      </c>
      <c r="AS95" s="45">
        <v>0</v>
      </c>
      <c r="AT95" s="45">
        <v>0</v>
      </c>
      <c r="AU95" s="27">
        <v>0</v>
      </c>
      <c r="AV95" s="45">
        <v>15</v>
      </c>
      <c r="AW95" s="27">
        <v>1440</v>
      </c>
      <c r="AX95" s="27">
        <v>0</v>
      </c>
      <c r="AY95" s="4"/>
      <c r="AZ95" s="46">
        <v>1016</v>
      </c>
      <c r="BA95" s="46">
        <v>1008</v>
      </c>
      <c r="BB95" s="46">
        <v>1181</v>
      </c>
      <c r="BC95" s="46">
        <f t="shared" si="45"/>
        <v>-8</v>
      </c>
      <c r="BD95" s="46">
        <f t="shared" si="35"/>
        <v>8735.3156944892053</v>
      </c>
      <c r="BE95" s="47">
        <f t="shared" si="44"/>
        <v>49.208333333333336</v>
      </c>
      <c r="BF95" s="48">
        <v>0.93700000000000006</v>
      </c>
      <c r="BG95" s="49">
        <v>0.89100000000000001</v>
      </c>
      <c r="BH95" s="50">
        <v>29.54</v>
      </c>
      <c r="BI95" s="51">
        <v>27.08</v>
      </c>
      <c r="BJ95" s="52">
        <v>21.69</v>
      </c>
      <c r="BK95" s="52">
        <v>26.77</v>
      </c>
      <c r="BL95" s="52">
        <v>989.13</v>
      </c>
      <c r="BM95" s="50">
        <v>50.02</v>
      </c>
      <c r="BN95" s="53">
        <v>0.92930000000000001</v>
      </c>
      <c r="BO95" s="64">
        <v>93.69</v>
      </c>
      <c r="BP95" s="64">
        <v>85.64</v>
      </c>
      <c r="BQ95" s="54">
        <f t="shared" si="36"/>
        <v>-8.0499999999999972</v>
      </c>
      <c r="BR95" s="65">
        <v>12674</v>
      </c>
      <c r="BS95" s="65">
        <v>12672</v>
      </c>
      <c r="BT95" s="56">
        <f t="shared" si="37"/>
        <v>-2</v>
      </c>
      <c r="BU95" s="111">
        <f t="shared" si="38"/>
        <v>1.8280000000000001</v>
      </c>
      <c r="BV95" s="47">
        <v>24</v>
      </c>
      <c r="BW95" s="47">
        <v>24</v>
      </c>
      <c r="BX95" s="4"/>
      <c r="BY95" s="47">
        <v>24</v>
      </c>
      <c r="BZ95" s="47">
        <v>8.42</v>
      </c>
    </row>
    <row r="96" spans="1:78">
      <c r="A96" s="718"/>
      <c r="B96" s="24">
        <v>42826</v>
      </c>
      <c r="C96" s="25">
        <v>86.1</v>
      </c>
      <c r="D96" s="26">
        <v>0.53600000000000003</v>
      </c>
      <c r="E96" s="27">
        <v>98</v>
      </c>
      <c r="F96" s="27">
        <v>76</v>
      </c>
      <c r="G96" s="28">
        <v>24</v>
      </c>
      <c r="H96" s="28">
        <v>0</v>
      </c>
      <c r="I96" s="28">
        <v>11</v>
      </c>
      <c r="J96" s="28">
        <v>34</v>
      </c>
      <c r="K96" s="29">
        <v>0</v>
      </c>
      <c r="L96" s="29">
        <v>0</v>
      </c>
      <c r="M96" s="29">
        <v>0</v>
      </c>
      <c r="N96" s="29">
        <v>0</v>
      </c>
      <c r="O96" s="29">
        <v>10</v>
      </c>
      <c r="P96" s="29">
        <v>0</v>
      </c>
      <c r="Q96" s="29">
        <v>3537</v>
      </c>
      <c r="R96" s="30">
        <v>2529</v>
      </c>
      <c r="S96" s="30">
        <v>2529</v>
      </c>
      <c r="T96" s="31">
        <v>2511</v>
      </c>
      <c r="U96" s="31">
        <v>2607</v>
      </c>
      <c r="V96" s="28">
        <v>42</v>
      </c>
      <c r="W96" s="28">
        <v>0</v>
      </c>
      <c r="X96" s="28">
        <v>42</v>
      </c>
      <c r="Y96" s="28">
        <v>668</v>
      </c>
      <c r="Z96" s="28">
        <v>62</v>
      </c>
      <c r="AA96" s="27">
        <v>0</v>
      </c>
      <c r="AB96" s="32">
        <f t="shared" si="17"/>
        <v>96</v>
      </c>
      <c r="AC96" s="33">
        <f t="shared" si="28"/>
        <v>-18</v>
      </c>
      <c r="AD96" s="27">
        <v>148</v>
      </c>
      <c r="AE96" s="34">
        <f t="shared" si="29"/>
        <v>0.73395270270270274</v>
      </c>
      <c r="AF96" s="35">
        <f t="shared" si="30"/>
        <v>147.375</v>
      </c>
      <c r="AG96" s="34">
        <f t="shared" si="31"/>
        <v>0.70992366412213737</v>
      </c>
      <c r="AH96" s="36">
        <f t="shared" si="40"/>
        <v>0.86655251141552525</v>
      </c>
      <c r="AI96" s="37">
        <f t="shared" si="39"/>
        <v>0.74437785388127853</v>
      </c>
      <c r="AJ96" s="38">
        <v>4.96</v>
      </c>
      <c r="AK96" s="40">
        <v>163.61000000000001</v>
      </c>
      <c r="AL96" s="40">
        <f t="shared" si="32"/>
        <v>811.50560000000007</v>
      </c>
      <c r="AM96" s="38">
        <v>23.698</v>
      </c>
      <c r="AN96" s="27">
        <v>943</v>
      </c>
      <c r="AO96" s="42">
        <f t="shared" si="33"/>
        <v>22347.214</v>
      </c>
      <c r="AP96" s="43">
        <f t="shared" si="41"/>
        <v>9222.9070489844689</v>
      </c>
      <c r="AQ96" s="40">
        <f t="shared" si="42"/>
        <v>105.375</v>
      </c>
      <c r="AR96" s="27">
        <v>0</v>
      </c>
      <c r="AS96" s="45">
        <v>0</v>
      </c>
      <c r="AT96" s="45">
        <v>17</v>
      </c>
      <c r="AU96" s="27">
        <v>78</v>
      </c>
      <c r="AV96" s="45">
        <v>29</v>
      </c>
      <c r="AW96" s="27">
        <v>840</v>
      </c>
      <c r="AX96" s="27">
        <v>0</v>
      </c>
      <c r="AY96" s="4"/>
      <c r="AZ96" s="46">
        <v>1014</v>
      </c>
      <c r="BA96" s="46">
        <v>526</v>
      </c>
      <c r="BB96" s="46">
        <v>1067</v>
      </c>
      <c r="BC96" s="46">
        <f t="shared" si="45"/>
        <v>-488</v>
      </c>
      <c r="BD96" s="46">
        <f t="shared" si="35"/>
        <v>9222.9070489844689</v>
      </c>
      <c r="BE96" s="47">
        <f t="shared" si="44"/>
        <v>44.458333333333336</v>
      </c>
      <c r="BF96" s="48">
        <v>2.4340000000000002</v>
      </c>
      <c r="BG96" s="49">
        <v>1.1120000000000001</v>
      </c>
      <c r="BH96" s="50">
        <v>29.6</v>
      </c>
      <c r="BI96" s="51">
        <v>27.09</v>
      </c>
      <c r="BJ96" s="52">
        <v>22</v>
      </c>
      <c r="BK96" s="52">
        <v>23.83</v>
      </c>
      <c r="BL96" s="52">
        <v>988.08</v>
      </c>
      <c r="BM96" s="50">
        <v>49.98</v>
      </c>
      <c r="BN96" s="53">
        <v>0.92479999999999996</v>
      </c>
      <c r="BO96" s="64">
        <v>93.76</v>
      </c>
      <c r="BP96" s="64">
        <v>86.49</v>
      </c>
      <c r="BQ96" s="54">
        <f t="shared" si="36"/>
        <v>-7.2700000000000102</v>
      </c>
      <c r="BR96" s="66">
        <v>12683</v>
      </c>
      <c r="BS96" s="66">
        <v>12330</v>
      </c>
      <c r="BT96" s="56">
        <f t="shared" si="37"/>
        <v>-353</v>
      </c>
      <c r="BU96" s="46">
        <f t="shared" si="38"/>
        <v>3.5460000000000003</v>
      </c>
      <c r="BV96" s="67">
        <v>23.18</v>
      </c>
      <c r="BW96" s="67">
        <v>11.32</v>
      </c>
      <c r="BX96" s="4"/>
      <c r="BY96" s="67">
        <v>24</v>
      </c>
      <c r="BZ96" s="67">
        <v>8.4600000000000009</v>
      </c>
    </row>
    <row r="97" spans="1:78" ht="12.75" customHeight="1">
      <c r="A97" s="718" t="s">
        <v>183</v>
      </c>
      <c r="B97" s="68">
        <v>42827</v>
      </c>
      <c r="C97" s="69">
        <v>87.2</v>
      </c>
      <c r="D97" s="70">
        <v>0.50139999999999996</v>
      </c>
      <c r="E97" s="71">
        <v>102</v>
      </c>
      <c r="F97" s="71">
        <v>71</v>
      </c>
      <c r="G97" s="72">
        <v>24</v>
      </c>
      <c r="H97" s="72">
        <v>0</v>
      </c>
      <c r="I97" s="72">
        <v>24</v>
      </c>
      <c r="J97" s="72">
        <v>0</v>
      </c>
      <c r="K97" s="73">
        <v>0</v>
      </c>
      <c r="L97" s="73">
        <v>0</v>
      </c>
      <c r="M97" s="73">
        <v>0</v>
      </c>
      <c r="N97" s="73">
        <v>0</v>
      </c>
      <c r="O97" s="73">
        <v>0</v>
      </c>
      <c r="P97" s="73">
        <v>0</v>
      </c>
      <c r="Q97" s="74">
        <v>3522</v>
      </c>
      <c r="R97" s="75">
        <v>3038</v>
      </c>
      <c r="S97" s="75">
        <v>3038</v>
      </c>
      <c r="T97" s="76">
        <v>2983</v>
      </c>
      <c r="U97" s="76">
        <v>3082</v>
      </c>
      <c r="V97" s="71">
        <v>42</v>
      </c>
      <c r="W97" s="71">
        <v>0</v>
      </c>
      <c r="X97" s="71">
        <v>43</v>
      </c>
      <c r="Y97" s="71">
        <v>0</v>
      </c>
      <c r="Z97" s="71">
        <v>62</v>
      </c>
      <c r="AA97" s="71">
        <v>0</v>
      </c>
      <c r="AB97" s="77">
        <f t="shared" si="17"/>
        <v>99</v>
      </c>
      <c r="AC97" s="78">
        <f t="shared" si="28"/>
        <v>-55</v>
      </c>
      <c r="AD97" s="71">
        <v>133</v>
      </c>
      <c r="AE97" s="79">
        <f t="shared" si="29"/>
        <v>0.96553884711779447</v>
      </c>
      <c r="AF97" s="80">
        <f t="shared" si="30"/>
        <v>146.75</v>
      </c>
      <c r="AG97" s="79">
        <f t="shared" si="31"/>
        <v>0.84696195343554803</v>
      </c>
      <c r="AH97" s="81">
        <f t="shared" si="40"/>
        <v>1</v>
      </c>
      <c r="AI97" s="82">
        <f t="shared" si="39"/>
        <v>0.8571428571428571</v>
      </c>
      <c r="AJ97" s="309">
        <v>9</v>
      </c>
      <c r="AK97" s="329">
        <v>157.79</v>
      </c>
      <c r="AL97" s="103">
        <f t="shared" si="32"/>
        <v>1420.11</v>
      </c>
      <c r="AM97" s="309">
        <v>26.012</v>
      </c>
      <c r="AN97" s="330">
        <v>944</v>
      </c>
      <c r="AO97" s="87">
        <f t="shared" si="33"/>
        <v>24555.328000000001</v>
      </c>
      <c r="AP97" s="88">
        <f t="shared" si="41"/>
        <v>8707.823667448878</v>
      </c>
      <c r="AQ97" s="331">
        <f t="shared" si="42"/>
        <v>126.58333333333333</v>
      </c>
      <c r="AR97" s="90">
        <v>0</v>
      </c>
      <c r="AS97" s="71">
        <v>0</v>
      </c>
      <c r="AT97" s="91">
        <v>0</v>
      </c>
      <c r="AU97" s="91">
        <v>0</v>
      </c>
      <c r="AV97" s="71">
        <v>21</v>
      </c>
      <c r="AW97" s="91">
        <v>1440</v>
      </c>
      <c r="AX97" s="71">
        <v>0</v>
      </c>
      <c r="AY97" s="4"/>
      <c r="AZ97" s="71">
        <v>1017</v>
      </c>
      <c r="BA97" s="71">
        <v>1037</v>
      </c>
      <c r="BB97" s="71">
        <v>1028</v>
      </c>
      <c r="BC97" s="527">
        <f t="shared" si="45"/>
        <v>20</v>
      </c>
      <c r="BD97" s="93">
        <f t="shared" si="35"/>
        <v>8707.823667448878</v>
      </c>
      <c r="BE97" s="94">
        <f t="shared" si="44"/>
        <v>42.833333333333336</v>
      </c>
      <c r="BF97" s="95">
        <v>0</v>
      </c>
      <c r="BG97" s="96">
        <v>0</v>
      </c>
      <c r="BH97" s="94">
        <v>29.51</v>
      </c>
      <c r="BI97" s="527">
        <v>27.09</v>
      </c>
      <c r="BJ97" s="527">
        <v>22.16</v>
      </c>
      <c r="BK97" s="527">
        <v>24</v>
      </c>
      <c r="BL97" s="527">
        <v>986.1</v>
      </c>
      <c r="BM97" s="94">
        <v>50.05</v>
      </c>
      <c r="BN97" s="97">
        <v>0.92669999999999997</v>
      </c>
      <c r="BO97" s="98">
        <v>93.1</v>
      </c>
      <c r="BP97" s="98">
        <v>86.41</v>
      </c>
      <c r="BQ97" s="54">
        <f t="shared" si="36"/>
        <v>-6.6899999999999977</v>
      </c>
      <c r="BR97" s="99">
        <v>12679</v>
      </c>
      <c r="BS97" s="99">
        <v>12261</v>
      </c>
      <c r="BT97" s="56">
        <f t="shared" si="37"/>
        <v>-418</v>
      </c>
      <c r="BU97" s="527">
        <f t="shared" si="38"/>
        <v>0</v>
      </c>
      <c r="BV97" s="94">
        <v>0</v>
      </c>
      <c r="BW97" s="94">
        <v>0</v>
      </c>
      <c r="BY97" s="94">
        <v>24</v>
      </c>
      <c r="BZ97" s="94">
        <v>6.95</v>
      </c>
    </row>
    <row r="98" spans="1:78">
      <c r="A98" s="718"/>
      <c r="B98" s="68">
        <v>42828</v>
      </c>
      <c r="C98" s="69">
        <v>86.41</v>
      </c>
      <c r="D98" s="100">
        <v>0.45789999999999997</v>
      </c>
      <c r="E98" s="71">
        <v>100</v>
      </c>
      <c r="F98" s="71">
        <v>74</v>
      </c>
      <c r="G98" s="72">
        <v>24</v>
      </c>
      <c r="H98" s="72">
        <v>0</v>
      </c>
      <c r="I98" s="72">
        <v>24</v>
      </c>
      <c r="J98" s="72">
        <v>0</v>
      </c>
      <c r="K98" s="73">
        <v>0</v>
      </c>
      <c r="L98" s="73">
        <v>0</v>
      </c>
      <c r="M98" s="73">
        <v>0</v>
      </c>
      <c r="N98" s="73">
        <v>0</v>
      </c>
      <c r="O98" s="73">
        <v>12</v>
      </c>
      <c r="P98" s="73">
        <v>49</v>
      </c>
      <c r="Q98" s="74">
        <v>3536</v>
      </c>
      <c r="R98" s="75">
        <v>3252</v>
      </c>
      <c r="S98" s="75">
        <v>3252</v>
      </c>
      <c r="T98" s="76">
        <v>3192</v>
      </c>
      <c r="U98" s="76">
        <v>3297</v>
      </c>
      <c r="V98" s="71">
        <v>42</v>
      </c>
      <c r="W98" s="71">
        <v>0</v>
      </c>
      <c r="X98" s="71">
        <v>43</v>
      </c>
      <c r="Y98" s="71">
        <v>0</v>
      </c>
      <c r="Z98" s="71">
        <v>62</v>
      </c>
      <c r="AA98" s="71">
        <v>0</v>
      </c>
      <c r="AB98" s="77">
        <f t="shared" ref="AB98:AB124" si="46">U98-T98+AX98</f>
        <v>105</v>
      </c>
      <c r="AC98" s="78">
        <f t="shared" si="28"/>
        <v>-60</v>
      </c>
      <c r="AD98" s="71">
        <v>146</v>
      </c>
      <c r="AE98" s="79">
        <f t="shared" si="29"/>
        <v>0.94092465753424659</v>
      </c>
      <c r="AF98" s="80">
        <f t="shared" si="30"/>
        <v>147.33333333333334</v>
      </c>
      <c r="AG98" s="79">
        <f t="shared" si="31"/>
        <v>0.90271493212669685</v>
      </c>
      <c r="AH98" s="81">
        <f t="shared" si="40"/>
        <v>1</v>
      </c>
      <c r="AI98" s="82">
        <f t="shared" si="39"/>
        <v>0.93977229780801208</v>
      </c>
      <c r="AJ98" s="309">
        <v>9.0250000000000004</v>
      </c>
      <c r="AK98" s="329">
        <v>156.54</v>
      </c>
      <c r="AL98" s="103">
        <f t="shared" si="32"/>
        <v>1412.7735</v>
      </c>
      <c r="AM98" s="309">
        <v>28.045000000000002</v>
      </c>
      <c r="AN98" s="330">
        <v>943</v>
      </c>
      <c r="AO98" s="87">
        <f t="shared" si="33"/>
        <v>26446.435000000001</v>
      </c>
      <c r="AP98" s="88">
        <f t="shared" si="41"/>
        <v>8727.8222117794503</v>
      </c>
      <c r="AQ98" s="331">
        <f t="shared" si="42"/>
        <v>135.5</v>
      </c>
      <c r="AR98" s="90">
        <v>0</v>
      </c>
      <c r="AS98" s="71">
        <v>0</v>
      </c>
      <c r="AT98" s="91">
        <v>0</v>
      </c>
      <c r="AU98" s="91">
        <v>0</v>
      </c>
      <c r="AV98" s="71">
        <v>19</v>
      </c>
      <c r="AW98" s="91">
        <v>671</v>
      </c>
      <c r="AX98" s="71">
        <v>0</v>
      </c>
      <c r="AY98" s="4"/>
      <c r="AZ98" s="71">
        <v>1018</v>
      </c>
      <c r="BA98" s="71">
        <v>1042</v>
      </c>
      <c r="BB98" s="71">
        <v>1237</v>
      </c>
      <c r="BC98" s="527">
        <f t="shared" si="45"/>
        <v>24</v>
      </c>
      <c r="BD98" s="93">
        <f t="shared" si="35"/>
        <v>8727.8222117794503</v>
      </c>
      <c r="BE98" s="94">
        <f t="shared" si="44"/>
        <v>51.541666666666664</v>
      </c>
      <c r="BF98" s="95">
        <v>1.171</v>
      </c>
      <c r="BG98" s="96">
        <v>1.171</v>
      </c>
      <c r="BH98" s="94">
        <v>29.59</v>
      </c>
      <c r="BI98" s="527">
        <v>27.12</v>
      </c>
      <c r="BJ98" s="527">
        <v>22.31</v>
      </c>
      <c r="BK98" s="527">
        <v>24.37</v>
      </c>
      <c r="BL98" s="99">
        <v>985.9</v>
      </c>
      <c r="BM98" s="99">
        <v>49.99</v>
      </c>
      <c r="BN98" s="97">
        <v>0.92700000000000005</v>
      </c>
      <c r="BO98" s="94">
        <v>92.89</v>
      </c>
      <c r="BP98" s="94">
        <v>86.37</v>
      </c>
      <c r="BQ98" s="54">
        <f t="shared" si="36"/>
        <v>-6.519999999999996</v>
      </c>
      <c r="BR98" s="527">
        <v>12665</v>
      </c>
      <c r="BS98" s="527">
        <v>12319</v>
      </c>
      <c r="BT98" s="56">
        <f t="shared" si="37"/>
        <v>-346</v>
      </c>
      <c r="BU98" s="527">
        <f t="shared" si="38"/>
        <v>2.3420000000000001</v>
      </c>
      <c r="BV98" s="94">
        <v>12.98</v>
      </c>
      <c r="BW98" s="94">
        <v>12.95</v>
      </c>
      <c r="BY98" s="94">
        <v>24</v>
      </c>
      <c r="BZ98" s="94">
        <v>7.66</v>
      </c>
    </row>
    <row r="99" spans="1:78">
      <c r="A99" s="718"/>
      <c r="B99" s="68">
        <v>42829</v>
      </c>
      <c r="C99" s="69">
        <v>85</v>
      </c>
      <c r="D99" s="100">
        <v>0.54</v>
      </c>
      <c r="E99" s="71">
        <v>96</v>
      </c>
      <c r="F99" s="71">
        <v>74</v>
      </c>
      <c r="G99" s="72">
        <v>0</v>
      </c>
      <c r="H99" s="72">
        <v>0</v>
      </c>
      <c r="I99" s="72">
        <v>0</v>
      </c>
      <c r="J99" s="72">
        <v>0</v>
      </c>
      <c r="K99" s="73">
        <v>0</v>
      </c>
      <c r="L99" s="73">
        <v>0</v>
      </c>
      <c r="M99" s="73">
        <v>0</v>
      </c>
      <c r="N99" s="73">
        <v>0</v>
      </c>
      <c r="O99" s="73">
        <v>0</v>
      </c>
      <c r="P99" s="73">
        <v>0</v>
      </c>
      <c r="Q99" s="74">
        <v>3549</v>
      </c>
      <c r="R99" s="75">
        <v>3463</v>
      </c>
      <c r="S99" s="75">
        <v>3463</v>
      </c>
      <c r="T99" s="76">
        <v>30</v>
      </c>
      <c r="U99" s="76">
        <v>31</v>
      </c>
      <c r="V99" s="71">
        <v>42</v>
      </c>
      <c r="W99" s="71">
        <v>1418</v>
      </c>
      <c r="X99" s="71">
        <v>43</v>
      </c>
      <c r="Y99" s="71">
        <v>1418</v>
      </c>
      <c r="Z99" s="71">
        <v>62</v>
      </c>
      <c r="AA99" s="71">
        <v>1418</v>
      </c>
      <c r="AB99" s="77">
        <f t="shared" si="46"/>
        <v>24</v>
      </c>
      <c r="AC99" s="78">
        <f t="shared" si="28"/>
        <v>-3433</v>
      </c>
      <c r="AD99" s="71">
        <v>31</v>
      </c>
      <c r="AE99" s="79">
        <f t="shared" si="29"/>
        <v>4.1666666666666664E-2</v>
      </c>
      <c r="AF99" s="80">
        <f t="shared" si="30"/>
        <v>147.875</v>
      </c>
      <c r="AG99" s="79">
        <f t="shared" si="31"/>
        <v>8.4530853761623E-3</v>
      </c>
      <c r="AH99" s="81">
        <f t="shared" si="40"/>
        <v>1.5277777777777777E-2</v>
      </c>
      <c r="AI99" s="82">
        <f t="shared" si="39"/>
        <v>3.2218442932729218E-3</v>
      </c>
      <c r="AJ99" s="130">
        <v>0</v>
      </c>
      <c r="AK99" s="329">
        <v>156.54</v>
      </c>
      <c r="AL99" s="103">
        <f t="shared" si="32"/>
        <v>0</v>
      </c>
      <c r="AM99" s="309">
        <v>0.71399999999999997</v>
      </c>
      <c r="AN99" s="330">
        <v>943</v>
      </c>
      <c r="AO99" s="87">
        <f t="shared" si="33"/>
        <v>673.30200000000002</v>
      </c>
      <c r="AP99" s="88">
        <f t="shared" si="41"/>
        <v>22443.4</v>
      </c>
      <c r="AQ99" s="93">
        <f t="shared" si="42"/>
        <v>144.29166666666666</v>
      </c>
      <c r="AR99" s="101">
        <v>33</v>
      </c>
      <c r="AS99" s="71">
        <v>22</v>
      </c>
      <c r="AT99" s="91">
        <v>34</v>
      </c>
      <c r="AU99" s="91">
        <v>22</v>
      </c>
      <c r="AV99" s="71">
        <v>49</v>
      </c>
      <c r="AW99" s="91">
        <v>22</v>
      </c>
      <c r="AX99" s="71">
        <v>23</v>
      </c>
      <c r="AY99" s="4"/>
      <c r="AZ99" s="71">
        <v>9</v>
      </c>
      <c r="BA99" s="71">
        <v>9</v>
      </c>
      <c r="BB99" s="71">
        <v>13</v>
      </c>
      <c r="BC99" s="527">
        <f t="shared" si="45"/>
        <v>0</v>
      </c>
      <c r="BD99" s="93">
        <f t="shared" si="35"/>
        <v>22443.4</v>
      </c>
      <c r="BE99" s="94">
        <f t="shared" si="44"/>
        <v>0.54166666666666663</v>
      </c>
      <c r="BF99" s="95">
        <v>0</v>
      </c>
      <c r="BG99" s="96">
        <v>0</v>
      </c>
      <c r="BH99" s="94">
        <v>0</v>
      </c>
      <c r="BI99" s="527">
        <v>0.53600000000000003</v>
      </c>
      <c r="BJ99" s="527">
        <v>0.63100000000000001</v>
      </c>
      <c r="BK99" s="527">
        <v>0.16900000000000001</v>
      </c>
      <c r="BL99" s="99">
        <v>984.21</v>
      </c>
      <c r="BM99" s="99">
        <v>50.01</v>
      </c>
      <c r="BN99" s="97">
        <v>0</v>
      </c>
      <c r="BO99" s="94">
        <v>0</v>
      </c>
      <c r="BP99" s="94">
        <v>0</v>
      </c>
      <c r="BQ99" s="54">
        <f t="shared" si="36"/>
        <v>0</v>
      </c>
      <c r="BR99" s="527">
        <v>0</v>
      </c>
      <c r="BS99" s="527">
        <v>0</v>
      </c>
      <c r="BT99" s="56">
        <f t="shared" si="37"/>
        <v>0</v>
      </c>
      <c r="BU99" s="527">
        <f t="shared" si="38"/>
        <v>0</v>
      </c>
      <c r="BV99" s="94">
        <f>10/60</f>
        <v>0.16666666666666666</v>
      </c>
      <c r="BW99" s="94">
        <v>0.17</v>
      </c>
      <c r="BY99" s="94">
        <v>0</v>
      </c>
      <c r="BZ99" s="94">
        <v>0</v>
      </c>
    </row>
    <row r="100" spans="1:78">
      <c r="A100" s="718"/>
      <c r="B100" s="68">
        <v>42830</v>
      </c>
      <c r="C100" s="69">
        <v>81.8</v>
      </c>
      <c r="D100" s="100">
        <v>0.59</v>
      </c>
      <c r="E100" s="102">
        <v>94</v>
      </c>
      <c r="F100" s="102">
        <v>71</v>
      </c>
      <c r="G100" s="72">
        <v>0</v>
      </c>
      <c r="H100" s="72">
        <v>0</v>
      </c>
      <c r="I100" s="72">
        <v>0</v>
      </c>
      <c r="J100" s="72">
        <v>0</v>
      </c>
      <c r="K100" s="73">
        <v>0</v>
      </c>
      <c r="L100" s="73">
        <v>0</v>
      </c>
      <c r="M100" s="73">
        <v>0</v>
      </c>
      <c r="N100" s="73">
        <v>0</v>
      </c>
      <c r="O100" s="73">
        <v>0</v>
      </c>
      <c r="P100" s="73">
        <v>0</v>
      </c>
      <c r="Q100" s="74">
        <v>3574</v>
      </c>
      <c r="R100" s="75">
        <v>3473</v>
      </c>
      <c r="S100" s="75">
        <v>3473</v>
      </c>
      <c r="T100" s="76">
        <v>0</v>
      </c>
      <c r="U100" s="76">
        <v>0</v>
      </c>
      <c r="V100" s="71">
        <v>42</v>
      </c>
      <c r="W100" s="102">
        <v>1440</v>
      </c>
      <c r="X100" s="102">
        <v>43</v>
      </c>
      <c r="Y100" s="102">
        <v>1440</v>
      </c>
      <c r="Z100" s="102">
        <v>63</v>
      </c>
      <c r="AA100" s="102">
        <v>1440</v>
      </c>
      <c r="AB100" s="77">
        <f t="shared" si="46"/>
        <v>19</v>
      </c>
      <c r="AC100" s="78">
        <f t="shared" si="28"/>
        <v>-3473</v>
      </c>
      <c r="AD100" s="71">
        <v>0</v>
      </c>
      <c r="AE100" s="79" t="str">
        <f t="shared" si="29"/>
        <v>no data</v>
      </c>
      <c r="AF100" s="80">
        <f t="shared" si="30"/>
        <v>148.91666666666666</v>
      </c>
      <c r="AG100" s="79" t="str">
        <f t="shared" si="31"/>
        <v>no data</v>
      </c>
      <c r="AH100" s="81">
        <f t="shared" si="40"/>
        <v>0</v>
      </c>
      <c r="AI100" s="82" t="str">
        <f t="shared" si="39"/>
        <v>no data</v>
      </c>
      <c r="AJ100" s="130">
        <v>0</v>
      </c>
      <c r="AK100" s="329">
        <v>0</v>
      </c>
      <c r="AL100" s="103">
        <f t="shared" si="32"/>
        <v>0</v>
      </c>
      <c r="AM100" s="130">
        <v>0</v>
      </c>
      <c r="AN100" s="71">
        <v>0</v>
      </c>
      <c r="AO100" s="87">
        <f t="shared" si="33"/>
        <v>0</v>
      </c>
      <c r="AP100" s="88" t="str">
        <f t="shared" si="41"/>
        <v>no data</v>
      </c>
      <c r="AQ100" s="103">
        <f t="shared" si="42"/>
        <v>144.70833333333334</v>
      </c>
      <c r="AR100" s="71">
        <v>0</v>
      </c>
      <c r="AS100" s="91">
        <v>0</v>
      </c>
      <c r="AT100" s="91">
        <v>0</v>
      </c>
      <c r="AU100" s="71">
        <v>0</v>
      </c>
      <c r="AV100" s="91">
        <v>0</v>
      </c>
      <c r="AW100" s="71">
        <v>0</v>
      </c>
      <c r="AX100" s="71">
        <v>19</v>
      </c>
      <c r="AY100" s="4"/>
      <c r="AZ100" s="527">
        <v>0</v>
      </c>
      <c r="BA100" s="527">
        <v>0</v>
      </c>
      <c r="BB100" s="104">
        <v>0</v>
      </c>
      <c r="BC100" s="527">
        <f t="shared" si="45"/>
        <v>0</v>
      </c>
      <c r="BD100" s="94" t="str">
        <f t="shared" si="35"/>
        <v>no data</v>
      </c>
      <c r="BE100" s="94">
        <f t="shared" si="44"/>
        <v>0</v>
      </c>
      <c r="BF100" s="95">
        <v>0</v>
      </c>
      <c r="BG100" s="96">
        <v>0</v>
      </c>
      <c r="BH100" s="94">
        <v>0</v>
      </c>
      <c r="BI100" s="527">
        <v>0</v>
      </c>
      <c r="BJ100" s="527">
        <v>0</v>
      </c>
      <c r="BK100" s="527">
        <v>0</v>
      </c>
      <c r="BL100" s="99">
        <v>981.6</v>
      </c>
      <c r="BM100" s="99">
        <v>50.05</v>
      </c>
      <c r="BN100" s="105">
        <v>0</v>
      </c>
      <c r="BO100" s="94">
        <v>0</v>
      </c>
      <c r="BP100" s="94">
        <v>0</v>
      </c>
      <c r="BQ100" s="54">
        <f t="shared" si="36"/>
        <v>0</v>
      </c>
      <c r="BR100" s="527">
        <v>0</v>
      </c>
      <c r="BS100" s="527">
        <v>0</v>
      </c>
      <c r="BT100" s="56">
        <f t="shared" si="37"/>
        <v>0</v>
      </c>
      <c r="BU100" s="527">
        <f t="shared" si="38"/>
        <v>0</v>
      </c>
      <c r="BV100" s="94">
        <v>0</v>
      </c>
      <c r="BW100" s="94">
        <v>0</v>
      </c>
      <c r="BY100" s="94">
        <v>0</v>
      </c>
      <c r="BZ100" s="94">
        <v>6</v>
      </c>
    </row>
    <row r="101" spans="1:78">
      <c r="A101" s="718"/>
      <c r="B101" s="68">
        <v>42831</v>
      </c>
      <c r="C101" s="69">
        <v>76</v>
      </c>
      <c r="D101" s="100">
        <v>0.56000000000000005</v>
      </c>
      <c r="E101" s="71">
        <v>85</v>
      </c>
      <c r="F101" s="71">
        <v>67</v>
      </c>
      <c r="G101" s="71">
        <v>0</v>
      </c>
      <c r="H101" s="71">
        <v>0</v>
      </c>
      <c r="I101" s="71">
        <v>0</v>
      </c>
      <c r="J101" s="71">
        <v>0</v>
      </c>
      <c r="K101" s="73">
        <v>0</v>
      </c>
      <c r="L101" s="73">
        <v>0</v>
      </c>
      <c r="M101" s="73">
        <v>0</v>
      </c>
      <c r="N101" s="73">
        <v>0</v>
      </c>
      <c r="O101" s="73">
        <v>0</v>
      </c>
      <c r="P101" s="73">
        <v>0</v>
      </c>
      <c r="Q101" s="74">
        <v>3636</v>
      </c>
      <c r="R101" s="75">
        <v>3480</v>
      </c>
      <c r="S101" s="75">
        <v>3480</v>
      </c>
      <c r="T101" s="76">
        <v>0</v>
      </c>
      <c r="U101" s="76">
        <v>0</v>
      </c>
      <c r="V101" s="71">
        <v>43</v>
      </c>
      <c r="W101" s="71">
        <v>1440</v>
      </c>
      <c r="X101" s="71">
        <v>44</v>
      </c>
      <c r="Y101" s="71">
        <v>1440</v>
      </c>
      <c r="Z101" s="71">
        <v>63</v>
      </c>
      <c r="AA101" s="71">
        <v>1440</v>
      </c>
      <c r="AB101" s="77">
        <f t="shared" si="46"/>
        <v>13</v>
      </c>
      <c r="AC101" s="78">
        <f t="shared" si="28"/>
        <v>-3480</v>
      </c>
      <c r="AD101" s="71">
        <v>0</v>
      </c>
      <c r="AE101" s="79" t="str">
        <f t="shared" si="29"/>
        <v>no data</v>
      </c>
      <c r="AF101" s="80">
        <f t="shared" si="30"/>
        <v>151.5</v>
      </c>
      <c r="AG101" s="79" t="str">
        <f t="shared" si="31"/>
        <v>no data</v>
      </c>
      <c r="AH101" s="81">
        <f t="shared" si="40"/>
        <v>0</v>
      </c>
      <c r="AI101" s="82" t="str">
        <f t="shared" si="39"/>
        <v>no data</v>
      </c>
      <c r="AJ101" s="130">
        <v>0</v>
      </c>
      <c r="AK101" s="329">
        <v>0</v>
      </c>
      <c r="AL101" s="103">
        <f t="shared" si="32"/>
        <v>0</v>
      </c>
      <c r="AM101" s="130">
        <v>0</v>
      </c>
      <c r="AN101" s="71">
        <v>0</v>
      </c>
      <c r="AO101" s="87">
        <f t="shared" si="33"/>
        <v>0</v>
      </c>
      <c r="AP101" s="88" t="str">
        <f t="shared" si="41"/>
        <v>no data</v>
      </c>
      <c r="AQ101" s="103">
        <f t="shared" si="42"/>
        <v>145</v>
      </c>
      <c r="AR101" s="71">
        <v>0</v>
      </c>
      <c r="AS101" s="71">
        <v>0</v>
      </c>
      <c r="AT101" s="71">
        <v>0</v>
      </c>
      <c r="AU101" s="71">
        <v>0</v>
      </c>
      <c r="AV101" s="71">
        <v>0</v>
      </c>
      <c r="AW101" s="71">
        <v>0</v>
      </c>
      <c r="AX101" s="71">
        <v>13</v>
      </c>
      <c r="AY101" s="4"/>
      <c r="AZ101" s="527">
        <v>0</v>
      </c>
      <c r="BA101" s="527">
        <v>0</v>
      </c>
      <c r="BB101" s="527">
        <v>0</v>
      </c>
      <c r="BC101" s="527">
        <f t="shared" si="45"/>
        <v>0</v>
      </c>
      <c r="BD101" s="94" t="str">
        <f t="shared" si="35"/>
        <v>no data</v>
      </c>
      <c r="BE101" s="94">
        <f t="shared" si="44"/>
        <v>0</v>
      </c>
      <c r="BF101" s="95">
        <v>0</v>
      </c>
      <c r="BG101" s="96">
        <v>0</v>
      </c>
      <c r="BH101" s="94">
        <v>0</v>
      </c>
      <c r="BI101" s="527">
        <v>0</v>
      </c>
      <c r="BJ101" s="527">
        <v>0</v>
      </c>
      <c r="BK101" s="527">
        <v>0</v>
      </c>
      <c r="BL101" s="99">
        <v>982.7</v>
      </c>
      <c r="BM101" s="99">
        <v>50.04</v>
      </c>
      <c r="BN101" s="105">
        <v>0</v>
      </c>
      <c r="BO101" s="94">
        <v>0</v>
      </c>
      <c r="BP101" s="94">
        <v>0</v>
      </c>
      <c r="BQ101" s="54">
        <f t="shared" si="36"/>
        <v>0</v>
      </c>
      <c r="BR101" s="527">
        <v>0</v>
      </c>
      <c r="BS101" s="527">
        <v>0</v>
      </c>
      <c r="BT101" s="56">
        <f t="shared" si="37"/>
        <v>0</v>
      </c>
      <c r="BU101" s="527">
        <f t="shared" si="38"/>
        <v>0</v>
      </c>
      <c r="BV101" s="94">
        <v>0</v>
      </c>
      <c r="BW101" s="94">
        <v>0</v>
      </c>
      <c r="BY101" s="94">
        <v>0</v>
      </c>
      <c r="BZ101" s="94">
        <v>0</v>
      </c>
    </row>
    <row r="102" spans="1:78">
      <c r="A102" s="718"/>
      <c r="B102" s="68">
        <v>42832</v>
      </c>
      <c r="C102" s="69">
        <v>73</v>
      </c>
      <c r="D102" s="100">
        <v>0.48</v>
      </c>
      <c r="E102" s="71">
        <v>85</v>
      </c>
      <c r="F102" s="71">
        <v>61</v>
      </c>
      <c r="G102" s="71">
        <v>0</v>
      </c>
      <c r="H102" s="71">
        <v>0</v>
      </c>
      <c r="I102" s="71">
        <v>0</v>
      </c>
      <c r="J102" s="71">
        <v>0</v>
      </c>
      <c r="K102" s="73">
        <v>0</v>
      </c>
      <c r="L102" s="73">
        <v>0</v>
      </c>
      <c r="M102" s="73">
        <v>0</v>
      </c>
      <c r="N102" s="73">
        <v>0</v>
      </c>
      <c r="O102" s="73">
        <v>0</v>
      </c>
      <c r="P102" s="73">
        <v>0</v>
      </c>
      <c r="Q102" s="74">
        <v>3648</v>
      </c>
      <c r="R102" s="75">
        <v>3487</v>
      </c>
      <c r="S102" s="75">
        <v>3487</v>
      </c>
      <c r="T102" s="76">
        <v>0</v>
      </c>
      <c r="U102" s="76">
        <v>0</v>
      </c>
      <c r="V102" s="71">
        <v>43</v>
      </c>
      <c r="W102" s="71">
        <v>1440</v>
      </c>
      <c r="X102" s="71">
        <v>44</v>
      </c>
      <c r="Y102" s="71">
        <v>1440</v>
      </c>
      <c r="Z102" s="71">
        <v>63</v>
      </c>
      <c r="AA102" s="71">
        <v>1440</v>
      </c>
      <c r="AB102" s="77">
        <v>12</v>
      </c>
      <c r="AC102" s="78">
        <f t="shared" si="28"/>
        <v>-3487</v>
      </c>
      <c r="AD102" s="71">
        <v>0</v>
      </c>
      <c r="AE102" s="79" t="str">
        <f t="shared" si="29"/>
        <v>no data</v>
      </c>
      <c r="AF102" s="80">
        <f t="shared" si="30"/>
        <v>152</v>
      </c>
      <c r="AG102" s="79" t="str">
        <f t="shared" si="31"/>
        <v>no data</v>
      </c>
      <c r="AH102" s="81">
        <f t="shared" si="40"/>
        <v>0</v>
      </c>
      <c r="AI102" s="82" t="str">
        <f t="shared" si="39"/>
        <v>no data</v>
      </c>
      <c r="AJ102" s="130">
        <v>0</v>
      </c>
      <c r="AK102" s="329">
        <v>0</v>
      </c>
      <c r="AL102" s="103">
        <f t="shared" si="32"/>
        <v>0</v>
      </c>
      <c r="AM102" s="130">
        <v>0</v>
      </c>
      <c r="AN102" s="71">
        <v>0</v>
      </c>
      <c r="AO102" s="87">
        <f t="shared" si="33"/>
        <v>0</v>
      </c>
      <c r="AP102" s="88" t="str">
        <f t="shared" si="41"/>
        <v>no data</v>
      </c>
      <c r="AQ102" s="103">
        <f t="shared" si="42"/>
        <v>145.29166666666666</v>
      </c>
      <c r="AR102" s="71">
        <v>0</v>
      </c>
      <c r="AS102" s="71">
        <v>0</v>
      </c>
      <c r="AT102" s="71">
        <v>0</v>
      </c>
      <c r="AU102" s="71">
        <v>0</v>
      </c>
      <c r="AV102" s="71">
        <v>0</v>
      </c>
      <c r="AW102" s="71">
        <v>0</v>
      </c>
      <c r="AX102" s="71">
        <v>12</v>
      </c>
      <c r="AY102" s="4"/>
      <c r="AZ102" s="527">
        <v>0</v>
      </c>
      <c r="BA102" s="527">
        <v>0</v>
      </c>
      <c r="BB102" s="527">
        <v>0</v>
      </c>
      <c r="BC102" s="527">
        <f t="shared" si="45"/>
        <v>0</v>
      </c>
      <c r="BD102" s="94" t="str">
        <f t="shared" si="35"/>
        <v>no data</v>
      </c>
      <c r="BE102" s="94">
        <f t="shared" si="44"/>
        <v>0</v>
      </c>
      <c r="BF102" s="95">
        <v>0</v>
      </c>
      <c r="BG102" s="96">
        <v>0</v>
      </c>
      <c r="BH102" s="94">
        <v>0</v>
      </c>
      <c r="BI102" s="527">
        <v>0</v>
      </c>
      <c r="BJ102" s="527">
        <v>0</v>
      </c>
      <c r="BK102" s="527">
        <v>0</v>
      </c>
      <c r="BL102" s="99">
        <v>988.5</v>
      </c>
      <c r="BM102" s="99">
        <v>50.03</v>
      </c>
      <c r="BN102" s="105">
        <v>0</v>
      </c>
      <c r="BO102" s="94">
        <v>0</v>
      </c>
      <c r="BP102" s="98">
        <v>0</v>
      </c>
      <c r="BQ102" s="54">
        <f t="shared" si="36"/>
        <v>0</v>
      </c>
      <c r="BR102" s="527">
        <v>0</v>
      </c>
      <c r="BS102" s="527">
        <v>0</v>
      </c>
      <c r="BT102" s="56">
        <f t="shared" si="37"/>
        <v>0</v>
      </c>
      <c r="BU102" s="527">
        <f t="shared" si="38"/>
        <v>0</v>
      </c>
      <c r="BV102" s="94">
        <v>0</v>
      </c>
      <c r="BW102" s="94">
        <v>0</v>
      </c>
      <c r="BY102" s="94">
        <v>0</v>
      </c>
      <c r="BZ102" s="94">
        <v>0</v>
      </c>
    </row>
    <row r="103" spans="1:78">
      <c r="A103" s="718"/>
      <c r="B103" s="68">
        <v>42833</v>
      </c>
      <c r="C103" s="69">
        <v>75.2</v>
      </c>
      <c r="D103" s="100">
        <v>0.47399999999999998</v>
      </c>
      <c r="E103" s="71">
        <v>88</v>
      </c>
      <c r="F103" s="71">
        <v>61</v>
      </c>
      <c r="G103" s="71">
        <v>0</v>
      </c>
      <c r="H103" s="71">
        <v>0</v>
      </c>
      <c r="I103" s="71">
        <v>0</v>
      </c>
      <c r="J103" s="71">
        <v>0</v>
      </c>
      <c r="K103" s="71">
        <v>0</v>
      </c>
      <c r="L103" s="71">
        <v>0</v>
      </c>
      <c r="M103" s="106">
        <v>0</v>
      </c>
      <c r="N103" s="106">
        <v>0</v>
      </c>
      <c r="O103" s="106">
        <v>0</v>
      </c>
      <c r="P103" s="106">
        <v>0</v>
      </c>
      <c r="Q103" s="74">
        <v>3635</v>
      </c>
      <c r="R103" s="75">
        <v>3491</v>
      </c>
      <c r="S103" s="75">
        <v>3491</v>
      </c>
      <c r="T103" s="76">
        <v>0</v>
      </c>
      <c r="U103" s="76">
        <v>0</v>
      </c>
      <c r="V103" s="71">
        <v>43</v>
      </c>
      <c r="W103" s="71">
        <v>1440</v>
      </c>
      <c r="X103" s="71">
        <v>44</v>
      </c>
      <c r="Y103" s="71">
        <v>1440</v>
      </c>
      <c r="Z103" s="71">
        <v>63</v>
      </c>
      <c r="AA103" s="71">
        <v>1440</v>
      </c>
      <c r="AB103" s="77">
        <v>13</v>
      </c>
      <c r="AC103" s="78">
        <f t="shared" si="28"/>
        <v>-3491</v>
      </c>
      <c r="AD103" s="71">
        <v>0</v>
      </c>
      <c r="AE103" s="79" t="str">
        <f t="shared" si="29"/>
        <v>no data</v>
      </c>
      <c r="AF103" s="80">
        <f t="shared" si="30"/>
        <v>151.45833333333334</v>
      </c>
      <c r="AG103" s="79" t="str">
        <f t="shared" si="31"/>
        <v>no data</v>
      </c>
      <c r="AH103" s="81">
        <f t="shared" si="40"/>
        <v>0</v>
      </c>
      <c r="AI103" s="82" t="str">
        <f t="shared" si="39"/>
        <v>no data</v>
      </c>
      <c r="AJ103" s="130">
        <v>0</v>
      </c>
      <c r="AK103" s="329">
        <v>0</v>
      </c>
      <c r="AL103" s="103">
        <f t="shared" si="32"/>
        <v>0</v>
      </c>
      <c r="AM103" s="130">
        <v>0</v>
      </c>
      <c r="AN103" s="71">
        <v>0</v>
      </c>
      <c r="AO103" s="87">
        <f t="shared" si="33"/>
        <v>0</v>
      </c>
      <c r="AP103" s="88" t="str">
        <f t="shared" si="41"/>
        <v>no data</v>
      </c>
      <c r="AQ103" s="103">
        <f t="shared" si="42"/>
        <v>145.45833333333334</v>
      </c>
      <c r="AR103" s="71">
        <v>0</v>
      </c>
      <c r="AS103" s="71">
        <v>0</v>
      </c>
      <c r="AT103" s="71">
        <v>0</v>
      </c>
      <c r="AU103" s="71">
        <v>0</v>
      </c>
      <c r="AV103" s="91">
        <v>0</v>
      </c>
      <c r="AW103" s="71">
        <v>0</v>
      </c>
      <c r="AX103" s="71">
        <v>13</v>
      </c>
      <c r="AY103" s="4"/>
      <c r="AZ103" s="527">
        <v>0</v>
      </c>
      <c r="BA103" s="527">
        <v>0</v>
      </c>
      <c r="BB103" s="527">
        <v>0</v>
      </c>
      <c r="BC103" s="527">
        <f t="shared" si="45"/>
        <v>0</v>
      </c>
      <c r="BD103" s="94" t="str">
        <f t="shared" si="35"/>
        <v>no data</v>
      </c>
      <c r="BE103" s="94">
        <f t="shared" si="44"/>
        <v>0</v>
      </c>
      <c r="BF103" s="95">
        <v>0</v>
      </c>
      <c r="BG103" s="96">
        <v>0</v>
      </c>
      <c r="BH103" s="94">
        <v>0</v>
      </c>
      <c r="BI103" s="527">
        <v>0</v>
      </c>
      <c r="BJ103" s="527">
        <v>0</v>
      </c>
      <c r="BK103" s="527">
        <v>0</v>
      </c>
      <c r="BL103" s="99">
        <v>993.92</v>
      </c>
      <c r="BM103" s="99">
        <v>50.03</v>
      </c>
      <c r="BN103" s="105">
        <v>0</v>
      </c>
      <c r="BO103" s="98">
        <v>0</v>
      </c>
      <c r="BP103" s="98">
        <v>0</v>
      </c>
      <c r="BQ103" s="54">
        <f t="shared" si="36"/>
        <v>0</v>
      </c>
      <c r="BR103" s="527">
        <v>0</v>
      </c>
      <c r="BS103" s="527">
        <v>0</v>
      </c>
      <c r="BT103" s="56">
        <f t="shared" si="37"/>
        <v>0</v>
      </c>
      <c r="BU103" s="527">
        <f t="shared" si="38"/>
        <v>0</v>
      </c>
      <c r="BV103" s="94">
        <v>0</v>
      </c>
      <c r="BW103" s="94">
        <v>0</v>
      </c>
      <c r="BY103" s="94">
        <v>0</v>
      </c>
      <c r="BZ103" s="94">
        <v>0</v>
      </c>
    </row>
    <row r="104" spans="1:78" ht="12.75" customHeight="1">
      <c r="A104" s="718" t="s">
        <v>184</v>
      </c>
      <c r="B104" s="24">
        <v>42834</v>
      </c>
      <c r="C104" s="25">
        <v>77.599999999999994</v>
      </c>
      <c r="D104" s="26">
        <v>0.41399999999999998</v>
      </c>
      <c r="E104" s="27">
        <v>92</v>
      </c>
      <c r="F104" s="27">
        <v>64</v>
      </c>
      <c r="G104" s="27">
        <v>0</v>
      </c>
      <c r="H104" s="27">
        <v>0</v>
      </c>
      <c r="I104" s="27">
        <v>0</v>
      </c>
      <c r="J104" s="27">
        <v>0</v>
      </c>
      <c r="K104" s="27">
        <v>0</v>
      </c>
      <c r="L104" s="27">
        <v>0</v>
      </c>
      <c r="M104" s="29">
        <v>0</v>
      </c>
      <c r="N104" s="29">
        <v>0</v>
      </c>
      <c r="O104" s="29">
        <v>0</v>
      </c>
      <c r="P104" s="29">
        <v>0</v>
      </c>
      <c r="Q104" s="107">
        <v>3612</v>
      </c>
      <c r="R104" s="30">
        <v>3492</v>
      </c>
      <c r="S104" s="30">
        <v>3492</v>
      </c>
      <c r="T104" s="108">
        <v>0</v>
      </c>
      <c r="U104" s="31">
        <v>0</v>
      </c>
      <c r="V104" s="27">
        <v>43</v>
      </c>
      <c r="W104" s="27">
        <v>1440</v>
      </c>
      <c r="X104" s="27">
        <v>44</v>
      </c>
      <c r="Y104" s="27">
        <v>1440</v>
      </c>
      <c r="Z104" s="27">
        <v>63</v>
      </c>
      <c r="AA104" s="27">
        <v>1440</v>
      </c>
      <c r="AB104" s="32">
        <v>13</v>
      </c>
      <c r="AC104" s="33">
        <f t="shared" si="28"/>
        <v>-3492</v>
      </c>
      <c r="AD104" s="27">
        <v>0</v>
      </c>
      <c r="AE104" s="34" t="str">
        <f t="shared" si="29"/>
        <v>no data</v>
      </c>
      <c r="AF104" s="35">
        <f t="shared" si="30"/>
        <v>150.5</v>
      </c>
      <c r="AG104" s="34" t="str">
        <f t="shared" si="31"/>
        <v>no data</v>
      </c>
      <c r="AH104" s="36">
        <f t="shared" si="40"/>
        <v>0</v>
      </c>
      <c r="AI104" s="37" t="str">
        <f t="shared" si="39"/>
        <v>no data</v>
      </c>
      <c r="AJ104" s="49">
        <v>0</v>
      </c>
      <c r="AK104" s="332">
        <v>0</v>
      </c>
      <c r="AL104" s="40">
        <f t="shared" si="32"/>
        <v>0</v>
      </c>
      <c r="AM104" s="49">
        <v>0</v>
      </c>
      <c r="AN104" s="27">
        <v>0</v>
      </c>
      <c r="AO104" s="42">
        <f t="shared" si="33"/>
        <v>0</v>
      </c>
      <c r="AP104" s="43" t="str">
        <f t="shared" si="41"/>
        <v>no data</v>
      </c>
      <c r="AQ104" s="40">
        <f t="shared" si="42"/>
        <v>145.5</v>
      </c>
      <c r="AR104" s="27">
        <v>0</v>
      </c>
      <c r="AS104" s="45">
        <v>0</v>
      </c>
      <c r="AT104" s="45">
        <v>0</v>
      </c>
      <c r="AU104" s="27">
        <v>0</v>
      </c>
      <c r="AV104" s="45">
        <v>0</v>
      </c>
      <c r="AW104" s="27">
        <v>0</v>
      </c>
      <c r="AX104" s="27">
        <v>13</v>
      </c>
      <c r="AY104" s="4"/>
      <c r="AZ104" s="61">
        <v>0</v>
      </c>
      <c r="BA104" s="61">
        <v>0</v>
      </c>
      <c r="BB104" s="61">
        <v>0</v>
      </c>
      <c r="BC104" s="46">
        <f t="shared" si="45"/>
        <v>0</v>
      </c>
      <c r="BD104" s="46" t="str">
        <f t="shared" si="35"/>
        <v>no data</v>
      </c>
      <c r="BE104" s="109">
        <f t="shared" si="44"/>
        <v>0</v>
      </c>
      <c r="BF104" s="110">
        <v>0</v>
      </c>
      <c r="BG104" s="111">
        <v>0</v>
      </c>
      <c r="BH104" s="47">
        <v>0</v>
      </c>
      <c r="BI104" s="46">
        <v>0</v>
      </c>
      <c r="BJ104" s="46">
        <v>0</v>
      </c>
      <c r="BK104" s="46">
        <v>0</v>
      </c>
      <c r="BL104" s="112">
        <v>994.1</v>
      </c>
      <c r="BM104" s="112">
        <v>50.05</v>
      </c>
      <c r="BN104" s="113">
        <v>0</v>
      </c>
      <c r="BO104" s="47">
        <v>0</v>
      </c>
      <c r="BP104" s="47">
        <v>0</v>
      </c>
      <c r="BQ104" s="54">
        <f t="shared" si="36"/>
        <v>0</v>
      </c>
      <c r="BR104" s="46">
        <v>0</v>
      </c>
      <c r="BS104" s="46">
        <v>0</v>
      </c>
      <c r="BT104" s="56">
        <f t="shared" si="37"/>
        <v>0</v>
      </c>
      <c r="BU104" s="46">
        <f t="shared" si="38"/>
        <v>0</v>
      </c>
      <c r="BV104" s="47">
        <v>0</v>
      </c>
      <c r="BW104" s="47">
        <v>0</v>
      </c>
      <c r="BY104" s="47">
        <v>0</v>
      </c>
      <c r="BZ104" s="47">
        <v>0</v>
      </c>
    </row>
    <row r="105" spans="1:78">
      <c r="A105" s="718"/>
      <c r="B105" s="24">
        <v>42835</v>
      </c>
      <c r="C105" s="25">
        <v>81.400000000000006</v>
      </c>
      <c r="D105" s="26">
        <v>0.375</v>
      </c>
      <c r="E105" s="27">
        <v>97</v>
      </c>
      <c r="F105" s="27">
        <v>67</v>
      </c>
      <c r="G105" s="27">
        <v>11</v>
      </c>
      <c r="H105" s="27">
        <v>4</v>
      </c>
      <c r="I105" s="27">
        <v>11</v>
      </c>
      <c r="J105" s="27">
        <v>10</v>
      </c>
      <c r="K105" s="29">
        <v>0</v>
      </c>
      <c r="L105" s="29">
        <v>0</v>
      </c>
      <c r="M105" s="29">
        <v>0</v>
      </c>
      <c r="N105" s="29">
        <v>0</v>
      </c>
      <c r="O105" s="29">
        <v>10</v>
      </c>
      <c r="P105" s="29">
        <v>30</v>
      </c>
      <c r="Q105" s="107">
        <v>3581</v>
      </c>
      <c r="R105" s="30">
        <v>3462</v>
      </c>
      <c r="S105" s="30">
        <v>3462</v>
      </c>
      <c r="T105" s="108">
        <v>1593</v>
      </c>
      <c r="U105" s="31">
        <v>1650</v>
      </c>
      <c r="V105" s="27">
        <v>43</v>
      </c>
      <c r="W105" s="27">
        <v>741</v>
      </c>
      <c r="X105" s="27">
        <v>44</v>
      </c>
      <c r="Y105" s="27">
        <v>635</v>
      </c>
      <c r="Z105" s="27">
        <v>60</v>
      </c>
      <c r="AA105" s="27">
        <v>762</v>
      </c>
      <c r="AB105" s="32">
        <f t="shared" si="46"/>
        <v>63</v>
      </c>
      <c r="AC105" s="33">
        <f t="shared" si="28"/>
        <v>-1869</v>
      </c>
      <c r="AD105" s="27">
        <v>149</v>
      </c>
      <c r="AE105" s="34">
        <f t="shared" si="29"/>
        <v>0.46140939597315433</v>
      </c>
      <c r="AF105" s="35">
        <f t="shared" si="30"/>
        <v>149.20833333333334</v>
      </c>
      <c r="AG105" s="34">
        <f t="shared" si="31"/>
        <v>0.44484780787489531</v>
      </c>
      <c r="AH105" s="36">
        <f t="shared" si="40"/>
        <v>0.50149754346182918</v>
      </c>
      <c r="AI105" s="37">
        <f t="shared" si="39"/>
        <v>0.47706443688586547</v>
      </c>
      <c r="AJ105" s="49">
        <v>4.3</v>
      </c>
      <c r="AK105" s="332">
        <v>162.46</v>
      </c>
      <c r="AL105" s="40">
        <f t="shared" si="32"/>
        <v>698.57799999999997</v>
      </c>
      <c r="AM105" s="49">
        <v>14.452</v>
      </c>
      <c r="AN105" s="27">
        <v>957.57299999999998</v>
      </c>
      <c r="AO105" s="42">
        <f t="shared" si="33"/>
        <v>13838.844996</v>
      </c>
      <c r="AP105" s="43">
        <f t="shared" si="41"/>
        <v>9125.81481230383</v>
      </c>
      <c r="AQ105" s="40">
        <f t="shared" si="42"/>
        <v>144.25</v>
      </c>
      <c r="AR105" s="27">
        <v>27</v>
      </c>
      <c r="AS105" s="45">
        <v>35</v>
      </c>
      <c r="AT105" s="45">
        <v>21</v>
      </c>
      <c r="AU105" s="27">
        <v>135</v>
      </c>
      <c r="AV105" s="45">
        <v>29</v>
      </c>
      <c r="AW105" s="27">
        <v>48</v>
      </c>
      <c r="AX105" s="27">
        <v>6</v>
      </c>
      <c r="AY105" s="4"/>
      <c r="AZ105" s="61">
        <v>486</v>
      </c>
      <c r="BA105" s="61">
        <v>546</v>
      </c>
      <c r="BB105" s="61">
        <v>618</v>
      </c>
      <c r="BC105" s="46">
        <f t="shared" si="45"/>
        <v>60</v>
      </c>
      <c r="BD105" s="46">
        <f t="shared" si="35"/>
        <v>9125.81481230383</v>
      </c>
      <c r="BE105" s="109">
        <f t="shared" si="44"/>
        <v>25.75</v>
      </c>
      <c r="BF105" s="48">
        <v>1.0840000000000001</v>
      </c>
      <c r="BG105" s="49">
        <v>0.46700000000000003</v>
      </c>
      <c r="BH105" s="50">
        <v>29.5</v>
      </c>
      <c r="BI105" s="52">
        <v>25.5</v>
      </c>
      <c r="BJ105" s="52">
        <v>21.2</v>
      </c>
      <c r="BK105" s="52">
        <v>25.2</v>
      </c>
      <c r="BL105" s="52">
        <v>991.3</v>
      </c>
      <c r="BM105" s="50">
        <v>50.06</v>
      </c>
      <c r="BN105" s="53">
        <v>0.92649999999999999</v>
      </c>
      <c r="BO105" s="47">
        <v>91.5</v>
      </c>
      <c r="BP105" s="47">
        <v>85.9</v>
      </c>
      <c r="BQ105" s="54">
        <f t="shared" si="36"/>
        <v>-5.5999999999999943</v>
      </c>
      <c r="BR105" s="46">
        <v>12220</v>
      </c>
      <c r="BS105" s="46">
        <v>12132</v>
      </c>
      <c r="BT105" s="56">
        <f t="shared" si="37"/>
        <v>-88</v>
      </c>
      <c r="BU105" s="46">
        <f t="shared" si="38"/>
        <v>1.5510000000000002</v>
      </c>
      <c r="BV105" s="47">
        <v>11</v>
      </c>
      <c r="BW105" s="47">
        <v>10.83</v>
      </c>
      <c r="BX105" s="5"/>
      <c r="BY105" s="47">
        <v>9.9700000000000006</v>
      </c>
      <c r="BZ105" s="47">
        <v>0</v>
      </c>
    </row>
    <row r="106" spans="1:78">
      <c r="A106" s="718"/>
      <c r="B106" s="24">
        <v>42836</v>
      </c>
      <c r="C106" s="25">
        <v>85.7</v>
      </c>
      <c r="D106" s="26">
        <v>0.34799999999999998</v>
      </c>
      <c r="E106" s="27">
        <v>101</v>
      </c>
      <c r="F106" s="27">
        <v>70</v>
      </c>
      <c r="G106" s="27">
        <v>24</v>
      </c>
      <c r="H106" s="27">
        <v>0</v>
      </c>
      <c r="I106" s="27">
        <v>24</v>
      </c>
      <c r="J106" s="27">
        <v>0</v>
      </c>
      <c r="K106" s="29">
        <v>0</v>
      </c>
      <c r="L106" s="29">
        <v>0</v>
      </c>
      <c r="M106" s="29">
        <v>0</v>
      </c>
      <c r="N106" s="29">
        <v>0</v>
      </c>
      <c r="O106" s="29">
        <v>24</v>
      </c>
      <c r="P106" s="29">
        <v>0</v>
      </c>
      <c r="Q106" s="107">
        <v>3536</v>
      </c>
      <c r="R106" s="30">
        <v>3460</v>
      </c>
      <c r="S106" s="30">
        <v>3460</v>
      </c>
      <c r="T106" s="108">
        <v>3397</v>
      </c>
      <c r="U106" s="31">
        <v>3507</v>
      </c>
      <c r="V106" s="27">
        <v>43</v>
      </c>
      <c r="W106" s="27">
        <v>0</v>
      </c>
      <c r="X106" s="27">
        <v>44</v>
      </c>
      <c r="Y106" s="27">
        <v>0</v>
      </c>
      <c r="Z106" s="27">
        <v>58</v>
      </c>
      <c r="AA106" s="27">
        <v>0</v>
      </c>
      <c r="AB106" s="32">
        <f t="shared" si="46"/>
        <v>110</v>
      </c>
      <c r="AC106" s="33">
        <f t="shared" si="28"/>
        <v>-63</v>
      </c>
      <c r="AD106" s="27">
        <v>151</v>
      </c>
      <c r="AE106" s="34">
        <f t="shared" si="29"/>
        <v>0.9677152317880795</v>
      </c>
      <c r="AF106" s="35">
        <f t="shared" si="30"/>
        <v>147.33333333333334</v>
      </c>
      <c r="AG106" s="34">
        <f t="shared" si="31"/>
        <v>0.96069004524886881</v>
      </c>
      <c r="AH106" s="36">
        <f t="shared" si="40"/>
        <v>1</v>
      </c>
      <c r="AI106" s="37">
        <f t="shared" si="39"/>
        <v>1</v>
      </c>
      <c r="AJ106" s="49">
        <v>8.8889999999999993</v>
      </c>
      <c r="AK106" s="332">
        <v>154.44999999999999</v>
      </c>
      <c r="AL106" s="40">
        <f t="shared" si="32"/>
        <v>1372.9060499999998</v>
      </c>
      <c r="AM106" s="49">
        <v>29.401</v>
      </c>
      <c r="AN106" s="27">
        <v>959</v>
      </c>
      <c r="AO106" s="42">
        <f t="shared" si="33"/>
        <v>28195.559000000001</v>
      </c>
      <c r="AP106" s="43">
        <f t="shared" si="41"/>
        <v>8704.2876214306743</v>
      </c>
      <c r="AQ106" s="40">
        <f t="shared" si="42"/>
        <v>144.16666666666666</v>
      </c>
      <c r="AR106" s="27">
        <v>0</v>
      </c>
      <c r="AS106" s="45">
        <v>0</v>
      </c>
      <c r="AT106" s="45">
        <v>0</v>
      </c>
      <c r="AU106" s="27">
        <v>0</v>
      </c>
      <c r="AV106" s="45">
        <v>0</v>
      </c>
      <c r="AW106" s="27">
        <v>0</v>
      </c>
      <c r="AX106" s="27">
        <v>0</v>
      </c>
      <c r="AY106" s="4"/>
      <c r="AZ106" s="61">
        <v>1041</v>
      </c>
      <c r="BA106" s="61">
        <v>1064</v>
      </c>
      <c r="BB106" s="61">
        <v>1402</v>
      </c>
      <c r="BC106" s="46">
        <f t="shared" si="45"/>
        <v>23</v>
      </c>
      <c r="BD106" s="46">
        <f t="shared" si="35"/>
        <v>8704.2876214306743</v>
      </c>
      <c r="BE106" s="109">
        <f t="shared" si="44"/>
        <v>58.416666666666664</v>
      </c>
      <c r="BF106" s="48">
        <v>2.173</v>
      </c>
      <c r="BG106" s="49">
        <v>1.6379999999999999</v>
      </c>
      <c r="BH106" s="50">
        <v>29.7</v>
      </c>
      <c r="BI106" s="52">
        <v>26.73</v>
      </c>
      <c r="BJ106" s="52">
        <v>22.07</v>
      </c>
      <c r="BK106" s="52">
        <v>24.7</v>
      </c>
      <c r="BL106" s="115">
        <v>989.33</v>
      </c>
      <c r="BM106" s="50">
        <v>50.04</v>
      </c>
      <c r="BN106" s="53">
        <v>0.92869999999999997</v>
      </c>
      <c r="BO106" s="47">
        <v>91.95</v>
      </c>
      <c r="BP106" s="47">
        <v>86.01</v>
      </c>
      <c r="BQ106" s="54">
        <f t="shared" si="36"/>
        <v>-5.9399999999999977</v>
      </c>
      <c r="BR106" s="46">
        <v>12338</v>
      </c>
      <c r="BS106" s="46">
        <v>12155</v>
      </c>
      <c r="BT106" s="56">
        <f t="shared" si="37"/>
        <v>-183</v>
      </c>
      <c r="BU106" s="46">
        <f t="shared" si="38"/>
        <v>3.8109999999999999</v>
      </c>
      <c r="BV106" s="47">
        <v>24</v>
      </c>
      <c r="BW106" s="47">
        <v>23.05</v>
      </c>
      <c r="BX106" s="5"/>
      <c r="BY106" s="47">
        <v>24</v>
      </c>
      <c r="BZ106" s="47">
        <v>2.75</v>
      </c>
    </row>
    <row r="107" spans="1:78">
      <c r="A107" s="718"/>
      <c r="B107" s="24">
        <v>42837</v>
      </c>
      <c r="C107" s="25">
        <v>88.9</v>
      </c>
      <c r="D107" s="26">
        <v>0.34499999999999997</v>
      </c>
      <c r="E107" s="27">
        <v>105</v>
      </c>
      <c r="F107" s="27">
        <v>72</v>
      </c>
      <c r="G107" s="27">
        <v>24</v>
      </c>
      <c r="H107" s="27">
        <v>0</v>
      </c>
      <c r="I107" s="27">
        <v>24</v>
      </c>
      <c r="J107" s="27">
        <v>0</v>
      </c>
      <c r="K107" s="29">
        <v>0</v>
      </c>
      <c r="L107" s="29">
        <v>0</v>
      </c>
      <c r="M107" s="29">
        <v>0</v>
      </c>
      <c r="N107" s="29">
        <v>0</v>
      </c>
      <c r="O107" s="29">
        <v>23</v>
      </c>
      <c r="P107" s="29">
        <v>0</v>
      </c>
      <c r="Q107" s="116">
        <v>3506</v>
      </c>
      <c r="R107" s="30">
        <v>3423</v>
      </c>
      <c r="S107" s="30">
        <v>3423</v>
      </c>
      <c r="T107" s="108">
        <v>3384</v>
      </c>
      <c r="U107" s="31">
        <v>3497</v>
      </c>
      <c r="V107" s="27">
        <v>43</v>
      </c>
      <c r="W107" s="27">
        <v>0</v>
      </c>
      <c r="X107" s="27">
        <v>44</v>
      </c>
      <c r="Y107" s="27">
        <v>0</v>
      </c>
      <c r="Z107" s="27">
        <v>59</v>
      </c>
      <c r="AA107" s="27">
        <v>0</v>
      </c>
      <c r="AB107" s="32">
        <f t="shared" si="46"/>
        <v>113</v>
      </c>
      <c r="AC107" s="33">
        <f t="shared" si="28"/>
        <v>-39</v>
      </c>
      <c r="AD107" s="27">
        <v>153</v>
      </c>
      <c r="AE107" s="34">
        <f t="shared" si="29"/>
        <v>0.95234204793028321</v>
      </c>
      <c r="AF107" s="35">
        <f t="shared" si="30"/>
        <v>146.08333333333334</v>
      </c>
      <c r="AG107" s="34">
        <f t="shared" si="31"/>
        <v>0.96520250998288648</v>
      </c>
      <c r="AH107" s="36">
        <f t="shared" si="40"/>
        <v>1</v>
      </c>
      <c r="AI107" s="37">
        <f t="shared" si="39"/>
        <v>0.99600456621004574</v>
      </c>
      <c r="AJ107" s="49">
        <v>8.8490000000000002</v>
      </c>
      <c r="AK107" s="332">
        <v>155.35</v>
      </c>
      <c r="AL107" s="40">
        <f t="shared" si="32"/>
        <v>1374.6921500000001</v>
      </c>
      <c r="AM107" s="49">
        <v>29.402000000000001</v>
      </c>
      <c r="AN107" s="27">
        <v>960</v>
      </c>
      <c r="AO107" s="42">
        <f t="shared" si="33"/>
        <v>28225.920000000002</v>
      </c>
      <c r="AP107" s="43">
        <f t="shared" si="41"/>
        <v>8747.2258126477536</v>
      </c>
      <c r="AQ107" s="40">
        <f t="shared" si="42"/>
        <v>142.625</v>
      </c>
      <c r="AR107" s="27">
        <v>0</v>
      </c>
      <c r="AS107" s="45">
        <v>0</v>
      </c>
      <c r="AT107" s="45">
        <v>0</v>
      </c>
      <c r="AU107" s="27">
        <v>0</v>
      </c>
      <c r="AV107" s="45">
        <v>14</v>
      </c>
      <c r="AW107" s="27">
        <v>60</v>
      </c>
      <c r="AX107" s="27">
        <v>0</v>
      </c>
      <c r="AY107" s="4"/>
      <c r="AZ107" s="61">
        <v>1025</v>
      </c>
      <c r="BA107" s="61">
        <v>1053</v>
      </c>
      <c r="BB107" s="61">
        <v>1419</v>
      </c>
      <c r="BC107" s="46">
        <f t="shared" si="45"/>
        <v>28</v>
      </c>
      <c r="BD107" s="46">
        <f t="shared" si="35"/>
        <v>8747.2258126477536</v>
      </c>
      <c r="BE107" s="109">
        <f t="shared" si="44"/>
        <v>59.125</v>
      </c>
      <c r="BF107" s="48">
        <v>2.0590000000000002</v>
      </c>
      <c r="BG107" s="49">
        <v>2.0670000000000002</v>
      </c>
      <c r="BH107" s="50">
        <v>29.33</v>
      </c>
      <c r="BI107" s="52">
        <v>26.98</v>
      </c>
      <c r="BJ107" s="52">
        <v>22.37</v>
      </c>
      <c r="BK107" s="52">
        <v>24.25</v>
      </c>
      <c r="BL107" s="52">
        <v>987.9</v>
      </c>
      <c r="BM107" s="50">
        <v>49.98</v>
      </c>
      <c r="BN107" s="53">
        <v>0.92930000000000001</v>
      </c>
      <c r="BO107" s="47">
        <v>91.71</v>
      </c>
      <c r="BP107" s="47">
        <v>85.98</v>
      </c>
      <c r="BQ107" s="54">
        <f t="shared" si="36"/>
        <v>-5.7299999999999898</v>
      </c>
      <c r="BR107" s="46">
        <v>12744</v>
      </c>
      <c r="BS107" s="46">
        <v>12551</v>
      </c>
      <c r="BT107" s="56">
        <f t="shared" si="37"/>
        <v>-193</v>
      </c>
      <c r="BU107" s="46">
        <f t="shared" si="38"/>
        <v>4.1260000000000003</v>
      </c>
      <c r="BV107" s="47">
        <v>24</v>
      </c>
      <c r="BW107" s="47">
        <v>24</v>
      </c>
      <c r="BY107" s="47">
        <v>24</v>
      </c>
      <c r="BZ107" s="47">
        <v>6.95</v>
      </c>
    </row>
    <row r="108" spans="1:78">
      <c r="A108" s="718"/>
      <c r="B108" s="24">
        <v>42838</v>
      </c>
      <c r="C108" s="25">
        <v>90.2</v>
      </c>
      <c r="D108" s="26">
        <v>0.33600000000000002</v>
      </c>
      <c r="E108" s="28">
        <v>108</v>
      </c>
      <c r="F108" s="28">
        <v>76</v>
      </c>
      <c r="G108" s="28">
        <v>24</v>
      </c>
      <c r="H108" s="28">
        <v>0</v>
      </c>
      <c r="I108" s="28">
        <v>24</v>
      </c>
      <c r="J108" s="28">
        <v>0</v>
      </c>
      <c r="K108" s="28">
        <v>0</v>
      </c>
      <c r="L108" s="28">
        <v>0</v>
      </c>
      <c r="M108" s="28">
        <v>0</v>
      </c>
      <c r="N108" s="28">
        <v>0</v>
      </c>
      <c r="O108" s="28">
        <v>0</v>
      </c>
      <c r="P108" s="28">
        <v>0</v>
      </c>
      <c r="Q108" s="116">
        <v>3495</v>
      </c>
      <c r="R108" s="117">
        <v>3158</v>
      </c>
      <c r="S108" s="118">
        <v>3158</v>
      </c>
      <c r="T108" s="119">
        <v>3105</v>
      </c>
      <c r="U108" s="119">
        <v>3203</v>
      </c>
      <c r="V108" s="28">
        <v>42</v>
      </c>
      <c r="W108" s="28">
        <v>0</v>
      </c>
      <c r="X108" s="28">
        <v>43</v>
      </c>
      <c r="Y108" s="28">
        <v>0</v>
      </c>
      <c r="Z108" s="28">
        <v>60</v>
      </c>
      <c r="AA108" s="28">
        <v>0</v>
      </c>
      <c r="AB108" s="32">
        <f t="shared" si="46"/>
        <v>98</v>
      </c>
      <c r="AC108" s="33">
        <f t="shared" si="28"/>
        <v>-53</v>
      </c>
      <c r="AD108" s="28">
        <v>137</v>
      </c>
      <c r="AE108" s="34">
        <f t="shared" si="29"/>
        <v>0.97414841849148415</v>
      </c>
      <c r="AF108" s="35">
        <f t="shared" si="30"/>
        <v>145.625</v>
      </c>
      <c r="AG108" s="34">
        <f t="shared" si="31"/>
        <v>0.88841201716738194</v>
      </c>
      <c r="AH108" s="36">
        <f t="shared" si="40"/>
        <v>1</v>
      </c>
      <c r="AI108" s="37">
        <f t="shared" si="39"/>
        <v>0.91034482758620683</v>
      </c>
      <c r="AJ108" s="49">
        <v>8.9130000000000003</v>
      </c>
      <c r="AK108" s="332">
        <v>153.86000000000001</v>
      </c>
      <c r="AL108" s="40">
        <f t="shared" si="32"/>
        <v>1371.3541800000003</v>
      </c>
      <c r="AM108" s="49">
        <v>27.021000000000001</v>
      </c>
      <c r="AN108" s="27">
        <v>956</v>
      </c>
      <c r="AO108" s="42">
        <f t="shared" si="33"/>
        <v>25832.076000000001</v>
      </c>
      <c r="AP108" s="43">
        <f t="shared" si="41"/>
        <v>8761.1691400966192</v>
      </c>
      <c r="AQ108" s="122">
        <f t="shared" si="42"/>
        <v>131.58333333333334</v>
      </c>
      <c r="AR108" s="28">
        <v>0</v>
      </c>
      <c r="AS108" s="28">
        <v>0</v>
      </c>
      <c r="AT108" s="28">
        <v>0</v>
      </c>
      <c r="AU108" s="28">
        <v>0</v>
      </c>
      <c r="AV108" s="28">
        <v>13</v>
      </c>
      <c r="AW108" s="28">
        <v>1440</v>
      </c>
      <c r="AX108" s="28">
        <v>0</v>
      </c>
      <c r="AY108" s="4"/>
      <c r="AZ108" s="28">
        <v>1017</v>
      </c>
      <c r="BA108" s="28">
        <v>1044</v>
      </c>
      <c r="BB108" s="28">
        <v>1142</v>
      </c>
      <c r="BC108" s="46">
        <f t="shared" si="45"/>
        <v>27</v>
      </c>
      <c r="BD108" s="46">
        <f t="shared" si="35"/>
        <v>8761.1691400966192</v>
      </c>
      <c r="BE108" s="109">
        <f t="shared" si="44"/>
        <v>47.583333333333336</v>
      </c>
      <c r="BF108" s="120">
        <v>0.63200000000000001</v>
      </c>
      <c r="BG108" s="120">
        <v>0.53100000000000003</v>
      </c>
      <c r="BH108" s="121">
        <v>29.18</v>
      </c>
      <c r="BI108" s="121">
        <v>26.89</v>
      </c>
      <c r="BJ108" s="121">
        <v>22.17</v>
      </c>
      <c r="BK108" s="121">
        <v>24.38</v>
      </c>
      <c r="BL108" s="122">
        <v>987.1</v>
      </c>
      <c r="BM108" s="122">
        <v>49.95</v>
      </c>
      <c r="BN108" s="123">
        <v>0.92889999999999995</v>
      </c>
      <c r="BO108" s="64">
        <v>91.65</v>
      </c>
      <c r="BP108" s="64">
        <v>85.97</v>
      </c>
      <c r="BQ108" s="54">
        <f t="shared" si="36"/>
        <v>-5.6800000000000068</v>
      </c>
      <c r="BR108" s="65">
        <v>12795</v>
      </c>
      <c r="BS108" s="65">
        <v>12580</v>
      </c>
      <c r="BT108" s="56">
        <f t="shared" si="37"/>
        <v>-215</v>
      </c>
      <c r="BU108" s="46">
        <f t="shared" si="38"/>
        <v>1.163</v>
      </c>
      <c r="BV108" s="122">
        <v>24</v>
      </c>
      <c r="BW108" s="122">
        <v>24</v>
      </c>
      <c r="BY108" s="122">
        <v>24</v>
      </c>
      <c r="BZ108" s="122">
        <v>6.73</v>
      </c>
    </row>
    <row r="109" spans="1:78">
      <c r="A109" s="718"/>
      <c r="B109" s="24">
        <v>42839</v>
      </c>
      <c r="C109" s="25">
        <v>90.66</v>
      </c>
      <c r="D109" s="26">
        <v>0.3513</v>
      </c>
      <c r="E109" s="124">
        <v>106</v>
      </c>
      <c r="F109" s="124">
        <v>76</v>
      </c>
      <c r="G109" s="27">
        <v>24</v>
      </c>
      <c r="H109" s="27">
        <v>0</v>
      </c>
      <c r="I109" s="27">
        <v>24</v>
      </c>
      <c r="J109" s="27">
        <v>0</v>
      </c>
      <c r="K109" s="29">
        <v>0</v>
      </c>
      <c r="L109" s="29">
        <v>0</v>
      </c>
      <c r="M109" s="29">
        <v>0</v>
      </c>
      <c r="N109" s="29">
        <v>0</v>
      </c>
      <c r="O109" s="29">
        <v>0</v>
      </c>
      <c r="P109" s="29">
        <v>0</v>
      </c>
      <c r="Q109" s="116">
        <v>3488</v>
      </c>
      <c r="R109" s="117">
        <v>3150</v>
      </c>
      <c r="S109" s="125">
        <v>3150</v>
      </c>
      <c r="T109" s="31">
        <v>3087</v>
      </c>
      <c r="U109" s="31">
        <v>3187</v>
      </c>
      <c r="V109" s="27">
        <v>42</v>
      </c>
      <c r="W109" s="27">
        <v>0</v>
      </c>
      <c r="X109" s="27">
        <v>43</v>
      </c>
      <c r="Y109" s="27">
        <v>0</v>
      </c>
      <c r="Z109" s="27">
        <v>60</v>
      </c>
      <c r="AA109" s="27">
        <v>0</v>
      </c>
      <c r="AB109" s="32">
        <f t="shared" si="46"/>
        <v>100</v>
      </c>
      <c r="AC109" s="33">
        <f t="shared" si="28"/>
        <v>-63</v>
      </c>
      <c r="AD109" s="28">
        <v>137</v>
      </c>
      <c r="AE109" s="34">
        <f t="shared" si="29"/>
        <v>0.96928223844282235</v>
      </c>
      <c r="AF109" s="35">
        <f t="shared" si="30"/>
        <v>145.33333333333334</v>
      </c>
      <c r="AG109" s="34">
        <f t="shared" si="31"/>
        <v>0.88503440366972475</v>
      </c>
      <c r="AH109" s="36">
        <f t="shared" si="40"/>
        <v>1</v>
      </c>
      <c r="AI109" s="37">
        <f t="shared" si="39"/>
        <v>0.91034482758620683</v>
      </c>
      <c r="AJ109" s="49">
        <v>8.84</v>
      </c>
      <c r="AK109" s="332">
        <v>154.66</v>
      </c>
      <c r="AL109" s="40">
        <f t="shared" si="32"/>
        <v>1367.1943999999999</v>
      </c>
      <c r="AM109" s="49">
        <v>26.789000000000001</v>
      </c>
      <c r="AN109" s="27">
        <v>954</v>
      </c>
      <c r="AO109" s="42">
        <f t="shared" si="33"/>
        <v>25556.706000000002</v>
      </c>
      <c r="AP109" s="43">
        <f t="shared" si="41"/>
        <v>8721.7040492387441</v>
      </c>
      <c r="AQ109" s="40">
        <f t="shared" si="42"/>
        <v>131.25</v>
      </c>
      <c r="AR109" s="27">
        <v>0</v>
      </c>
      <c r="AS109" s="45">
        <v>0</v>
      </c>
      <c r="AT109" s="45">
        <v>0</v>
      </c>
      <c r="AU109" s="27">
        <v>0</v>
      </c>
      <c r="AV109" s="45">
        <v>13</v>
      </c>
      <c r="AW109" s="27">
        <v>1440</v>
      </c>
      <c r="AX109" s="27">
        <v>0</v>
      </c>
      <c r="AY109" s="4"/>
      <c r="AZ109" s="46">
        <v>1014</v>
      </c>
      <c r="BA109" s="46">
        <v>1036</v>
      </c>
      <c r="BB109" s="46">
        <v>1137</v>
      </c>
      <c r="BC109" s="46">
        <f t="shared" si="45"/>
        <v>22</v>
      </c>
      <c r="BD109" s="46">
        <f t="shared" si="35"/>
        <v>8721.7040492387441</v>
      </c>
      <c r="BE109" s="109">
        <f t="shared" si="44"/>
        <v>47.375</v>
      </c>
      <c r="BF109" s="48">
        <v>0.629</v>
      </c>
      <c r="BG109" s="49">
        <v>0.52200000000000002</v>
      </c>
      <c r="BH109" s="50">
        <v>29.13</v>
      </c>
      <c r="BI109" s="52">
        <v>26.74</v>
      </c>
      <c r="BJ109" s="52">
        <v>21.9</v>
      </c>
      <c r="BK109" s="52">
        <v>24.22</v>
      </c>
      <c r="BL109" s="52">
        <v>984.79</v>
      </c>
      <c r="BM109" s="50">
        <v>49.95</v>
      </c>
      <c r="BN109" s="53">
        <v>0.92800000000000005</v>
      </c>
      <c r="BO109" s="64">
        <v>91.93</v>
      </c>
      <c r="BP109" s="64">
        <v>85.91</v>
      </c>
      <c r="BQ109" s="54">
        <f t="shared" si="36"/>
        <v>-6.0200000000000102</v>
      </c>
      <c r="BR109" s="65">
        <v>12771</v>
      </c>
      <c r="BS109" s="65">
        <v>12563</v>
      </c>
      <c r="BT109" s="56">
        <f t="shared" si="37"/>
        <v>-208</v>
      </c>
      <c r="BU109" s="46">
        <f t="shared" si="38"/>
        <v>1.151</v>
      </c>
      <c r="BV109" s="47">
        <v>24</v>
      </c>
      <c r="BW109" s="47">
        <v>24</v>
      </c>
      <c r="BY109" s="47">
        <v>24</v>
      </c>
      <c r="BZ109" s="47">
        <v>8.1</v>
      </c>
    </row>
    <row r="110" spans="1:78">
      <c r="A110" s="718"/>
      <c r="B110" s="24">
        <v>42840</v>
      </c>
      <c r="C110" s="25">
        <v>92.9</v>
      </c>
      <c r="D110" s="26">
        <v>0.34399999999999997</v>
      </c>
      <c r="E110" s="28">
        <v>108</v>
      </c>
      <c r="F110" s="28">
        <v>78</v>
      </c>
      <c r="G110" s="27">
        <v>24</v>
      </c>
      <c r="H110" s="27">
        <v>0</v>
      </c>
      <c r="I110" s="27">
        <v>24</v>
      </c>
      <c r="J110" s="27">
        <v>0</v>
      </c>
      <c r="K110" s="29">
        <v>0</v>
      </c>
      <c r="L110" s="29">
        <v>0</v>
      </c>
      <c r="M110" s="29">
        <v>0</v>
      </c>
      <c r="N110" s="29">
        <v>0</v>
      </c>
      <c r="O110" s="29">
        <v>0</v>
      </c>
      <c r="P110" s="29">
        <v>0</v>
      </c>
      <c r="Q110" s="116">
        <v>3472</v>
      </c>
      <c r="R110" s="117">
        <v>3132</v>
      </c>
      <c r="S110" s="117">
        <v>3132</v>
      </c>
      <c r="T110" s="31">
        <v>3066</v>
      </c>
      <c r="U110" s="31">
        <v>3165</v>
      </c>
      <c r="V110" s="27">
        <v>42</v>
      </c>
      <c r="W110" s="28">
        <v>0</v>
      </c>
      <c r="X110" s="28">
        <v>43</v>
      </c>
      <c r="Y110" s="28">
        <v>0</v>
      </c>
      <c r="Z110" s="28">
        <v>60</v>
      </c>
      <c r="AA110" s="28">
        <v>0</v>
      </c>
      <c r="AB110" s="32">
        <f t="shared" si="46"/>
        <v>99</v>
      </c>
      <c r="AC110" s="33">
        <f t="shared" si="28"/>
        <v>-66</v>
      </c>
      <c r="AD110" s="28">
        <v>135</v>
      </c>
      <c r="AE110" s="34">
        <f t="shared" si="29"/>
        <v>0.97685185185185186</v>
      </c>
      <c r="AF110" s="35">
        <f t="shared" si="30"/>
        <v>144.66666666666666</v>
      </c>
      <c r="AG110" s="34">
        <f t="shared" si="31"/>
        <v>0.88306451612903225</v>
      </c>
      <c r="AH110" s="36">
        <f t="shared" si="40"/>
        <v>1</v>
      </c>
      <c r="AI110" s="37">
        <f t="shared" si="39"/>
        <v>0.91034482758620683</v>
      </c>
      <c r="AJ110" s="49">
        <v>8.85</v>
      </c>
      <c r="AK110" s="332">
        <v>154.57</v>
      </c>
      <c r="AL110" s="40">
        <f t="shared" si="32"/>
        <v>1367.9444999999998</v>
      </c>
      <c r="AM110" s="49">
        <v>26.94</v>
      </c>
      <c r="AN110" s="27">
        <v>940</v>
      </c>
      <c r="AO110" s="42">
        <f t="shared" si="33"/>
        <v>25323.600000000002</v>
      </c>
      <c r="AP110" s="43">
        <f t="shared" si="41"/>
        <v>8705.6570450097861</v>
      </c>
      <c r="AQ110" s="40">
        <f t="shared" si="42"/>
        <v>130.5</v>
      </c>
      <c r="AR110" s="27">
        <v>0</v>
      </c>
      <c r="AS110" s="45">
        <v>0</v>
      </c>
      <c r="AT110" s="45">
        <v>0</v>
      </c>
      <c r="AU110" s="27">
        <v>0</v>
      </c>
      <c r="AV110" s="45">
        <v>13</v>
      </c>
      <c r="AW110" s="27">
        <v>1440</v>
      </c>
      <c r="AX110" s="27">
        <v>0</v>
      </c>
      <c r="AY110" s="4"/>
      <c r="AZ110" s="46">
        <v>1004</v>
      </c>
      <c r="BA110" s="46">
        <v>1028</v>
      </c>
      <c r="BB110" s="46">
        <v>1133</v>
      </c>
      <c r="BC110" s="46">
        <f t="shared" si="45"/>
        <v>24</v>
      </c>
      <c r="BD110" s="46">
        <f t="shared" si="35"/>
        <v>8705.6570450097861</v>
      </c>
      <c r="BE110" s="109">
        <f t="shared" si="44"/>
        <v>47.208333333333336</v>
      </c>
      <c r="BF110" s="48">
        <v>0.60199999999999998</v>
      </c>
      <c r="BG110" s="49">
        <v>0.54300000000000004</v>
      </c>
      <c r="BH110" s="50">
        <v>28.9</v>
      </c>
      <c r="BI110" s="52">
        <v>27.09</v>
      </c>
      <c r="BJ110" s="52">
        <v>22.33</v>
      </c>
      <c r="BK110" s="52">
        <v>24.1</v>
      </c>
      <c r="BL110" s="52">
        <v>983.6</v>
      </c>
      <c r="BM110" s="50">
        <v>49.95</v>
      </c>
      <c r="BN110" s="53">
        <v>0.92879999999999996</v>
      </c>
      <c r="BO110" s="64">
        <v>91.85</v>
      </c>
      <c r="BP110" s="64">
        <v>85.85</v>
      </c>
      <c r="BQ110" s="54">
        <f t="shared" si="36"/>
        <v>-6</v>
      </c>
      <c r="BR110" s="65">
        <v>13060</v>
      </c>
      <c r="BS110" s="65">
        <v>12837</v>
      </c>
      <c r="BT110" s="56">
        <f t="shared" si="37"/>
        <v>-223</v>
      </c>
      <c r="BU110" s="46">
        <f t="shared" si="38"/>
        <v>1.145</v>
      </c>
      <c r="BV110" s="47">
        <v>23</v>
      </c>
      <c r="BW110" s="47">
        <v>23</v>
      </c>
      <c r="BY110" s="47">
        <v>24</v>
      </c>
      <c r="BZ110" s="47">
        <v>7.37</v>
      </c>
    </row>
    <row r="111" spans="1:78" ht="12.75" customHeight="1">
      <c r="A111" s="718" t="s">
        <v>185</v>
      </c>
      <c r="B111" s="68">
        <v>42841</v>
      </c>
      <c r="C111" s="69">
        <v>94.55</v>
      </c>
      <c r="D111" s="100">
        <v>0.34079999999999999</v>
      </c>
      <c r="E111" s="72">
        <v>110</v>
      </c>
      <c r="F111" s="72">
        <v>79</v>
      </c>
      <c r="G111" s="72">
        <v>24</v>
      </c>
      <c r="H111" s="72">
        <v>0</v>
      </c>
      <c r="I111" s="72">
        <v>24</v>
      </c>
      <c r="J111" s="72">
        <v>0</v>
      </c>
      <c r="K111" s="126">
        <v>0</v>
      </c>
      <c r="L111" s="126">
        <v>0</v>
      </c>
      <c r="M111" s="126">
        <v>0</v>
      </c>
      <c r="N111" s="126">
        <v>0</v>
      </c>
      <c r="O111" s="126">
        <v>0</v>
      </c>
      <c r="P111" s="126">
        <v>0</v>
      </c>
      <c r="Q111" s="127">
        <v>3455</v>
      </c>
      <c r="R111" s="128">
        <v>3007</v>
      </c>
      <c r="S111" s="128">
        <v>3007</v>
      </c>
      <c r="T111" s="76">
        <v>2944</v>
      </c>
      <c r="U111" s="76">
        <v>3042</v>
      </c>
      <c r="V111" s="72">
        <v>41</v>
      </c>
      <c r="W111" s="72">
        <v>0</v>
      </c>
      <c r="X111" s="72">
        <v>43</v>
      </c>
      <c r="Y111" s="72">
        <v>0</v>
      </c>
      <c r="Z111" s="72">
        <v>60</v>
      </c>
      <c r="AA111" s="72">
        <v>0</v>
      </c>
      <c r="AB111" s="77">
        <f t="shared" si="46"/>
        <v>98</v>
      </c>
      <c r="AC111" s="78">
        <f t="shared" si="28"/>
        <v>-63</v>
      </c>
      <c r="AD111" s="72">
        <v>132</v>
      </c>
      <c r="AE111" s="79">
        <f t="shared" si="29"/>
        <v>0.96022727272727271</v>
      </c>
      <c r="AF111" s="80">
        <f t="shared" si="30"/>
        <v>143.95833333333334</v>
      </c>
      <c r="AG111" s="79">
        <f t="shared" si="31"/>
        <v>0.85209840810419679</v>
      </c>
      <c r="AH111" s="81">
        <f t="shared" si="40"/>
        <v>1</v>
      </c>
      <c r="AI111" s="82">
        <f t="shared" si="39"/>
        <v>0.88194444444444442</v>
      </c>
      <c r="AJ111" s="130">
        <v>8.8960000000000008</v>
      </c>
      <c r="AK111" s="329">
        <v>157.51</v>
      </c>
      <c r="AL111" s="103">
        <f t="shared" si="32"/>
        <v>1401.2089599999999</v>
      </c>
      <c r="AM111" s="130">
        <v>25.684000000000001</v>
      </c>
      <c r="AN111" s="71">
        <v>940</v>
      </c>
      <c r="AO111" s="87">
        <f t="shared" si="33"/>
        <v>24142.960000000003</v>
      </c>
      <c r="AP111" s="88">
        <f t="shared" si="41"/>
        <v>8676.687826086958</v>
      </c>
      <c r="AQ111" s="103">
        <f t="shared" si="42"/>
        <v>125.29166666666667</v>
      </c>
      <c r="AR111" s="71">
        <v>0</v>
      </c>
      <c r="AS111" s="91">
        <v>0</v>
      </c>
      <c r="AT111" s="91">
        <v>0</v>
      </c>
      <c r="AU111" s="71">
        <v>0</v>
      </c>
      <c r="AV111" s="91">
        <v>17</v>
      </c>
      <c r="AW111" s="71">
        <v>1440</v>
      </c>
      <c r="AX111" s="71">
        <v>0</v>
      </c>
      <c r="AY111" s="4"/>
      <c r="AZ111" s="527">
        <v>995</v>
      </c>
      <c r="BA111" s="527">
        <v>1023</v>
      </c>
      <c r="BB111" s="527">
        <v>1024</v>
      </c>
      <c r="BC111" s="527">
        <f t="shared" si="45"/>
        <v>28</v>
      </c>
      <c r="BD111" s="527">
        <f t="shared" si="35"/>
        <v>8676.687826086958</v>
      </c>
      <c r="BE111" s="94">
        <f t="shared" si="44"/>
        <v>42.666666666666664</v>
      </c>
      <c r="BF111" s="129">
        <v>0</v>
      </c>
      <c r="BG111" s="130">
        <v>0</v>
      </c>
      <c r="BH111" s="131">
        <v>28.68</v>
      </c>
      <c r="BI111" s="132">
        <v>26.94</v>
      </c>
      <c r="BJ111" s="132">
        <v>22.23</v>
      </c>
      <c r="BK111" s="132">
        <v>24.17</v>
      </c>
      <c r="BL111" s="132">
        <v>982.75</v>
      </c>
      <c r="BM111" s="132">
        <v>49.9</v>
      </c>
      <c r="BN111" s="133">
        <v>0.92830000000000001</v>
      </c>
      <c r="BO111" s="134">
        <v>91.33</v>
      </c>
      <c r="BP111" s="134">
        <v>85.6</v>
      </c>
      <c r="BQ111" s="54">
        <f t="shared" si="36"/>
        <v>-5.730000000000004</v>
      </c>
      <c r="BR111" s="134">
        <v>13091</v>
      </c>
      <c r="BS111" s="134">
        <v>12869</v>
      </c>
      <c r="BT111" s="56">
        <f t="shared" si="37"/>
        <v>-222</v>
      </c>
      <c r="BU111" s="527">
        <f t="shared" si="38"/>
        <v>0</v>
      </c>
      <c r="BV111" s="94">
        <v>0</v>
      </c>
      <c r="BW111" s="94">
        <v>0</v>
      </c>
      <c r="BY111" s="94">
        <v>24</v>
      </c>
      <c r="BZ111" s="94">
        <v>7</v>
      </c>
    </row>
    <row r="112" spans="1:78">
      <c r="A112" s="718"/>
      <c r="B112" s="68">
        <v>42842</v>
      </c>
      <c r="C112" s="69">
        <v>94.9</v>
      </c>
      <c r="D112" s="100">
        <v>0.37</v>
      </c>
      <c r="E112" s="72">
        <v>107</v>
      </c>
      <c r="F112" s="72">
        <v>79</v>
      </c>
      <c r="G112" s="72">
        <v>24</v>
      </c>
      <c r="H112" s="72">
        <v>0</v>
      </c>
      <c r="I112" s="72">
        <v>24</v>
      </c>
      <c r="J112" s="72">
        <v>0</v>
      </c>
      <c r="K112" s="126">
        <v>0</v>
      </c>
      <c r="L112" s="126">
        <v>0</v>
      </c>
      <c r="M112" s="126">
        <v>0</v>
      </c>
      <c r="N112" s="126">
        <v>0</v>
      </c>
      <c r="O112" s="126">
        <v>0</v>
      </c>
      <c r="P112" s="126">
        <v>0</v>
      </c>
      <c r="Q112" s="127">
        <v>3446</v>
      </c>
      <c r="R112" s="75">
        <v>3074</v>
      </c>
      <c r="S112" s="75">
        <v>3074</v>
      </c>
      <c r="T112" s="76">
        <v>3020</v>
      </c>
      <c r="U112" s="76">
        <v>3122</v>
      </c>
      <c r="V112" s="72">
        <v>41</v>
      </c>
      <c r="W112" s="72">
        <v>0</v>
      </c>
      <c r="X112" s="72">
        <v>42</v>
      </c>
      <c r="Y112" s="72">
        <v>0</v>
      </c>
      <c r="Z112" s="72">
        <v>60</v>
      </c>
      <c r="AA112" s="72">
        <v>0</v>
      </c>
      <c r="AB112" s="77">
        <f t="shared" si="46"/>
        <v>102</v>
      </c>
      <c r="AC112" s="78">
        <f t="shared" si="28"/>
        <v>-54</v>
      </c>
      <c r="AD112" s="72">
        <v>134</v>
      </c>
      <c r="AE112" s="79">
        <f t="shared" si="29"/>
        <v>0.970771144278607</v>
      </c>
      <c r="AF112" s="80">
        <f t="shared" si="30"/>
        <v>143.58333333333334</v>
      </c>
      <c r="AG112" s="79">
        <f t="shared" si="31"/>
        <v>0.87637840975043524</v>
      </c>
      <c r="AH112" s="81">
        <f t="shared" si="40"/>
        <v>1</v>
      </c>
      <c r="AI112" s="82">
        <f t="shared" si="39"/>
        <v>0.90209790209790208</v>
      </c>
      <c r="AJ112" s="130">
        <v>8.9009999999999998</v>
      </c>
      <c r="AK112" s="329">
        <v>155.6</v>
      </c>
      <c r="AL112" s="103">
        <f t="shared" si="32"/>
        <v>1384.9956</v>
      </c>
      <c r="AM112" s="130">
        <v>26.308</v>
      </c>
      <c r="AN112" s="71">
        <v>945</v>
      </c>
      <c r="AO112" s="87">
        <f t="shared" si="33"/>
        <v>24861.06</v>
      </c>
      <c r="AP112" s="88">
        <f t="shared" si="41"/>
        <v>8690.7468874172191</v>
      </c>
      <c r="AQ112" s="103">
        <f t="shared" si="42"/>
        <v>128.08333333333334</v>
      </c>
      <c r="AR112" s="71">
        <v>0</v>
      </c>
      <c r="AS112" s="91">
        <v>0</v>
      </c>
      <c r="AT112" s="71">
        <v>0</v>
      </c>
      <c r="AU112" s="71">
        <v>0</v>
      </c>
      <c r="AV112" s="91">
        <v>14</v>
      </c>
      <c r="AW112" s="71">
        <v>1440</v>
      </c>
      <c r="AX112" s="71">
        <v>0</v>
      </c>
      <c r="AY112" s="4"/>
      <c r="AZ112" s="527">
        <v>988</v>
      </c>
      <c r="BA112" s="527">
        <v>1021</v>
      </c>
      <c r="BB112" s="527">
        <v>1113</v>
      </c>
      <c r="BC112" s="527">
        <f t="shared" si="45"/>
        <v>33</v>
      </c>
      <c r="BD112" s="527">
        <f t="shared" si="35"/>
        <v>8690.7468874172191</v>
      </c>
      <c r="BE112" s="94">
        <f t="shared" si="44"/>
        <v>46.375</v>
      </c>
      <c r="BF112" s="129">
        <v>0.51800000000000002</v>
      </c>
      <c r="BG112" s="130">
        <v>0.52400000000000002</v>
      </c>
      <c r="BH112" s="131">
        <v>28.3</v>
      </c>
      <c r="BI112" s="132">
        <v>26.7</v>
      </c>
      <c r="BJ112" s="132">
        <v>22.1</v>
      </c>
      <c r="BK112" s="132">
        <v>24.3</v>
      </c>
      <c r="BL112" s="135">
        <v>983.8</v>
      </c>
      <c r="BM112" s="132">
        <v>49.97</v>
      </c>
      <c r="BN112" s="133">
        <v>0.92889999999999995</v>
      </c>
      <c r="BO112" s="134">
        <v>90.9</v>
      </c>
      <c r="BP112" s="134">
        <v>85.4</v>
      </c>
      <c r="BQ112" s="54">
        <f t="shared" si="36"/>
        <v>-5.5</v>
      </c>
      <c r="BR112" s="134">
        <v>13075</v>
      </c>
      <c r="BS112" s="134">
        <v>12827</v>
      </c>
      <c r="BT112" s="56">
        <f t="shared" si="37"/>
        <v>-248</v>
      </c>
      <c r="BU112" s="527">
        <f t="shared" si="38"/>
        <v>1.042</v>
      </c>
      <c r="BV112" s="94">
        <v>13</v>
      </c>
      <c r="BW112" s="94">
        <v>13</v>
      </c>
      <c r="BY112" s="94">
        <v>23.7</v>
      </c>
      <c r="BZ112" s="94">
        <v>7.6</v>
      </c>
    </row>
    <row r="113" spans="1:78">
      <c r="A113" s="718"/>
      <c r="B113" s="68">
        <v>42843</v>
      </c>
      <c r="C113" s="69">
        <v>95.4</v>
      </c>
      <c r="D113" s="100">
        <v>0.34300000000000003</v>
      </c>
      <c r="E113" s="72">
        <v>108</v>
      </c>
      <c r="F113" s="72">
        <v>83</v>
      </c>
      <c r="G113" s="72">
        <v>20</v>
      </c>
      <c r="H113" s="72">
        <v>9</v>
      </c>
      <c r="I113" s="72">
        <v>20</v>
      </c>
      <c r="J113" s="72">
        <v>29</v>
      </c>
      <c r="K113" s="126">
        <v>0</v>
      </c>
      <c r="L113" s="126">
        <v>0</v>
      </c>
      <c r="M113" s="126">
        <v>0</v>
      </c>
      <c r="N113" s="126">
        <v>0</v>
      </c>
      <c r="O113" s="126">
        <v>0</v>
      </c>
      <c r="P113" s="126">
        <v>0</v>
      </c>
      <c r="Q113" s="127">
        <v>3437</v>
      </c>
      <c r="R113" s="75">
        <v>3060</v>
      </c>
      <c r="S113" s="75">
        <v>3060</v>
      </c>
      <c r="T113" s="76">
        <v>2602</v>
      </c>
      <c r="U113" s="76">
        <v>2692</v>
      </c>
      <c r="V113" s="72">
        <v>41</v>
      </c>
      <c r="W113" s="72">
        <v>187</v>
      </c>
      <c r="X113" s="72">
        <v>42</v>
      </c>
      <c r="Y113" s="72">
        <v>133</v>
      </c>
      <c r="Z113" s="72">
        <v>60</v>
      </c>
      <c r="AA113" s="72">
        <v>206</v>
      </c>
      <c r="AB113" s="77">
        <f t="shared" si="46"/>
        <v>92</v>
      </c>
      <c r="AC113" s="78">
        <f t="shared" si="28"/>
        <v>-458</v>
      </c>
      <c r="AD113" s="72">
        <v>134</v>
      </c>
      <c r="AE113" s="79">
        <f t="shared" si="29"/>
        <v>0.83706467661691542</v>
      </c>
      <c r="AF113" s="80">
        <f t="shared" si="30"/>
        <v>143.20833333333334</v>
      </c>
      <c r="AG113" s="79">
        <f t="shared" si="31"/>
        <v>0.75705557171952287</v>
      </c>
      <c r="AH113" s="81">
        <f t="shared" si="40"/>
        <v>0.8756167443667443</v>
      </c>
      <c r="AI113" s="82">
        <f t="shared" si="39"/>
        <v>0.75282148407148419</v>
      </c>
      <c r="AJ113" s="130">
        <v>8.9009999999999998</v>
      </c>
      <c r="AK113" s="329">
        <v>158.80000000000001</v>
      </c>
      <c r="AL113" s="103">
        <f t="shared" si="32"/>
        <v>1413.4788000000001</v>
      </c>
      <c r="AM113" s="130">
        <v>22.667000000000002</v>
      </c>
      <c r="AN113" s="71">
        <v>944</v>
      </c>
      <c r="AO113" s="87">
        <f t="shared" si="33"/>
        <v>21397.648000000001</v>
      </c>
      <c r="AP113" s="88">
        <f t="shared" si="41"/>
        <v>8766.7666410453512</v>
      </c>
      <c r="AQ113" s="103">
        <f t="shared" si="42"/>
        <v>127.5</v>
      </c>
      <c r="AR113" s="71">
        <v>17</v>
      </c>
      <c r="AS113" s="91">
        <v>44</v>
      </c>
      <c r="AT113" s="91">
        <v>14</v>
      </c>
      <c r="AU113" s="71">
        <v>78</v>
      </c>
      <c r="AV113" s="91">
        <v>19</v>
      </c>
      <c r="AW113" s="71">
        <v>1234</v>
      </c>
      <c r="AX113" s="71">
        <v>2</v>
      </c>
      <c r="AY113" s="4"/>
      <c r="AZ113" s="527">
        <v>852</v>
      </c>
      <c r="BA113" s="527">
        <v>913</v>
      </c>
      <c r="BB113" s="527">
        <v>927</v>
      </c>
      <c r="BC113" s="527">
        <f t="shared" si="45"/>
        <v>61</v>
      </c>
      <c r="BD113" s="527">
        <f t="shared" si="35"/>
        <v>8766.7666410453512</v>
      </c>
      <c r="BE113" s="94">
        <f t="shared" si="44"/>
        <v>38.625</v>
      </c>
      <c r="BF113" s="129">
        <v>0.35599999999999998</v>
      </c>
      <c r="BG113" s="130">
        <v>0.318</v>
      </c>
      <c r="BH113" s="131">
        <v>28.2</v>
      </c>
      <c r="BI113" s="132">
        <v>23.2</v>
      </c>
      <c r="BJ113" s="132">
        <v>21.4</v>
      </c>
      <c r="BK113" s="132">
        <v>23.8</v>
      </c>
      <c r="BL113" s="135">
        <v>981.9</v>
      </c>
      <c r="BM113" s="131">
        <v>49.8</v>
      </c>
      <c r="BN113" s="133">
        <v>0.92700000000000005</v>
      </c>
      <c r="BO113" s="134">
        <v>88.3</v>
      </c>
      <c r="BP113" s="134">
        <v>84.9</v>
      </c>
      <c r="BQ113" s="54">
        <f t="shared" si="36"/>
        <v>-3.3999999999999915</v>
      </c>
      <c r="BR113" s="134">
        <v>13280</v>
      </c>
      <c r="BS113" s="134">
        <v>12975</v>
      </c>
      <c r="BT113" s="56">
        <f t="shared" si="37"/>
        <v>-305</v>
      </c>
      <c r="BU113" s="527">
        <f t="shared" si="38"/>
        <v>0.67399999999999993</v>
      </c>
      <c r="BV113" s="94">
        <v>14.8</v>
      </c>
      <c r="BW113" s="94">
        <v>14.7</v>
      </c>
      <c r="BY113" s="94">
        <v>18.2</v>
      </c>
      <c r="BZ113" s="94">
        <v>7.6</v>
      </c>
    </row>
    <row r="114" spans="1:78">
      <c r="A114" s="718"/>
      <c r="B114" s="68">
        <v>42844</v>
      </c>
      <c r="C114" s="69">
        <v>96.4</v>
      </c>
      <c r="D114" s="100">
        <v>0.34</v>
      </c>
      <c r="E114" s="72">
        <v>108</v>
      </c>
      <c r="F114" s="72">
        <v>85</v>
      </c>
      <c r="G114" s="72">
        <v>24</v>
      </c>
      <c r="H114" s="72">
        <v>0</v>
      </c>
      <c r="I114" s="72">
        <v>24</v>
      </c>
      <c r="J114" s="72">
        <v>0</v>
      </c>
      <c r="K114" s="126">
        <v>0</v>
      </c>
      <c r="L114" s="126">
        <v>0</v>
      </c>
      <c r="M114" s="126">
        <v>0</v>
      </c>
      <c r="N114" s="126">
        <v>0</v>
      </c>
      <c r="O114" s="126">
        <v>0</v>
      </c>
      <c r="P114" s="126">
        <v>0</v>
      </c>
      <c r="Q114" s="127">
        <v>3430</v>
      </c>
      <c r="R114" s="75">
        <v>2968</v>
      </c>
      <c r="S114" s="75">
        <v>2968</v>
      </c>
      <c r="T114" s="76">
        <v>2910</v>
      </c>
      <c r="U114" s="76">
        <v>3010</v>
      </c>
      <c r="V114" s="72">
        <v>41</v>
      </c>
      <c r="W114" s="72">
        <v>0</v>
      </c>
      <c r="X114" s="72">
        <v>42</v>
      </c>
      <c r="Y114" s="72">
        <v>0</v>
      </c>
      <c r="Z114" s="72">
        <v>60</v>
      </c>
      <c r="AA114" s="72">
        <v>0</v>
      </c>
      <c r="AB114" s="77">
        <f t="shared" si="46"/>
        <v>100</v>
      </c>
      <c r="AC114" s="78">
        <f t="shared" si="28"/>
        <v>-58</v>
      </c>
      <c r="AD114" s="72">
        <v>130</v>
      </c>
      <c r="AE114" s="79">
        <f t="shared" si="29"/>
        <v>0.96474358974358976</v>
      </c>
      <c r="AF114" s="80">
        <f t="shared" si="30"/>
        <v>142.91666666666666</v>
      </c>
      <c r="AG114" s="79">
        <f t="shared" si="31"/>
        <v>0.84839650145772594</v>
      </c>
      <c r="AH114" s="81">
        <f t="shared" si="40"/>
        <v>1</v>
      </c>
      <c r="AI114" s="82">
        <f t="shared" si="39"/>
        <v>0.87412587412587406</v>
      </c>
      <c r="AJ114" s="130">
        <v>8.875</v>
      </c>
      <c r="AK114" s="329">
        <v>150.25</v>
      </c>
      <c r="AL114" s="103">
        <f t="shared" si="32"/>
        <v>1333.46875</v>
      </c>
      <c r="AM114" s="130">
        <v>25.225000000000001</v>
      </c>
      <c r="AN114" s="71">
        <v>944</v>
      </c>
      <c r="AO114" s="87">
        <f t="shared" si="33"/>
        <v>23812.400000000001</v>
      </c>
      <c r="AP114" s="88">
        <f t="shared" si="41"/>
        <v>8641.192010309278</v>
      </c>
      <c r="AQ114" s="103">
        <f t="shared" si="42"/>
        <v>123.66666666666667</v>
      </c>
      <c r="AR114" s="71">
        <v>0</v>
      </c>
      <c r="AS114" s="91">
        <v>0</v>
      </c>
      <c r="AT114" s="91">
        <v>0</v>
      </c>
      <c r="AU114" s="71">
        <v>0</v>
      </c>
      <c r="AV114" s="91">
        <v>18</v>
      </c>
      <c r="AW114" s="71">
        <v>1440</v>
      </c>
      <c r="AX114" s="71">
        <v>0</v>
      </c>
      <c r="AY114" s="4"/>
      <c r="AZ114" s="527">
        <v>979</v>
      </c>
      <c r="BA114" s="527">
        <v>1018</v>
      </c>
      <c r="BB114" s="527">
        <v>1013</v>
      </c>
      <c r="BC114" s="527">
        <f t="shared" si="45"/>
        <v>39</v>
      </c>
      <c r="BD114" s="527">
        <f t="shared" si="35"/>
        <v>8641.192010309278</v>
      </c>
      <c r="BE114" s="94">
        <f t="shared" si="44"/>
        <v>42.208333333333336</v>
      </c>
      <c r="BF114" s="129">
        <v>0</v>
      </c>
      <c r="BG114" s="130">
        <v>0</v>
      </c>
      <c r="BH114" s="131">
        <v>28.5</v>
      </c>
      <c r="BI114" s="132">
        <v>26.5</v>
      </c>
      <c r="BJ114" s="135">
        <v>22.1</v>
      </c>
      <c r="BK114" s="132">
        <v>24.1</v>
      </c>
      <c r="BL114" s="132">
        <v>978.3</v>
      </c>
      <c r="BM114" s="132">
        <v>50</v>
      </c>
      <c r="BN114" s="133">
        <v>0.92879999999999996</v>
      </c>
      <c r="BO114" s="134">
        <v>90.6</v>
      </c>
      <c r="BP114" s="131">
        <v>85.7</v>
      </c>
      <c r="BQ114" s="54">
        <f t="shared" si="36"/>
        <v>-4.8999999999999915</v>
      </c>
      <c r="BR114" s="134">
        <v>12888</v>
      </c>
      <c r="BS114" s="527">
        <v>12663</v>
      </c>
      <c r="BT114" s="56">
        <f t="shared" si="37"/>
        <v>-225</v>
      </c>
      <c r="BU114" s="527">
        <f t="shared" si="38"/>
        <v>0</v>
      </c>
      <c r="BV114" s="94">
        <v>0</v>
      </c>
      <c r="BW114" s="94">
        <v>0</v>
      </c>
      <c r="BY114" s="94">
        <v>24</v>
      </c>
      <c r="BZ114" s="94">
        <v>7.5</v>
      </c>
    </row>
    <row r="115" spans="1:78">
      <c r="A115" s="718"/>
      <c r="B115" s="68">
        <v>42845</v>
      </c>
      <c r="C115" s="69">
        <v>95.8</v>
      </c>
      <c r="D115" s="100">
        <v>0.35299999999999998</v>
      </c>
      <c r="E115" s="72">
        <v>110</v>
      </c>
      <c r="F115" s="72">
        <v>81</v>
      </c>
      <c r="G115" s="72">
        <v>24</v>
      </c>
      <c r="H115" s="72">
        <v>0</v>
      </c>
      <c r="I115" s="72">
        <v>24</v>
      </c>
      <c r="J115" s="72">
        <v>0</v>
      </c>
      <c r="K115" s="106">
        <v>0</v>
      </c>
      <c r="L115" s="106">
        <v>0</v>
      </c>
      <c r="M115" s="106">
        <v>0</v>
      </c>
      <c r="N115" s="106">
        <v>0</v>
      </c>
      <c r="O115" s="106">
        <v>0</v>
      </c>
      <c r="P115" s="106">
        <v>0</v>
      </c>
      <c r="Q115" s="127">
        <v>3433</v>
      </c>
      <c r="R115" s="75">
        <v>2962</v>
      </c>
      <c r="S115" s="75">
        <v>2962</v>
      </c>
      <c r="T115" s="76">
        <v>2903</v>
      </c>
      <c r="U115" s="76">
        <v>3005</v>
      </c>
      <c r="V115" s="72">
        <v>41</v>
      </c>
      <c r="W115" s="72">
        <v>0</v>
      </c>
      <c r="X115" s="72">
        <v>42</v>
      </c>
      <c r="Y115" s="72">
        <v>0</v>
      </c>
      <c r="Z115" s="72">
        <v>60</v>
      </c>
      <c r="AA115" s="72">
        <v>0</v>
      </c>
      <c r="AB115" s="77">
        <f t="shared" si="46"/>
        <v>102</v>
      </c>
      <c r="AC115" s="78">
        <f t="shared" si="28"/>
        <v>-59</v>
      </c>
      <c r="AD115" s="72">
        <v>131</v>
      </c>
      <c r="AE115" s="79">
        <f t="shared" si="29"/>
        <v>0.95578880407124678</v>
      </c>
      <c r="AF115" s="80">
        <f t="shared" si="30"/>
        <v>143.04166666666666</v>
      </c>
      <c r="AG115" s="79">
        <f t="shared" si="31"/>
        <v>0.84561607923099325</v>
      </c>
      <c r="AH115" s="81">
        <f t="shared" si="40"/>
        <v>1</v>
      </c>
      <c r="AI115" s="82">
        <f t="shared" si="39"/>
        <v>0.87412587412587406</v>
      </c>
      <c r="AJ115" s="130">
        <v>8.891</v>
      </c>
      <c r="AK115" s="329">
        <v>145.44999999999999</v>
      </c>
      <c r="AL115" s="103">
        <f t="shared" si="32"/>
        <v>1293.1959499999998</v>
      </c>
      <c r="AM115" s="130">
        <v>25.146999999999998</v>
      </c>
      <c r="AN115" s="71">
        <v>944</v>
      </c>
      <c r="AO115" s="87">
        <f t="shared" si="33"/>
        <v>23738.768</v>
      </c>
      <c r="AP115" s="88">
        <f t="shared" si="41"/>
        <v>8622.7915776782647</v>
      </c>
      <c r="AQ115" s="103">
        <f t="shared" si="42"/>
        <v>123.41666666666667</v>
      </c>
      <c r="AR115" s="71">
        <v>0</v>
      </c>
      <c r="AS115" s="91">
        <v>0</v>
      </c>
      <c r="AT115" s="91">
        <v>0</v>
      </c>
      <c r="AU115" s="71">
        <v>0</v>
      </c>
      <c r="AV115" s="91">
        <v>18</v>
      </c>
      <c r="AW115" s="71">
        <v>1440</v>
      </c>
      <c r="AX115" s="71">
        <v>0</v>
      </c>
      <c r="AY115" s="4"/>
      <c r="AZ115" s="527">
        <v>986</v>
      </c>
      <c r="BA115" s="527">
        <v>1010</v>
      </c>
      <c r="BB115" s="527">
        <v>1009</v>
      </c>
      <c r="BC115" s="527">
        <f t="shared" si="45"/>
        <v>24</v>
      </c>
      <c r="BD115" s="527">
        <f t="shared" si="35"/>
        <v>8622.7915776782647</v>
      </c>
      <c r="BE115" s="94">
        <f t="shared" si="44"/>
        <v>42.041666666666664</v>
      </c>
      <c r="BF115" s="129">
        <v>0</v>
      </c>
      <c r="BG115" s="130">
        <v>0</v>
      </c>
      <c r="BH115" s="333">
        <v>28.5</v>
      </c>
      <c r="BI115" s="131">
        <v>26.5</v>
      </c>
      <c r="BJ115" s="132">
        <v>22</v>
      </c>
      <c r="BK115" s="132">
        <v>24</v>
      </c>
      <c r="BL115" s="132">
        <v>977.63</v>
      </c>
      <c r="BM115" s="131">
        <v>50</v>
      </c>
      <c r="BN115" s="133">
        <v>0.9304</v>
      </c>
      <c r="BO115" s="134">
        <v>91.7</v>
      </c>
      <c r="BP115" s="131">
        <v>85.9</v>
      </c>
      <c r="BQ115" s="54">
        <f t="shared" si="36"/>
        <v>-5.7999999999999972</v>
      </c>
      <c r="BR115" s="134">
        <v>12676</v>
      </c>
      <c r="BS115" s="527">
        <v>12535</v>
      </c>
      <c r="BT115" s="56">
        <f t="shared" si="37"/>
        <v>-141</v>
      </c>
      <c r="BU115" s="527">
        <f t="shared" si="38"/>
        <v>0</v>
      </c>
      <c r="BV115" s="94">
        <v>0</v>
      </c>
      <c r="BW115" s="94">
        <v>0</v>
      </c>
      <c r="BY115" s="94">
        <v>24</v>
      </c>
      <c r="BZ115" s="94">
        <v>7.6</v>
      </c>
    </row>
    <row r="116" spans="1:78">
      <c r="A116" s="718"/>
      <c r="B116" s="68">
        <v>42846</v>
      </c>
      <c r="C116" s="103">
        <v>95.2</v>
      </c>
      <c r="D116" s="100">
        <v>0.36499999999999999</v>
      </c>
      <c r="E116" s="71">
        <v>107</v>
      </c>
      <c r="F116" s="71">
        <v>82</v>
      </c>
      <c r="G116" s="72">
        <v>24</v>
      </c>
      <c r="H116" s="72">
        <v>0</v>
      </c>
      <c r="I116" s="72">
        <v>24</v>
      </c>
      <c r="J116" s="72">
        <v>0</v>
      </c>
      <c r="K116" s="106">
        <v>0</v>
      </c>
      <c r="L116" s="106">
        <v>0</v>
      </c>
      <c r="M116" s="106">
        <v>0</v>
      </c>
      <c r="N116" s="106">
        <v>0</v>
      </c>
      <c r="O116" s="106">
        <v>0</v>
      </c>
      <c r="P116" s="106">
        <v>0</v>
      </c>
      <c r="Q116" s="106">
        <v>3446</v>
      </c>
      <c r="R116" s="75">
        <v>2952</v>
      </c>
      <c r="S116" s="75">
        <v>2952</v>
      </c>
      <c r="T116" s="76">
        <v>2903</v>
      </c>
      <c r="U116" s="76">
        <v>3000</v>
      </c>
      <c r="V116" s="72">
        <v>41</v>
      </c>
      <c r="W116" s="72">
        <v>0</v>
      </c>
      <c r="X116" s="72">
        <v>42</v>
      </c>
      <c r="Y116" s="72">
        <v>0</v>
      </c>
      <c r="Z116" s="72">
        <v>60</v>
      </c>
      <c r="AA116" s="72">
        <v>0</v>
      </c>
      <c r="AB116" s="77">
        <f t="shared" si="46"/>
        <v>97</v>
      </c>
      <c r="AC116" s="78">
        <f t="shared" si="28"/>
        <v>-49</v>
      </c>
      <c r="AD116" s="72">
        <v>129</v>
      </c>
      <c r="AE116" s="79">
        <f t="shared" si="29"/>
        <v>0.96899224806201545</v>
      </c>
      <c r="AF116" s="80">
        <f t="shared" si="30"/>
        <v>143.58333333333334</v>
      </c>
      <c r="AG116" s="79">
        <f t="shared" si="31"/>
        <v>0.84242600116076616</v>
      </c>
      <c r="AH116" s="81">
        <f t="shared" si="40"/>
        <v>1</v>
      </c>
      <c r="AI116" s="82">
        <f t="shared" si="39"/>
        <v>0.87412587412587406</v>
      </c>
      <c r="AJ116" s="130">
        <v>8.77</v>
      </c>
      <c r="AK116" s="329">
        <v>146.22999999999999</v>
      </c>
      <c r="AL116" s="103">
        <f t="shared" si="32"/>
        <v>1282.4370999999999</v>
      </c>
      <c r="AM116" s="130">
        <v>25.242999999999999</v>
      </c>
      <c r="AN116" s="71">
        <v>945</v>
      </c>
      <c r="AO116" s="87">
        <f t="shared" si="33"/>
        <v>23854.634999999998</v>
      </c>
      <c r="AP116" s="88">
        <f t="shared" si="41"/>
        <v>8658.9983120909401</v>
      </c>
      <c r="AQ116" s="103">
        <f t="shared" si="42"/>
        <v>123</v>
      </c>
      <c r="AR116" s="71">
        <v>0</v>
      </c>
      <c r="AS116" s="91">
        <v>0</v>
      </c>
      <c r="AT116" s="71">
        <v>0</v>
      </c>
      <c r="AU116" s="71">
        <v>0</v>
      </c>
      <c r="AV116" s="91">
        <v>18</v>
      </c>
      <c r="AW116" s="71">
        <v>1440</v>
      </c>
      <c r="AX116" s="71">
        <v>0</v>
      </c>
      <c r="AY116" s="4"/>
      <c r="AZ116" s="527">
        <v>983</v>
      </c>
      <c r="BA116" s="527">
        <v>1009</v>
      </c>
      <c r="BB116" s="527">
        <v>1008</v>
      </c>
      <c r="BC116" s="527">
        <f t="shared" si="45"/>
        <v>26</v>
      </c>
      <c r="BD116" s="527">
        <f t="shared" si="35"/>
        <v>8658.9983120909401</v>
      </c>
      <c r="BE116" s="94">
        <f t="shared" si="44"/>
        <v>42</v>
      </c>
      <c r="BF116" s="129">
        <v>0</v>
      </c>
      <c r="BG116" s="130">
        <v>0</v>
      </c>
      <c r="BH116" s="131">
        <v>28.5</v>
      </c>
      <c r="BI116" s="132">
        <v>26.5</v>
      </c>
      <c r="BJ116" s="132">
        <v>22</v>
      </c>
      <c r="BK116" s="132">
        <v>24.1</v>
      </c>
      <c r="BL116" s="132">
        <v>980.1</v>
      </c>
      <c r="BM116" s="132">
        <v>50.06</v>
      </c>
      <c r="BN116" s="133">
        <v>0.93010000000000004</v>
      </c>
      <c r="BO116" s="132">
        <v>91.9</v>
      </c>
      <c r="BP116" s="131">
        <v>85.9</v>
      </c>
      <c r="BQ116" s="54">
        <f t="shared" si="36"/>
        <v>-6</v>
      </c>
      <c r="BR116" s="527">
        <v>12683</v>
      </c>
      <c r="BS116" s="527">
        <v>12537</v>
      </c>
      <c r="BT116" s="56">
        <f t="shared" si="37"/>
        <v>-146</v>
      </c>
      <c r="BU116" s="527">
        <f t="shared" si="38"/>
        <v>0</v>
      </c>
      <c r="BV116" s="94">
        <v>0</v>
      </c>
      <c r="BW116" s="94">
        <v>0</v>
      </c>
      <c r="BY116" s="94">
        <v>23.9</v>
      </c>
      <c r="BZ116" s="94">
        <v>6.9</v>
      </c>
    </row>
    <row r="117" spans="1:78">
      <c r="A117" s="718"/>
      <c r="B117" s="68">
        <v>42847</v>
      </c>
      <c r="C117" s="69">
        <v>87.7</v>
      </c>
      <c r="D117" s="100">
        <v>0.438</v>
      </c>
      <c r="E117" s="71">
        <v>98</v>
      </c>
      <c r="F117" s="71">
        <v>75</v>
      </c>
      <c r="G117" s="72">
        <v>24</v>
      </c>
      <c r="H117" s="72">
        <v>0</v>
      </c>
      <c r="I117" s="72">
        <v>24</v>
      </c>
      <c r="J117" s="72">
        <v>0</v>
      </c>
      <c r="K117" s="106">
        <v>0</v>
      </c>
      <c r="L117" s="106">
        <v>0</v>
      </c>
      <c r="M117" s="106">
        <v>0</v>
      </c>
      <c r="N117" s="106">
        <v>0</v>
      </c>
      <c r="O117" s="106">
        <v>0</v>
      </c>
      <c r="P117" s="106">
        <v>0</v>
      </c>
      <c r="Q117" s="106">
        <v>3525</v>
      </c>
      <c r="R117" s="75">
        <v>3032</v>
      </c>
      <c r="S117" s="75">
        <v>3032</v>
      </c>
      <c r="T117" s="76">
        <v>2970</v>
      </c>
      <c r="U117" s="76">
        <v>3072</v>
      </c>
      <c r="V117" s="72">
        <v>41</v>
      </c>
      <c r="W117" s="72">
        <v>0</v>
      </c>
      <c r="X117" s="72">
        <v>42</v>
      </c>
      <c r="Y117" s="71">
        <v>0</v>
      </c>
      <c r="Z117" s="72">
        <v>60</v>
      </c>
      <c r="AA117" s="71">
        <v>0</v>
      </c>
      <c r="AB117" s="77">
        <f t="shared" si="46"/>
        <v>102</v>
      </c>
      <c r="AC117" s="78">
        <f t="shared" si="28"/>
        <v>-62</v>
      </c>
      <c r="AD117" s="71">
        <v>133</v>
      </c>
      <c r="AE117" s="79">
        <f t="shared" si="29"/>
        <v>0.96240601503759393</v>
      </c>
      <c r="AF117" s="80">
        <f t="shared" si="30"/>
        <v>146.875</v>
      </c>
      <c r="AG117" s="79">
        <f t="shared" si="31"/>
        <v>0.8425531914893617</v>
      </c>
      <c r="AH117" s="81">
        <f t="shared" si="40"/>
        <v>1</v>
      </c>
      <c r="AI117" s="82">
        <f t="shared" si="39"/>
        <v>0.88111888111888115</v>
      </c>
      <c r="AJ117" s="130">
        <v>8.8000000000000007</v>
      </c>
      <c r="AK117" s="329">
        <v>146</v>
      </c>
      <c r="AL117" s="103">
        <f t="shared" si="32"/>
        <v>1284.8000000000002</v>
      </c>
      <c r="AM117" s="130">
        <v>25.741</v>
      </c>
      <c r="AN117" s="71">
        <v>945</v>
      </c>
      <c r="AO117" s="87">
        <f t="shared" si="33"/>
        <v>24325.244999999999</v>
      </c>
      <c r="AP117" s="88">
        <f t="shared" si="41"/>
        <v>8622.910774410775</v>
      </c>
      <c r="AQ117" s="103">
        <f t="shared" si="42"/>
        <v>126.33333333333333</v>
      </c>
      <c r="AR117" s="71">
        <v>0</v>
      </c>
      <c r="AS117" s="91">
        <v>0</v>
      </c>
      <c r="AT117" s="91">
        <v>0</v>
      </c>
      <c r="AU117" s="71">
        <v>0</v>
      </c>
      <c r="AV117" s="91">
        <v>17</v>
      </c>
      <c r="AW117" s="71">
        <v>1440</v>
      </c>
      <c r="AX117" s="71">
        <v>0</v>
      </c>
      <c r="AY117" s="4"/>
      <c r="AZ117" s="527">
        <v>1021</v>
      </c>
      <c r="BA117" s="527">
        <v>1030</v>
      </c>
      <c r="BB117" s="527">
        <v>1021</v>
      </c>
      <c r="BC117" s="527">
        <f t="shared" si="45"/>
        <v>9</v>
      </c>
      <c r="BD117" s="527">
        <f t="shared" si="35"/>
        <v>8622.910774410775</v>
      </c>
      <c r="BE117" s="94">
        <f t="shared" si="44"/>
        <v>42.541666666666664</v>
      </c>
      <c r="BF117" s="129">
        <v>0</v>
      </c>
      <c r="BG117" s="130">
        <v>0</v>
      </c>
      <c r="BH117" s="131">
        <v>29.4</v>
      </c>
      <c r="BI117" s="132">
        <v>27.2</v>
      </c>
      <c r="BJ117" s="132">
        <v>22.3</v>
      </c>
      <c r="BK117" s="132">
        <v>24.4</v>
      </c>
      <c r="BL117" s="99">
        <v>982</v>
      </c>
      <c r="BM117" s="132">
        <v>50.09</v>
      </c>
      <c r="BN117" s="133">
        <v>0.92969999999999997</v>
      </c>
      <c r="BO117" s="132">
        <v>93.2</v>
      </c>
      <c r="BP117" s="131">
        <v>86.2</v>
      </c>
      <c r="BQ117" s="54">
        <f t="shared" si="36"/>
        <v>-7</v>
      </c>
      <c r="BR117" s="527">
        <v>12553</v>
      </c>
      <c r="BS117" s="527">
        <v>12466</v>
      </c>
      <c r="BT117" s="56">
        <f t="shared" si="37"/>
        <v>-87</v>
      </c>
      <c r="BU117" s="527">
        <f t="shared" si="38"/>
        <v>0</v>
      </c>
      <c r="BV117" s="94">
        <v>0</v>
      </c>
      <c r="BW117" s="94">
        <v>0</v>
      </c>
      <c r="BY117" s="94">
        <v>24</v>
      </c>
      <c r="BZ117" s="94">
        <v>7.83</v>
      </c>
    </row>
    <row r="118" spans="1:78" ht="12.75" customHeight="1">
      <c r="A118" s="718" t="s">
        <v>186</v>
      </c>
      <c r="B118" s="24">
        <v>42848</v>
      </c>
      <c r="C118" s="25">
        <v>82.7</v>
      </c>
      <c r="D118" s="26">
        <v>0.56899999999999995</v>
      </c>
      <c r="E118" s="27">
        <v>93</v>
      </c>
      <c r="F118" s="27">
        <v>74</v>
      </c>
      <c r="G118" s="28">
        <v>24</v>
      </c>
      <c r="H118" s="28">
        <v>0</v>
      </c>
      <c r="I118" s="28">
        <v>24</v>
      </c>
      <c r="J118" s="28">
        <v>0</v>
      </c>
      <c r="K118" s="29">
        <v>0</v>
      </c>
      <c r="L118" s="29">
        <v>0</v>
      </c>
      <c r="M118" s="29">
        <v>0</v>
      </c>
      <c r="N118" s="29">
        <v>0</v>
      </c>
      <c r="O118" s="29">
        <v>0</v>
      </c>
      <c r="P118" s="29">
        <v>0</v>
      </c>
      <c r="Q118" s="29">
        <v>3572</v>
      </c>
      <c r="R118" s="30">
        <v>3068</v>
      </c>
      <c r="S118" s="30">
        <v>3068</v>
      </c>
      <c r="T118" s="31">
        <v>3006</v>
      </c>
      <c r="U118" s="31">
        <v>3104</v>
      </c>
      <c r="V118" s="28">
        <v>43</v>
      </c>
      <c r="W118" s="28">
        <v>0</v>
      </c>
      <c r="X118" s="28">
        <v>43</v>
      </c>
      <c r="Y118" s="28">
        <v>0</v>
      </c>
      <c r="Z118" s="28">
        <v>60</v>
      </c>
      <c r="AA118" s="27">
        <v>0</v>
      </c>
      <c r="AB118" s="32">
        <f t="shared" si="46"/>
        <v>98</v>
      </c>
      <c r="AC118" s="33">
        <f t="shared" si="28"/>
        <v>-62</v>
      </c>
      <c r="AD118" s="27">
        <v>133</v>
      </c>
      <c r="AE118" s="34">
        <f t="shared" si="29"/>
        <v>0.97243107769423553</v>
      </c>
      <c r="AF118" s="35">
        <f t="shared" si="30"/>
        <v>148.83333333333334</v>
      </c>
      <c r="AG118" s="34">
        <f t="shared" si="31"/>
        <v>0.84154535274356101</v>
      </c>
      <c r="AH118" s="36">
        <f t="shared" si="40"/>
        <v>1</v>
      </c>
      <c r="AI118" s="37">
        <f t="shared" si="39"/>
        <v>0.88356164383561642</v>
      </c>
      <c r="AJ118" s="49">
        <v>8.8350000000000009</v>
      </c>
      <c r="AK118" s="332">
        <v>148.08000000000001</v>
      </c>
      <c r="AL118" s="40">
        <f t="shared" si="32"/>
        <v>1308.2868000000003</v>
      </c>
      <c r="AM118" s="49">
        <v>26.018999999999998</v>
      </c>
      <c r="AN118" s="27">
        <v>945</v>
      </c>
      <c r="AO118" s="42">
        <f t="shared" si="33"/>
        <v>24587.954999999998</v>
      </c>
      <c r="AP118" s="43">
        <f t="shared" si="41"/>
        <v>8614.8508982035928</v>
      </c>
      <c r="AQ118" s="40">
        <f t="shared" si="42"/>
        <v>127.83333333333333</v>
      </c>
      <c r="AR118" s="27">
        <v>0</v>
      </c>
      <c r="AS118" s="45">
        <v>0</v>
      </c>
      <c r="AT118" s="45">
        <v>0</v>
      </c>
      <c r="AU118" s="27">
        <v>0</v>
      </c>
      <c r="AV118" s="45">
        <v>17</v>
      </c>
      <c r="AW118" s="27">
        <v>1440</v>
      </c>
      <c r="AX118" s="27">
        <v>0</v>
      </c>
      <c r="AY118" s="4"/>
      <c r="AZ118" s="46">
        <v>1044</v>
      </c>
      <c r="BA118" s="46">
        <v>1032</v>
      </c>
      <c r="BB118" s="46">
        <v>1028</v>
      </c>
      <c r="BC118" s="46">
        <f t="shared" si="45"/>
        <v>-12</v>
      </c>
      <c r="BD118" s="46">
        <f t="shared" si="35"/>
        <v>8614.8508982035928</v>
      </c>
      <c r="BE118" s="136">
        <f t="shared" si="44"/>
        <v>42.833333333333336</v>
      </c>
      <c r="BF118" s="48">
        <v>0</v>
      </c>
      <c r="BG118" s="49">
        <v>0</v>
      </c>
      <c r="BH118" s="50">
        <v>30</v>
      </c>
      <c r="BI118" s="51">
        <v>27.69</v>
      </c>
      <c r="BJ118" s="50">
        <v>22.39</v>
      </c>
      <c r="BK118" s="50">
        <v>24.51</v>
      </c>
      <c r="BL118" s="52">
        <v>984.1</v>
      </c>
      <c r="BM118" s="50">
        <v>50.07</v>
      </c>
      <c r="BN118" s="53">
        <v>0.92959999999999998</v>
      </c>
      <c r="BO118" s="51">
        <v>95.05</v>
      </c>
      <c r="BP118" s="50">
        <v>86.62</v>
      </c>
      <c r="BQ118" s="54">
        <f t="shared" si="36"/>
        <v>-8.4299999999999926</v>
      </c>
      <c r="BR118" s="46">
        <v>12489</v>
      </c>
      <c r="BS118" s="46">
        <v>12448</v>
      </c>
      <c r="BT118" s="56">
        <f t="shared" si="37"/>
        <v>-41</v>
      </c>
      <c r="BU118" s="46">
        <f t="shared" si="38"/>
        <v>0</v>
      </c>
      <c r="BV118" s="47">
        <v>0</v>
      </c>
      <c r="BW118" s="47">
        <v>0</v>
      </c>
      <c r="BY118" s="47">
        <v>24</v>
      </c>
      <c r="BZ118" s="47">
        <v>7.47</v>
      </c>
    </row>
    <row r="119" spans="1:78">
      <c r="A119" s="718"/>
      <c r="B119" s="24">
        <v>42849</v>
      </c>
      <c r="C119" s="25">
        <v>81.900000000000006</v>
      </c>
      <c r="D119" s="26">
        <v>0.54500000000000004</v>
      </c>
      <c r="E119" s="27">
        <v>93</v>
      </c>
      <c r="F119" s="27">
        <v>70</v>
      </c>
      <c r="G119" s="28">
        <v>24</v>
      </c>
      <c r="H119" s="28">
        <v>0</v>
      </c>
      <c r="I119" s="28">
        <v>24</v>
      </c>
      <c r="J119" s="28">
        <v>0</v>
      </c>
      <c r="K119" s="29">
        <v>0</v>
      </c>
      <c r="L119" s="29">
        <v>0</v>
      </c>
      <c r="M119" s="29">
        <v>0</v>
      </c>
      <c r="N119" s="29">
        <v>0</v>
      </c>
      <c r="O119" s="29">
        <v>0</v>
      </c>
      <c r="P119" s="29">
        <v>0</v>
      </c>
      <c r="Q119" s="29">
        <v>3575</v>
      </c>
      <c r="R119" s="30">
        <v>3082</v>
      </c>
      <c r="S119" s="30">
        <v>3082</v>
      </c>
      <c r="T119" s="31">
        <v>3022</v>
      </c>
      <c r="U119" s="31">
        <v>3120</v>
      </c>
      <c r="V119" s="28">
        <v>44</v>
      </c>
      <c r="W119" s="28">
        <v>0</v>
      </c>
      <c r="X119" s="28">
        <v>43</v>
      </c>
      <c r="Y119" s="28">
        <v>0</v>
      </c>
      <c r="Z119" s="28">
        <v>60</v>
      </c>
      <c r="AA119" s="27">
        <v>0</v>
      </c>
      <c r="AB119" s="32">
        <f t="shared" si="46"/>
        <v>98</v>
      </c>
      <c r="AC119" s="33">
        <f t="shared" si="28"/>
        <v>-60</v>
      </c>
      <c r="AD119" s="27">
        <v>134</v>
      </c>
      <c r="AE119" s="34">
        <f t="shared" si="29"/>
        <v>0.97014925373134331</v>
      </c>
      <c r="AF119" s="35">
        <f t="shared" si="30"/>
        <v>148.95833333333334</v>
      </c>
      <c r="AG119" s="34">
        <f t="shared" si="31"/>
        <v>0.84531468531468534</v>
      </c>
      <c r="AH119" s="36">
        <f t="shared" si="40"/>
        <v>1</v>
      </c>
      <c r="AI119" s="37">
        <f t="shared" si="39"/>
        <v>0.88435374149659873</v>
      </c>
      <c r="AJ119" s="49">
        <v>8.7919999999999998</v>
      </c>
      <c r="AK119" s="332">
        <v>146.6</v>
      </c>
      <c r="AL119" s="40">
        <f t="shared" si="32"/>
        <v>1288.9071999999999</v>
      </c>
      <c r="AM119" s="49">
        <v>26.25</v>
      </c>
      <c r="AN119" s="27">
        <v>944</v>
      </c>
      <c r="AO119" s="42">
        <f t="shared" si="33"/>
        <v>24780</v>
      </c>
      <c r="AP119" s="43">
        <f t="shared" si="41"/>
        <v>8626.3756452680354</v>
      </c>
      <c r="AQ119" s="40">
        <f t="shared" si="42"/>
        <v>128.41666666666666</v>
      </c>
      <c r="AR119" s="27">
        <v>0</v>
      </c>
      <c r="AS119" s="45">
        <v>0</v>
      </c>
      <c r="AT119" s="45">
        <v>0</v>
      </c>
      <c r="AU119" s="27">
        <v>0</v>
      </c>
      <c r="AV119" s="45">
        <v>17</v>
      </c>
      <c r="AW119" s="27">
        <v>1440</v>
      </c>
      <c r="AX119" s="27">
        <v>0</v>
      </c>
      <c r="AY119" s="4"/>
      <c r="AZ119" s="46">
        <v>1048</v>
      </c>
      <c r="BA119" s="46">
        <v>1039</v>
      </c>
      <c r="BB119" s="46">
        <v>1033</v>
      </c>
      <c r="BC119" s="46">
        <f t="shared" si="45"/>
        <v>-9</v>
      </c>
      <c r="BD119" s="46">
        <f t="shared" si="35"/>
        <v>8626.3756452680354</v>
      </c>
      <c r="BE119" s="136">
        <f t="shared" si="44"/>
        <v>43.041666666666664</v>
      </c>
      <c r="BF119" s="48">
        <v>0</v>
      </c>
      <c r="BG119" s="49">
        <v>0</v>
      </c>
      <c r="BH119" s="50">
        <v>30.1</v>
      </c>
      <c r="BI119" s="50">
        <v>27.8</v>
      </c>
      <c r="BJ119" s="51">
        <v>22.59</v>
      </c>
      <c r="BK119" s="50">
        <v>24.42</v>
      </c>
      <c r="BL119" s="52">
        <v>988.3</v>
      </c>
      <c r="BM119" s="50">
        <v>50.04</v>
      </c>
      <c r="BN119" s="53">
        <v>0.92969999999999997</v>
      </c>
      <c r="BO119" s="61">
        <v>94.48</v>
      </c>
      <c r="BP119" s="50">
        <v>86.41</v>
      </c>
      <c r="BQ119" s="54">
        <f t="shared" si="36"/>
        <v>-8.0700000000000074</v>
      </c>
      <c r="BR119" s="46">
        <v>12476</v>
      </c>
      <c r="BS119" s="46">
        <v>12455</v>
      </c>
      <c r="BT119" s="56">
        <f t="shared" si="37"/>
        <v>-21</v>
      </c>
      <c r="BU119" s="46">
        <f t="shared" si="38"/>
        <v>0</v>
      </c>
      <c r="BV119" s="47">
        <v>0</v>
      </c>
      <c r="BW119" s="47">
        <v>0</v>
      </c>
      <c r="BY119" s="47">
        <v>24</v>
      </c>
      <c r="BZ119" s="47">
        <v>7.92</v>
      </c>
    </row>
    <row r="120" spans="1:78">
      <c r="A120" s="718"/>
      <c r="B120" s="24">
        <v>42850</v>
      </c>
      <c r="C120" s="25">
        <v>86.1</v>
      </c>
      <c r="D120" s="26">
        <v>0.45600000000000002</v>
      </c>
      <c r="E120" s="27">
        <v>98</v>
      </c>
      <c r="F120" s="27">
        <v>74</v>
      </c>
      <c r="G120" s="28">
        <v>24</v>
      </c>
      <c r="H120" s="28">
        <v>0</v>
      </c>
      <c r="I120" s="28">
        <v>24</v>
      </c>
      <c r="J120" s="28">
        <v>0</v>
      </c>
      <c r="K120" s="29">
        <v>0</v>
      </c>
      <c r="L120" s="29">
        <v>0</v>
      </c>
      <c r="M120" s="29">
        <v>0</v>
      </c>
      <c r="N120" s="29">
        <v>0</v>
      </c>
      <c r="O120" s="29">
        <v>0</v>
      </c>
      <c r="P120" s="29">
        <v>0</v>
      </c>
      <c r="Q120" s="29">
        <v>3534</v>
      </c>
      <c r="R120" s="30">
        <v>3058</v>
      </c>
      <c r="S120" s="30">
        <v>3058</v>
      </c>
      <c r="T120" s="31">
        <v>3000</v>
      </c>
      <c r="U120" s="31">
        <v>3098</v>
      </c>
      <c r="V120" s="28">
        <v>43</v>
      </c>
      <c r="W120" s="28">
        <v>0</v>
      </c>
      <c r="X120" s="28">
        <v>43</v>
      </c>
      <c r="Y120" s="28">
        <v>0</v>
      </c>
      <c r="Z120" s="28">
        <v>60</v>
      </c>
      <c r="AA120" s="27">
        <v>0</v>
      </c>
      <c r="AB120" s="32">
        <f t="shared" si="46"/>
        <v>98</v>
      </c>
      <c r="AC120" s="33">
        <f t="shared" si="28"/>
        <v>-58</v>
      </c>
      <c r="AD120" s="27">
        <v>133</v>
      </c>
      <c r="AE120" s="34">
        <f t="shared" si="29"/>
        <v>0.97055137844611528</v>
      </c>
      <c r="AF120" s="35">
        <f t="shared" si="30"/>
        <v>147.25</v>
      </c>
      <c r="AG120" s="34">
        <f t="shared" si="31"/>
        <v>0.84889643463497455</v>
      </c>
      <c r="AH120" s="36">
        <f t="shared" si="40"/>
        <v>1</v>
      </c>
      <c r="AI120" s="37">
        <f t="shared" si="39"/>
        <v>0.88356164383561642</v>
      </c>
      <c r="AJ120" s="49">
        <v>8.82</v>
      </c>
      <c r="AK120" s="332">
        <v>144.65</v>
      </c>
      <c r="AL120" s="40">
        <f t="shared" si="32"/>
        <v>1275.8130000000001</v>
      </c>
      <c r="AM120" s="49">
        <v>26.091000000000001</v>
      </c>
      <c r="AN120" s="27">
        <v>945</v>
      </c>
      <c r="AO120" s="42">
        <f t="shared" si="33"/>
        <v>24655.995000000003</v>
      </c>
      <c r="AP120" s="43">
        <f t="shared" si="41"/>
        <v>8643.9360000000015</v>
      </c>
      <c r="AQ120" s="40">
        <f t="shared" si="42"/>
        <v>127.41666666666667</v>
      </c>
      <c r="AR120" s="27">
        <v>0</v>
      </c>
      <c r="AS120" s="45">
        <v>0</v>
      </c>
      <c r="AT120" s="45">
        <v>0</v>
      </c>
      <c r="AU120" s="27">
        <v>0</v>
      </c>
      <c r="AV120" s="45">
        <v>17</v>
      </c>
      <c r="AW120" s="27">
        <v>1440</v>
      </c>
      <c r="AX120" s="27">
        <v>0</v>
      </c>
      <c r="AY120" s="4"/>
      <c r="AZ120" s="46">
        <v>1032</v>
      </c>
      <c r="BA120" s="46">
        <v>1036</v>
      </c>
      <c r="BB120" s="46">
        <v>1030</v>
      </c>
      <c r="BC120" s="46">
        <f t="shared" si="45"/>
        <v>4</v>
      </c>
      <c r="BD120" s="46">
        <f t="shared" si="35"/>
        <v>8643.9360000000015</v>
      </c>
      <c r="BE120" s="136">
        <f t="shared" si="44"/>
        <v>42.916666666666664</v>
      </c>
      <c r="BF120" s="48">
        <v>0</v>
      </c>
      <c r="BG120" s="49">
        <v>0</v>
      </c>
      <c r="BH120" s="50">
        <v>29.64</v>
      </c>
      <c r="BI120" s="51">
        <v>27.49</v>
      </c>
      <c r="BJ120" s="50">
        <v>22.58</v>
      </c>
      <c r="BK120" s="50">
        <v>24.35</v>
      </c>
      <c r="BL120" s="52">
        <v>989.5</v>
      </c>
      <c r="BM120" s="50">
        <v>50.05</v>
      </c>
      <c r="BN120" s="53">
        <v>0.93010000000000004</v>
      </c>
      <c r="BO120" s="51">
        <v>93.51</v>
      </c>
      <c r="BP120" s="50">
        <v>86.27</v>
      </c>
      <c r="BQ120" s="54">
        <f t="shared" si="36"/>
        <v>-7.2400000000000091</v>
      </c>
      <c r="BR120" s="46">
        <v>12530</v>
      </c>
      <c r="BS120" s="46">
        <v>12477</v>
      </c>
      <c r="BT120" s="56">
        <f t="shared" si="37"/>
        <v>-53</v>
      </c>
      <c r="BU120" s="46">
        <f t="shared" si="38"/>
        <v>0</v>
      </c>
      <c r="BV120" s="47">
        <v>0</v>
      </c>
      <c r="BW120" s="47">
        <v>0</v>
      </c>
      <c r="BY120" s="47">
        <v>24</v>
      </c>
      <c r="BZ120" s="47"/>
    </row>
    <row r="121" spans="1:78">
      <c r="A121" s="718"/>
      <c r="B121" s="24">
        <v>42851</v>
      </c>
      <c r="C121" s="25">
        <v>89.69</v>
      </c>
      <c r="D121" s="26">
        <v>0.4113</v>
      </c>
      <c r="E121" s="27">
        <v>102</v>
      </c>
      <c r="F121" s="27">
        <v>78</v>
      </c>
      <c r="G121" s="28">
        <v>24</v>
      </c>
      <c r="H121" s="28">
        <v>0</v>
      </c>
      <c r="I121" s="28">
        <v>24</v>
      </c>
      <c r="J121" s="28">
        <v>0</v>
      </c>
      <c r="K121" s="29">
        <v>0</v>
      </c>
      <c r="L121" s="29">
        <v>0</v>
      </c>
      <c r="M121" s="29">
        <v>0</v>
      </c>
      <c r="N121" s="29">
        <v>0</v>
      </c>
      <c r="O121" s="29">
        <v>12</v>
      </c>
      <c r="P121" s="29">
        <v>0</v>
      </c>
      <c r="Q121" s="29">
        <v>3500</v>
      </c>
      <c r="R121" s="30">
        <v>3206</v>
      </c>
      <c r="S121" s="30">
        <v>3206</v>
      </c>
      <c r="T121" s="31">
        <v>3149</v>
      </c>
      <c r="U121" s="31">
        <v>3254</v>
      </c>
      <c r="V121" s="28">
        <v>42</v>
      </c>
      <c r="W121" s="28">
        <v>0</v>
      </c>
      <c r="X121" s="28">
        <v>43</v>
      </c>
      <c r="Y121" s="28">
        <v>0</v>
      </c>
      <c r="Z121" s="28">
        <v>60</v>
      </c>
      <c r="AA121" s="27">
        <v>0</v>
      </c>
      <c r="AB121" s="32">
        <f t="shared" si="46"/>
        <v>105</v>
      </c>
      <c r="AC121" s="33">
        <f t="shared" si="28"/>
        <v>-57</v>
      </c>
      <c r="AD121" s="27">
        <v>144</v>
      </c>
      <c r="AE121" s="34">
        <f t="shared" si="29"/>
        <v>0.94155092592592593</v>
      </c>
      <c r="AF121" s="35">
        <f t="shared" si="30"/>
        <v>145.83333333333334</v>
      </c>
      <c r="AG121" s="34">
        <f t="shared" si="31"/>
        <v>0.89971428571428569</v>
      </c>
      <c r="AH121" s="36">
        <f t="shared" si="40"/>
        <v>1</v>
      </c>
      <c r="AI121" s="37">
        <f t="shared" si="39"/>
        <v>0.94137931034482747</v>
      </c>
      <c r="AJ121" s="49">
        <v>8.83</v>
      </c>
      <c r="AK121" s="332">
        <v>145.85</v>
      </c>
      <c r="AL121" s="40">
        <f t="shared" si="32"/>
        <v>1287.8554999999999</v>
      </c>
      <c r="AM121" s="49">
        <v>27.577999999999999</v>
      </c>
      <c r="AN121" s="27">
        <v>944</v>
      </c>
      <c r="AO121" s="42">
        <f t="shared" si="33"/>
        <v>26033.631999999998</v>
      </c>
      <c r="AP121" s="43">
        <f t="shared" si="41"/>
        <v>8676.2424579231501</v>
      </c>
      <c r="AQ121" s="40">
        <f t="shared" si="42"/>
        <v>133.58333333333334</v>
      </c>
      <c r="AR121" s="27">
        <v>0</v>
      </c>
      <c r="AS121" s="45">
        <v>0</v>
      </c>
      <c r="AT121" s="45">
        <v>0</v>
      </c>
      <c r="AU121" s="27">
        <v>0</v>
      </c>
      <c r="AV121" s="45">
        <v>17</v>
      </c>
      <c r="AW121" s="27">
        <v>720</v>
      </c>
      <c r="AX121" s="27">
        <v>0</v>
      </c>
      <c r="AY121" s="4"/>
      <c r="AZ121" s="46">
        <v>1017</v>
      </c>
      <c r="BA121" s="46">
        <v>1029</v>
      </c>
      <c r="BB121" s="46">
        <v>1208</v>
      </c>
      <c r="BC121" s="46">
        <f t="shared" si="45"/>
        <v>12</v>
      </c>
      <c r="BD121" s="46">
        <f t="shared" si="35"/>
        <v>8676.2424579231501</v>
      </c>
      <c r="BE121" s="136">
        <f t="shared" si="44"/>
        <v>50.333333333333336</v>
      </c>
      <c r="BF121" s="48">
        <v>1.05</v>
      </c>
      <c r="BG121" s="49">
        <v>1.02</v>
      </c>
      <c r="BH121" s="50">
        <v>29.24</v>
      </c>
      <c r="BI121" s="51">
        <v>27.23</v>
      </c>
      <c r="BJ121" s="50">
        <v>22.45</v>
      </c>
      <c r="BK121" s="50">
        <v>24.22</v>
      </c>
      <c r="BL121" s="52">
        <v>988.17</v>
      </c>
      <c r="BM121" s="50">
        <v>50.09</v>
      </c>
      <c r="BN121" s="63">
        <v>0.93</v>
      </c>
      <c r="BO121" s="50">
        <v>92.86</v>
      </c>
      <c r="BP121" s="50">
        <v>86.03</v>
      </c>
      <c r="BQ121" s="54">
        <f t="shared" si="36"/>
        <v>-6.8299999999999983</v>
      </c>
      <c r="BR121" s="46">
        <v>12590</v>
      </c>
      <c r="BS121" s="46">
        <v>12504</v>
      </c>
      <c r="BT121" s="56">
        <f t="shared" si="37"/>
        <v>-86</v>
      </c>
      <c r="BU121" s="46">
        <f t="shared" si="38"/>
        <v>2.0700000000000003</v>
      </c>
      <c r="BV121" s="47">
        <v>13.06</v>
      </c>
      <c r="BW121" s="47">
        <v>12.983000000000001</v>
      </c>
      <c r="BY121" s="47">
        <v>24</v>
      </c>
      <c r="BZ121" s="47">
        <v>4.75</v>
      </c>
    </row>
    <row r="122" spans="1:78">
      <c r="A122" s="718"/>
      <c r="B122" s="24">
        <v>42852</v>
      </c>
      <c r="C122" s="25">
        <v>88.48</v>
      </c>
      <c r="D122" s="26">
        <v>0.40100000000000002</v>
      </c>
      <c r="E122" s="27">
        <v>101</v>
      </c>
      <c r="F122" s="27">
        <v>76</v>
      </c>
      <c r="G122" s="28">
        <v>24</v>
      </c>
      <c r="H122" s="28">
        <v>0</v>
      </c>
      <c r="I122" s="28">
        <v>24</v>
      </c>
      <c r="J122" s="28">
        <v>0</v>
      </c>
      <c r="K122" s="29">
        <v>0</v>
      </c>
      <c r="L122" s="29">
        <v>0</v>
      </c>
      <c r="M122" s="29">
        <v>0</v>
      </c>
      <c r="N122" s="29">
        <v>0</v>
      </c>
      <c r="O122" s="29">
        <v>12</v>
      </c>
      <c r="P122" s="29">
        <v>0</v>
      </c>
      <c r="Q122" s="29">
        <v>3510</v>
      </c>
      <c r="R122" s="30">
        <v>3258</v>
      </c>
      <c r="S122" s="30">
        <v>3258</v>
      </c>
      <c r="T122" s="31">
        <v>3192</v>
      </c>
      <c r="U122" s="31">
        <v>3301</v>
      </c>
      <c r="V122" s="28">
        <v>43</v>
      </c>
      <c r="W122" s="28">
        <v>0</v>
      </c>
      <c r="X122" s="28">
        <v>43</v>
      </c>
      <c r="Y122" s="28">
        <v>0</v>
      </c>
      <c r="Z122" s="28">
        <v>60</v>
      </c>
      <c r="AA122" s="27">
        <v>0</v>
      </c>
      <c r="AB122" s="32">
        <f t="shared" si="46"/>
        <v>109</v>
      </c>
      <c r="AC122" s="33">
        <f t="shared" si="28"/>
        <v>-66</v>
      </c>
      <c r="AD122" s="27">
        <v>144</v>
      </c>
      <c r="AE122" s="34">
        <f t="shared" si="29"/>
        <v>0.95515046296296291</v>
      </c>
      <c r="AF122" s="35">
        <f t="shared" si="30"/>
        <v>146.25</v>
      </c>
      <c r="AG122" s="34">
        <f t="shared" si="31"/>
        <v>0.90940170940170939</v>
      </c>
      <c r="AH122" s="36">
        <f t="shared" si="40"/>
        <v>1</v>
      </c>
      <c r="AI122" s="37">
        <f t="shared" si="39"/>
        <v>0.94863013698630139</v>
      </c>
      <c r="AJ122" s="49">
        <v>8.8249999999999993</v>
      </c>
      <c r="AK122" s="332">
        <v>147.75</v>
      </c>
      <c r="AL122" s="40">
        <f t="shared" si="32"/>
        <v>1303.89375</v>
      </c>
      <c r="AM122" s="49">
        <v>27.914999999999999</v>
      </c>
      <c r="AN122" s="27">
        <v>944</v>
      </c>
      <c r="AO122" s="42">
        <f t="shared" si="33"/>
        <v>26351.759999999998</v>
      </c>
      <c r="AP122" s="43">
        <f t="shared" si="41"/>
        <v>8664.051926691729</v>
      </c>
      <c r="AQ122" s="40">
        <f t="shared" si="42"/>
        <v>135.75</v>
      </c>
      <c r="AR122" s="27">
        <v>0</v>
      </c>
      <c r="AS122" s="45">
        <v>0</v>
      </c>
      <c r="AT122" s="45">
        <v>0</v>
      </c>
      <c r="AU122" s="27">
        <v>0</v>
      </c>
      <c r="AV122" s="45">
        <v>15</v>
      </c>
      <c r="AW122" s="27">
        <v>720</v>
      </c>
      <c r="AX122" s="27">
        <v>0</v>
      </c>
      <c r="AY122" s="4"/>
      <c r="AZ122" s="46">
        <v>1026</v>
      </c>
      <c r="BA122" s="46">
        <v>1032</v>
      </c>
      <c r="BB122" s="46">
        <v>1243</v>
      </c>
      <c r="BC122" s="46">
        <f t="shared" si="45"/>
        <v>6</v>
      </c>
      <c r="BD122" s="46">
        <f t="shared" si="35"/>
        <v>8664.051926691729</v>
      </c>
      <c r="BE122" s="136">
        <f t="shared" si="44"/>
        <v>51.791666666666664</v>
      </c>
      <c r="BF122" s="48">
        <v>1.3</v>
      </c>
      <c r="BG122" s="49">
        <v>1.22</v>
      </c>
      <c r="BH122" s="50">
        <v>29.37</v>
      </c>
      <c r="BI122" s="51">
        <v>27.4</v>
      </c>
      <c r="BJ122" s="52">
        <v>22.53</v>
      </c>
      <c r="BK122" s="52">
        <v>24.2</v>
      </c>
      <c r="BL122" s="52">
        <v>989.96</v>
      </c>
      <c r="BM122" s="50">
        <v>50.08</v>
      </c>
      <c r="BN122" s="53">
        <v>0.92959999999999998</v>
      </c>
      <c r="BO122" s="47">
        <v>92.92</v>
      </c>
      <c r="BP122" s="47">
        <v>86.02</v>
      </c>
      <c r="BQ122" s="54">
        <f t="shared" si="36"/>
        <v>-6.9000000000000057</v>
      </c>
      <c r="BR122" s="46">
        <v>12582</v>
      </c>
      <c r="BS122" s="46">
        <v>12508</v>
      </c>
      <c r="BT122" s="56">
        <f t="shared" si="37"/>
        <v>-74</v>
      </c>
      <c r="BU122" s="46">
        <f t="shared" si="38"/>
        <v>2.52</v>
      </c>
      <c r="BV122" s="47">
        <v>24</v>
      </c>
      <c r="BW122" s="47">
        <v>24</v>
      </c>
      <c r="BY122" s="47">
        <v>24</v>
      </c>
      <c r="BZ122" s="47">
        <v>7.1</v>
      </c>
    </row>
    <row r="123" spans="1:78">
      <c r="A123" s="718"/>
      <c r="B123" s="24">
        <v>42853</v>
      </c>
      <c r="C123" s="25">
        <v>91.54</v>
      </c>
      <c r="D123" s="26">
        <v>0.41449999999999998</v>
      </c>
      <c r="E123" s="27">
        <v>102</v>
      </c>
      <c r="F123" s="27">
        <v>80</v>
      </c>
      <c r="G123" s="28">
        <v>24</v>
      </c>
      <c r="H123" s="28">
        <v>0</v>
      </c>
      <c r="I123" s="28">
        <v>24</v>
      </c>
      <c r="J123" s="28">
        <v>0</v>
      </c>
      <c r="K123" s="29">
        <v>0</v>
      </c>
      <c r="L123" s="29">
        <v>0</v>
      </c>
      <c r="M123" s="29">
        <v>0</v>
      </c>
      <c r="N123" s="29">
        <v>0</v>
      </c>
      <c r="O123" s="29">
        <v>12</v>
      </c>
      <c r="P123" s="29">
        <v>0</v>
      </c>
      <c r="Q123" s="29">
        <v>3485</v>
      </c>
      <c r="R123" s="30">
        <v>3230</v>
      </c>
      <c r="S123" s="30">
        <v>3230</v>
      </c>
      <c r="T123" s="31">
        <v>3164</v>
      </c>
      <c r="U123" s="31">
        <v>3270</v>
      </c>
      <c r="V123" s="28">
        <v>42</v>
      </c>
      <c r="W123" s="28">
        <v>0</v>
      </c>
      <c r="X123" s="28">
        <v>43</v>
      </c>
      <c r="Y123" s="28">
        <v>0</v>
      </c>
      <c r="Z123" s="28">
        <v>60</v>
      </c>
      <c r="AA123" s="27">
        <v>0</v>
      </c>
      <c r="AB123" s="32">
        <f t="shared" si="46"/>
        <v>106</v>
      </c>
      <c r="AC123" s="33">
        <f t="shared" si="28"/>
        <v>-66</v>
      </c>
      <c r="AD123" s="27">
        <v>145</v>
      </c>
      <c r="AE123" s="34">
        <f t="shared" si="29"/>
        <v>0.93965517241379315</v>
      </c>
      <c r="AF123" s="35">
        <f t="shared" si="30"/>
        <v>145.20833333333334</v>
      </c>
      <c r="AG123" s="34">
        <f t="shared" si="31"/>
        <v>0.90789096126255375</v>
      </c>
      <c r="AH123" s="36">
        <f t="shared" si="40"/>
        <v>1</v>
      </c>
      <c r="AI123" s="37">
        <f t="shared" si="39"/>
        <v>0.94827586206896541</v>
      </c>
      <c r="AJ123" s="49">
        <v>8.7200000000000006</v>
      </c>
      <c r="AK123" s="332">
        <v>148.43</v>
      </c>
      <c r="AL123" s="40">
        <f t="shared" si="32"/>
        <v>1294.3096</v>
      </c>
      <c r="AM123" s="49">
        <v>27.728000000000002</v>
      </c>
      <c r="AN123" s="27">
        <v>944</v>
      </c>
      <c r="AO123" s="42">
        <f t="shared" si="33"/>
        <v>26175.232</v>
      </c>
      <c r="AP123" s="43">
        <f t="shared" si="41"/>
        <v>8681.9031605562595</v>
      </c>
      <c r="AQ123" s="40">
        <f t="shared" si="42"/>
        <v>134.58333333333334</v>
      </c>
      <c r="AR123" s="27">
        <v>0</v>
      </c>
      <c r="AS123" s="45">
        <v>0</v>
      </c>
      <c r="AT123" s="45">
        <v>0</v>
      </c>
      <c r="AU123" s="27">
        <v>0</v>
      </c>
      <c r="AV123" s="45">
        <v>15</v>
      </c>
      <c r="AW123" s="27">
        <v>720</v>
      </c>
      <c r="AX123" s="27">
        <v>0</v>
      </c>
      <c r="AY123" s="4"/>
      <c r="AZ123" s="46">
        <v>1008</v>
      </c>
      <c r="BA123" s="46">
        <v>1024</v>
      </c>
      <c r="BB123" s="46">
        <v>1238</v>
      </c>
      <c r="BC123" s="46">
        <f t="shared" si="45"/>
        <v>16</v>
      </c>
      <c r="BD123" s="46">
        <f t="shared" si="35"/>
        <v>8681.9031605562595</v>
      </c>
      <c r="BE123" s="136">
        <f t="shared" si="44"/>
        <v>51.583333333333336</v>
      </c>
      <c r="BF123" s="48">
        <v>1.26</v>
      </c>
      <c r="BG123" s="49">
        <v>1.18</v>
      </c>
      <c r="BH123" s="50">
        <v>29.03</v>
      </c>
      <c r="BI123" s="51">
        <v>27.08</v>
      </c>
      <c r="BJ123" s="52">
        <v>22.34</v>
      </c>
      <c r="BK123" s="52">
        <v>24.12</v>
      </c>
      <c r="BL123" s="52">
        <v>988.38</v>
      </c>
      <c r="BM123" s="50">
        <v>50.09</v>
      </c>
      <c r="BN123" s="53">
        <v>0.92930000000000001</v>
      </c>
      <c r="BO123" s="47">
        <v>92.6</v>
      </c>
      <c r="BP123" s="47">
        <v>85.81</v>
      </c>
      <c r="BQ123" s="54">
        <f t="shared" si="36"/>
        <v>-6.789999999999992</v>
      </c>
      <c r="BR123" s="46">
        <v>12626</v>
      </c>
      <c r="BS123" s="46">
        <v>12519</v>
      </c>
      <c r="BT123" s="56">
        <f t="shared" si="37"/>
        <v>-107</v>
      </c>
      <c r="BU123" s="46">
        <f t="shared" si="38"/>
        <v>2.44</v>
      </c>
      <c r="BV123" s="47">
        <v>23.765999999999998</v>
      </c>
      <c r="BW123" s="47">
        <v>23.265999999999998</v>
      </c>
      <c r="BY123" s="47">
        <v>24</v>
      </c>
      <c r="BZ123" s="47">
        <v>7.82</v>
      </c>
    </row>
    <row r="124" spans="1:78">
      <c r="A124" s="718"/>
      <c r="B124" s="24">
        <v>42854</v>
      </c>
      <c r="C124" s="25">
        <v>88</v>
      </c>
      <c r="D124" s="26">
        <v>0.41</v>
      </c>
      <c r="E124" s="27">
        <v>97</v>
      </c>
      <c r="F124" s="27">
        <v>76</v>
      </c>
      <c r="G124" s="28">
        <v>24</v>
      </c>
      <c r="H124" s="28">
        <v>0</v>
      </c>
      <c r="I124" s="28">
        <v>24</v>
      </c>
      <c r="J124" s="28">
        <v>0</v>
      </c>
      <c r="K124" s="29">
        <v>0</v>
      </c>
      <c r="L124" s="29">
        <v>0</v>
      </c>
      <c r="M124" s="29">
        <v>0</v>
      </c>
      <c r="N124" s="29">
        <v>0</v>
      </c>
      <c r="O124" s="29">
        <v>12</v>
      </c>
      <c r="P124" s="29">
        <v>0</v>
      </c>
      <c r="Q124" s="29">
        <v>3517</v>
      </c>
      <c r="R124" s="30">
        <v>3221</v>
      </c>
      <c r="S124" s="30">
        <v>3221</v>
      </c>
      <c r="T124" s="31">
        <v>3160</v>
      </c>
      <c r="U124" s="31">
        <v>3268</v>
      </c>
      <c r="V124" s="28">
        <v>42</v>
      </c>
      <c r="W124" s="28">
        <v>0</v>
      </c>
      <c r="X124" s="28">
        <v>43</v>
      </c>
      <c r="Y124" s="28">
        <v>0</v>
      </c>
      <c r="Z124" s="28">
        <v>60</v>
      </c>
      <c r="AA124" s="27">
        <v>0</v>
      </c>
      <c r="AB124" s="32">
        <f t="shared" si="46"/>
        <v>108</v>
      </c>
      <c r="AC124" s="33">
        <f t="shared" si="28"/>
        <v>-61</v>
      </c>
      <c r="AD124" s="27">
        <v>145</v>
      </c>
      <c r="AE124" s="34">
        <f t="shared" si="29"/>
        <v>0.93908045977011489</v>
      </c>
      <c r="AF124" s="35">
        <f t="shared" si="30"/>
        <v>146.54166666666666</v>
      </c>
      <c r="AG124" s="34">
        <f t="shared" si="31"/>
        <v>0.89849303383565537</v>
      </c>
      <c r="AH124" s="36">
        <f t="shared" si="40"/>
        <v>1</v>
      </c>
      <c r="AI124" s="37">
        <f t="shared" si="39"/>
        <v>0.94482758620689644</v>
      </c>
      <c r="AJ124" s="49">
        <v>8.7349999999999994</v>
      </c>
      <c r="AK124" s="332">
        <v>148.59</v>
      </c>
      <c r="AL124" s="40">
        <f t="shared" si="32"/>
        <v>1297.9336499999999</v>
      </c>
      <c r="AM124" s="49">
        <v>27.654</v>
      </c>
      <c r="AN124" s="27">
        <v>945</v>
      </c>
      <c r="AO124" s="42">
        <f t="shared" si="33"/>
        <v>26133.03</v>
      </c>
      <c r="AP124" s="43">
        <f t="shared" si="41"/>
        <v>8680.6846993670879</v>
      </c>
      <c r="AQ124" s="40">
        <f t="shared" si="42"/>
        <v>134.20833333333334</v>
      </c>
      <c r="AR124" s="27">
        <v>0</v>
      </c>
      <c r="AS124" s="45">
        <v>0</v>
      </c>
      <c r="AT124" s="45">
        <v>0</v>
      </c>
      <c r="AU124" s="27">
        <v>0</v>
      </c>
      <c r="AV124" s="45">
        <v>16</v>
      </c>
      <c r="AW124" s="27">
        <v>720</v>
      </c>
      <c r="AX124" s="27">
        <v>0</v>
      </c>
      <c r="AY124" s="4"/>
      <c r="AZ124" s="46">
        <v>1024</v>
      </c>
      <c r="BA124" s="46">
        <v>1028</v>
      </c>
      <c r="BB124" s="46">
        <v>1216</v>
      </c>
      <c r="BC124" s="46">
        <f t="shared" si="45"/>
        <v>4</v>
      </c>
      <c r="BD124" s="46">
        <f t="shared" si="35"/>
        <v>8680.6846993670879</v>
      </c>
      <c r="BE124" s="136">
        <f t="shared" si="44"/>
        <v>50.666666666666664</v>
      </c>
      <c r="BF124" s="48">
        <v>1.109</v>
      </c>
      <c r="BG124" s="49">
        <v>1.069</v>
      </c>
      <c r="BH124" s="50">
        <v>29.37</v>
      </c>
      <c r="BI124" s="51">
        <v>27.29</v>
      </c>
      <c r="BJ124" s="52">
        <v>22.36</v>
      </c>
      <c r="BK124" s="52">
        <v>24.32</v>
      </c>
      <c r="BL124" s="52">
        <v>988.54</v>
      </c>
      <c r="BM124" s="50">
        <v>50.12</v>
      </c>
      <c r="BN124" s="53">
        <v>0.92930000000000001</v>
      </c>
      <c r="BO124" s="47">
        <v>92.9</v>
      </c>
      <c r="BP124" s="47">
        <v>86.03</v>
      </c>
      <c r="BQ124" s="54">
        <f t="shared" si="36"/>
        <v>-6.8700000000000045</v>
      </c>
      <c r="BR124" s="46">
        <v>12538</v>
      </c>
      <c r="BS124" s="46">
        <v>12476</v>
      </c>
      <c r="BT124" s="56">
        <f t="shared" si="37"/>
        <v>-62</v>
      </c>
      <c r="BU124" s="46">
        <f t="shared" si="38"/>
        <v>2.1779999999999999</v>
      </c>
      <c r="BV124" s="137">
        <v>12</v>
      </c>
      <c r="BW124" s="137">
        <v>12</v>
      </c>
      <c r="BY124" s="67">
        <v>24</v>
      </c>
      <c r="BZ124" s="67">
        <v>6.95</v>
      </c>
    </row>
  </sheetData>
  <mergeCells count="89">
    <mergeCell ref="A97:A103"/>
    <mergeCell ref="A104:A110"/>
    <mergeCell ref="A111:A117"/>
    <mergeCell ref="A118:A124"/>
    <mergeCell ref="A41:A47"/>
    <mergeCell ref="BY46:BZ46"/>
    <mergeCell ref="A48:A54"/>
    <mergeCell ref="A55:A61"/>
    <mergeCell ref="A62:A68"/>
    <mergeCell ref="A69:A75"/>
    <mergeCell ref="A76:A82"/>
    <mergeCell ref="A83:A89"/>
    <mergeCell ref="A90:A96"/>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CA3:CA5"/>
    <mergeCell ref="G4:H4"/>
    <mergeCell ref="I4:J4"/>
    <mergeCell ref="K4:L4"/>
    <mergeCell ref="M4:N4"/>
    <mergeCell ref="BG4:BG5"/>
    <mergeCell ref="A6:A12"/>
    <mergeCell ref="A13:A19"/>
    <mergeCell ref="A20:A26"/>
    <mergeCell ref="BE3:BE5"/>
    <mergeCell ref="BF3:BF5"/>
    <mergeCell ref="AO3:AO5"/>
    <mergeCell ref="AP3:AP5"/>
    <mergeCell ref="BT3:BT5"/>
    <mergeCell ref="BP3:BP5"/>
    <mergeCell ref="BM4:BM5"/>
    <mergeCell ref="BN4:BN5"/>
    <mergeCell ref="AW3:AW5"/>
    <mergeCell ref="AX3:AX5"/>
    <mergeCell ref="AY3:AY5"/>
    <mergeCell ref="BA3:BA5"/>
    <mergeCell ref="BB3:BB5"/>
    <mergeCell ref="BC3:BC5"/>
    <mergeCell ref="BK4:BK5"/>
    <mergeCell ref="BX3:BX5"/>
    <mergeCell ref="BZ3:BZ5"/>
    <mergeCell ref="BV4:BV5"/>
    <mergeCell ref="BD3:BD5"/>
    <mergeCell ref="BQ3:BQ5"/>
    <mergeCell ref="BS3:BS5"/>
    <mergeCell ref="BW3:BW5"/>
    <mergeCell ref="A34:A40"/>
    <mergeCell ref="A27:A33"/>
    <mergeCell ref="BH4:BH5"/>
    <mergeCell ref="BJ4:BJ5"/>
    <mergeCell ref="AQ3:AQ5"/>
    <mergeCell ref="AS3:AS5"/>
    <mergeCell ref="AT3:AT5"/>
    <mergeCell ref="AF3:AF5"/>
    <mergeCell ref="AG3:AG5"/>
    <mergeCell ref="AH3:AH5"/>
    <mergeCell ref="AI3:AI5"/>
    <mergeCell ref="BK3:BL3"/>
    <mergeCell ref="BO3:BO5"/>
    <mergeCell ref="BL4:BL5"/>
    <mergeCell ref="AU3:AU5"/>
    <mergeCell ref="AV3:AV5"/>
  </mergeCells>
  <phoneticPr fontId="0" type="noConversion"/>
  <conditionalFormatting sqref="Q13:S15">
    <cfRule type="cellIs" dxfId="6" priority="4" stopIfTrue="1" operator="greaterThan">
      <formula>3768</formula>
    </cfRule>
  </conditionalFormatting>
  <conditionalFormatting sqref="Q41:T43">
    <cfRule type="cellIs" dxfId="5" priority="3" stopIfTrue="1" operator="greaterThan">
      <formula>3768</formula>
    </cfRule>
  </conditionalFormatting>
  <conditionalFormatting sqref="Q69:T71">
    <cfRule type="cellIs" dxfId="3" priority="2" stopIfTrue="1" operator="greaterThan">
      <formula>3768</formula>
    </cfRule>
  </conditionalFormatting>
  <conditionalFormatting sqref="Q97:S99">
    <cfRule type="cellIs" dxfId="1" priority="1" stopIfTrue="1" operator="greaterThan">
      <formula>3768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Z81"/>
  <sheetViews>
    <sheetView workbookViewId="0">
      <selection activeCell="B6" sqref="A6:XFD33"/>
    </sheetView>
  </sheetViews>
  <sheetFormatPr defaultRowHeight="15"/>
  <cols>
    <col min="2" max="2" width="9.5703125" customWidth="1"/>
    <col min="32" max="32" width="10.28515625" customWidth="1"/>
    <col min="34" max="34" width="9.7109375" customWidth="1"/>
    <col min="36" max="36" width="9.5703125" bestFit="1" customWidth="1"/>
    <col min="38" max="38" width="9.5703125" bestFit="1" customWidth="1"/>
    <col min="40" max="40" width="9.5703125" bestFit="1" customWidth="1"/>
    <col min="41" max="41" width="10.5703125" bestFit="1" customWidth="1"/>
    <col min="43" max="43" width="10.28515625" style="210" customWidth="1"/>
    <col min="67" max="67" width="11.28515625" customWidth="1"/>
    <col min="68" max="68" width="11.42578125" customWidth="1"/>
    <col min="70" max="71" width="9.140625" style="5"/>
    <col min="72" max="72" width="9" customWidth="1"/>
    <col min="76" max="76" width="12" style="5" customWidth="1"/>
    <col min="77" max="77" width="11.85546875" style="5" customWidth="1"/>
    <col min="78" max="78" width="9.140625" hidden="1" customWidth="1"/>
    <col min="203" max="203" width="9.5703125" customWidth="1"/>
    <col min="233" max="233" width="10.28515625" customWidth="1"/>
    <col min="235" max="235" width="9.7109375" customWidth="1"/>
    <col min="237" max="237" width="9.5703125" bestFit="1" customWidth="1"/>
  </cols>
  <sheetData>
    <row r="1" spans="1:78"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row>
    <row r="2" spans="1:78" ht="18.75" thickBot="1">
      <c r="B2" s="597">
        <v>42767</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211"/>
      <c r="AR2" s="10"/>
      <c r="AS2" s="10"/>
      <c r="AT2" s="10"/>
      <c r="AU2" s="10"/>
      <c r="AV2" s="10"/>
      <c r="AW2" s="11"/>
      <c r="AX2" s="11"/>
    </row>
    <row r="3" spans="1:78" ht="13.7" customHeight="1"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648" t="s">
        <v>30</v>
      </c>
      <c r="AM3" s="579" t="s">
        <v>31</v>
      </c>
      <c r="AN3" s="579" t="s">
        <v>32</v>
      </c>
      <c r="AO3" s="570" t="s">
        <v>33</v>
      </c>
      <c r="AP3" s="637" t="s">
        <v>34</v>
      </c>
      <c r="AQ3" s="640" t="s">
        <v>35</v>
      </c>
      <c r="AR3" s="557" t="s">
        <v>36</v>
      </c>
      <c r="AS3" s="535" t="s">
        <v>37</v>
      </c>
      <c r="AT3" s="535" t="s">
        <v>38</v>
      </c>
      <c r="AU3" s="535" t="s">
        <v>39</v>
      </c>
      <c r="AV3" s="535" t="s">
        <v>40</v>
      </c>
      <c r="AW3" s="535" t="s">
        <v>41</v>
      </c>
      <c r="AX3" s="535" t="s">
        <v>42</v>
      </c>
      <c r="AZ3" s="535" t="s">
        <v>43</v>
      </c>
      <c r="BA3" s="535" t="s">
        <v>44</v>
      </c>
      <c r="BB3" s="535" t="s">
        <v>45</v>
      </c>
      <c r="BC3" s="535" t="s">
        <v>46</v>
      </c>
      <c r="BD3" s="534" t="s">
        <v>47</v>
      </c>
      <c r="BE3" s="534" t="s">
        <v>125</v>
      </c>
      <c r="BF3" s="14" t="s">
        <v>49</v>
      </c>
      <c r="BG3" s="14" t="s">
        <v>50</v>
      </c>
      <c r="BH3" s="14" t="s">
        <v>51</v>
      </c>
      <c r="BI3" s="212" t="s">
        <v>52</v>
      </c>
      <c r="BJ3" s="564" t="s">
        <v>53</v>
      </c>
      <c r="BK3" s="565"/>
      <c r="BL3" s="14" t="s">
        <v>54</v>
      </c>
      <c r="BM3" s="14" t="s">
        <v>55</v>
      </c>
      <c r="BN3" s="533" t="s">
        <v>56</v>
      </c>
      <c r="BO3" s="632" t="s">
        <v>57</v>
      </c>
      <c r="BP3" s="632" t="s">
        <v>58</v>
      </c>
      <c r="BQ3" s="15"/>
      <c r="BR3" s="633" t="s">
        <v>59</v>
      </c>
      <c r="BS3" s="633" t="s">
        <v>60</v>
      </c>
      <c r="BU3" s="14" t="s">
        <v>61</v>
      </c>
      <c r="BV3" s="533" t="s">
        <v>62</v>
      </c>
      <c r="BW3" s="533" t="s">
        <v>63</v>
      </c>
      <c r="BX3" s="536" t="s">
        <v>64</v>
      </c>
      <c r="BY3" s="536" t="s">
        <v>65</v>
      </c>
    </row>
    <row r="4" spans="1:78" ht="13.7" customHeight="1"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649"/>
      <c r="AM4" s="580"/>
      <c r="AN4" s="580"/>
      <c r="AO4" s="571"/>
      <c r="AP4" s="638"/>
      <c r="AQ4" s="641"/>
      <c r="AR4" s="565"/>
      <c r="AS4" s="631"/>
      <c r="AT4" s="631"/>
      <c r="AU4" s="631"/>
      <c r="AV4" s="631"/>
      <c r="AW4" s="631"/>
      <c r="AX4" s="631"/>
      <c r="AZ4" s="631"/>
      <c r="BA4" s="631"/>
      <c r="BB4" s="631"/>
      <c r="BC4" s="631"/>
      <c r="BD4" s="534"/>
      <c r="BE4" s="534"/>
      <c r="BF4" s="539" t="s">
        <v>68</v>
      </c>
      <c r="BG4" s="539" t="s">
        <v>68</v>
      </c>
      <c r="BH4" s="17" t="s">
        <v>69</v>
      </c>
      <c r="BI4" s="550" t="s">
        <v>70</v>
      </c>
      <c r="BJ4" s="550" t="s">
        <v>70</v>
      </c>
      <c r="BK4" s="550" t="s">
        <v>71</v>
      </c>
      <c r="BL4" s="539" t="s">
        <v>72</v>
      </c>
      <c r="BM4" s="539" t="s">
        <v>73</v>
      </c>
      <c r="BN4" s="534"/>
      <c r="BO4" s="632"/>
      <c r="BP4" s="632"/>
      <c r="BQ4" s="15"/>
      <c r="BR4" s="633"/>
      <c r="BS4" s="633"/>
      <c r="BU4" s="539" t="s">
        <v>68</v>
      </c>
      <c r="BV4" s="534"/>
      <c r="BW4" s="534"/>
      <c r="BX4" s="537"/>
      <c r="BY4" s="537"/>
    </row>
    <row r="5" spans="1:78" ht="27" customHeight="1"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34"/>
      <c r="W5" s="534"/>
      <c r="X5" s="534"/>
      <c r="Y5" s="534"/>
      <c r="Z5" s="534"/>
      <c r="AA5" s="534"/>
      <c r="AB5" s="627"/>
      <c r="AC5" s="624"/>
      <c r="AD5" s="621"/>
      <c r="AE5" s="624"/>
      <c r="AF5" s="560"/>
      <c r="AG5" s="560"/>
      <c r="AH5" s="560"/>
      <c r="AI5" s="563"/>
      <c r="AJ5" s="578"/>
      <c r="AK5" s="581"/>
      <c r="AL5" s="650"/>
      <c r="AM5" s="581"/>
      <c r="AN5" s="581"/>
      <c r="AO5" s="572"/>
      <c r="AP5" s="639"/>
      <c r="AQ5" s="642"/>
      <c r="AR5" s="565"/>
      <c r="AS5" s="631"/>
      <c r="AT5" s="631"/>
      <c r="AU5" s="631"/>
      <c r="AV5" s="631"/>
      <c r="AW5" s="631"/>
      <c r="AX5" s="631"/>
      <c r="AZ5" s="631"/>
      <c r="BA5" s="631"/>
      <c r="BB5" s="631"/>
      <c r="BC5" s="631"/>
      <c r="BD5" s="535"/>
      <c r="BE5" s="534"/>
      <c r="BF5" s="540"/>
      <c r="BG5" s="540"/>
      <c r="BH5" s="17" t="s">
        <v>78</v>
      </c>
      <c r="BI5" s="551"/>
      <c r="BJ5" s="551"/>
      <c r="BK5" s="551"/>
      <c r="BL5" s="540"/>
      <c r="BM5" s="540"/>
      <c r="BN5" s="535"/>
      <c r="BO5" s="632"/>
      <c r="BP5" s="632"/>
      <c r="BQ5" s="15"/>
      <c r="BR5" s="633"/>
      <c r="BS5" s="633"/>
      <c r="BU5" s="540"/>
      <c r="BV5" s="535"/>
      <c r="BW5" s="535"/>
      <c r="BX5" s="537"/>
      <c r="BY5" s="537"/>
    </row>
    <row r="6" spans="1:78" ht="14.25" customHeight="1">
      <c r="A6" s="547" t="s">
        <v>84</v>
      </c>
      <c r="B6" s="213">
        <v>42764</v>
      </c>
      <c r="C6" s="25">
        <v>62.5</v>
      </c>
      <c r="D6" s="26">
        <v>0.73499999999999999</v>
      </c>
      <c r="E6" s="27">
        <v>71</v>
      </c>
      <c r="F6" s="27">
        <v>54</v>
      </c>
      <c r="G6" s="28">
        <v>24</v>
      </c>
      <c r="H6" s="28">
        <v>0</v>
      </c>
      <c r="I6" s="28">
        <v>24</v>
      </c>
      <c r="J6" s="28">
        <v>0</v>
      </c>
      <c r="K6" s="29">
        <v>0</v>
      </c>
      <c r="L6" s="29">
        <v>0</v>
      </c>
      <c r="M6" s="29">
        <v>0</v>
      </c>
      <c r="N6" s="29">
        <v>0</v>
      </c>
      <c r="O6" s="29">
        <v>0</v>
      </c>
      <c r="P6" s="29">
        <v>0</v>
      </c>
      <c r="Q6" s="29">
        <v>3715</v>
      </c>
      <c r="R6" s="30">
        <v>3104</v>
      </c>
      <c r="S6" s="30">
        <v>3104</v>
      </c>
      <c r="T6" s="31">
        <v>3051</v>
      </c>
      <c r="U6" s="31">
        <v>3146</v>
      </c>
      <c r="V6" s="28">
        <v>41</v>
      </c>
      <c r="W6" s="28">
        <v>0</v>
      </c>
      <c r="X6" s="28">
        <v>44</v>
      </c>
      <c r="Y6" s="28">
        <v>0</v>
      </c>
      <c r="Z6" s="28">
        <v>63</v>
      </c>
      <c r="AA6" s="27">
        <v>0</v>
      </c>
      <c r="AB6" s="32">
        <f t="shared" ref="AB6:AB40" si="0">U6-T6+AX6</f>
        <v>95</v>
      </c>
      <c r="AC6" s="33">
        <f>T6-S6</f>
        <v>-53</v>
      </c>
      <c r="AD6" s="27">
        <v>133</v>
      </c>
      <c r="AE6" s="214">
        <f>IF(AD6&gt;0, U6/(AD6*24),"no data")</f>
        <v>0.98558897243107768</v>
      </c>
      <c r="AF6" s="35">
        <f>IF(Q6&gt;0,Q6/24,"no data")</f>
        <v>154.79166666666666</v>
      </c>
      <c r="AG6" s="34">
        <f>IF(T6&gt;0,(T6/Q6),"no data")</f>
        <v>0.8212651413189771</v>
      </c>
      <c r="AH6" s="36">
        <f t="shared" ref="AH6:AH40" si="1">(1440-((V6*W6)+(X6*Y6)+(Z6*AA6))/(V6+X6+Z6))/1440</f>
        <v>1</v>
      </c>
      <c r="AI6" s="37">
        <f>IF(T6&gt;0,(1440-((W6*V6+AR6*AS6)+(Y6*X6+AT6*AU6)+(Z6*AA6+AV6*AW6))/(V6+X6+Z6))/1440,"no data")</f>
        <v>0.87837837837837829</v>
      </c>
      <c r="AJ6" s="49">
        <v>11.29</v>
      </c>
      <c r="AK6" s="40">
        <v>172.79</v>
      </c>
      <c r="AL6" s="40">
        <f t="shared" ref="AL6:AL40" si="2">AJ6*AK6</f>
        <v>1950.7990999999997</v>
      </c>
      <c r="AM6" s="49">
        <v>25.853999999999999</v>
      </c>
      <c r="AN6" s="27">
        <v>935</v>
      </c>
      <c r="AO6" s="215">
        <f t="shared" ref="AO6:AO40" si="3">AM6*AN6</f>
        <v>24173.489999999998</v>
      </c>
      <c r="AP6" s="216">
        <f t="shared" ref="AP6:AP40" si="4">IF(T6&gt;0,((((AJ6*AK6)+(AM6*AN6))/(T6*1000))*1000000),"no data")</f>
        <v>8562.5333005571938</v>
      </c>
      <c r="AQ6" s="217">
        <f t="shared" ref="AQ6:AQ40" si="5">R6/24</f>
        <v>129.33333333333334</v>
      </c>
      <c r="AR6" s="27">
        <v>0</v>
      </c>
      <c r="AS6" s="45">
        <v>0</v>
      </c>
      <c r="AT6" s="45">
        <v>0</v>
      </c>
      <c r="AU6" s="27">
        <v>0</v>
      </c>
      <c r="AV6" s="45">
        <v>18</v>
      </c>
      <c r="AW6" s="27">
        <v>1440</v>
      </c>
      <c r="AX6" s="27">
        <v>0</v>
      </c>
      <c r="AZ6" s="46">
        <v>995</v>
      </c>
      <c r="BA6" s="46">
        <v>1064</v>
      </c>
      <c r="BB6" s="46">
        <v>1087</v>
      </c>
      <c r="BC6" s="218">
        <f>(BA6-AZ6)</f>
        <v>69</v>
      </c>
      <c r="BD6" s="46">
        <f>AP6</f>
        <v>8562.5333005571938</v>
      </c>
      <c r="BE6" s="46">
        <f t="shared" ref="BE6:BE36" si="6">AP6</f>
        <v>8562.5333005571938</v>
      </c>
      <c r="BF6" s="48">
        <v>0.221</v>
      </c>
      <c r="BG6" s="49">
        <v>0</v>
      </c>
      <c r="BH6" s="50">
        <v>0</v>
      </c>
      <c r="BI6" s="51">
        <v>27.06</v>
      </c>
      <c r="BJ6" s="50">
        <v>23.2</v>
      </c>
      <c r="BK6" s="50">
        <v>31.06</v>
      </c>
      <c r="BL6" s="52">
        <v>999.21</v>
      </c>
      <c r="BM6" s="50">
        <v>49.99</v>
      </c>
      <c r="BN6" s="53">
        <v>0.91800000000000004</v>
      </c>
      <c r="BO6" s="51">
        <v>82.86</v>
      </c>
      <c r="BP6" s="50">
        <v>84.39</v>
      </c>
      <c r="BR6" s="46">
        <v>12794</v>
      </c>
      <c r="BS6" s="46">
        <v>12779</v>
      </c>
      <c r="BT6" s="169">
        <f>BS6-BR6</f>
        <v>-15</v>
      </c>
      <c r="BU6" s="46">
        <f>BF6+BG6</f>
        <v>0.221</v>
      </c>
      <c r="BV6" s="47">
        <v>10.17</v>
      </c>
      <c r="BW6" s="47">
        <v>0</v>
      </c>
      <c r="BX6" s="47">
        <v>0</v>
      </c>
      <c r="BY6" s="47">
        <v>0</v>
      </c>
      <c r="BZ6" s="219"/>
    </row>
    <row r="7" spans="1:78">
      <c r="A7" s="548"/>
      <c r="B7" s="213">
        <v>42765</v>
      </c>
      <c r="C7" s="25">
        <v>63.2</v>
      </c>
      <c r="D7" s="26">
        <v>0.72099999999999997</v>
      </c>
      <c r="E7" s="27">
        <v>73</v>
      </c>
      <c r="F7" s="27">
        <v>56</v>
      </c>
      <c r="G7" s="28">
        <v>24</v>
      </c>
      <c r="H7" s="28">
        <v>0</v>
      </c>
      <c r="I7" s="28">
        <v>24</v>
      </c>
      <c r="J7" s="28">
        <v>0</v>
      </c>
      <c r="K7" s="29">
        <v>0</v>
      </c>
      <c r="L7" s="29">
        <v>0</v>
      </c>
      <c r="M7" s="29">
        <v>0</v>
      </c>
      <c r="N7" s="29">
        <v>0</v>
      </c>
      <c r="O7" s="29">
        <v>0</v>
      </c>
      <c r="P7" s="29">
        <v>0</v>
      </c>
      <c r="Q7" s="29">
        <v>3710</v>
      </c>
      <c r="R7" s="30">
        <v>3345.5</v>
      </c>
      <c r="S7" s="30">
        <v>3345.5</v>
      </c>
      <c r="T7" s="31">
        <v>3289</v>
      </c>
      <c r="U7" s="31">
        <v>3390</v>
      </c>
      <c r="V7" s="28">
        <v>44</v>
      </c>
      <c r="W7" s="28">
        <v>0</v>
      </c>
      <c r="X7" s="28">
        <v>44</v>
      </c>
      <c r="Y7" s="28">
        <v>0</v>
      </c>
      <c r="Z7" s="28">
        <v>63</v>
      </c>
      <c r="AA7" s="27">
        <v>0</v>
      </c>
      <c r="AB7" s="32">
        <f t="shared" si="0"/>
        <v>101</v>
      </c>
      <c r="AC7" s="33">
        <f>T7-S7</f>
        <v>-56.5</v>
      </c>
      <c r="AD7" s="27">
        <v>151</v>
      </c>
      <c r="AE7" s="214">
        <f>IF(AD7&gt;0, U7/(AD7*24),"no data")</f>
        <v>0.93543046357615889</v>
      </c>
      <c r="AF7" s="35">
        <f>IF(Q7&gt;0,Q7/24,"no data")</f>
        <v>154.58333333333334</v>
      </c>
      <c r="AG7" s="34">
        <f>IF(T7&gt;0,(T7/Q7),"no data")</f>
        <v>0.88652291105121295</v>
      </c>
      <c r="AH7" s="36">
        <f t="shared" si="1"/>
        <v>1</v>
      </c>
      <c r="AI7" s="37">
        <f>IF(T7&gt;0,(1440-((W7*V7+AR7*AS7)+(Y7*X7+AT7*AU7)+(Z7*AA7+AV7*AW7))/(V7+X7+Z7))/1440,"no data")</f>
        <v>0.9403973509933774</v>
      </c>
      <c r="AJ7" s="49">
        <v>11.3</v>
      </c>
      <c r="AK7" s="40">
        <v>173.28</v>
      </c>
      <c r="AL7" s="40">
        <f t="shared" si="2"/>
        <v>1958.0640000000001</v>
      </c>
      <c r="AM7" s="49">
        <v>28.291</v>
      </c>
      <c r="AN7" s="27">
        <v>937</v>
      </c>
      <c r="AO7" s="215">
        <f t="shared" si="3"/>
        <v>26508.667000000001</v>
      </c>
      <c r="AP7" s="216">
        <f t="shared" si="4"/>
        <v>8655.132563089086</v>
      </c>
      <c r="AQ7" s="217">
        <f t="shared" si="5"/>
        <v>139.39583333333334</v>
      </c>
      <c r="AR7" s="27">
        <v>0</v>
      </c>
      <c r="AS7" s="45">
        <v>0</v>
      </c>
      <c r="AT7" s="45">
        <v>0</v>
      </c>
      <c r="AU7" s="27">
        <v>0</v>
      </c>
      <c r="AV7" s="45">
        <v>9</v>
      </c>
      <c r="AW7" s="27">
        <v>1440</v>
      </c>
      <c r="AX7" s="27">
        <v>0</v>
      </c>
      <c r="AZ7" s="46">
        <v>1061</v>
      </c>
      <c r="BA7" s="46">
        <v>1051</v>
      </c>
      <c r="BB7" s="46">
        <v>1278</v>
      </c>
      <c r="BC7" s="218">
        <f>(BA7-AZ7)</f>
        <v>-10</v>
      </c>
      <c r="BD7" s="46">
        <f>AP7</f>
        <v>8655.132563089086</v>
      </c>
      <c r="BE7" s="46">
        <f t="shared" si="6"/>
        <v>8655.132563089086</v>
      </c>
      <c r="BF7" s="48">
        <v>1.2689999999999999</v>
      </c>
      <c r="BG7" s="49">
        <v>1.095</v>
      </c>
      <c r="BH7" s="50">
        <v>16.809999999999999</v>
      </c>
      <c r="BI7" s="50">
        <v>28.3</v>
      </c>
      <c r="BJ7" s="51">
        <v>23.01</v>
      </c>
      <c r="BK7" s="50">
        <v>30.73</v>
      </c>
      <c r="BL7" s="52">
        <v>997.21</v>
      </c>
      <c r="BM7" s="50">
        <v>50.01</v>
      </c>
      <c r="BN7" s="53">
        <v>0.91779999999999995</v>
      </c>
      <c r="BO7" s="61">
        <v>88.47</v>
      </c>
      <c r="BP7" s="50">
        <v>84.22</v>
      </c>
      <c r="BR7" s="46">
        <v>12562</v>
      </c>
      <c r="BS7" s="46">
        <v>12826</v>
      </c>
      <c r="BT7" s="169">
        <f>BS7-BR7</f>
        <v>264</v>
      </c>
      <c r="BU7" s="46">
        <f>BF7+BG7</f>
        <v>2.3639999999999999</v>
      </c>
      <c r="BV7" s="47">
        <v>24</v>
      </c>
      <c r="BW7" s="47">
        <v>12.48</v>
      </c>
      <c r="BX7" s="47">
        <v>12.7</v>
      </c>
      <c r="BY7" s="47">
        <v>5.42</v>
      </c>
      <c r="BZ7" s="219"/>
    </row>
    <row r="8" spans="1:78">
      <c r="A8" s="548"/>
      <c r="B8" s="213">
        <v>42766</v>
      </c>
      <c r="C8" s="25">
        <v>61</v>
      </c>
      <c r="D8" s="26">
        <v>0.76600000000000001</v>
      </c>
      <c r="E8" s="27">
        <v>71</v>
      </c>
      <c r="F8" s="27">
        <v>51</v>
      </c>
      <c r="G8" s="28">
        <v>24</v>
      </c>
      <c r="H8" s="28">
        <v>0</v>
      </c>
      <c r="I8" s="28">
        <v>24</v>
      </c>
      <c r="J8" s="28">
        <v>0</v>
      </c>
      <c r="K8" s="29">
        <v>0</v>
      </c>
      <c r="L8" s="29">
        <v>0</v>
      </c>
      <c r="M8" s="29">
        <v>0</v>
      </c>
      <c r="N8" s="29">
        <v>0</v>
      </c>
      <c r="O8" s="29">
        <v>0</v>
      </c>
      <c r="P8" s="29">
        <v>0</v>
      </c>
      <c r="Q8" s="29">
        <v>3714</v>
      </c>
      <c r="R8" s="30">
        <v>3578</v>
      </c>
      <c r="S8" s="30">
        <v>3578</v>
      </c>
      <c r="T8" s="31">
        <v>3522</v>
      </c>
      <c r="U8" s="31">
        <v>3628</v>
      </c>
      <c r="V8" s="28">
        <v>46</v>
      </c>
      <c r="W8" s="28">
        <v>0</v>
      </c>
      <c r="X8" s="28">
        <v>44</v>
      </c>
      <c r="Y8" s="28">
        <v>0</v>
      </c>
      <c r="Z8" s="28">
        <v>63</v>
      </c>
      <c r="AA8" s="27">
        <v>0</v>
      </c>
      <c r="AB8" s="32">
        <f t="shared" si="0"/>
        <v>106</v>
      </c>
      <c r="AC8" s="33">
        <f>T8-S8</f>
        <v>-56</v>
      </c>
      <c r="AD8" s="27">
        <v>153</v>
      </c>
      <c r="AE8" s="214">
        <f>IF(AD8&gt;0, U8/(AD8*24),"no data")</f>
        <v>0.98801742919389979</v>
      </c>
      <c r="AF8" s="35">
        <f>IF(Q8&gt;0,Q8/24,"no data")</f>
        <v>154.75</v>
      </c>
      <c r="AG8" s="34">
        <f>IF(T8&gt;0,(T8/Q8),"no data")</f>
        <v>0.94830371567043614</v>
      </c>
      <c r="AH8" s="36">
        <f t="shared" si="1"/>
        <v>1</v>
      </c>
      <c r="AI8" s="37">
        <f>IF(T8&gt;0,(1440-((W8*V8+AR8*AS8)+(Y8*X8+AT8*AU8)+(Z8*AA8+AV8*AW8))/(V8+X8+Z8))/1440,"no data")</f>
        <v>0.98039215686274506</v>
      </c>
      <c r="AJ8" s="49">
        <v>11.45</v>
      </c>
      <c r="AK8" s="40">
        <v>172.7</v>
      </c>
      <c r="AL8" s="40">
        <f t="shared" si="2"/>
        <v>1977.4149999999997</v>
      </c>
      <c r="AM8" s="49">
        <v>30.459</v>
      </c>
      <c r="AN8" s="27">
        <v>939</v>
      </c>
      <c r="AO8" s="215">
        <f t="shared" si="3"/>
        <v>28601.001</v>
      </c>
      <c r="AP8" s="216">
        <f t="shared" si="4"/>
        <v>8682.1169789892101</v>
      </c>
      <c r="AQ8" s="217">
        <f t="shared" si="5"/>
        <v>149.08333333333334</v>
      </c>
      <c r="AR8" s="27">
        <v>0</v>
      </c>
      <c r="AS8" s="45">
        <v>0</v>
      </c>
      <c r="AT8" s="45">
        <v>0</v>
      </c>
      <c r="AU8" s="27">
        <v>0</v>
      </c>
      <c r="AV8" s="45">
        <v>3</v>
      </c>
      <c r="AW8" s="27">
        <v>1440</v>
      </c>
      <c r="AX8" s="27">
        <v>0</v>
      </c>
      <c r="AZ8" s="46">
        <v>1124</v>
      </c>
      <c r="BA8" s="46">
        <v>1055</v>
      </c>
      <c r="BB8" s="46">
        <v>1449</v>
      </c>
      <c r="BC8" s="218">
        <f>(BA8-AZ8)</f>
        <v>-69</v>
      </c>
      <c r="BD8" s="46">
        <f>AP8</f>
        <v>8682.1169789892101</v>
      </c>
      <c r="BE8" s="46">
        <f t="shared" si="6"/>
        <v>8682.1169789892101</v>
      </c>
      <c r="BF8" s="48">
        <v>2.044</v>
      </c>
      <c r="BG8" s="49">
        <v>2.044</v>
      </c>
      <c r="BH8" s="50">
        <v>27.87</v>
      </c>
      <c r="BI8" s="51">
        <v>29.35</v>
      </c>
      <c r="BJ8" s="50">
        <v>23.04</v>
      </c>
      <c r="BK8" s="50">
        <v>30.72</v>
      </c>
      <c r="BL8" s="52">
        <v>997.29</v>
      </c>
      <c r="BM8" s="50">
        <v>50.03</v>
      </c>
      <c r="BN8" s="53">
        <v>0.91830000000000001</v>
      </c>
      <c r="BO8" s="51">
        <v>92.78</v>
      </c>
      <c r="BP8" s="50">
        <v>84.17</v>
      </c>
      <c r="BR8" s="46">
        <v>12306</v>
      </c>
      <c r="BS8" s="46">
        <v>12775</v>
      </c>
      <c r="BT8" s="169">
        <f>BS8-BR8</f>
        <v>469</v>
      </c>
      <c r="BU8" s="46">
        <f>BF8+BG8</f>
        <v>4.0880000000000001</v>
      </c>
      <c r="BV8" s="47">
        <v>24</v>
      </c>
      <c r="BW8" s="47">
        <v>24</v>
      </c>
      <c r="BX8" s="47">
        <v>20.666666666666668</v>
      </c>
      <c r="BY8" s="47">
        <v>7.3</v>
      </c>
      <c r="BZ8" s="219"/>
    </row>
    <row r="9" spans="1:78">
      <c r="A9" s="548"/>
      <c r="B9" s="213">
        <v>42767</v>
      </c>
      <c r="C9" s="25">
        <v>60.76</v>
      </c>
      <c r="D9" s="26">
        <v>0.69640000000000002</v>
      </c>
      <c r="E9" s="27">
        <v>74</v>
      </c>
      <c r="F9" s="27">
        <v>47</v>
      </c>
      <c r="G9" s="28">
        <v>24</v>
      </c>
      <c r="H9" s="28">
        <v>0</v>
      </c>
      <c r="I9" s="28">
        <v>24</v>
      </c>
      <c r="J9" s="28">
        <v>0</v>
      </c>
      <c r="K9" s="29">
        <v>0</v>
      </c>
      <c r="L9" s="29">
        <v>0</v>
      </c>
      <c r="M9" s="29">
        <v>0</v>
      </c>
      <c r="N9" s="29">
        <v>0</v>
      </c>
      <c r="O9" s="29">
        <v>0</v>
      </c>
      <c r="P9" s="29">
        <v>0</v>
      </c>
      <c r="Q9" s="29">
        <v>3707</v>
      </c>
      <c r="R9" s="30">
        <v>3587</v>
      </c>
      <c r="S9" s="30">
        <v>3587</v>
      </c>
      <c r="T9" s="220">
        <v>3531</v>
      </c>
      <c r="U9" s="221">
        <v>3642</v>
      </c>
      <c r="V9" s="28">
        <v>46</v>
      </c>
      <c r="W9" s="28">
        <v>0</v>
      </c>
      <c r="X9" s="28">
        <v>44</v>
      </c>
      <c r="Y9" s="28">
        <v>0</v>
      </c>
      <c r="Z9" s="28">
        <v>63</v>
      </c>
      <c r="AA9" s="27">
        <v>0</v>
      </c>
      <c r="AB9" s="222">
        <f t="shared" si="0"/>
        <v>111</v>
      </c>
      <c r="AC9" s="223">
        <f>T9-S9</f>
        <v>-56</v>
      </c>
      <c r="AD9" s="224">
        <v>156</v>
      </c>
      <c r="AE9" s="225">
        <f>IF(AD9&gt;0, U9/(AD9*24),"no data")</f>
        <v>0.97275641025641024</v>
      </c>
      <c r="AF9" s="226">
        <f>IF(Q9&gt;0,Q9/24,"no data")</f>
        <v>154.45833333333334</v>
      </c>
      <c r="AG9" s="37">
        <f>IF(T9&gt;0,(T9/Q9),"no data")</f>
        <v>0.95252225519287836</v>
      </c>
      <c r="AH9" s="36">
        <f t="shared" si="1"/>
        <v>1</v>
      </c>
      <c r="AI9" s="37">
        <f>IF(T9&gt;0,(1440-((W9*V9+AR9*AS9)+(Y9*X9+AT9*AU9)+(Z9*AA9+AV9*AW9))/(V9+X9+Z9))/1440,"no data")</f>
        <v>0.99346405228758161</v>
      </c>
      <c r="AJ9" s="38">
        <v>11.475</v>
      </c>
      <c r="AK9" s="39">
        <v>175.2</v>
      </c>
      <c r="AL9" s="40">
        <f t="shared" si="2"/>
        <v>2010.4199999999998</v>
      </c>
      <c r="AM9" s="38">
        <v>30.609000000000002</v>
      </c>
      <c r="AN9" s="41">
        <v>939</v>
      </c>
      <c r="AO9" s="215">
        <f t="shared" si="3"/>
        <v>28741.851000000002</v>
      </c>
      <c r="AP9" s="227">
        <f t="shared" si="4"/>
        <v>8709.2242990654213</v>
      </c>
      <c r="AQ9" s="217">
        <f t="shared" si="5"/>
        <v>149.45833333333334</v>
      </c>
      <c r="AR9" s="27">
        <v>0</v>
      </c>
      <c r="AS9" s="45">
        <v>0</v>
      </c>
      <c r="AT9" s="45">
        <v>0</v>
      </c>
      <c r="AU9" s="27">
        <v>0</v>
      </c>
      <c r="AV9" s="45">
        <v>1</v>
      </c>
      <c r="AW9" s="27">
        <v>1440</v>
      </c>
      <c r="AX9" s="27">
        <v>0</v>
      </c>
      <c r="AY9" s="4"/>
      <c r="AZ9" s="46">
        <v>1100</v>
      </c>
      <c r="BA9" s="46">
        <v>1062</v>
      </c>
      <c r="BB9" s="46">
        <v>1480</v>
      </c>
      <c r="BC9" s="183">
        <f>(BA9-AZ9)</f>
        <v>-38</v>
      </c>
      <c r="BD9" s="50">
        <f>AP9</f>
        <v>8709.2242990654213</v>
      </c>
      <c r="BE9" s="46">
        <f t="shared" si="6"/>
        <v>8709.2242990654213</v>
      </c>
      <c r="BF9" s="228">
        <v>2.1829999999999998</v>
      </c>
      <c r="BG9" s="52">
        <v>2.1829999999999998</v>
      </c>
      <c r="BH9" s="52">
        <v>31.8</v>
      </c>
      <c r="BI9" s="50">
        <v>28.91</v>
      </c>
      <c r="BJ9" s="50">
        <v>23.22</v>
      </c>
      <c r="BK9" s="50">
        <v>30.69</v>
      </c>
      <c r="BL9" s="52">
        <v>997.88</v>
      </c>
      <c r="BM9" s="50">
        <v>49.99</v>
      </c>
      <c r="BN9" s="52">
        <v>0.91800000000000004</v>
      </c>
      <c r="BO9" s="50">
        <v>89.61</v>
      </c>
      <c r="BP9" s="50">
        <v>83.92</v>
      </c>
      <c r="BQ9" s="5">
        <f>BP9-BO9</f>
        <v>-5.6899999999999977</v>
      </c>
      <c r="BR9" s="46">
        <v>12365</v>
      </c>
      <c r="BS9" s="46">
        <v>12765</v>
      </c>
      <c r="BT9" s="169">
        <f>BS9-BR9</f>
        <v>400</v>
      </c>
      <c r="BU9" s="46">
        <f>BF9+BG9</f>
        <v>4.3659999999999997</v>
      </c>
      <c r="BV9" s="47">
        <v>24</v>
      </c>
      <c r="BW9" s="47">
        <v>24</v>
      </c>
      <c r="BX9" s="46">
        <v>15.26</v>
      </c>
      <c r="BY9" s="46">
        <v>7.1</v>
      </c>
      <c r="BZ9" s="219"/>
    </row>
    <row r="10" spans="1:78">
      <c r="A10" s="548"/>
      <c r="B10" s="213">
        <v>42768</v>
      </c>
      <c r="C10" s="25">
        <v>61.88</v>
      </c>
      <c r="D10" s="26">
        <v>0.6754</v>
      </c>
      <c r="E10" s="27">
        <v>69</v>
      </c>
      <c r="F10" s="27">
        <v>55</v>
      </c>
      <c r="G10" s="28">
        <v>24</v>
      </c>
      <c r="H10" s="28">
        <v>0</v>
      </c>
      <c r="I10" s="28">
        <v>24</v>
      </c>
      <c r="J10" s="28">
        <v>0</v>
      </c>
      <c r="K10" s="29">
        <v>0</v>
      </c>
      <c r="L10" s="29">
        <v>0</v>
      </c>
      <c r="M10" s="29">
        <v>0</v>
      </c>
      <c r="N10" s="29">
        <v>0</v>
      </c>
      <c r="O10" s="29">
        <v>0</v>
      </c>
      <c r="P10" s="29">
        <v>0</v>
      </c>
      <c r="Q10" s="29">
        <v>3716</v>
      </c>
      <c r="R10" s="30">
        <v>3582</v>
      </c>
      <c r="S10" s="30">
        <v>3582</v>
      </c>
      <c r="T10" s="220">
        <v>3528</v>
      </c>
      <c r="U10" s="221">
        <v>3639</v>
      </c>
      <c r="V10" s="28">
        <v>46</v>
      </c>
      <c r="W10" s="28">
        <v>0</v>
      </c>
      <c r="X10" s="28">
        <v>44</v>
      </c>
      <c r="Y10" s="28">
        <v>0</v>
      </c>
      <c r="Z10" s="28">
        <v>64</v>
      </c>
      <c r="AA10" s="27">
        <v>0</v>
      </c>
      <c r="AB10" s="32">
        <f t="shared" si="0"/>
        <v>111</v>
      </c>
      <c r="AC10" s="33">
        <f t="shared" ref="AC10:AC40" si="7">T10-S10</f>
        <v>-54</v>
      </c>
      <c r="AD10" s="27">
        <v>154</v>
      </c>
      <c r="AE10" s="214">
        <f t="shared" ref="AE10:AE40" si="8">IF(AD10&gt;0, U10/(AD10*24),"no data")</f>
        <v>0.98457792207792205</v>
      </c>
      <c r="AF10" s="35">
        <f t="shared" ref="AF10:AF40" si="9">IF(Q10&gt;0,Q10/24,"no data")</f>
        <v>154.83333333333334</v>
      </c>
      <c r="AG10" s="34">
        <f t="shared" ref="AG10:AG40" si="10">IF(T10&gt;0,(T10/Q10),"no data")</f>
        <v>0.94940796555435958</v>
      </c>
      <c r="AH10" s="36">
        <f t="shared" si="1"/>
        <v>1</v>
      </c>
      <c r="AI10" s="37">
        <f>IF(T10&gt;0,(1440-((W10*V10+AR10*AS10)+(Y10*X10+AT10*AU10)+(Z10*AA10+AV10*AW10))/(V10+X10+Z10))/1440,"no data")</f>
        <v>0.98051948051948046</v>
      </c>
      <c r="AJ10" s="57">
        <v>11.5</v>
      </c>
      <c r="AK10" s="58">
        <v>177.19</v>
      </c>
      <c r="AL10" s="40">
        <f t="shared" si="2"/>
        <v>2037.6849999999999</v>
      </c>
      <c r="AM10" s="57">
        <v>30.506</v>
      </c>
      <c r="AN10" s="59">
        <v>940</v>
      </c>
      <c r="AO10" s="215">
        <f t="shared" si="3"/>
        <v>28675.64</v>
      </c>
      <c r="AP10" s="216">
        <f t="shared" si="4"/>
        <v>8705.5909863945581</v>
      </c>
      <c r="AQ10" s="217">
        <f t="shared" si="5"/>
        <v>149.25</v>
      </c>
      <c r="AR10" s="27">
        <v>0</v>
      </c>
      <c r="AS10" s="45">
        <v>0</v>
      </c>
      <c r="AT10" s="45">
        <v>0</v>
      </c>
      <c r="AU10" s="27">
        <v>0</v>
      </c>
      <c r="AV10" s="45">
        <v>3</v>
      </c>
      <c r="AW10" s="27">
        <v>1440</v>
      </c>
      <c r="AX10" s="27">
        <v>0</v>
      </c>
      <c r="AZ10" s="46">
        <v>1115</v>
      </c>
      <c r="BA10" s="46">
        <v>1059</v>
      </c>
      <c r="BB10" s="46">
        <v>1465</v>
      </c>
      <c r="BC10" s="218">
        <f t="shared" ref="BC10:BC42" si="11">(BA10-AZ10)</f>
        <v>-56</v>
      </c>
      <c r="BD10" s="46">
        <f t="shared" ref="BD10:BD42" si="12">AP10</f>
        <v>8705.5909863945581</v>
      </c>
      <c r="BE10" s="46">
        <f t="shared" si="6"/>
        <v>8705.5909863945581</v>
      </c>
      <c r="BF10" s="228">
        <v>2.1160000000000001</v>
      </c>
      <c r="BG10" s="52">
        <v>2.1160000000000001</v>
      </c>
      <c r="BH10" s="52">
        <v>31.98</v>
      </c>
      <c r="BI10" s="52">
        <v>29.19</v>
      </c>
      <c r="BJ10" s="52">
        <v>23.14</v>
      </c>
      <c r="BK10" s="52">
        <v>30.69</v>
      </c>
      <c r="BL10" s="52">
        <v>1000</v>
      </c>
      <c r="BM10" s="50">
        <v>50.02</v>
      </c>
      <c r="BN10" s="53">
        <v>0.91690000000000005</v>
      </c>
      <c r="BO10" s="47">
        <v>91.52</v>
      </c>
      <c r="BP10" s="47">
        <v>84.06</v>
      </c>
      <c r="BQ10" s="54">
        <f t="shared" ref="BQ10:BQ40" si="13">BP10-BO10</f>
        <v>-7.4599999999999937</v>
      </c>
      <c r="BR10" s="46">
        <v>12391</v>
      </c>
      <c r="BS10" s="46">
        <v>12656</v>
      </c>
      <c r="BT10">
        <f t="shared" ref="BT10:BT40" si="14">BS10-BR10</f>
        <v>265</v>
      </c>
      <c r="BU10" s="46">
        <f t="shared" ref="BU10:BU39" si="15">BF10+BG10</f>
        <v>4.2320000000000002</v>
      </c>
      <c r="BV10" s="47">
        <v>24</v>
      </c>
      <c r="BW10" s="47">
        <v>24</v>
      </c>
      <c r="BX10" s="46">
        <v>18.77</v>
      </c>
      <c r="BY10" s="46">
        <v>6.83</v>
      </c>
      <c r="BZ10" s="219"/>
    </row>
    <row r="11" spans="1:78">
      <c r="A11" s="548"/>
      <c r="B11" s="213">
        <v>42769</v>
      </c>
      <c r="C11" s="25">
        <v>60.92</v>
      </c>
      <c r="D11" s="26">
        <v>0.72250000000000003</v>
      </c>
      <c r="E11" s="27">
        <v>68</v>
      </c>
      <c r="F11" s="27">
        <v>54</v>
      </c>
      <c r="G11" s="28">
        <v>24</v>
      </c>
      <c r="H11" s="28">
        <v>0</v>
      </c>
      <c r="I11" s="28">
        <v>24</v>
      </c>
      <c r="J11" s="28">
        <v>0</v>
      </c>
      <c r="K11" s="29">
        <v>0</v>
      </c>
      <c r="L11" s="29">
        <v>0</v>
      </c>
      <c r="M11" s="29">
        <v>0</v>
      </c>
      <c r="N11" s="29">
        <v>0</v>
      </c>
      <c r="O11" s="29">
        <v>0</v>
      </c>
      <c r="P11" s="29">
        <v>0</v>
      </c>
      <c r="Q11" s="29">
        <v>3720</v>
      </c>
      <c r="R11" s="30">
        <v>3578</v>
      </c>
      <c r="S11" s="30">
        <v>3578</v>
      </c>
      <c r="T11" s="220">
        <v>3517</v>
      </c>
      <c r="U11" s="221">
        <v>3626</v>
      </c>
      <c r="V11" s="28">
        <v>47</v>
      </c>
      <c r="W11" s="28">
        <v>0</v>
      </c>
      <c r="X11" s="28">
        <v>44</v>
      </c>
      <c r="Y11" s="28">
        <v>0</v>
      </c>
      <c r="Z11" s="28">
        <v>64</v>
      </c>
      <c r="AA11" s="27">
        <v>0</v>
      </c>
      <c r="AB11" s="32">
        <f t="shared" si="0"/>
        <v>109</v>
      </c>
      <c r="AC11" s="33">
        <f t="shared" si="7"/>
        <v>-61</v>
      </c>
      <c r="AD11" s="27">
        <v>153</v>
      </c>
      <c r="AE11" s="214">
        <f t="shared" si="8"/>
        <v>0.98747276688453156</v>
      </c>
      <c r="AF11" s="35">
        <f t="shared" si="9"/>
        <v>155</v>
      </c>
      <c r="AG11" s="34">
        <f t="shared" si="10"/>
        <v>0.94543010752688172</v>
      </c>
      <c r="AH11" s="36">
        <f t="shared" si="1"/>
        <v>1</v>
      </c>
      <c r="AI11" s="37">
        <f>IF(T11&gt;0,(1440-((W11*V11+AR11*AS11)+(Y11*W11+AT11*AU11)+(Z11*AA11+AV11*AW11))/(V11+X11+Z11))/1440,"no data")</f>
        <v>0.97419354838709671</v>
      </c>
      <c r="AJ11" s="57">
        <v>11.35</v>
      </c>
      <c r="AK11" s="62">
        <v>174.49</v>
      </c>
      <c r="AL11" s="40">
        <f t="shared" si="2"/>
        <v>1980.4615000000001</v>
      </c>
      <c r="AM11" s="57">
        <v>30.475000000000001</v>
      </c>
      <c r="AN11" s="59">
        <v>940</v>
      </c>
      <c r="AO11" s="215">
        <f t="shared" si="3"/>
        <v>28646.5</v>
      </c>
      <c r="AP11" s="216">
        <f t="shared" si="4"/>
        <v>8708.2631504122837</v>
      </c>
      <c r="AQ11" s="217">
        <f t="shared" si="5"/>
        <v>149.08333333333334</v>
      </c>
      <c r="AR11" s="27">
        <v>0</v>
      </c>
      <c r="AS11" s="45">
        <v>0</v>
      </c>
      <c r="AT11" s="45">
        <v>0</v>
      </c>
      <c r="AU11" s="27">
        <v>0</v>
      </c>
      <c r="AV11" s="45">
        <v>4</v>
      </c>
      <c r="AW11" s="27">
        <v>1440</v>
      </c>
      <c r="AX11" s="27">
        <v>0</v>
      </c>
      <c r="AZ11" s="46">
        <v>1136</v>
      </c>
      <c r="BA11" s="46">
        <v>1054</v>
      </c>
      <c r="BB11" s="46">
        <v>1436</v>
      </c>
      <c r="BC11" s="218">
        <f t="shared" si="11"/>
        <v>-82</v>
      </c>
      <c r="BD11" s="46">
        <f t="shared" si="12"/>
        <v>8708.2631504122837</v>
      </c>
      <c r="BE11" s="46">
        <f t="shared" si="6"/>
        <v>8708.2631504122837</v>
      </c>
      <c r="BF11" s="228">
        <v>1.954</v>
      </c>
      <c r="BG11" s="52">
        <v>1.954</v>
      </c>
      <c r="BH11" s="52">
        <v>32.19</v>
      </c>
      <c r="BI11" s="52">
        <v>29.59</v>
      </c>
      <c r="BJ11" s="52">
        <v>23.16</v>
      </c>
      <c r="BK11" s="52">
        <v>30.55</v>
      </c>
      <c r="BL11" s="50">
        <v>998.46</v>
      </c>
      <c r="BM11" s="50">
        <v>50.03</v>
      </c>
      <c r="BN11" s="63">
        <v>0.91779999999999995</v>
      </c>
      <c r="BO11" s="47">
        <v>93.58</v>
      </c>
      <c r="BP11" s="47">
        <v>83.98</v>
      </c>
      <c r="BQ11" s="54">
        <f t="shared" si="13"/>
        <v>-9.5999999999999943</v>
      </c>
      <c r="BR11" s="46">
        <v>12405</v>
      </c>
      <c r="BS11" s="46">
        <v>12576</v>
      </c>
      <c r="BT11">
        <f t="shared" si="14"/>
        <v>171</v>
      </c>
      <c r="BU11" s="46">
        <f t="shared" si="15"/>
        <v>3.9079999999999999</v>
      </c>
      <c r="BV11" s="47">
        <v>24</v>
      </c>
      <c r="BW11" s="47">
        <v>24</v>
      </c>
      <c r="BX11" s="46">
        <v>22.45</v>
      </c>
      <c r="BY11" s="46">
        <v>7.65</v>
      </c>
      <c r="BZ11" s="219"/>
    </row>
    <row r="12" spans="1:78">
      <c r="A12" s="549"/>
      <c r="B12" s="213">
        <v>42770</v>
      </c>
      <c r="C12" s="25">
        <v>59.8</v>
      </c>
      <c r="D12" s="26">
        <v>0.81200000000000006</v>
      </c>
      <c r="E12" s="27">
        <v>67</v>
      </c>
      <c r="F12" s="27">
        <v>55</v>
      </c>
      <c r="G12" s="28">
        <v>24</v>
      </c>
      <c r="H12" s="28">
        <v>0</v>
      </c>
      <c r="I12" s="28">
        <v>24</v>
      </c>
      <c r="J12" s="28">
        <v>0</v>
      </c>
      <c r="K12" s="29">
        <v>0</v>
      </c>
      <c r="L12" s="29">
        <v>0</v>
      </c>
      <c r="M12" s="29">
        <v>0</v>
      </c>
      <c r="N12" s="29">
        <v>0</v>
      </c>
      <c r="O12" s="29">
        <v>0</v>
      </c>
      <c r="P12" s="29">
        <v>0</v>
      </c>
      <c r="Q12" s="29">
        <v>3720</v>
      </c>
      <c r="R12" s="30">
        <v>3571</v>
      </c>
      <c r="S12" s="30">
        <v>3531</v>
      </c>
      <c r="T12" s="220">
        <v>3476</v>
      </c>
      <c r="U12" s="221">
        <v>3582</v>
      </c>
      <c r="V12" s="28">
        <v>47</v>
      </c>
      <c r="W12" s="28">
        <v>0</v>
      </c>
      <c r="X12" s="28">
        <v>44</v>
      </c>
      <c r="Y12" s="28">
        <v>0</v>
      </c>
      <c r="Z12" s="28">
        <v>64</v>
      </c>
      <c r="AA12" s="27">
        <v>0</v>
      </c>
      <c r="AB12" s="32">
        <f t="shared" si="0"/>
        <v>106</v>
      </c>
      <c r="AC12" s="33">
        <f t="shared" si="7"/>
        <v>-55</v>
      </c>
      <c r="AD12" s="27">
        <v>153</v>
      </c>
      <c r="AE12" s="214">
        <f t="shared" si="8"/>
        <v>0.97549019607843135</v>
      </c>
      <c r="AF12" s="35">
        <f t="shared" si="9"/>
        <v>155</v>
      </c>
      <c r="AG12" s="34">
        <f t="shared" si="10"/>
        <v>0.93440860215053767</v>
      </c>
      <c r="AH12" s="36">
        <f t="shared" si="1"/>
        <v>1</v>
      </c>
      <c r="AI12" s="37">
        <f t="shared" ref="AI12:AI40" si="16">IF(T12&gt;0,(1440-((W12*V12+AR12*AS12)+(Y12*X12+AT12*AU12)+(Z12*AA12+AV12*AW12))/(V12+X12+Z12))/1440,"no data")</f>
        <v>0.96129032258064517</v>
      </c>
      <c r="AJ12" s="57">
        <v>11.375</v>
      </c>
      <c r="AK12" s="62">
        <v>176.27</v>
      </c>
      <c r="AL12" s="40">
        <f t="shared" si="2"/>
        <v>2005.0712500000002</v>
      </c>
      <c r="AM12" s="57">
        <v>30.221</v>
      </c>
      <c r="AN12" s="59">
        <v>941</v>
      </c>
      <c r="AO12" s="215">
        <f t="shared" si="3"/>
        <v>28437.960999999999</v>
      </c>
      <c r="AP12" s="216">
        <f t="shared" si="4"/>
        <v>8758.0645138089749</v>
      </c>
      <c r="AQ12" s="217">
        <f t="shared" si="5"/>
        <v>148.79166666666666</v>
      </c>
      <c r="AR12" s="27">
        <v>0</v>
      </c>
      <c r="AS12" s="45">
        <v>0</v>
      </c>
      <c r="AT12" s="45">
        <v>0</v>
      </c>
      <c r="AU12" s="27">
        <v>0</v>
      </c>
      <c r="AV12" s="45">
        <v>6</v>
      </c>
      <c r="AW12" s="27">
        <v>1440</v>
      </c>
      <c r="AX12" s="27">
        <v>0</v>
      </c>
      <c r="AZ12" s="46">
        <v>1134</v>
      </c>
      <c r="BA12" s="46">
        <v>1046</v>
      </c>
      <c r="BB12" s="46">
        <v>1402</v>
      </c>
      <c r="BC12" s="218">
        <f t="shared" si="11"/>
        <v>-88</v>
      </c>
      <c r="BD12" s="46">
        <f t="shared" si="12"/>
        <v>8758.0645138089749</v>
      </c>
      <c r="BE12" s="46">
        <f t="shared" si="6"/>
        <v>8758.0645138089749</v>
      </c>
      <c r="BF12" s="228">
        <v>1.782</v>
      </c>
      <c r="BG12" s="52">
        <v>1.762</v>
      </c>
      <c r="BH12" s="52">
        <v>32</v>
      </c>
      <c r="BI12" s="50">
        <v>29.5</v>
      </c>
      <c r="BJ12" s="50">
        <v>22.9</v>
      </c>
      <c r="BK12" s="50">
        <v>30.26</v>
      </c>
      <c r="BL12" s="52">
        <v>989.9</v>
      </c>
      <c r="BM12" s="50">
        <v>50</v>
      </c>
      <c r="BN12" s="52">
        <v>0.91679999999999995</v>
      </c>
      <c r="BO12" s="50">
        <v>94.98</v>
      </c>
      <c r="BP12" s="50">
        <v>84.09</v>
      </c>
      <c r="BQ12" s="54">
        <f t="shared" si="13"/>
        <v>-10.89</v>
      </c>
      <c r="BR12" s="46">
        <v>12366</v>
      </c>
      <c r="BS12" s="46">
        <v>12545</v>
      </c>
      <c r="BT12">
        <f t="shared" si="14"/>
        <v>179</v>
      </c>
      <c r="BU12" s="46">
        <f t="shared" si="15"/>
        <v>3.544</v>
      </c>
      <c r="BV12" s="46">
        <v>24</v>
      </c>
      <c r="BW12" s="46">
        <v>24</v>
      </c>
      <c r="BX12" s="46">
        <v>24</v>
      </c>
      <c r="BY12" s="46">
        <v>7.12</v>
      </c>
      <c r="BZ12" s="219"/>
    </row>
    <row r="13" spans="1:78" ht="12.75" customHeight="1">
      <c r="A13" s="547" t="s">
        <v>126</v>
      </c>
      <c r="B13" s="213">
        <v>42771</v>
      </c>
      <c r="C13" s="69">
        <v>57</v>
      </c>
      <c r="D13" s="70">
        <v>0.62</v>
      </c>
      <c r="E13" s="71">
        <v>66</v>
      </c>
      <c r="F13" s="71">
        <v>49</v>
      </c>
      <c r="G13" s="72">
        <v>24</v>
      </c>
      <c r="H13" s="72">
        <v>0</v>
      </c>
      <c r="I13" s="72">
        <v>12</v>
      </c>
      <c r="J13" s="72">
        <v>31</v>
      </c>
      <c r="K13" s="73">
        <v>0</v>
      </c>
      <c r="L13" s="73">
        <v>0</v>
      </c>
      <c r="M13" s="73">
        <v>0</v>
      </c>
      <c r="N13" s="73">
        <v>0</v>
      </c>
      <c r="O13" s="73">
        <v>6</v>
      </c>
      <c r="P13" s="73">
        <v>31</v>
      </c>
      <c r="Q13" s="127">
        <v>3720</v>
      </c>
      <c r="R13" s="75">
        <v>2835</v>
      </c>
      <c r="S13" s="75">
        <v>2745</v>
      </c>
      <c r="T13" s="229">
        <v>2663</v>
      </c>
      <c r="U13" s="230">
        <v>2752</v>
      </c>
      <c r="V13" s="71">
        <v>44</v>
      </c>
      <c r="W13" s="71">
        <v>0</v>
      </c>
      <c r="X13" s="71">
        <v>44</v>
      </c>
      <c r="Y13" s="71">
        <v>624</v>
      </c>
      <c r="Z13" s="71">
        <v>64</v>
      </c>
      <c r="AA13" s="71">
        <v>0</v>
      </c>
      <c r="AB13" s="77">
        <f t="shared" si="0"/>
        <v>89</v>
      </c>
      <c r="AC13" s="75">
        <f t="shared" si="7"/>
        <v>-82</v>
      </c>
      <c r="AD13" s="71">
        <v>157</v>
      </c>
      <c r="AE13" s="79">
        <f t="shared" si="8"/>
        <v>0.73036093418259018</v>
      </c>
      <c r="AF13" s="80">
        <f t="shared" si="9"/>
        <v>155</v>
      </c>
      <c r="AG13" s="79">
        <f t="shared" si="10"/>
        <v>0.7158602150537634</v>
      </c>
      <c r="AH13" s="81">
        <f t="shared" si="1"/>
        <v>0.87456140350877198</v>
      </c>
      <c r="AI13" s="82">
        <f t="shared" si="16"/>
        <v>0.77726608187134505</v>
      </c>
      <c r="AJ13" s="57">
        <v>5.8529999999999998</v>
      </c>
      <c r="AK13" s="62">
        <v>183.36</v>
      </c>
      <c r="AL13" s="103">
        <f t="shared" si="2"/>
        <v>1073.2060799999999</v>
      </c>
      <c r="AM13" s="57">
        <v>23.966000000000001</v>
      </c>
      <c r="AN13" s="59">
        <v>939</v>
      </c>
      <c r="AO13" s="231">
        <f t="shared" si="3"/>
        <v>22504.074000000001</v>
      </c>
      <c r="AP13" s="232">
        <f t="shared" si="4"/>
        <v>8853.6538039804745</v>
      </c>
      <c r="AQ13" s="233">
        <f t="shared" si="5"/>
        <v>118.125</v>
      </c>
      <c r="AR13" s="90">
        <v>0</v>
      </c>
      <c r="AS13" s="71">
        <v>0</v>
      </c>
      <c r="AT13" s="91">
        <v>21</v>
      </c>
      <c r="AU13" s="91">
        <v>65</v>
      </c>
      <c r="AV13" s="71">
        <v>19</v>
      </c>
      <c r="AW13" s="91">
        <v>1049</v>
      </c>
      <c r="AX13" s="71">
        <v>0</v>
      </c>
      <c r="AZ13" s="71">
        <v>1063</v>
      </c>
      <c r="BA13" s="71">
        <v>614</v>
      </c>
      <c r="BB13" s="71">
        <v>1075</v>
      </c>
      <c r="BC13" s="218">
        <f t="shared" si="11"/>
        <v>-449</v>
      </c>
      <c r="BD13" s="93">
        <f t="shared" si="12"/>
        <v>8853.6538039804745</v>
      </c>
      <c r="BE13" s="92">
        <f t="shared" si="6"/>
        <v>8853.6538039804745</v>
      </c>
      <c r="BF13" s="234">
        <v>2.173</v>
      </c>
      <c r="BG13" s="92">
        <v>0.74299999999999999</v>
      </c>
      <c r="BH13" s="92">
        <v>33.200000000000003</v>
      </c>
      <c r="BI13" s="92">
        <v>28.11</v>
      </c>
      <c r="BJ13" s="92">
        <v>13.45</v>
      </c>
      <c r="BK13" s="92">
        <v>16.739999999999998</v>
      </c>
      <c r="BL13" s="92">
        <v>994.46</v>
      </c>
      <c r="BM13" s="94">
        <v>50</v>
      </c>
      <c r="BN13" s="92">
        <v>0.9143</v>
      </c>
      <c r="BO13" s="94">
        <v>84.9</v>
      </c>
      <c r="BP13" s="94">
        <v>86.17</v>
      </c>
      <c r="BQ13" s="54">
        <f t="shared" si="13"/>
        <v>1.269999999999996</v>
      </c>
      <c r="BR13" s="92">
        <v>12579</v>
      </c>
      <c r="BS13" s="92">
        <v>12033</v>
      </c>
      <c r="BT13" s="169">
        <f t="shared" si="14"/>
        <v>-546</v>
      </c>
      <c r="BU13" s="92">
        <f t="shared" si="15"/>
        <v>2.9159999999999999</v>
      </c>
      <c r="BV13" s="94">
        <v>24</v>
      </c>
      <c r="BW13" s="94">
        <v>9.43</v>
      </c>
      <c r="BX13" s="92">
        <v>4.03</v>
      </c>
      <c r="BY13" s="92">
        <v>6.28</v>
      </c>
      <c r="BZ13" s="235"/>
    </row>
    <row r="14" spans="1:78">
      <c r="A14" s="548"/>
      <c r="B14" s="213">
        <v>42772</v>
      </c>
      <c r="C14" s="69">
        <v>57</v>
      </c>
      <c r="D14" s="100">
        <v>0.63</v>
      </c>
      <c r="E14" s="71">
        <v>69</v>
      </c>
      <c r="F14" s="71">
        <v>45</v>
      </c>
      <c r="G14" s="72">
        <v>24</v>
      </c>
      <c r="H14" s="72">
        <v>0</v>
      </c>
      <c r="I14" s="72">
        <v>24</v>
      </c>
      <c r="J14" s="72">
        <v>0</v>
      </c>
      <c r="K14" s="73">
        <v>0</v>
      </c>
      <c r="L14" s="73">
        <v>0</v>
      </c>
      <c r="M14" s="73">
        <v>0</v>
      </c>
      <c r="N14" s="73">
        <v>0</v>
      </c>
      <c r="O14" s="73">
        <v>0</v>
      </c>
      <c r="P14" s="73">
        <v>0</v>
      </c>
      <c r="Q14" s="127">
        <v>3720</v>
      </c>
      <c r="R14" s="75">
        <v>3585</v>
      </c>
      <c r="S14" s="75">
        <v>3474</v>
      </c>
      <c r="T14" s="229">
        <v>3445</v>
      </c>
      <c r="U14" s="230">
        <v>3546</v>
      </c>
      <c r="V14" s="71">
        <v>45</v>
      </c>
      <c r="W14" s="71">
        <v>0</v>
      </c>
      <c r="X14" s="71">
        <v>48</v>
      </c>
      <c r="Y14" s="71">
        <v>0</v>
      </c>
      <c r="Z14" s="71">
        <v>64</v>
      </c>
      <c r="AA14" s="71">
        <v>0</v>
      </c>
      <c r="AB14" s="77">
        <f t="shared" si="0"/>
        <v>101</v>
      </c>
      <c r="AC14" s="75">
        <f t="shared" si="7"/>
        <v>-29</v>
      </c>
      <c r="AD14" s="71">
        <v>153</v>
      </c>
      <c r="AE14" s="79">
        <f t="shared" si="8"/>
        <v>0.96568627450980393</v>
      </c>
      <c r="AF14" s="80">
        <f t="shared" si="9"/>
        <v>155</v>
      </c>
      <c r="AG14" s="79">
        <f t="shared" si="10"/>
        <v>0.92607526881720426</v>
      </c>
      <c r="AH14" s="81">
        <f t="shared" si="1"/>
        <v>1</v>
      </c>
      <c r="AI14" s="82">
        <f t="shared" si="16"/>
        <v>0.9426751592356688</v>
      </c>
      <c r="AJ14" s="57">
        <v>10.23</v>
      </c>
      <c r="AK14" s="62">
        <v>175.06</v>
      </c>
      <c r="AL14" s="103">
        <f t="shared" si="2"/>
        <v>1790.8638000000001</v>
      </c>
      <c r="AM14" s="57">
        <v>29.699000000000002</v>
      </c>
      <c r="AN14" s="59">
        <v>939</v>
      </c>
      <c r="AO14" s="231">
        <f t="shared" si="3"/>
        <v>27887.361000000001</v>
      </c>
      <c r="AP14" s="232">
        <f t="shared" si="4"/>
        <v>8614.8693178519588</v>
      </c>
      <c r="AQ14" s="233">
        <f t="shared" si="5"/>
        <v>149.375</v>
      </c>
      <c r="AR14" s="90">
        <v>0</v>
      </c>
      <c r="AS14" s="71">
        <v>0</v>
      </c>
      <c r="AT14" s="91">
        <v>0</v>
      </c>
      <c r="AU14" s="91">
        <v>0</v>
      </c>
      <c r="AV14" s="71">
        <v>9</v>
      </c>
      <c r="AW14" s="91">
        <v>1440</v>
      </c>
      <c r="AX14" s="71">
        <v>0</v>
      </c>
      <c r="AZ14" s="71">
        <v>1080</v>
      </c>
      <c r="BA14" s="71">
        <v>1157</v>
      </c>
      <c r="BB14" s="71">
        <v>1309</v>
      </c>
      <c r="BC14" s="218">
        <f t="shared" si="11"/>
        <v>77</v>
      </c>
      <c r="BD14" s="93">
        <f t="shared" si="12"/>
        <v>8614.8693178519588</v>
      </c>
      <c r="BE14" s="92">
        <f t="shared" si="6"/>
        <v>8614.8693178519588</v>
      </c>
      <c r="BF14" s="234">
        <v>1.3260000000000001</v>
      </c>
      <c r="BG14" s="92">
        <v>1.282</v>
      </c>
      <c r="BH14" s="92">
        <v>31.9</v>
      </c>
      <c r="BI14" s="92">
        <v>28.49</v>
      </c>
      <c r="BJ14" s="92">
        <v>24.56</v>
      </c>
      <c r="BK14" s="92">
        <v>30.69</v>
      </c>
      <c r="BL14" s="99">
        <v>999.08</v>
      </c>
      <c r="BM14" s="99">
        <v>50.02</v>
      </c>
      <c r="BN14" s="92">
        <v>0.91739999999999999</v>
      </c>
      <c r="BO14" s="94">
        <v>86.11</v>
      </c>
      <c r="BP14" s="94">
        <v>86.13</v>
      </c>
      <c r="BQ14" s="54">
        <f t="shared" si="13"/>
        <v>1.9999999999996021E-2</v>
      </c>
      <c r="BR14" s="92">
        <v>12550</v>
      </c>
      <c r="BS14" s="92">
        <v>12033</v>
      </c>
      <c r="BT14" s="169">
        <f t="shared" si="14"/>
        <v>-517</v>
      </c>
      <c r="BU14" s="92">
        <f t="shared" si="15"/>
        <v>2.6080000000000001</v>
      </c>
      <c r="BV14" s="94">
        <v>24</v>
      </c>
      <c r="BW14" s="94">
        <v>24</v>
      </c>
      <c r="BX14" s="92">
        <v>7.78</v>
      </c>
      <c r="BY14" s="92">
        <v>0</v>
      </c>
      <c r="BZ14" s="235"/>
    </row>
    <row r="15" spans="1:78">
      <c r="A15" s="548"/>
      <c r="B15" s="213">
        <v>42773</v>
      </c>
      <c r="C15" s="69">
        <v>59.3</v>
      </c>
      <c r="D15" s="100">
        <v>0.626</v>
      </c>
      <c r="E15" s="71">
        <v>70</v>
      </c>
      <c r="F15" s="71">
        <v>47</v>
      </c>
      <c r="G15" s="72">
        <v>24</v>
      </c>
      <c r="H15" s="72">
        <v>0</v>
      </c>
      <c r="I15" s="72">
        <v>24</v>
      </c>
      <c r="J15" s="72">
        <v>0</v>
      </c>
      <c r="K15" s="73">
        <v>0</v>
      </c>
      <c r="L15" s="73">
        <v>0</v>
      </c>
      <c r="M15" s="73">
        <v>0</v>
      </c>
      <c r="N15" s="73">
        <v>0</v>
      </c>
      <c r="O15" s="73">
        <v>0</v>
      </c>
      <c r="P15" s="73">
        <v>0</v>
      </c>
      <c r="Q15" s="127">
        <v>3717</v>
      </c>
      <c r="R15" s="75">
        <v>3599</v>
      </c>
      <c r="S15" s="75">
        <v>3599</v>
      </c>
      <c r="T15" s="229">
        <v>3554</v>
      </c>
      <c r="U15" s="230">
        <v>3665</v>
      </c>
      <c r="V15" s="71">
        <v>46</v>
      </c>
      <c r="W15" s="71">
        <v>0</v>
      </c>
      <c r="X15" s="71">
        <v>48</v>
      </c>
      <c r="Y15" s="71">
        <v>0</v>
      </c>
      <c r="Z15" s="71">
        <v>64</v>
      </c>
      <c r="AA15" s="71">
        <v>0</v>
      </c>
      <c r="AB15" s="77">
        <f t="shared" si="0"/>
        <v>111</v>
      </c>
      <c r="AC15" s="75">
        <f t="shared" si="7"/>
        <v>-45</v>
      </c>
      <c r="AD15" s="71">
        <v>155</v>
      </c>
      <c r="AE15" s="79">
        <f t="shared" si="8"/>
        <v>0.98521505376344087</v>
      </c>
      <c r="AF15" s="80">
        <f t="shared" si="9"/>
        <v>154.875</v>
      </c>
      <c r="AG15" s="79">
        <f t="shared" si="10"/>
        <v>0.9561474307237019</v>
      </c>
      <c r="AH15" s="81">
        <f t="shared" si="1"/>
        <v>1</v>
      </c>
      <c r="AI15" s="82">
        <f t="shared" si="16"/>
        <v>0.96835443037974678</v>
      </c>
      <c r="AJ15" s="57">
        <v>10.8</v>
      </c>
      <c r="AK15" s="62">
        <v>170.09</v>
      </c>
      <c r="AL15" s="103">
        <f t="shared" si="2"/>
        <v>1836.9720000000002</v>
      </c>
      <c r="AM15" s="57">
        <v>30.965</v>
      </c>
      <c r="AN15" s="59">
        <v>938</v>
      </c>
      <c r="AO15" s="231">
        <f t="shared" si="3"/>
        <v>29045.17</v>
      </c>
      <c r="AP15" s="232">
        <f t="shared" si="4"/>
        <v>8689.4040517726498</v>
      </c>
      <c r="AQ15" s="233">
        <f t="shared" si="5"/>
        <v>149.95833333333334</v>
      </c>
      <c r="AR15" s="101">
        <v>0</v>
      </c>
      <c r="AS15" s="71">
        <v>0</v>
      </c>
      <c r="AT15" s="91">
        <v>0</v>
      </c>
      <c r="AU15" s="91">
        <v>0</v>
      </c>
      <c r="AV15" s="71">
        <v>5</v>
      </c>
      <c r="AW15" s="91">
        <v>1440</v>
      </c>
      <c r="AX15" s="71">
        <v>0</v>
      </c>
      <c r="AZ15" s="71">
        <v>1099</v>
      </c>
      <c r="BA15" s="71">
        <v>1143</v>
      </c>
      <c r="BB15" s="71">
        <v>1423</v>
      </c>
      <c r="BC15" s="218">
        <f t="shared" si="11"/>
        <v>44</v>
      </c>
      <c r="BD15" s="93">
        <f t="shared" si="12"/>
        <v>8689.4040517726498</v>
      </c>
      <c r="BE15" s="92">
        <f t="shared" si="6"/>
        <v>8689.4040517726498</v>
      </c>
      <c r="BF15" s="234">
        <v>1.829</v>
      </c>
      <c r="BG15" s="92">
        <v>1.7789999999999999</v>
      </c>
      <c r="BH15" s="92">
        <v>32</v>
      </c>
      <c r="BI15" s="92">
        <v>28.9</v>
      </c>
      <c r="BJ15" s="92">
        <v>24.4</v>
      </c>
      <c r="BK15" s="92">
        <v>30.5</v>
      </c>
      <c r="BL15" s="99">
        <v>998.71</v>
      </c>
      <c r="BM15" s="99">
        <v>49.95</v>
      </c>
      <c r="BN15" s="92">
        <v>0.91930000000000001</v>
      </c>
      <c r="BO15" s="94">
        <v>88.7</v>
      </c>
      <c r="BP15" s="94">
        <v>86.1</v>
      </c>
      <c r="BQ15" s="54">
        <f t="shared" si="13"/>
        <v>-2.6000000000000085</v>
      </c>
      <c r="BR15" s="92">
        <v>12521</v>
      </c>
      <c r="BS15" s="92">
        <v>12124</v>
      </c>
      <c r="BT15" s="169">
        <f t="shared" si="14"/>
        <v>-397</v>
      </c>
      <c r="BU15" s="92">
        <f t="shared" si="15"/>
        <v>3.6079999999999997</v>
      </c>
      <c r="BV15" s="94">
        <v>24</v>
      </c>
      <c r="BW15" s="94">
        <v>24</v>
      </c>
      <c r="BX15" s="92">
        <v>13.88</v>
      </c>
      <c r="BY15" s="92">
        <v>6.16</v>
      </c>
      <c r="BZ15" s="235"/>
    </row>
    <row r="16" spans="1:78">
      <c r="A16" s="548"/>
      <c r="B16" s="213">
        <v>42774</v>
      </c>
      <c r="C16" s="69">
        <v>62.7</v>
      </c>
      <c r="D16" s="100">
        <v>0.59499999999999997</v>
      </c>
      <c r="E16" s="102">
        <v>74</v>
      </c>
      <c r="F16" s="102">
        <v>52</v>
      </c>
      <c r="G16" s="72">
        <v>24</v>
      </c>
      <c r="H16" s="72">
        <v>0</v>
      </c>
      <c r="I16" s="72">
        <v>24</v>
      </c>
      <c r="J16" s="72">
        <v>0</v>
      </c>
      <c r="K16" s="73">
        <v>0</v>
      </c>
      <c r="L16" s="73">
        <v>0</v>
      </c>
      <c r="M16" s="73">
        <v>0</v>
      </c>
      <c r="N16" s="73">
        <v>0</v>
      </c>
      <c r="O16" s="73">
        <v>0</v>
      </c>
      <c r="P16" s="73">
        <v>0</v>
      </c>
      <c r="Q16" s="127">
        <v>3703</v>
      </c>
      <c r="R16" s="75">
        <v>3588</v>
      </c>
      <c r="S16" s="75">
        <v>3588</v>
      </c>
      <c r="T16" s="229">
        <v>3537</v>
      </c>
      <c r="U16" s="230">
        <v>3645</v>
      </c>
      <c r="V16" s="71">
        <v>45</v>
      </c>
      <c r="W16" s="102">
        <v>0</v>
      </c>
      <c r="X16" s="102">
        <v>47</v>
      </c>
      <c r="Y16" s="102">
        <v>0</v>
      </c>
      <c r="Z16" s="102">
        <v>64</v>
      </c>
      <c r="AA16" s="102">
        <v>0</v>
      </c>
      <c r="AB16" s="77">
        <f t="shared" si="0"/>
        <v>108</v>
      </c>
      <c r="AC16" s="75">
        <f t="shared" si="7"/>
        <v>-51</v>
      </c>
      <c r="AD16" s="71">
        <v>154</v>
      </c>
      <c r="AE16" s="236">
        <f t="shared" si="8"/>
        <v>0.98620129870129869</v>
      </c>
      <c r="AF16" s="80">
        <f t="shared" si="9"/>
        <v>154.29166666666666</v>
      </c>
      <c r="AG16" s="79">
        <f t="shared" si="10"/>
        <v>0.95517148258169049</v>
      </c>
      <c r="AH16" s="81">
        <f t="shared" si="1"/>
        <v>1</v>
      </c>
      <c r="AI16" s="82">
        <f t="shared" si="16"/>
        <v>0.97435897435897434</v>
      </c>
      <c r="AJ16" s="83">
        <v>11</v>
      </c>
      <c r="AK16" s="84">
        <v>172.3</v>
      </c>
      <c r="AL16" s="103">
        <f t="shared" si="2"/>
        <v>1895.3000000000002</v>
      </c>
      <c r="AM16" s="83">
        <v>30.779</v>
      </c>
      <c r="AN16" s="86">
        <v>936</v>
      </c>
      <c r="AO16" s="231">
        <f t="shared" si="3"/>
        <v>28809.144</v>
      </c>
      <c r="AP16" s="232">
        <f t="shared" si="4"/>
        <v>8680.9284704551883</v>
      </c>
      <c r="AQ16" s="233">
        <f t="shared" si="5"/>
        <v>149.5</v>
      </c>
      <c r="AR16" s="71">
        <v>0</v>
      </c>
      <c r="AS16" s="91">
        <v>0</v>
      </c>
      <c r="AT16" s="91">
        <v>0</v>
      </c>
      <c r="AU16" s="71">
        <v>0</v>
      </c>
      <c r="AV16" s="91">
        <v>4</v>
      </c>
      <c r="AW16" s="71">
        <v>1440</v>
      </c>
      <c r="AX16" s="71">
        <v>0</v>
      </c>
      <c r="AZ16" s="92">
        <v>1088</v>
      </c>
      <c r="BA16" s="92">
        <v>1126</v>
      </c>
      <c r="BB16" s="92">
        <v>1431</v>
      </c>
      <c r="BC16" s="218">
        <f t="shared" si="11"/>
        <v>38</v>
      </c>
      <c r="BD16" s="94">
        <f t="shared" si="12"/>
        <v>8680.9284704551883</v>
      </c>
      <c r="BE16" s="92">
        <f t="shared" si="6"/>
        <v>8680.9284704551883</v>
      </c>
      <c r="BF16" s="234">
        <v>1.8779999999999999</v>
      </c>
      <c r="BG16" s="92">
        <v>1.8779999999999999</v>
      </c>
      <c r="BH16" s="92">
        <v>31.7</v>
      </c>
      <c r="BI16" s="92">
        <v>28.7</v>
      </c>
      <c r="BJ16" s="92">
        <v>24.1</v>
      </c>
      <c r="BK16" s="92">
        <v>30.5</v>
      </c>
      <c r="BL16" s="99">
        <v>996</v>
      </c>
      <c r="BM16" s="99">
        <v>50</v>
      </c>
      <c r="BN16" s="99">
        <v>0.91859999999999997</v>
      </c>
      <c r="BO16" s="94">
        <v>89</v>
      </c>
      <c r="BP16" s="94">
        <v>86.1</v>
      </c>
      <c r="BQ16" s="54">
        <f t="shared" si="13"/>
        <v>-2.9000000000000057</v>
      </c>
      <c r="BR16" s="92">
        <v>12547</v>
      </c>
      <c r="BS16" s="92">
        <v>12171</v>
      </c>
      <c r="BT16" s="169">
        <f t="shared" si="14"/>
        <v>-376</v>
      </c>
      <c r="BU16" s="92">
        <f t="shared" si="15"/>
        <v>3.7559999999999998</v>
      </c>
      <c r="BV16" s="94">
        <v>24</v>
      </c>
      <c r="BW16" s="94">
        <v>24</v>
      </c>
      <c r="BX16" s="92">
        <v>14.7</v>
      </c>
      <c r="BY16" s="92">
        <v>7.2</v>
      </c>
      <c r="BZ16" s="92"/>
    </row>
    <row r="17" spans="1:78">
      <c r="A17" s="548"/>
      <c r="B17" s="213">
        <v>42775</v>
      </c>
      <c r="C17" s="69">
        <v>62.2</v>
      </c>
      <c r="D17" s="100">
        <v>0.59899999999999998</v>
      </c>
      <c r="E17" s="71">
        <v>74</v>
      </c>
      <c r="F17" s="71">
        <v>55</v>
      </c>
      <c r="G17" s="71">
        <v>24</v>
      </c>
      <c r="H17" s="71">
        <v>0</v>
      </c>
      <c r="I17" s="71">
        <v>24</v>
      </c>
      <c r="J17" s="71">
        <v>0</v>
      </c>
      <c r="K17" s="73">
        <v>0</v>
      </c>
      <c r="L17" s="73">
        <v>0</v>
      </c>
      <c r="M17" s="73">
        <v>0</v>
      </c>
      <c r="N17" s="73">
        <v>0</v>
      </c>
      <c r="O17" s="73">
        <v>0</v>
      </c>
      <c r="P17" s="73">
        <v>0</v>
      </c>
      <c r="Q17" s="127">
        <v>3707</v>
      </c>
      <c r="R17" s="75">
        <v>3586</v>
      </c>
      <c r="S17" s="75">
        <v>3586</v>
      </c>
      <c r="T17" s="229">
        <v>3540</v>
      </c>
      <c r="U17" s="230">
        <v>3649</v>
      </c>
      <c r="V17" s="71">
        <v>46</v>
      </c>
      <c r="W17" s="71">
        <v>0</v>
      </c>
      <c r="X17" s="71">
        <v>47</v>
      </c>
      <c r="Y17" s="71">
        <v>0</v>
      </c>
      <c r="Z17" s="71">
        <v>64</v>
      </c>
      <c r="AA17" s="71">
        <v>0</v>
      </c>
      <c r="AB17" s="77">
        <f t="shared" si="0"/>
        <v>109</v>
      </c>
      <c r="AC17" s="75">
        <f t="shared" si="7"/>
        <v>-46</v>
      </c>
      <c r="AD17" s="71">
        <v>154</v>
      </c>
      <c r="AE17" s="79">
        <f t="shared" si="8"/>
        <v>0.98728354978354982</v>
      </c>
      <c r="AF17" s="80">
        <f t="shared" si="9"/>
        <v>154.45833333333334</v>
      </c>
      <c r="AG17" s="79">
        <f t="shared" si="10"/>
        <v>0.95495009441596979</v>
      </c>
      <c r="AH17" s="81">
        <f t="shared" si="1"/>
        <v>1</v>
      </c>
      <c r="AI17" s="82">
        <f t="shared" si="16"/>
        <v>0.97452229299363058</v>
      </c>
      <c r="AJ17" s="83">
        <v>10.97</v>
      </c>
      <c r="AK17" s="84">
        <v>171.9</v>
      </c>
      <c r="AL17" s="103">
        <f t="shared" si="2"/>
        <v>1885.7430000000002</v>
      </c>
      <c r="AM17" s="83">
        <v>30.754999999999999</v>
      </c>
      <c r="AN17" s="86">
        <v>938</v>
      </c>
      <c r="AO17" s="231">
        <f t="shared" si="3"/>
        <v>28848.19</v>
      </c>
      <c r="AP17" s="232">
        <f t="shared" si="4"/>
        <v>8681.9019774011285</v>
      </c>
      <c r="AQ17" s="233">
        <f t="shared" si="5"/>
        <v>149.41666666666666</v>
      </c>
      <c r="AR17" s="71">
        <v>0</v>
      </c>
      <c r="AS17" s="71">
        <v>0</v>
      </c>
      <c r="AT17" s="71">
        <v>0</v>
      </c>
      <c r="AU17" s="71">
        <v>0</v>
      </c>
      <c r="AV17" s="71">
        <v>4</v>
      </c>
      <c r="AW17" s="71">
        <v>1440</v>
      </c>
      <c r="AX17" s="71">
        <v>0</v>
      </c>
      <c r="AZ17" s="92">
        <v>1091</v>
      </c>
      <c r="BA17" s="92">
        <v>1121</v>
      </c>
      <c r="BB17" s="92">
        <v>1437</v>
      </c>
      <c r="BC17" s="218">
        <f t="shared" si="11"/>
        <v>30</v>
      </c>
      <c r="BD17" s="94">
        <f t="shared" si="12"/>
        <v>8681.9019774011285</v>
      </c>
      <c r="BE17" s="92">
        <f t="shared" si="6"/>
        <v>8681.9019774011285</v>
      </c>
      <c r="BF17" s="234">
        <v>1.897</v>
      </c>
      <c r="BG17" s="92">
        <v>1.897</v>
      </c>
      <c r="BH17" s="92">
        <v>31.9</v>
      </c>
      <c r="BI17" s="92">
        <v>28.8</v>
      </c>
      <c r="BJ17" s="92">
        <v>24.1</v>
      </c>
      <c r="BK17" s="92">
        <v>30.3</v>
      </c>
      <c r="BL17" s="99">
        <v>998.3</v>
      </c>
      <c r="BM17" s="99">
        <v>50.05</v>
      </c>
      <c r="BN17" s="99">
        <v>0.9194</v>
      </c>
      <c r="BO17" s="94">
        <v>89.3</v>
      </c>
      <c r="BP17" s="94">
        <v>85.9</v>
      </c>
      <c r="BQ17" s="54">
        <f t="shared" si="13"/>
        <v>-3.3999999999999915</v>
      </c>
      <c r="BR17" s="92">
        <v>12550</v>
      </c>
      <c r="BS17" s="92">
        <v>12222</v>
      </c>
      <c r="BT17" s="169">
        <f t="shared" si="14"/>
        <v>-328</v>
      </c>
      <c r="BU17" s="92">
        <f t="shared" si="15"/>
        <v>3.794</v>
      </c>
      <c r="BV17" s="94">
        <v>24</v>
      </c>
      <c r="BW17" s="94">
        <v>24</v>
      </c>
      <c r="BX17" s="92">
        <v>15.4</v>
      </c>
      <c r="BY17" s="92">
        <v>6.9</v>
      </c>
      <c r="BZ17" s="92"/>
    </row>
    <row r="18" spans="1:78">
      <c r="A18" s="548"/>
      <c r="B18" s="213">
        <v>42776</v>
      </c>
      <c r="C18" s="69">
        <v>62.8</v>
      </c>
      <c r="D18" s="100">
        <v>0.53800000000000003</v>
      </c>
      <c r="E18" s="71">
        <v>78</v>
      </c>
      <c r="F18" s="71">
        <v>50</v>
      </c>
      <c r="G18" s="71">
        <v>24</v>
      </c>
      <c r="H18" s="71">
        <v>0</v>
      </c>
      <c r="I18" s="71">
        <v>24</v>
      </c>
      <c r="J18" s="71">
        <v>0</v>
      </c>
      <c r="K18" s="73">
        <v>0</v>
      </c>
      <c r="L18" s="73">
        <v>0</v>
      </c>
      <c r="M18" s="73">
        <v>0</v>
      </c>
      <c r="N18" s="73">
        <v>0</v>
      </c>
      <c r="O18" s="73">
        <v>0</v>
      </c>
      <c r="P18" s="73">
        <v>0</v>
      </c>
      <c r="Q18" s="127">
        <v>3705</v>
      </c>
      <c r="R18" s="75">
        <v>3603</v>
      </c>
      <c r="S18" s="75">
        <v>3603</v>
      </c>
      <c r="T18" s="229">
        <v>3544</v>
      </c>
      <c r="U18" s="230">
        <v>3654</v>
      </c>
      <c r="V18" s="71">
        <v>45</v>
      </c>
      <c r="W18" s="71">
        <v>0</v>
      </c>
      <c r="X18" s="71">
        <v>47</v>
      </c>
      <c r="Y18" s="71">
        <v>0</v>
      </c>
      <c r="Z18" s="71">
        <v>64</v>
      </c>
      <c r="AA18" s="71">
        <v>0</v>
      </c>
      <c r="AB18" s="77">
        <f t="shared" si="0"/>
        <v>110</v>
      </c>
      <c r="AC18" s="75">
        <f t="shared" si="7"/>
        <v>-59</v>
      </c>
      <c r="AD18" s="71">
        <v>155</v>
      </c>
      <c r="AE18" s="79">
        <f t="shared" si="8"/>
        <v>0.98225806451612907</v>
      </c>
      <c r="AF18" s="80">
        <f t="shared" si="9"/>
        <v>154.375</v>
      </c>
      <c r="AG18" s="79">
        <f t="shared" si="10"/>
        <v>0.95654520917678809</v>
      </c>
      <c r="AH18" s="81">
        <f t="shared" si="1"/>
        <v>1</v>
      </c>
      <c r="AI18" s="82">
        <f t="shared" si="16"/>
        <v>0.97435897435897434</v>
      </c>
      <c r="AJ18" s="83">
        <v>11.005000000000001</v>
      </c>
      <c r="AK18" s="84">
        <v>171.4</v>
      </c>
      <c r="AL18" s="103">
        <f t="shared" si="2"/>
        <v>1886.2570000000003</v>
      </c>
      <c r="AM18" s="83">
        <v>30.748000000000001</v>
      </c>
      <c r="AN18" s="86">
        <v>938</v>
      </c>
      <c r="AO18" s="231">
        <f t="shared" si="3"/>
        <v>28841.624</v>
      </c>
      <c r="AP18" s="232">
        <f t="shared" si="4"/>
        <v>8670.3953160270885</v>
      </c>
      <c r="AQ18" s="233">
        <f t="shared" si="5"/>
        <v>150.125</v>
      </c>
      <c r="AR18" s="71">
        <v>0</v>
      </c>
      <c r="AS18" s="71">
        <v>0</v>
      </c>
      <c r="AT18" s="71">
        <v>0</v>
      </c>
      <c r="AU18" s="71">
        <v>0</v>
      </c>
      <c r="AV18" s="91">
        <v>4</v>
      </c>
      <c r="AW18" s="71">
        <v>1440</v>
      </c>
      <c r="AX18" s="71">
        <v>0</v>
      </c>
      <c r="AZ18" s="92">
        <v>1084</v>
      </c>
      <c r="BA18" s="92">
        <v>1126</v>
      </c>
      <c r="BB18" s="92">
        <v>1444</v>
      </c>
      <c r="BC18" s="218">
        <f t="shared" si="11"/>
        <v>42</v>
      </c>
      <c r="BD18" s="94">
        <f t="shared" si="12"/>
        <v>8670.3953160270885</v>
      </c>
      <c r="BE18" s="92">
        <f t="shared" si="6"/>
        <v>8670.3953160270885</v>
      </c>
      <c r="BF18" s="234">
        <v>1.962</v>
      </c>
      <c r="BG18" s="92">
        <v>1.956</v>
      </c>
      <c r="BH18" s="92">
        <v>31.57</v>
      </c>
      <c r="BI18" s="92">
        <v>28.59</v>
      </c>
      <c r="BJ18" s="92">
        <v>24.22</v>
      </c>
      <c r="BK18" s="92">
        <v>30.22</v>
      </c>
      <c r="BL18" s="99">
        <v>997.71</v>
      </c>
      <c r="BM18" s="99">
        <v>50.04</v>
      </c>
      <c r="BN18" s="99">
        <v>0.92010000000000003</v>
      </c>
      <c r="BO18" s="94">
        <v>88.15</v>
      </c>
      <c r="BP18" s="98">
        <v>85.75</v>
      </c>
      <c r="BQ18" s="54">
        <f t="shared" si="13"/>
        <v>-2.4000000000000057</v>
      </c>
      <c r="BR18" s="92">
        <v>12543</v>
      </c>
      <c r="BS18" s="92">
        <v>12206</v>
      </c>
      <c r="BT18" s="169">
        <f t="shared" si="14"/>
        <v>-337</v>
      </c>
      <c r="BU18" s="92">
        <f t="shared" si="15"/>
        <v>3.9180000000000001</v>
      </c>
      <c r="BV18" s="94">
        <v>24</v>
      </c>
      <c r="BW18" s="94">
        <v>24</v>
      </c>
      <c r="BX18" s="92">
        <v>12.83</v>
      </c>
      <c r="BY18" s="647">
        <v>5.92</v>
      </c>
      <c r="BZ18" s="647"/>
    </row>
    <row r="19" spans="1:78">
      <c r="A19" s="549"/>
      <c r="B19" s="213">
        <v>42777</v>
      </c>
      <c r="C19" s="69">
        <v>61.2</v>
      </c>
      <c r="D19" s="100">
        <v>0.57999999999999996</v>
      </c>
      <c r="E19" s="71">
        <v>80</v>
      </c>
      <c r="F19" s="71">
        <v>49</v>
      </c>
      <c r="G19" s="71">
        <v>24</v>
      </c>
      <c r="H19" s="71">
        <v>0</v>
      </c>
      <c r="I19" s="71">
        <v>24</v>
      </c>
      <c r="J19" s="71">
        <v>0</v>
      </c>
      <c r="K19" s="71">
        <v>0</v>
      </c>
      <c r="L19" s="71">
        <v>0</v>
      </c>
      <c r="M19" s="106">
        <v>0</v>
      </c>
      <c r="N19" s="106">
        <v>0</v>
      </c>
      <c r="O19" s="106">
        <v>0</v>
      </c>
      <c r="P19" s="106">
        <v>0</v>
      </c>
      <c r="Q19" s="127">
        <v>3705</v>
      </c>
      <c r="R19" s="75">
        <v>3607</v>
      </c>
      <c r="S19" s="75">
        <v>3607</v>
      </c>
      <c r="T19" s="229">
        <v>3551</v>
      </c>
      <c r="U19" s="230">
        <v>3659</v>
      </c>
      <c r="V19" s="71">
        <v>45</v>
      </c>
      <c r="W19" s="71">
        <v>0</v>
      </c>
      <c r="X19" s="71">
        <v>47</v>
      </c>
      <c r="Y19" s="71">
        <v>0</v>
      </c>
      <c r="Z19" s="71">
        <v>64</v>
      </c>
      <c r="AA19" s="71">
        <v>0</v>
      </c>
      <c r="AB19" s="77">
        <f t="shared" si="0"/>
        <v>108</v>
      </c>
      <c r="AC19" s="75">
        <f t="shared" si="7"/>
        <v>-56</v>
      </c>
      <c r="AD19" s="71">
        <v>155</v>
      </c>
      <c r="AE19" s="79">
        <f t="shared" si="8"/>
        <v>0.98360215053763445</v>
      </c>
      <c r="AF19" s="80">
        <f t="shared" si="9"/>
        <v>154.375</v>
      </c>
      <c r="AG19" s="79">
        <f t="shared" si="10"/>
        <v>0.95843454790823213</v>
      </c>
      <c r="AH19" s="81">
        <f t="shared" si="1"/>
        <v>1</v>
      </c>
      <c r="AI19" s="82">
        <f t="shared" si="16"/>
        <v>0.98076923076923084</v>
      </c>
      <c r="AJ19" s="83">
        <v>10.763</v>
      </c>
      <c r="AK19" s="84">
        <v>172.29</v>
      </c>
      <c r="AL19" s="103">
        <f t="shared" si="2"/>
        <v>1854.35727</v>
      </c>
      <c r="AM19" s="83">
        <v>30.881</v>
      </c>
      <c r="AN19" s="86">
        <v>937</v>
      </c>
      <c r="AO19" s="231">
        <f t="shared" si="3"/>
        <v>28935.496999999999</v>
      </c>
      <c r="AP19" s="232">
        <f t="shared" si="4"/>
        <v>8670.7559194593086</v>
      </c>
      <c r="AQ19" s="233">
        <f t="shared" si="5"/>
        <v>150.29166666666666</v>
      </c>
      <c r="AR19" s="71">
        <v>0</v>
      </c>
      <c r="AS19" s="71">
        <v>0</v>
      </c>
      <c r="AT19" s="71">
        <v>0</v>
      </c>
      <c r="AU19" s="71">
        <v>0</v>
      </c>
      <c r="AV19" s="91">
        <v>3</v>
      </c>
      <c r="AW19" s="71">
        <v>1440</v>
      </c>
      <c r="AX19" s="71">
        <v>0</v>
      </c>
      <c r="AZ19" s="92">
        <v>1079</v>
      </c>
      <c r="BA19" s="92">
        <v>1124</v>
      </c>
      <c r="BB19" s="92">
        <v>1456</v>
      </c>
      <c r="BC19" s="218">
        <f t="shared" si="11"/>
        <v>45</v>
      </c>
      <c r="BD19" s="94">
        <f t="shared" si="12"/>
        <v>8670.7559194593086</v>
      </c>
      <c r="BE19" s="92">
        <f t="shared" si="6"/>
        <v>8670.7559194593086</v>
      </c>
      <c r="BF19" s="234">
        <v>2.0209999999999999</v>
      </c>
      <c r="BG19" s="92">
        <v>2.0209999999999999</v>
      </c>
      <c r="BH19" s="92">
        <v>31.58</v>
      </c>
      <c r="BI19" s="92">
        <v>28.55</v>
      </c>
      <c r="BJ19" s="92">
        <v>24.21</v>
      </c>
      <c r="BK19" s="92">
        <v>30.24</v>
      </c>
      <c r="BL19" s="99">
        <v>960.71</v>
      </c>
      <c r="BM19" s="99">
        <v>50</v>
      </c>
      <c r="BN19" s="99">
        <v>0.92069999999999996</v>
      </c>
      <c r="BO19" s="98">
        <v>87.47</v>
      </c>
      <c r="BP19" s="98">
        <v>85.74</v>
      </c>
      <c r="BQ19" s="54">
        <f t="shared" si="13"/>
        <v>-1.730000000000004</v>
      </c>
      <c r="BR19" s="92">
        <v>12586</v>
      </c>
      <c r="BS19" s="92">
        <v>12236</v>
      </c>
      <c r="BT19" s="169">
        <f t="shared" si="14"/>
        <v>-350</v>
      </c>
      <c r="BU19" s="92">
        <f t="shared" si="15"/>
        <v>4.0419999999999998</v>
      </c>
      <c r="BV19" s="94">
        <v>24</v>
      </c>
      <c r="BW19" s="94">
        <v>24</v>
      </c>
      <c r="BX19" s="92">
        <v>11.73</v>
      </c>
      <c r="BY19" s="92">
        <v>0</v>
      </c>
      <c r="BZ19" s="235"/>
    </row>
    <row r="20" spans="1:78" ht="12.75" customHeight="1">
      <c r="A20" s="547" t="s">
        <v>127</v>
      </c>
      <c r="B20" s="213">
        <v>42778</v>
      </c>
      <c r="C20" s="25">
        <v>62.4</v>
      </c>
      <c r="D20" s="26">
        <v>0.60299999999999998</v>
      </c>
      <c r="E20" s="27">
        <v>79</v>
      </c>
      <c r="F20" s="27">
        <v>50</v>
      </c>
      <c r="G20" s="27">
        <v>24</v>
      </c>
      <c r="H20" s="27">
        <v>0</v>
      </c>
      <c r="I20" s="27">
        <v>24</v>
      </c>
      <c r="J20" s="27">
        <v>0</v>
      </c>
      <c r="K20" s="27">
        <v>0</v>
      </c>
      <c r="L20" s="27">
        <v>0</v>
      </c>
      <c r="M20" s="29">
        <v>0</v>
      </c>
      <c r="N20" s="29">
        <v>0</v>
      </c>
      <c r="O20" s="29">
        <v>0</v>
      </c>
      <c r="P20" s="29">
        <v>0</v>
      </c>
      <c r="Q20" s="116">
        <v>3705</v>
      </c>
      <c r="R20" s="30">
        <v>3593</v>
      </c>
      <c r="S20" s="30">
        <v>3482</v>
      </c>
      <c r="T20" s="220">
        <v>3444</v>
      </c>
      <c r="U20" s="221">
        <v>3550</v>
      </c>
      <c r="V20" s="27">
        <v>45</v>
      </c>
      <c r="W20" s="27">
        <v>0</v>
      </c>
      <c r="X20" s="27">
        <v>46</v>
      </c>
      <c r="Y20" s="27">
        <v>0</v>
      </c>
      <c r="Z20" s="27">
        <v>64</v>
      </c>
      <c r="AA20" s="27">
        <v>0</v>
      </c>
      <c r="AB20" s="32">
        <f t="shared" si="0"/>
        <v>106</v>
      </c>
      <c r="AC20" s="237">
        <f t="shared" si="7"/>
        <v>-38</v>
      </c>
      <c r="AD20" s="27">
        <v>153</v>
      </c>
      <c r="AE20" s="34">
        <f t="shared" si="8"/>
        <v>0.96677559912854028</v>
      </c>
      <c r="AF20" s="35">
        <f t="shared" si="9"/>
        <v>154.375</v>
      </c>
      <c r="AG20" s="34">
        <f t="shared" si="10"/>
        <v>0.92955465587044539</v>
      </c>
      <c r="AH20" s="36">
        <f t="shared" si="1"/>
        <v>1</v>
      </c>
      <c r="AI20" s="37">
        <f t="shared" si="16"/>
        <v>0.94838709677419364</v>
      </c>
      <c r="AJ20" s="83">
        <v>10.79</v>
      </c>
      <c r="AK20" s="84">
        <v>172.21</v>
      </c>
      <c r="AL20" s="40">
        <f t="shared" si="2"/>
        <v>1858.1459</v>
      </c>
      <c r="AM20" s="83">
        <v>29.902000000000001</v>
      </c>
      <c r="AN20" s="86">
        <v>936</v>
      </c>
      <c r="AO20" s="215">
        <f t="shared" si="3"/>
        <v>27988.272000000001</v>
      </c>
      <c r="AP20" s="216">
        <f t="shared" si="4"/>
        <v>8666.2072880371652</v>
      </c>
      <c r="AQ20" s="217">
        <f t="shared" si="5"/>
        <v>149.70833333333334</v>
      </c>
      <c r="AR20" s="27">
        <v>0</v>
      </c>
      <c r="AS20" s="45">
        <v>0</v>
      </c>
      <c r="AT20" s="45">
        <v>0</v>
      </c>
      <c r="AU20" s="27">
        <v>0</v>
      </c>
      <c r="AV20" s="45">
        <v>8</v>
      </c>
      <c r="AW20" s="27">
        <v>1440</v>
      </c>
      <c r="AX20" s="27">
        <v>0</v>
      </c>
      <c r="AZ20" s="46">
        <v>1088</v>
      </c>
      <c r="BA20" s="46">
        <v>1177</v>
      </c>
      <c r="BB20" s="46">
        <v>1345</v>
      </c>
      <c r="BC20" s="218">
        <f t="shared" si="11"/>
        <v>89</v>
      </c>
      <c r="BD20" s="46">
        <f t="shared" si="12"/>
        <v>8666.2072880371652</v>
      </c>
      <c r="BE20" s="46">
        <f t="shared" si="6"/>
        <v>8666.2072880371652</v>
      </c>
      <c r="BF20" s="238">
        <v>1.3660000000000001</v>
      </c>
      <c r="BG20" s="46">
        <v>1.3560000000000001</v>
      </c>
      <c r="BH20" s="46">
        <v>31.69</v>
      </c>
      <c r="BI20" s="46">
        <v>28.79</v>
      </c>
      <c r="BJ20" s="46">
        <v>24.09</v>
      </c>
      <c r="BK20" s="46">
        <v>30.11</v>
      </c>
      <c r="BL20" s="112">
        <v>1001.9</v>
      </c>
      <c r="BM20" s="112">
        <v>50.05</v>
      </c>
      <c r="BN20" s="112">
        <v>0.91900000000000004</v>
      </c>
      <c r="BO20" s="47">
        <v>88.79</v>
      </c>
      <c r="BP20" s="47">
        <v>85.72</v>
      </c>
      <c r="BQ20" s="54">
        <f t="shared" si="13"/>
        <v>-3.0700000000000074</v>
      </c>
      <c r="BR20" s="46">
        <v>12588</v>
      </c>
      <c r="BS20" s="46">
        <v>12250</v>
      </c>
      <c r="BT20" s="169">
        <f t="shared" si="14"/>
        <v>-338</v>
      </c>
      <c r="BU20" s="46">
        <f t="shared" si="15"/>
        <v>2.7220000000000004</v>
      </c>
      <c r="BV20" s="47">
        <v>24</v>
      </c>
      <c r="BW20" s="47">
        <v>24</v>
      </c>
      <c r="BX20" s="46">
        <v>14.28</v>
      </c>
      <c r="BY20" s="46">
        <v>6.75</v>
      </c>
      <c r="BZ20" s="219"/>
    </row>
    <row r="21" spans="1:78">
      <c r="A21" s="548"/>
      <c r="B21" s="213">
        <v>42779</v>
      </c>
      <c r="C21" s="25">
        <v>65.790000000000006</v>
      </c>
      <c r="D21" s="26">
        <v>0.56359999999999999</v>
      </c>
      <c r="E21" s="27">
        <v>79</v>
      </c>
      <c r="F21" s="27">
        <v>55</v>
      </c>
      <c r="G21" s="27">
        <v>24</v>
      </c>
      <c r="H21" s="27">
        <v>0</v>
      </c>
      <c r="I21" s="27">
        <v>24</v>
      </c>
      <c r="J21" s="27">
        <v>0</v>
      </c>
      <c r="K21" s="29">
        <v>0</v>
      </c>
      <c r="L21" s="29">
        <v>0</v>
      </c>
      <c r="M21" s="29">
        <v>0</v>
      </c>
      <c r="N21" s="29">
        <v>0</v>
      </c>
      <c r="O21" s="29">
        <v>0</v>
      </c>
      <c r="P21" s="29">
        <v>0</v>
      </c>
      <c r="Q21" s="116">
        <v>3692</v>
      </c>
      <c r="R21" s="30">
        <v>3586</v>
      </c>
      <c r="S21" s="30">
        <v>3535</v>
      </c>
      <c r="T21" s="220">
        <v>3497</v>
      </c>
      <c r="U21" s="221">
        <v>3599</v>
      </c>
      <c r="V21" s="27">
        <v>45</v>
      </c>
      <c r="W21" s="27">
        <v>0</v>
      </c>
      <c r="X21" s="27">
        <v>46</v>
      </c>
      <c r="Y21" s="27">
        <v>0</v>
      </c>
      <c r="Z21" s="27">
        <v>64</v>
      </c>
      <c r="AA21" s="27">
        <v>0</v>
      </c>
      <c r="AB21" s="32">
        <f t="shared" si="0"/>
        <v>102</v>
      </c>
      <c r="AC21" s="237">
        <f t="shared" si="7"/>
        <v>-38</v>
      </c>
      <c r="AD21" s="27">
        <v>154</v>
      </c>
      <c r="AE21" s="34">
        <f t="shared" si="8"/>
        <v>0.97375541125541121</v>
      </c>
      <c r="AF21" s="35">
        <f t="shared" si="9"/>
        <v>153.83333333333334</v>
      </c>
      <c r="AG21" s="34">
        <f t="shared" si="10"/>
        <v>0.94718309859154926</v>
      </c>
      <c r="AH21" s="36">
        <f t="shared" si="1"/>
        <v>1</v>
      </c>
      <c r="AI21" s="37">
        <f t="shared" si="16"/>
        <v>0.96774193548387089</v>
      </c>
      <c r="AJ21" s="83">
        <v>10.8</v>
      </c>
      <c r="AK21" s="84">
        <v>172.85</v>
      </c>
      <c r="AL21" s="40">
        <f t="shared" si="2"/>
        <v>1866.78</v>
      </c>
      <c r="AM21" s="83">
        <v>30.463999999999999</v>
      </c>
      <c r="AN21" s="86">
        <v>939</v>
      </c>
      <c r="AO21" s="215">
        <f t="shared" si="3"/>
        <v>28605.696</v>
      </c>
      <c r="AP21" s="216">
        <f t="shared" si="4"/>
        <v>8713.8907635115811</v>
      </c>
      <c r="AQ21" s="217">
        <f t="shared" si="5"/>
        <v>149.41666666666666</v>
      </c>
      <c r="AR21" s="27">
        <v>0</v>
      </c>
      <c r="AS21" s="45">
        <v>0</v>
      </c>
      <c r="AT21" s="45">
        <v>0</v>
      </c>
      <c r="AU21" s="27">
        <v>0</v>
      </c>
      <c r="AV21" s="45">
        <v>5</v>
      </c>
      <c r="AW21" s="27">
        <v>1440</v>
      </c>
      <c r="AX21" s="27">
        <v>0</v>
      </c>
      <c r="AZ21" s="46">
        <v>1075</v>
      </c>
      <c r="BA21" s="46">
        <v>1106</v>
      </c>
      <c r="BB21" s="46">
        <v>1418</v>
      </c>
      <c r="BC21" s="218">
        <f t="shared" si="11"/>
        <v>31</v>
      </c>
      <c r="BD21" s="46">
        <f t="shared" si="12"/>
        <v>8713.8907635115811</v>
      </c>
      <c r="BE21" s="46">
        <f t="shared" si="6"/>
        <v>8713.8907635115811</v>
      </c>
      <c r="BF21" s="228">
        <v>1.91</v>
      </c>
      <c r="BG21" s="52">
        <v>1.91</v>
      </c>
      <c r="BH21" s="52">
        <v>31.41</v>
      </c>
      <c r="BI21" s="52">
        <v>28.46</v>
      </c>
      <c r="BJ21" s="52">
        <v>23.8</v>
      </c>
      <c r="BK21" s="52">
        <v>29.89</v>
      </c>
      <c r="BL21" s="52">
        <v>1004.04</v>
      </c>
      <c r="BM21" s="50">
        <v>50.04</v>
      </c>
      <c r="BN21" s="52">
        <v>0.91879999999999995</v>
      </c>
      <c r="BO21" s="47">
        <v>89.09</v>
      </c>
      <c r="BP21" s="47">
        <v>85.62</v>
      </c>
      <c r="BQ21" s="54">
        <f t="shared" si="13"/>
        <v>-3.4699999999999989</v>
      </c>
      <c r="BR21" s="46">
        <v>12597</v>
      </c>
      <c r="BS21" s="46">
        <v>12252</v>
      </c>
      <c r="BT21" s="169">
        <f t="shared" si="14"/>
        <v>-345</v>
      </c>
      <c r="BU21" s="46">
        <f t="shared" si="15"/>
        <v>3.82</v>
      </c>
      <c r="BV21" s="47">
        <v>24</v>
      </c>
      <c r="BW21" s="47">
        <v>24</v>
      </c>
      <c r="BX21" s="47">
        <v>15.266</v>
      </c>
      <c r="BY21" s="47">
        <v>7.1660000000000004</v>
      </c>
      <c r="BZ21" s="219"/>
    </row>
    <row r="22" spans="1:78">
      <c r="A22" s="548"/>
      <c r="B22" s="213">
        <v>42780</v>
      </c>
      <c r="C22" s="25">
        <v>66.430000000000007</v>
      </c>
      <c r="D22" s="26">
        <v>0.59199999999999997</v>
      </c>
      <c r="E22" s="27">
        <v>78</v>
      </c>
      <c r="F22" s="27">
        <v>54</v>
      </c>
      <c r="G22" s="27">
        <v>24</v>
      </c>
      <c r="H22" s="27">
        <v>0</v>
      </c>
      <c r="I22" s="27">
        <v>24</v>
      </c>
      <c r="J22" s="27">
        <v>0</v>
      </c>
      <c r="K22" s="29">
        <v>0</v>
      </c>
      <c r="L22" s="29">
        <v>0</v>
      </c>
      <c r="M22" s="29">
        <v>0</v>
      </c>
      <c r="N22" s="29">
        <v>0</v>
      </c>
      <c r="O22" s="29">
        <v>0</v>
      </c>
      <c r="P22" s="29">
        <v>0</v>
      </c>
      <c r="Q22" s="116">
        <v>3693</v>
      </c>
      <c r="R22" s="30">
        <v>3583</v>
      </c>
      <c r="S22" s="30">
        <v>3583</v>
      </c>
      <c r="T22" s="220">
        <v>3519</v>
      </c>
      <c r="U22" s="221">
        <v>3628</v>
      </c>
      <c r="V22" s="27">
        <v>45</v>
      </c>
      <c r="W22" s="27">
        <v>0</v>
      </c>
      <c r="X22" s="27">
        <v>46</v>
      </c>
      <c r="Y22" s="27">
        <v>0</v>
      </c>
      <c r="Z22" s="27">
        <v>64</v>
      </c>
      <c r="AA22" s="27">
        <v>0</v>
      </c>
      <c r="AB22" s="32">
        <f t="shared" si="0"/>
        <v>109</v>
      </c>
      <c r="AC22" s="237">
        <f t="shared" si="7"/>
        <v>-64</v>
      </c>
      <c r="AD22" s="27">
        <v>154</v>
      </c>
      <c r="AE22" s="34">
        <f t="shared" si="8"/>
        <v>0.98160173160173159</v>
      </c>
      <c r="AF22" s="35">
        <f t="shared" si="9"/>
        <v>153.875</v>
      </c>
      <c r="AG22" s="34">
        <f t="shared" si="10"/>
        <v>0.95288383428107226</v>
      </c>
      <c r="AH22" s="36">
        <f t="shared" si="1"/>
        <v>1</v>
      </c>
      <c r="AI22" s="37">
        <f t="shared" si="16"/>
        <v>0.97419354838709671</v>
      </c>
      <c r="AJ22" s="83">
        <v>10.82</v>
      </c>
      <c r="AK22" s="84">
        <v>172.26</v>
      </c>
      <c r="AL22" s="40">
        <f t="shared" si="2"/>
        <v>1863.8532</v>
      </c>
      <c r="AM22" s="83">
        <v>30.588000000000001</v>
      </c>
      <c r="AN22" s="86">
        <v>941</v>
      </c>
      <c r="AO22" s="215">
        <f t="shared" si="3"/>
        <v>28783.308000000001</v>
      </c>
      <c r="AP22" s="216">
        <f t="shared" si="4"/>
        <v>8709.0540494458673</v>
      </c>
      <c r="AQ22" s="217">
        <f t="shared" si="5"/>
        <v>149.29166666666666</v>
      </c>
      <c r="AR22" s="27">
        <v>0</v>
      </c>
      <c r="AS22" s="45">
        <v>0</v>
      </c>
      <c r="AT22" s="45">
        <v>0</v>
      </c>
      <c r="AU22" s="27">
        <v>0</v>
      </c>
      <c r="AV22" s="45">
        <v>4</v>
      </c>
      <c r="AW22" s="27">
        <v>1440</v>
      </c>
      <c r="AX22" s="27">
        <v>0</v>
      </c>
      <c r="AZ22" s="46">
        <v>1081</v>
      </c>
      <c r="BA22" s="46">
        <v>1099</v>
      </c>
      <c r="BB22" s="46">
        <v>1448</v>
      </c>
      <c r="BC22" s="218">
        <f t="shared" si="11"/>
        <v>18</v>
      </c>
      <c r="BD22" s="46">
        <f t="shared" si="12"/>
        <v>8709.0540494458673</v>
      </c>
      <c r="BE22" s="46">
        <f t="shared" si="6"/>
        <v>8709.0540494458673</v>
      </c>
      <c r="BF22" s="228">
        <v>2.0699999999999998</v>
      </c>
      <c r="BG22" s="52">
        <v>2.0699999999999998</v>
      </c>
      <c r="BH22" s="52">
        <v>31.34</v>
      </c>
      <c r="BI22" s="52">
        <v>28.54</v>
      </c>
      <c r="BJ22" s="52">
        <v>23.53</v>
      </c>
      <c r="BK22" s="52">
        <v>30.01</v>
      </c>
      <c r="BL22" s="115">
        <v>1003.08</v>
      </c>
      <c r="BM22" s="50">
        <v>50.03</v>
      </c>
      <c r="BN22" s="53">
        <v>0.91949999999999998</v>
      </c>
      <c r="BO22" s="47">
        <v>90.08</v>
      </c>
      <c r="BP22" s="47">
        <v>85.67</v>
      </c>
      <c r="BQ22" s="54">
        <f t="shared" si="13"/>
        <v>-4.4099999999999966</v>
      </c>
      <c r="BR22" s="46">
        <v>12561</v>
      </c>
      <c r="BS22" s="46">
        <v>12236</v>
      </c>
      <c r="BT22" s="169">
        <f t="shared" si="14"/>
        <v>-325</v>
      </c>
      <c r="BU22" s="46">
        <f t="shared" si="15"/>
        <v>4.1399999999999997</v>
      </c>
      <c r="BV22" s="47">
        <v>24</v>
      </c>
      <c r="BW22" s="47">
        <v>24</v>
      </c>
      <c r="BX22" s="46">
        <v>15.5</v>
      </c>
      <c r="BY22" s="46">
        <v>6.08</v>
      </c>
      <c r="BZ22" s="219"/>
    </row>
    <row r="23" spans="1:78" s="247" customFormat="1">
      <c r="A23" s="548"/>
      <c r="B23" s="239">
        <v>42781</v>
      </c>
      <c r="C23" s="25">
        <v>70.16</v>
      </c>
      <c r="D23" s="26">
        <v>0.60399999999999998</v>
      </c>
      <c r="E23" s="27">
        <v>82</v>
      </c>
      <c r="F23" s="27">
        <v>59</v>
      </c>
      <c r="G23" s="27">
        <v>24</v>
      </c>
      <c r="H23" s="27">
        <v>0</v>
      </c>
      <c r="I23" s="27">
        <v>24</v>
      </c>
      <c r="J23" s="27">
        <v>0</v>
      </c>
      <c r="K23" s="29">
        <v>0</v>
      </c>
      <c r="L23" s="29">
        <v>0</v>
      </c>
      <c r="M23" s="29">
        <v>0</v>
      </c>
      <c r="N23" s="29">
        <v>0</v>
      </c>
      <c r="O23" s="29">
        <v>0</v>
      </c>
      <c r="P23" s="29">
        <v>0</v>
      </c>
      <c r="Q23" s="116">
        <v>3670</v>
      </c>
      <c r="R23" s="30">
        <v>3580</v>
      </c>
      <c r="S23" s="30">
        <v>3521</v>
      </c>
      <c r="T23" s="240">
        <v>3475</v>
      </c>
      <c r="U23" s="241">
        <v>3583</v>
      </c>
      <c r="V23" s="27">
        <v>46</v>
      </c>
      <c r="W23" s="27">
        <v>0</v>
      </c>
      <c r="X23" s="27">
        <v>45</v>
      </c>
      <c r="Y23" s="27">
        <v>0</v>
      </c>
      <c r="Z23" s="27">
        <v>64</v>
      </c>
      <c r="AA23" s="27">
        <v>0</v>
      </c>
      <c r="AB23" s="32">
        <f t="shared" si="0"/>
        <v>108</v>
      </c>
      <c r="AC23" s="242">
        <f t="shared" si="7"/>
        <v>-46</v>
      </c>
      <c r="AD23" s="27">
        <v>153</v>
      </c>
      <c r="AE23" s="34">
        <f t="shared" si="8"/>
        <v>0.97576252723311552</v>
      </c>
      <c r="AF23" s="35">
        <f t="shared" si="9"/>
        <v>152.91666666666666</v>
      </c>
      <c r="AG23" s="34">
        <f t="shared" si="10"/>
        <v>0.94686648501362403</v>
      </c>
      <c r="AH23" s="36">
        <f t="shared" si="1"/>
        <v>1</v>
      </c>
      <c r="AI23" s="37">
        <f t="shared" si="16"/>
        <v>0.96774193548387089</v>
      </c>
      <c r="AJ23" s="83">
        <v>10.786</v>
      </c>
      <c r="AK23" s="84">
        <v>168.81</v>
      </c>
      <c r="AL23" s="40">
        <f t="shared" si="2"/>
        <v>1820.78466</v>
      </c>
      <c r="AM23" s="83">
        <v>30.300999999999998</v>
      </c>
      <c r="AN23" s="86">
        <v>940</v>
      </c>
      <c r="AO23" s="243">
        <f t="shared" si="3"/>
        <v>28482.94</v>
      </c>
      <c r="AP23" s="244">
        <f t="shared" si="4"/>
        <v>8720.4963050359711</v>
      </c>
      <c r="AQ23" s="217">
        <f t="shared" si="5"/>
        <v>149.16666666666666</v>
      </c>
      <c r="AR23" s="27">
        <v>0</v>
      </c>
      <c r="AS23" s="45">
        <v>0</v>
      </c>
      <c r="AT23" s="45">
        <v>0</v>
      </c>
      <c r="AU23" s="27">
        <v>0</v>
      </c>
      <c r="AV23" s="45">
        <v>5</v>
      </c>
      <c r="AW23" s="27">
        <v>1440</v>
      </c>
      <c r="AX23" s="27">
        <v>0</v>
      </c>
      <c r="AY23"/>
      <c r="AZ23" s="46">
        <v>1103</v>
      </c>
      <c r="BA23" s="46">
        <v>1077</v>
      </c>
      <c r="BB23" s="46">
        <v>1403</v>
      </c>
      <c r="BC23" s="218">
        <f t="shared" si="11"/>
        <v>-26</v>
      </c>
      <c r="BD23" s="46">
        <f t="shared" si="12"/>
        <v>8720.4963050359711</v>
      </c>
      <c r="BE23" s="46">
        <f t="shared" si="6"/>
        <v>8720.4963050359711</v>
      </c>
      <c r="BF23" s="245">
        <v>1.7729999999999999</v>
      </c>
      <c r="BG23" s="52">
        <v>1.76</v>
      </c>
      <c r="BH23" s="52">
        <v>31.45</v>
      </c>
      <c r="BI23" s="52">
        <v>29</v>
      </c>
      <c r="BJ23" s="52">
        <v>23.15</v>
      </c>
      <c r="BK23" s="52">
        <v>29.8</v>
      </c>
      <c r="BL23" s="52">
        <v>1001.1</v>
      </c>
      <c r="BM23" s="50">
        <v>50.07</v>
      </c>
      <c r="BN23" s="52">
        <v>0.92059999999999997</v>
      </c>
      <c r="BO23" s="47">
        <v>93.32</v>
      </c>
      <c r="BP23" s="47">
        <v>85.69</v>
      </c>
      <c r="BQ23" s="54">
        <f t="shared" si="13"/>
        <v>-7.6299999999999955</v>
      </c>
      <c r="BR23" s="46">
        <v>12500</v>
      </c>
      <c r="BS23" s="46">
        <v>12309</v>
      </c>
      <c r="BT23" s="169">
        <f t="shared" si="14"/>
        <v>-191</v>
      </c>
      <c r="BU23" s="46">
        <f t="shared" si="15"/>
        <v>3.5329999999999999</v>
      </c>
      <c r="BV23" s="47">
        <v>24</v>
      </c>
      <c r="BW23" s="47">
        <v>24</v>
      </c>
      <c r="BX23" s="46">
        <v>24</v>
      </c>
      <c r="BY23" s="46">
        <v>6.55</v>
      </c>
      <c r="BZ23" s="246"/>
    </row>
    <row r="24" spans="1:78">
      <c r="A24" s="548"/>
      <c r="B24" s="213">
        <v>42782</v>
      </c>
      <c r="C24" s="25">
        <v>68</v>
      </c>
      <c r="D24" s="26">
        <v>0.66</v>
      </c>
      <c r="E24" s="28">
        <v>75</v>
      </c>
      <c r="F24" s="28">
        <v>61</v>
      </c>
      <c r="G24" s="28">
        <v>24</v>
      </c>
      <c r="H24" s="28">
        <v>0</v>
      </c>
      <c r="I24" s="28">
        <v>24</v>
      </c>
      <c r="J24" s="28">
        <v>0</v>
      </c>
      <c r="K24" s="248">
        <v>0</v>
      </c>
      <c r="L24" s="248">
        <v>0</v>
      </c>
      <c r="M24" s="248">
        <v>0</v>
      </c>
      <c r="N24" s="248">
        <v>0</v>
      </c>
      <c r="O24" s="248">
        <v>0</v>
      </c>
      <c r="P24" s="248">
        <v>0</v>
      </c>
      <c r="Q24" s="116">
        <v>3696</v>
      </c>
      <c r="R24" s="30">
        <v>3573</v>
      </c>
      <c r="S24" s="30">
        <v>3573</v>
      </c>
      <c r="T24" s="220">
        <v>3505</v>
      </c>
      <c r="U24" s="221">
        <v>3612</v>
      </c>
      <c r="V24" s="27">
        <v>46</v>
      </c>
      <c r="W24" s="28">
        <v>0</v>
      </c>
      <c r="X24" s="28">
        <v>45</v>
      </c>
      <c r="Y24" s="28">
        <v>0</v>
      </c>
      <c r="Z24" s="28">
        <v>64</v>
      </c>
      <c r="AA24" s="28">
        <v>0</v>
      </c>
      <c r="AB24" s="32">
        <f t="shared" si="0"/>
        <v>107</v>
      </c>
      <c r="AC24" s="237">
        <f t="shared" si="7"/>
        <v>-68</v>
      </c>
      <c r="AD24" s="28">
        <v>153</v>
      </c>
      <c r="AE24" s="249">
        <f t="shared" si="8"/>
        <v>0.9836601307189542</v>
      </c>
      <c r="AF24" s="35">
        <f t="shared" si="9"/>
        <v>154</v>
      </c>
      <c r="AG24" s="34">
        <f t="shared" si="10"/>
        <v>0.94832251082251084</v>
      </c>
      <c r="AH24" s="36">
        <f t="shared" si="1"/>
        <v>1</v>
      </c>
      <c r="AI24" s="37">
        <f t="shared" si="16"/>
        <v>0.97419354838709671</v>
      </c>
      <c r="AJ24" s="83">
        <v>10.79</v>
      </c>
      <c r="AK24" s="84">
        <v>169.61</v>
      </c>
      <c r="AL24" s="40">
        <f t="shared" si="2"/>
        <v>1830.0918999999999</v>
      </c>
      <c r="AM24" s="83">
        <v>30.602</v>
      </c>
      <c r="AN24" s="86">
        <v>939</v>
      </c>
      <c r="AO24" s="215">
        <f t="shared" si="3"/>
        <v>28735.278000000002</v>
      </c>
      <c r="AP24" s="216">
        <f t="shared" si="4"/>
        <v>8720.5049643366638</v>
      </c>
      <c r="AQ24" s="217">
        <f t="shared" si="5"/>
        <v>148.875</v>
      </c>
      <c r="AR24" s="27">
        <v>0</v>
      </c>
      <c r="AS24" s="250">
        <v>0</v>
      </c>
      <c r="AT24" s="250">
        <v>0</v>
      </c>
      <c r="AU24" s="28">
        <v>0</v>
      </c>
      <c r="AV24" s="250">
        <v>4</v>
      </c>
      <c r="AW24" s="28">
        <v>1440</v>
      </c>
      <c r="AX24" s="28">
        <v>0</v>
      </c>
      <c r="AZ24" s="46">
        <v>1106</v>
      </c>
      <c r="BA24" s="46">
        <v>1074</v>
      </c>
      <c r="BB24" s="46">
        <v>1432</v>
      </c>
      <c r="BC24" s="218">
        <f t="shared" si="11"/>
        <v>-32</v>
      </c>
      <c r="BD24" s="46">
        <f t="shared" si="12"/>
        <v>8720.5049643366638</v>
      </c>
      <c r="BE24" s="46">
        <f t="shared" si="6"/>
        <v>8720.5049643366638</v>
      </c>
      <c r="BF24" s="228">
        <v>1.9710000000000001</v>
      </c>
      <c r="BG24" s="52">
        <v>1.9710000000000001</v>
      </c>
      <c r="BH24" s="52">
        <v>31.6</v>
      </c>
      <c r="BI24" s="52">
        <v>29.11</v>
      </c>
      <c r="BJ24" s="52">
        <v>23.18</v>
      </c>
      <c r="BK24" s="52">
        <v>29.65</v>
      </c>
      <c r="BL24" s="52">
        <v>1000.33</v>
      </c>
      <c r="BM24" s="50">
        <v>50.02</v>
      </c>
      <c r="BN24" s="52">
        <v>0.91959999999999997</v>
      </c>
      <c r="BO24" s="47">
        <v>93.88</v>
      </c>
      <c r="BP24" s="47">
        <v>85.77</v>
      </c>
      <c r="BQ24" s="54">
        <f t="shared" si="13"/>
        <v>-8.11</v>
      </c>
      <c r="BR24" s="46">
        <v>12523</v>
      </c>
      <c r="BS24" s="46">
        <v>12337</v>
      </c>
      <c r="BT24" s="169">
        <f t="shared" si="14"/>
        <v>-186</v>
      </c>
      <c r="BU24" s="46">
        <f t="shared" si="15"/>
        <v>3.9420000000000002</v>
      </c>
      <c r="BV24" s="47">
        <v>24</v>
      </c>
      <c r="BW24" s="47">
        <v>24</v>
      </c>
      <c r="BX24" s="46">
        <v>24</v>
      </c>
      <c r="BY24" s="46">
        <v>7.67</v>
      </c>
      <c r="BZ24" s="219"/>
    </row>
    <row r="25" spans="1:78">
      <c r="A25" s="548"/>
      <c r="B25" s="213">
        <v>42783</v>
      </c>
      <c r="C25" s="25">
        <v>70.099999999999994</v>
      </c>
      <c r="D25" s="26">
        <v>0.59</v>
      </c>
      <c r="E25" s="124">
        <v>81</v>
      </c>
      <c r="F25" s="124">
        <v>62</v>
      </c>
      <c r="G25" s="27">
        <v>24</v>
      </c>
      <c r="H25" s="27">
        <v>0</v>
      </c>
      <c r="I25" s="27">
        <v>24</v>
      </c>
      <c r="J25" s="27">
        <v>0</v>
      </c>
      <c r="K25" s="29">
        <v>0</v>
      </c>
      <c r="L25" s="29">
        <v>0</v>
      </c>
      <c r="M25" s="29">
        <v>0</v>
      </c>
      <c r="N25" s="29">
        <v>0</v>
      </c>
      <c r="O25" s="29">
        <v>0</v>
      </c>
      <c r="P25" s="29">
        <v>0</v>
      </c>
      <c r="Q25" s="116">
        <v>3677</v>
      </c>
      <c r="R25" s="30">
        <v>3559</v>
      </c>
      <c r="S25" s="30">
        <v>3559</v>
      </c>
      <c r="T25" s="220">
        <v>3509</v>
      </c>
      <c r="U25" s="221">
        <v>3617</v>
      </c>
      <c r="V25" s="27">
        <v>46</v>
      </c>
      <c r="W25" s="27">
        <v>0</v>
      </c>
      <c r="X25" s="27">
        <v>45</v>
      </c>
      <c r="Y25" s="27">
        <v>0</v>
      </c>
      <c r="Z25" s="27">
        <v>63</v>
      </c>
      <c r="AA25" s="27">
        <v>0</v>
      </c>
      <c r="AB25" s="32">
        <f t="shared" si="0"/>
        <v>108</v>
      </c>
      <c r="AC25" s="237">
        <f t="shared" si="7"/>
        <v>-50</v>
      </c>
      <c r="AD25" s="28">
        <v>154</v>
      </c>
      <c r="AE25" s="34">
        <f t="shared" si="8"/>
        <v>0.97862554112554112</v>
      </c>
      <c r="AF25" s="35">
        <f t="shared" si="9"/>
        <v>153.20833333333334</v>
      </c>
      <c r="AG25" s="34">
        <f t="shared" si="10"/>
        <v>0.95431057927658414</v>
      </c>
      <c r="AH25" s="36">
        <f t="shared" si="1"/>
        <v>1</v>
      </c>
      <c r="AI25" s="37">
        <f t="shared" si="16"/>
        <v>0.98051948051948046</v>
      </c>
      <c r="AJ25" s="57">
        <v>10.81</v>
      </c>
      <c r="AK25" s="62">
        <v>171.08</v>
      </c>
      <c r="AL25" s="40">
        <f t="shared" si="2"/>
        <v>1849.3748000000003</v>
      </c>
      <c r="AM25" s="57">
        <v>30.594999999999999</v>
      </c>
      <c r="AN25" s="59">
        <v>940</v>
      </c>
      <c r="AO25" s="215">
        <f t="shared" si="3"/>
        <v>28759.3</v>
      </c>
      <c r="AP25" s="216">
        <f t="shared" si="4"/>
        <v>8722.9053291536056</v>
      </c>
      <c r="AQ25" s="217">
        <f t="shared" si="5"/>
        <v>148.29166666666666</v>
      </c>
      <c r="AR25" s="27">
        <v>0</v>
      </c>
      <c r="AS25" s="45">
        <v>0</v>
      </c>
      <c r="AT25" s="45">
        <v>0</v>
      </c>
      <c r="AU25" s="27">
        <v>0</v>
      </c>
      <c r="AV25" s="45">
        <v>3</v>
      </c>
      <c r="AW25" s="27">
        <v>1440</v>
      </c>
      <c r="AX25" s="27">
        <v>0</v>
      </c>
      <c r="AZ25" s="46">
        <v>1098</v>
      </c>
      <c r="BA25" s="46">
        <v>1075</v>
      </c>
      <c r="BB25" s="46">
        <v>1444</v>
      </c>
      <c r="BC25" s="218">
        <f t="shared" si="11"/>
        <v>-23</v>
      </c>
      <c r="BD25" s="46">
        <f t="shared" si="12"/>
        <v>8722.9053291536056</v>
      </c>
      <c r="BE25" s="46">
        <f t="shared" si="6"/>
        <v>8722.9053291536056</v>
      </c>
      <c r="BF25" s="228">
        <v>2.0379999999999998</v>
      </c>
      <c r="BG25" s="52">
        <v>2.0379999999999998</v>
      </c>
      <c r="BH25" s="52">
        <v>31.43</v>
      </c>
      <c r="BI25" s="52">
        <v>28.97</v>
      </c>
      <c r="BJ25" s="52">
        <v>23.2</v>
      </c>
      <c r="BK25" s="52">
        <v>29.66</v>
      </c>
      <c r="BL25" s="52">
        <v>999.4</v>
      </c>
      <c r="BM25" s="50">
        <v>50.05</v>
      </c>
      <c r="BN25" s="52">
        <v>0.91949999999999998</v>
      </c>
      <c r="BO25" s="47">
        <v>93.14</v>
      </c>
      <c r="BP25" s="47">
        <v>85.76</v>
      </c>
      <c r="BQ25" s="54">
        <f t="shared" si="13"/>
        <v>-7.3799999999999955</v>
      </c>
      <c r="BR25" s="46">
        <v>12538</v>
      </c>
      <c r="BS25" s="46">
        <v>12338</v>
      </c>
      <c r="BT25" s="169">
        <f t="shared" si="14"/>
        <v>-200</v>
      </c>
      <c r="BU25" s="46">
        <f t="shared" si="15"/>
        <v>4.0759999999999996</v>
      </c>
      <c r="BV25" s="47">
        <v>24</v>
      </c>
      <c r="BW25" s="47">
        <v>24</v>
      </c>
      <c r="BX25" s="46">
        <v>24</v>
      </c>
      <c r="BY25" s="46">
        <v>7.4</v>
      </c>
      <c r="BZ25" s="219"/>
    </row>
    <row r="26" spans="1:78">
      <c r="A26" s="549"/>
      <c r="B26" s="213">
        <v>42784</v>
      </c>
      <c r="C26" s="25">
        <v>72.099999999999994</v>
      </c>
      <c r="D26" s="26">
        <v>0.621</v>
      </c>
      <c r="E26" s="28">
        <v>82</v>
      </c>
      <c r="F26" s="28">
        <v>63</v>
      </c>
      <c r="G26" s="27">
        <v>24</v>
      </c>
      <c r="H26" s="27">
        <v>0</v>
      </c>
      <c r="I26" s="27">
        <v>24</v>
      </c>
      <c r="J26" s="27">
        <v>0</v>
      </c>
      <c r="K26" s="29">
        <v>0</v>
      </c>
      <c r="L26" s="29">
        <v>0</v>
      </c>
      <c r="M26" s="29">
        <v>0</v>
      </c>
      <c r="N26" s="29">
        <v>0</v>
      </c>
      <c r="O26" s="29">
        <v>0</v>
      </c>
      <c r="P26" s="29">
        <v>0</v>
      </c>
      <c r="Q26" s="116">
        <v>3667</v>
      </c>
      <c r="R26" s="30">
        <v>3551</v>
      </c>
      <c r="S26" s="30">
        <v>3551</v>
      </c>
      <c r="T26" s="220">
        <v>3492</v>
      </c>
      <c r="U26" s="221">
        <v>3600</v>
      </c>
      <c r="V26" s="27">
        <v>45</v>
      </c>
      <c r="W26" s="28">
        <v>0</v>
      </c>
      <c r="X26" s="28">
        <v>44</v>
      </c>
      <c r="Y26" s="28">
        <v>0</v>
      </c>
      <c r="Z26" s="28">
        <v>63</v>
      </c>
      <c r="AA26" s="28">
        <v>0</v>
      </c>
      <c r="AB26" s="32">
        <f t="shared" si="0"/>
        <v>108</v>
      </c>
      <c r="AC26" s="237">
        <f t="shared" si="7"/>
        <v>-59</v>
      </c>
      <c r="AD26" s="28">
        <v>153</v>
      </c>
      <c r="AE26" s="34">
        <f t="shared" si="8"/>
        <v>0.98039215686274506</v>
      </c>
      <c r="AF26" s="35">
        <f t="shared" si="9"/>
        <v>152.79166666666666</v>
      </c>
      <c r="AG26" s="34">
        <f t="shared" si="10"/>
        <v>0.95227706572129811</v>
      </c>
      <c r="AH26" s="36">
        <f t="shared" si="1"/>
        <v>1</v>
      </c>
      <c r="AI26" s="37">
        <f t="shared" si="16"/>
        <v>0.98026315789473684</v>
      </c>
      <c r="AJ26" s="57">
        <v>10.76</v>
      </c>
      <c r="AK26" s="62">
        <v>169.28</v>
      </c>
      <c r="AL26" s="40">
        <f t="shared" si="2"/>
        <v>1821.4528</v>
      </c>
      <c r="AM26" s="57">
        <v>30.579000000000001</v>
      </c>
      <c r="AN26" s="59">
        <v>939</v>
      </c>
      <c r="AO26" s="215">
        <f t="shared" si="3"/>
        <v>28713.681</v>
      </c>
      <c r="AP26" s="216">
        <f t="shared" si="4"/>
        <v>8744.3109392898059</v>
      </c>
      <c r="AQ26" s="217">
        <f t="shared" si="5"/>
        <v>147.95833333333334</v>
      </c>
      <c r="AR26" s="27">
        <v>0</v>
      </c>
      <c r="AS26" s="45">
        <v>0</v>
      </c>
      <c r="AT26" s="45">
        <v>0</v>
      </c>
      <c r="AU26" s="27">
        <v>0</v>
      </c>
      <c r="AV26" s="45">
        <v>3</v>
      </c>
      <c r="AW26" s="27">
        <v>1440</v>
      </c>
      <c r="AX26" s="27">
        <v>0</v>
      </c>
      <c r="AZ26" s="46">
        <v>1088</v>
      </c>
      <c r="BA26" s="46">
        <v>1064</v>
      </c>
      <c r="BB26" s="46">
        <v>1448</v>
      </c>
      <c r="BC26" s="218">
        <f t="shared" si="11"/>
        <v>-24</v>
      </c>
      <c r="BD26" s="46">
        <f t="shared" si="12"/>
        <v>8744.3109392898059</v>
      </c>
      <c r="BE26" s="46">
        <f t="shared" si="6"/>
        <v>8744.3109392898059</v>
      </c>
      <c r="BF26" s="228">
        <v>2.1240000000000001</v>
      </c>
      <c r="BG26" s="52">
        <v>2.1240000000000001</v>
      </c>
      <c r="BH26" s="52">
        <v>31.2</v>
      </c>
      <c r="BI26" s="52">
        <v>28.85</v>
      </c>
      <c r="BJ26" s="52">
        <v>23.14</v>
      </c>
      <c r="BK26" s="52">
        <v>29.47</v>
      </c>
      <c r="BL26" s="52">
        <v>998.4</v>
      </c>
      <c r="BM26" s="50">
        <v>50.04</v>
      </c>
      <c r="BN26" s="52">
        <v>0.92049999999999998</v>
      </c>
      <c r="BO26" s="47">
        <v>93.38</v>
      </c>
      <c r="BP26" s="47">
        <v>85.84</v>
      </c>
      <c r="BQ26" s="54">
        <f t="shared" si="13"/>
        <v>-7.539999999999992</v>
      </c>
      <c r="BR26" s="46">
        <v>12615</v>
      </c>
      <c r="BS26" s="46">
        <v>12420</v>
      </c>
      <c r="BT26" s="169">
        <f t="shared" si="14"/>
        <v>-195</v>
      </c>
      <c r="BU26" s="46">
        <f t="shared" si="15"/>
        <v>4.2480000000000002</v>
      </c>
      <c r="BV26" s="47">
        <v>24</v>
      </c>
      <c r="BW26" s="47">
        <v>24</v>
      </c>
      <c r="BX26" s="46">
        <v>24</v>
      </c>
      <c r="BY26" s="46">
        <v>7.3</v>
      </c>
      <c r="BZ26" s="219"/>
    </row>
    <row r="27" spans="1:78" ht="12.75" customHeight="1">
      <c r="A27" s="547" t="s">
        <v>128</v>
      </c>
      <c r="B27" s="213">
        <v>42785</v>
      </c>
      <c r="C27" s="69">
        <v>73</v>
      </c>
      <c r="D27" s="100">
        <v>0.67200000000000004</v>
      </c>
      <c r="E27" s="72">
        <v>83</v>
      </c>
      <c r="F27" s="72">
        <v>65</v>
      </c>
      <c r="G27" s="72">
        <v>24</v>
      </c>
      <c r="H27" s="72">
        <v>0</v>
      </c>
      <c r="I27" s="72">
        <v>24</v>
      </c>
      <c r="J27" s="72">
        <v>0</v>
      </c>
      <c r="K27" s="126">
        <v>0</v>
      </c>
      <c r="L27" s="126">
        <v>0</v>
      </c>
      <c r="M27" s="126">
        <v>0</v>
      </c>
      <c r="N27" s="126">
        <v>0</v>
      </c>
      <c r="O27" s="126">
        <v>0</v>
      </c>
      <c r="P27" s="126">
        <v>0</v>
      </c>
      <c r="Q27" s="127">
        <v>3662</v>
      </c>
      <c r="R27" s="75">
        <v>3522</v>
      </c>
      <c r="S27" s="75">
        <v>3522</v>
      </c>
      <c r="T27" s="76">
        <v>3463</v>
      </c>
      <c r="U27" s="230">
        <v>3572</v>
      </c>
      <c r="V27" s="72">
        <v>45</v>
      </c>
      <c r="W27" s="72">
        <v>0</v>
      </c>
      <c r="X27" s="72">
        <v>44</v>
      </c>
      <c r="Y27" s="72">
        <v>0</v>
      </c>
      <c r="Z27" s="72">
        <v>63</v>
      </c>
      <c r="AA27" s="72">
        <v>0</v>
      </c>
      <c r="AB27" s="77">
        <f t="shared" si="0"/>
        <v>109</v>
      </c>
      <c r="AC27" s="78">
        <f t="shared" si="7"/>
        <v>-59</v>
      </c>
      <c r="AD27" s="72">
        <v>152</v>
      </c>
      <c r="AE27" s="79">
        <f t="shared" si="8"/>
        <v>0.97916666666666663</v>
      </c>
      <c r="AF27" s="80">
        <f t="shared" si="9"/>
        <v>152.58333333333334</v>
      </c>
      <c r="AG27" s="79">
        <f t="shared" si="10"/>
        <v>0.94565811032222824</v>
      </c>
      <c r="AH27" s="81">
        <f t="shared" si="1"/>
        <v>1</v>
      </c>
      <c r="AI27" s="82">
        <f t="shared" si="16"/>
        <v>0.98026315789473684</v>
      </c>
      <c r="AJ27" s="57">
        <v>10.7</v>
      </c>
      <c r="AK27" s="62">
        <v>166.25</v>
      </c>
      <c r="AL27" s="103">
        <f t="shared" si="2"/>
        <v>1778.8749999999998</v>
      </c>
      <c r="AM27" s="57">
        <v>30.446000000000002</v>
      </c>
      <c r="AN27" s="59">
        <v>937</v>
      </c>
      <c r="AO27" s="231">
        <f t="shared" si="3"/>
        <v>28527.902000000002</v>
      </c>
      <c r="AP27" s="232">
        <f t="shared" si="4"/>
        <v>8751.5960150158826</v>
      </c>
      <c r="AQ27" s="233">
        <f t="shared" si="5"/>
        <v>146.75</v>
      </c>
      <c r="AR27" s="71">
        <v>0</v>
      </c>
      <c r="AS27" s="91">
        <v>0</v>
      </c>
      <c r="AT27" s="91">
        <v>0</v>
      </c>
      <c r="AU27" s="71">
        <v>0</v>
      </c>
      <c r="AV27" s="91">
        <v>3</v>
      </c>
      <c r="AW27" s="71">
        <v>1440</v>
      </c>
      <c r="AX27" s="71">
        <v>0</v>
      </c>
      <c r="AZ27" s="92">
        <v>1078</v>
      </c>
      <c r="BA27" s="92">
        <v>1051</v>
      </c>
      <c r="BB27" s="92">
        <v>1443</v>
      </c>
      <c r="BC27" s="218">
        <f t="shared" si="11"/>
        <v>-27</v>
      </c>
      <c r="BD27" s="92">
        <f t="shared" si="12"/>
        <v>8751.5960150158826</v>
      </c>
      <c r="BE27" s="92">
        <f t="shared" si="6"/>
        <v>8751.5960150158826</v>
      </c>
      <c r="BF27" s="251">
        <v>2.1539999999999999</v>
      </c>
      <c r="BG27" s="132">
        <v>2.133</v>
      </c>
      <c r="BH27" s="132">
        <v>31.1</v>
      </c>
      <c r="BI27" s="132">
        <v>28.6</v>
      </c>
      <c r="BJ27" s="132">
        <v>22.9</v>
      </c>
      <c r="BK27" s="132">
        <v>29.1</v>
      </c>
      <c r="BL27" s="132">
        <v>993.1</v>
      </c>
      <c r="BM27" s="132">
        <v>50.07</v>
      </c>
      <c r="BN27" s="132">
        <v>0.92130000000000001</v>
      </c>
      <c r="BO27" s="132">
        <v>93.8</v>
      </c>
      <c r="BP27" s="132">
        <v>85.8</v>
      </c>
      <c r="BQ27" s="54">
        <f t="shared" si="13"/>
        <v>-8</v>
      </c>
      <c r="BR27" s="92">
        <v>12635</v>
      </c>
      <c r="BS27" s="92">
        <v>12462</v>
      </c>
      <c r="BT27" s="169">
        <f t="shared" si="14"/>
        <v>-173</v>
      </c>
      <c r="BU27" s="92">
        <f t="shared" si="15"/>
        <v>4.2869999999999999</v>
      </c>
      <c r="BV27" s="94">
        <v>24</v>
      </c>
      <c r="BW27" s="94">
        <v>24</v>
      </c>
      <c r="BX27" s="92">
        <v>24</v>
      </c>
      <c r="BY27" s="92">
        <v>8.0500000000000007</v>
      </c>
      <c r="BZ27" s="219"/>
    </row>
    <row r="28" spans="1:78">
      <c r="A28" s="548"/>
      <c r="B28" s="213">
        <v>42786</v>
      </c>
      <c r="C28" s="69">
        <v>69</v>
      </c>
      <c r="D28" s="100">
        <v>0.45700000000000002</v>
      </c>
      <c r="E28" s="72">
        <v>77</v>
      </c>
      <c r="F28" s="72">
        <v>61</v>
      </c>
      <c r="G28" s="72">
        <v>24</v>
      </c>
      <c r="H28" s="72">
        <v>0</v>
      </c>
      <c r="I28" s="72">
        <v>24</v>
      </c>
      <c r="J28" s="72">
        <v>0</v>
      </c>
      <c r="K28" s="126">
        <v>0</v>
      </c>
      <c r="L28" s="126">
        <v>0</v>
      </c>
      <c r="M28" s="126">
        <v>0</v>
      </c>
      <c r="N28" s="126">
        <v>0</v>
      </c>
      <c r="O28" s="126">
        <v>0</v>
      </c>
      <c r="P28" s="126">
        <v>0</v>
      </c>
      <c r="Q28" s="127">
        <v>3692</v>
      </c>
      <c r="R28" s="75">
        <v>3556</v>
      </c>
      <c r="S28" s="75">
        <v>3556</v>
      </c>
      <c r="T28" s="76">
        <v>3512</v>
      </c>
      <c r="U28" s="230">
        <v>3619</v>
      </c>
      <c r="V28" s="72">
        <v>45</v>
      </c>
      <c r="W28" s="72">
        <v>0</v>
      </c>
      <c r="X28" s="72">
        <v>45</v>
      </c>
      <c r="Y28" s="72">
        <v>0</v>
      </c>
      <c r="Z28" s="72">
        <v>63</v>
      </c>
      <c r="AA28" s="72">
        <v>0</v>
      </c>
      <c r="AB28" s="77">
        <f t="shared" si="0"/>
        <v>107</v>
      </c>
      <c r="AC28" s="78">
        <f t="shared" si="7"/>
        <v>-44</v>
      </c>
      <c r="AD28" s="72">
        <v>154</v>
      </c>
      <c r="AE28" s="79">
        <f t="shared" si="8"/>
        <v>0.97916666666666663</v>
      </c>
      <c r="AF28" s="80">
        <f t="shared" si="9"/>
        <v>153.83333333333334</v>
      </c>
      <c r="AG28" s="79">
        <f t="shared" si="10"/>
        <v>0.95124593716143013</v>
      </c>
      <c r="AH28" s="81">
        <f t="shared" si="1"/>
        <v>1</v>
      </c>
      <c r="AI28" s="82">
        <f t="shared" si="16"/>
        <v>0.98039215686274506</v>
      </c>
      <c r="AJ28" s="57">
        <v>10.66</v>
      </c>
      <c r="AK28" s="62">
        <v>167.62</v>
      </c>
      <c r="AL28" s="103">
        <f t="shared" si="2"/>
        <v>1786.8292000000001</v>
      </c>
      <c r="AM28" s="57">
        <v>30.812999999999999</v>
      </c>
      <c r="AN28" s="59">
        <v>938</v>
      </c>
      <c r="AO28" s="231">
        <f t="shared" si="3"/>
        <v>28902.593999999997</v>
      </c>
      <c r="AP28" s="232">
        <f t="shared" si="4"/>
        <v>8738.4462414578575</v>
      </c>
      <c r="AQ28" s="233">
        <f t="shared" si="5"/>
        <v>148.16666666666666</v>
      </c>
      <c r="AR28" s="71">
        <v>0</v>
      </c>
      <c r="AS28" s="91">
        <v>0</v>
      </c>
      <c r="AT28" s="91">
        <v>0</v>
      </c>
      <c r="AU28" s="71">
        <v>0</v>
      </c>
      <c r="AV28" s="91">
        <v>3</v>
      </c>
      <c r="AW28" s="71">
        <v>1440</v>
      </c>
      <c r="AX28" s="71">
        <v>0</v>
      </c>
      <c r="AZ28" s="92">
        <v>1082</v>
      </c>
      <c r="BA28" s="92">
        <v>1085</v>
      </c>
      <c r="BB28" s="92">
        <v>1452</v>
      </c>
      <c r="BC28" s="218">
        <f t="shared" si="11"/>
        <v>3</v>
      </c>
      <c r="BD28" s="92">
        <f t="shared" si="12"/>
        <v>8738.4462414578575</v>
      </c>
      <c r="BE28" s="92">
        <f t="shared" si="6"/>
        <v>8738.4462414578575</v>
      </c>
      <c r="BF28" s="251">
        <v>2.0529999999999999</v>
      </c>
      <c r="BG28" s="132">
        <v>2.0529999999999999</v>
      </c>
      <c r="BH28" s="132">
        <v>31.3</v>
      </c>
      <c r="BI28" s="132">
        <v>28.7</v>
      </c>
      <c r="BJ28" s="132">
        <v>23.5</v>
      </c>
      <c r="BK28" s="132">
        <v>28.9</v>
      </c>
      <c r="BL28" s="132">
        <v>988.5</v>
      </c>
      <c r="BM28" s="132">
        <v>50.04</v>
      </c>
      <c r="BN28" s="132">
        <v>0.92110000000000003</v>
      </c>
      <c r="BO28" s="132">
        <v>90.8</v>
      </c>
      <c r="BP28" s="131">
        <v>85.5</v>
      </c>
      <c r="BQ28" s="54">
        <f t="shared" si="13"/>
        <v>-5.2999999999999972</v>
      </c>
      <c r="BR28" s="92">
        <v>12610</v>
      </c>
      <c r="BS28" s="92">
        <v>12231</v>
      </c>
      <c r="BT28" s="169">
        <f t="shared" si="14"/>
        <v>-379</v>
      </c>
      <c r="BU28" s="92">
        <f t="shared" si="15"/>
        <v>4.1059999999999999</v>
      </c>
      <c r="BV28" s="94">
        <v>24</v>
      </c>
      <c r="BW28" s="94">
        <v>24</v>
      </c>
      <c r="BX28" s="92">
        <v>20.77</v>
      </c>
      <c r="BY28" s="92">
        <v>6.95</v>
      </c>
      <c r="BZ28" s="219"/>
    </row>
    <row r="29" spans="1:78">
      <c r="A29" s="548"/>
      <c r="B29" s="213">
        <v>42787</v>
      </c>
      <c r="C29" s="69">
        <v>65.099999999999994</v>
      </c>
      <c r="D29" s="100">
        <v>0.52500000000000002</v>
      </c>
      <c r="E29" s="72">
        <v>80</v>
      </c>
      <c r="F29" s="72">
        <v>53</v>
      </c>
      <c r="G29" s="72">
        <v>24</v>
      </c>
      <c r="H29" s="72">
        <v>0</v>
      </c>
      <c r="I29" s="72">
        <v>24</v>
      </c>
      <c r="J29" s="72">
        <v>0</v>
      </c>
      <c r="K29" s="126">
        <v>0</v>
      </c>
      <c r="L29" s="126">
        <v>0</v>
      </c>
      <c r="M29" s="126">
        <v>0</v>
      </c>
      <c r="N29" s="126">
        <v>0</v>
      </c>
      <c r="O29" s="126">
        <v>0</v>
      </c>
      <c r="P29" s="126">
        <v>0</v>
      </c>
      <c r="Q29" s="127">
        <v>3689</v>
      </c>
      <c r="R29" s="75">
        <v>3567</v>
      </c>
      <c r="S29" s="75">
        <v>3567</v>
      </c>
      <c r="T29" s="76">
        <v>3507</v>
      </c>
      <c r="U29" s="230">
        <v>3614</v>
      </c>
      <c r="V29" s="72">
        <v>45</v>
      </c>
      <c r="W29" s="72">
        <v>0</v>
      </c>
      <c r="X29" s="72">
        <v>46</v>
      </c>
      <c r="Y29" s="72">
        <v>0</v>
      </c>
      <c r="Z29" s="72">
        <v>63</v>
      </c>
      <c r="AA29" s="72">
        <v>0</v>
      </c>
      <c r="AB29" s="77">
        <f t="shared" si="0"/>
        <v>107</v>
      </c>
      <c r="AC29" s="78">
        <f t="shared" si="7"/>
        <v>-60</v>
      </c>
      <c r="AD29" s="72">
        <v>153</v>
      </c>
      <c r="AE29" s="79">
        <f t="shared" si="8"/>
        <v>0.98420479302832242</v>
      </c>
      <c r="AF29" s="80">
        <f t="shared" si="9"/>
        <v>153.70833333333334</v>
      </c>
      <c r="AG29" s="79">
        <f t="shared" si="10"/>
        <v>0.95066413662239091</v>
      </c>
      <c r="AH29" s="81">
        <f t="shared" si="1"/>
        <v>1</v>
      </c>
      <c r="AI29" s="82">
        <f t="shared" si="16"/>
        <v>0.98051948051948046</v>
      </c>
      <c r="AJ29" s="57">
        <v>10.56</v>
      </c>
      <c r="AK29" s="62">
        <v>164.02</v>
      </c>
      <c r="AL29" s="103">
        <f t="shared" si="2"/>
        <v>1732.0512000000001</v>
      </c>
      <c r="AM29" s="57">
        <v>30.904</v>
      </c>
      <c r="AN29" s="59">
        <v>936</v>
      </c>
      <c r="AO29" s="231">
        <f t="shared" si="3"/>
        <v>28926.144</v>
      </c>
      <c r="AP29" s="232">
        <f t="shared" si="4"/>
        <v>8742.0003421727979</v>
      </c>
      <c r="AQ29" s="233">
        <f t="shared" si="5"/>
        <v>148.625</v>
      </c>
      <c r="AR29" s="71">
        <v>0</v>
      </c>
      <c r="AS29" s="91">
        <v>0</v>
      </c>
      <c r="AT29" s="91">
        <v>0</v>
      </c>
      <c r="AU29" s="71">
        <v>0</v>
      </c>
      <c r="AV29" s="91">
        <v>3</v>
      </c>
      <c r="AW29" s="71">
        <v>1440</v>
      </c>
      <c r="AX29" s="71">
        <v>0</v>
      </c>
      <c r="AZ29" s="92">
        <v>1070</v>
      </c>
      <c r="BA29" s="92">
        <v>1100</v>
      </c>
      <c r="BB29" s="92">
        <v>1444</v>
      </c>
      <c r="BC29" s="218">
        <f t="shared" si="11"/>
        <v>30</v>
      </c>
      <c r="BD29" s="92">
        <f t="shared" si="12"/>
        <v>8742.0003421727979</v>
      </c>
      <c r="BE29" s="92">
        <f t="shared" si="6"/>
        <v>8742.0003421727979</v>
      </c>
      <c r="BF29" s="251">
        <v>1.994</v>
      </c>
      <c r="BG29" s="132">
        <v>1.9730000000000001</v>
      </c>
      <c r="BH29" s="132">
        <v>31.3</v>
      </c>
      <c r="BI29" s="132">
        <v>28.5</v>
      </c>
      <c r="BJ29" s="132">
        <v>23.9</v>
      </c>
      <c r="BK29" s="132">
        <v>28.8</v>
      </c>
      <c r="BL29" s="132">
        <v>989.5</v>
      </c>
      <c r="BM29" s="132">
        <v>50.03</v>
      </c>
      <c r="BN29" s="132">
        <v>0.92200000000000004</v>
      </c>
      <c r="BO29" s="132">
        <v>88</v>
      </c>
      <c r="BP29" s="131">
        <v>85.5</v>
      </c>
      <c r="BQ29" s="54">
        <f t="shared" si="13"/>
        <v>-2.5</v>
      </c>
      <c r="BR29" s="92">
        <v>12644</v>
      </c>
      <c r="BS29" s="92">
        <v>12313</v>
      </c>
      <c r="BT29" s="169">
        <f t="shared" si="14"/>
        <v>-331</v>
      </c>
      <c r="BU29" s="92">
        <f t="shared" si="15"/>
        <v>3.9670000000000001</v>
      </c>
      <c r="BV29" s="94">
        <v>24</v>
      </c>
      <c r="BW29" s="94">
        <v>24</v>
      </c>
      <c r="BX29" s="92">
        <v>14.68</v>
      </c>
      <c r="BY29" s="92">
        <v>7.03</v>
      </c>
      <c r="BZ29" s="219"/>
    </row>
    <row r="30" spans="1:78">
      <c r="A30" s="548"/>
      <c r="B30" s="213">
        <v>42788</v>
      </c>
      <c r="C30" s="69">
        <v>65.5</v>
      </c>
      <c r="D30" s="100">
        <v>0.48199999999999998</v>
      </c>
      <c r="E30" s="72">
        <v>81</v>
      </c>
      <c r="F30" s="72">
        <v>52</v>
      </c>
      <c r="G30" s="72">
        <v>24</v>
      </c>
      <c r="H30" s="72">
        <v>0</v>
      </c>
      <c r="I30" s="72">
        <v>24</v>
      </c>
      <c r="J30" s="72">
        <v>0</v>
      </c>
      <c r="K30" s="126">
        <v>0</v>
      </c>
      <c r="L30" s="126">
        <v>0</v>
      </c>
      <c r="M30" s="126">
        <v>0</v>
      </c>
      <c r="N30" s="126">
        <v>0</v>
      </c>
      <c r="O30" s="126">
        <v>0</v>
      </c>
      <c r="P30" s="126">
        <v>0</v>
      </c>
      <c r="Q30" s="127">
        <v>3690</v>
      </c>
      <c r="R30" s="75">
        <v>3559</v>
      </c>
      <c r="S30" s="75">
        <v>3559</v>
      </c>
      <c r="T30" s="76">
        <v>3500</v>
      </c>
      <c r="U30" s="230">
        <v>3607</v>
      </c>
      <c r="V30" s="72">
        <v>44</v>
      </c>
      <c r="W30" s="72">
        <v>0</v>
      </c>
      <c r="X30" s="72">
        <v>46</v>
      </c>
      <c r="Y30" s="72">
        <v>0</v>
      </c>
      <c r="Z30" s="72">
        <v>63</v>
      </c>
      <c r="AA30" s="72">
        <v>0</v>
      </c>
      <c r="AB30" s="77">
        <f t="shared" si="0"/>
        <v>107</v>
      </c>
      <c r="AC30" s="78">
        <f t="shared" si="7"/>
        <v>-59</v>
      </c>
      <c r="AD30" s="72">
        <v>152</v>
      </c>
      <c r="AE30" s="79">
        <f t="shared" si="8"/>
        <v>0.98876096491228072</v>
      </c>
      <c r="AF30" s="80">
        <f t="shared" si="9"/>
        <v>153.75</v>
      </c>
      <c r="AG30" s="79">
        <f t="shared" si="10"/>
        <v>0.948509485094851</v>
      </c>
      <c r="AH30" s="81">
        <f t="shared" si="1"/>
        <v>1</v>
      </c>
      <c r="AI30" s="82">
        <f t="shared" si="16"/>
        <v>0.98039215686274506</v>
      </c>
      <c r="AJ30" s="57">
        <v>10.54</v>
      </c>
      <c r="AK30" s="62">
        <v>162.91</v>
      </c>
      <c r="AL30" s="103">
        <f t="shared" si="2"/>
        <v>1717.0713999999998</v>
      </c>
      <c r="AM30" s="57">
        <v>31.001000000000001</v>
      </c>
      <c r="AN30" s="59">
        <v>935</v>
      </c>
      <c r="AO30" s="231">
        <f t="shared" si="3"/>
        <v>28985.935000000001</v>
      </c>
      <c r="AP30" s="232">
        <f t="shared" si="4"/>
        <v>8772.2875428571424</v>
      </c>
      <c r="AQ30" s="233">
        <f t="shared" si="5"/>
        <v>148.29166666666666</v>
      </c>
      <c r="AR30" s="71">
        <v>0</v>
      </c>
      <c r="AS30" s="91">
        <v>0</v>
      </c>
      <c r="AT30" s="91">
        <v>0</v>
      </c>
      <c r="AU30" s="71">
        <v>0</v>
      </c>
      <c r="AV30" s="91">
        <v>3</v>
      </c>
      <c r="AW30" s="71">
        <v>1440</v>
      </c>
      <c r="AX30" s="71">
        <v>0</v>
      </c>
      <c r="AZ30" s="92">
        <v>1064</v>
      </c>
      <c r="BA30" s="92">
        <v>1104</v>
      </c>
      <c r="BB30" s="92">
        <v>1439</v>
      </c>
      <c r="BC30" s="218">
        <f t="shared" si="11"/>
        <v>40</v>
      </c>
      <c r="BD30" s="92">
        <f t="shared" si="12"/>
        <v>8772.2875428571424</v>
      </c>
      <c r="BE30" s="92">
        <f t="shared" si="6"/>
        <v>8772.2875428571424</v>
      </c>
      <c r="BF30" s="251">
        <v>1.956</v>
      </c>
      <c r="BG30" s="132">
        <v>1.956</v>
      </c>
      <c r="BH30" s="132">
        <v>31.14</v>
      </c>
      <c r="BI30" s="132">
        <v>28.52</v>
      </c>
      <c r="BJ30" s="132">
        <v>24.23</v>
      </c>
      <c r="BK30" s="132">
        <v>28.92</v>
      </c>
      <c r="BL30" s="132">
        <v>994.79</v>
      </c>
      <c r="BM30" s="132">
        <v>49.99</v>
      </c>
      <c r="BN30" s="132">
        <v>0.9224</v>
      </c>
      <c r="BO30" s="132">
        <v>87.21</v>
      </c>
      <c r="BP30" s="131">
        <v>85.49</v>
      </c>
      <c r="BQ30" s="54">
        <f t="shared" si="13"/>
        <v>-1.7199999999999989</v>
      </c>
      <c r="BR30" s="92">
        <v>12750</v>
      </c>
      <c r="BS30" s="92">
        <v>12401</v>
      </c>
      <c r="BT30" s="169">
        <f t="shared" si="14"/>
        <v>-349</v>
      </c>
      <c r="BU30" s="92">
        <f t="shared" si="15"/>
        <v>3.9119999999999999</v>
      </c>
      <c r="BV30" s="94">
        <v>24</v>
      </c>
      <c r="BW30" s="94">
        <v>24</v>
      </c>
      <c r="BX30" s="92">
        <v>13.73</v>
      </c>
      <c r="BY30" s="92">
        <v>6.8</v>
      </c>
      <c r="BZ30" s="219"/>
    </row>
    <row r="31" spans="1:78">
      <c r="A31" s="548"/>
      <c r="B31" s="213">
        <v>42789</v>
      </c>
      <c r="C31" s="69">
        <v>66.7</v>
      </c>
      <c r="D31" s="100">
        <v>0.49299999999999999</v>
      </c>
      <c r="E31" s="72">
        <v>82</v>
      </c>
      <c r="F31" s="72">
        <v>54</v>
      </c>
      <c r="G31" s="72">
        <v>24</v>
      </c>
      <c r="H31" s="72">
        <v>0</v>
      </c>
      <c r="I31" s="72">
        <v>24</v>
      </c>
      <c r="J31" s="72">
        <v>0</v>
      </c>
      <c r="K31" s="106">
        <v>0</v>
      </c>
      <c r="L31" s="106">
        <v>0</v>
      </c>
      <c r="M31" s="106">
        <v>0</v>
      </c>
      <c r="N31" s="106">
        <v>0</v>
      </c>
      <c r="O31" s="106">
        <v>0</v>
      </c>
      <c r="P31" s="106">
        <v>0</v>
      </c>
      <c r="Q31" s="127">
        <v>3689</v>
      </c>
      <c r="R31" s="75">
        <v>3575</v>
      </c>
      <c r="S31" s="75">
        <v>3575</v>
      </c>
      <c r="T31" s="76">
        <v>3526</v>
      </c>
      <c r="U31" s="230">
        <v>3635</v>
      </c>
      <c r="V31" s="72">
        <v>44</v>
      </c>
      <c r="W31" s="72">
        <v>0</v>
      </c>
      <c r="X31" s="72">
        <v>46</v>
      </c>
      <c r="Y31" s="72">
        <v>0</v>
      </c>
      <c r="Z31" s="72">
        <v>63</v>
      </c>
      <c r="AA31" s="72">
        <v>0</v>
      </c>
      <c r="AB31" s="77">
        <f t="shared" si="0"/>
        <v>109</v>
      </c>
      <c r="AC31" s="78">
        <f t="shared" si="7"/>
        <v>-49</v>
      </c>
      <c r="AD31" s="72">
        <v>154</v>
      </c>
      <c r="AE31" s="252">
        <f t="shared" si="8"/>
        <v>0.98349567099567103</v>
      </c>
      <c r="AF31" s="80">
        <f t="shared" si="9"/>
        <v>153.70833333333334</v>
      </c>
      <c r="AG31" s="79">
        <f t="shared" si="10"/>
        <v>0.95581458389807539</v>
      </c>
      <c r="AH31" s="81">
        <f t="shared" si="1"/>
        <v>1</v>
      </c>
      <c r="AI31" s="82">
        <f t="shared" si="16"/>
        <v>0.98692810457516345</v>
      </c>
      <c r="AJ31" s="57">
        <v>10.56</v>
      </c>
      <c r="AK31" s="62">
        <v>163.96</v>
      </c>
      <c r="AL31" s="103">
        <f t="shared" si="2"/>
        <v>1731.4176000000002</v>
      </c>
      <c r="AM31" s="57">
        <v>31.135000000000002</v>
      </c>
      <c r="AN31" s="59">
        <v>936</v>
      </c>
      <c r="AO31" s="231">
        <f t="shared" si="3"/>
        <v>29142.36</v>
      </c>
      <c r="AP31" s="232">
        <f t="shared" si="4"/>
        <v>8756.0344866704472</v>
      </c>
      <c r="AQ31" s="233">
        <f t="shared" si="5"/>
        <v>148.95833333333334</v>
      </c>
      <c r="AR31" s="71">
        <v>0</v>
      </c>
      <c r="AS31" s="91">
        <v>0</v>
      </c>
      <c r="AT31" s="91">
        <v>0</v>
      </c>
      <c r="AU31" s="71">
        <v>0</v>
      </c>
      <c r="AV31" s="91">
        <v>2</v>
      </c>
      <c r="AW31" s="71">
        <v>1440</v>
      </c>
      <c r="AX31" s="71">
        <v>0</v>
      </c>
      <c r="AZ31" s="92">
        <v>1072</v>
      </c>
      <c r="BA31" s="92">
        <v>1102</v>
      </c>
      <c r="BB31" s="92">
        <v>1461</v>
      </c>
      <c r="BC31" s="218">
        <f t="shared" si="11"/>
        <v>30</v>
      </c>
      <c r="BD31" s="92">
        <f t="shared" si="12"/>
        <v>8756.0344866704472</v>
      </c>
      <c r="BE31" s="92">
        <f t="shared" si="6"/>
        <v>8756.0344866704472</v>
      </c>
      <c r="BF31" s="251">
        <v>2.0880000000000001</v>
      </c>
      <c r="BG31" s="132">
        <v>2.0779999999999998</v>
      </c>
      <c r="BH31" s="132">
        <v>31.27</v>
      </c>
      <c r="BI31" s="132">
        <v>28.43</v>
      </c>
      <c r="BJ31" s="132">
        <v>24.14</v>
      </c>
      <c r="BK31" s="132">
        <v>28.8</v>
      </c>
      <c r="BL31" s="132">
        <v>997.58</v>
      </c>
      <c r="BM31" s="132">
        <v>50.02</v>
      </c>
      <c r="BN31" s="132">
        <v>0.92269999999999996</v>
      </c>
      <c r="BO31" s="132">
        <v>88.36</v>
      </c>
      <c r="BP31" s="131">
        <v>85.53</v>
      </c>
      <c r="BQ31" s="54">
        <f t="shared" si="13"/>
        <v>-2.8299999999999983</v>
      </c>
      <c r="BR31" s="92">
        <v>12623</v>
      </c>
      <c r="BS31" s="92">
        <v>12371</v>
      </c>
      <c r="BT31" s="169">
        <f t="shared" si="14"/>
        <v>-252</v>
      </c>
      <c r="BU31" s="92">
        <f t="shared" si="15"/>
        <v>4.1660000000000004</v>
      </c>
      <c r="BV31" s="94">
        <v>24</v>
      </c>
      <c r="BW31" s="94">
        <v>24</v>
      </c>
      <c r="BX31" s="94">
        <v>14.8</v>
      </c>
      <c r="BY31" s="92">
        <v>2.67</v>
      </c>
      <c r="BZ31" s="219"/>
    </row>
    <row r="32" spans="1:78">
      <c r="A32" s="548"/>
      <c r="B32" s="213">
        <v>42790</v>
      </c>
      <c r="C32" s="69">
        <v>67</v>
      </c>
      <c r="D32" s="100">
        <v>0.54300000000000004</v>
      </c>
      <c r="E32" s="71">
        <v>82</v>
      </c>
      <c r="F32" s="71">
        <v>55</v>
      </c>
      <c r="G32" s="72">
        <v>24</v>
      </c>
      <c r="H32" s="72">
        <v>0</v>
      </c>
      <c r="I32" s="72">
        <v>24</v>
      </c>
      <c r="J32" s="72">
        <v>0</v>
      </c>
      <c r="K32" s="106">
        <v>0</v>
      </c>
      <c r="L32" s="106">
        <v>0</v>
      </c>
      <c r="M32" s="106">
        <v>0</v>
      </c>
      <c r="N32" s="106">
        <v>0</v>
      </c>
      <c r="O32" s="106">
        <v>0</v>
      </c>
      <c r="P32" s="106">
        <v>0</v>
      </c>
      <c r="Q32" s="106">
        <v>3687</v>
      </c>
      <c r="R32" s="75">
        <v>3562</v>
      </c>
      <c r="S32" s="75">
        <v>3562</v>
      </c>
      <c r="T32" s="76">
        <v>3509</v>
      </c>
      <c r="U32" s="230">
        <v>3616</v>
      </c>
      <c r="V32" s="72">
        <v>44</v>
      </c>
      <c r="W32" s="72">
        <v>0</v>
      </c>
      <c r="X32" s="72">
        <v>45</v>
      </c>
      <c r="Y32" s="72">
        <v>0</v>
      </c>
      <c r="Z32" s="72">
        <v>63</v>
      </c>
      <c r="AA32" s="72">
        <v>0</v>
      </c>
      <c r="AB32" s="77">
        <f t="shared" si="0"/>
        <v>107</v>
      </c>
      <c r="AC32" s="78">
        <f t="shared" si="7"/>
        <v>-53</v>
      </c>
      <c r="AD32" s="72">
        <v>155</v>
      </c>
      <c r="AE32" s="252">
        <f t="shared" si="8"/>
        <v>0.97204301075268817</v>
      </c>
      <c r="AF32" s="80">
        <f t="shared" si="9"/>
        <v>153.625</v>
      </c>
      <c r="AG32" s="79">
        <f t="shared" si="10"/>
        <v>0.95172226742609167</v>
      </c>
      <c r="AH32" s="81">
        <f t="shared" si="1"/>
        <v>1</v>
      </c>
      <c r="AI32" s="82">
        <f t="shared" si="16"/>
        <v>0.98684210526315785</v>
      </c>
      <c r="AJ32" s="57">
        <v>10.58</v>
      </c>
      <c r="AK32" s="62">
        <v>161.41</v>
      </c>
      <c r="AL32" s="103">
        <f t="shared" si="2"/>
        <v>1707.7177999999999</v>
      </c>
      <c r="AM32" s="57">
        <v>30.925000000000001</v>
      </c>
      <c r="AN32" s="59">
        <v>936</v>
      </c>
      <c r="AO32" s="231">
        <f t="shared" si="3"/>
        <v>28945.8</v>
      </c>
      <c r="AP32" s="232">
        <f t="shared" si="4"/>
        <v>8735.6847534910212</v>
      </c>
      <c r="AQ32" s="233">
        <f t="shared" si="5"/>
        <v>148.41666666666666</v>
      </c>
      <c r="AR32" s="71">
        <v>0</v>
      </c>
      <c r="AS32" s="91">
        <v>0</v>
      </c>
      <c r="AT32" s="91">
        <v>0</v>
      </c>
      <c r="AU32" s="71">
        <v>0</v>
      </c>
      <c r="AV32" s="91">
        <v>2</v>
      </c>
      <c r="AW32" s="71">
        <v>1440</v>
      </c>
      <c r="AX32" s="71">
        <v>0</v>
      </c>
      <c r="AZ32" s="92">
        <v>1072</v>
      </c>
      <c r="BA32" s="92">
        <v>1093</v>
      </c>
      <c r="BB32" s="92">
        <v>1451</v>
      </c>
      <c r="BC32" s="218">
        <f t="shared" si="11"/>
        <v>21</v>
      </c>
      <c r="BD32" s="92">
        <f t="shared" si="12"/>
        <v>8735.6847534910212</v>
      </c>
      <c r="BE32" s="92">
        <f t="shared" si="6"/>
        <v>8735.6847534910212</v>
      </c>
      <c r="BF32" s="251">
        <v>2.0459999999999998</v>
      </c>
      <c r="BG32" s="132">
        <v>2.048</v>
      </c>
      <c r="BH32" s="132">
        <v>31.24</v>
      </c>
      <c r="BI32" s="132">
        <v>28.49</v>
      </c>
      <c r="BJ32" s="132">
        <v>23.59</v>
      </c>
      <c r="BK32" s="132">
        <v>28.78</v>
      </c>
      <c r="BL32" s="132">
        <v>999.13</v>
      </c>
      <c r="BM32" s="132">
        <v>50</v>
      </c>
      <c r="BN32" s="132">
        <v>0.92320000000000002</v>
      </c>
      <c r="BO32" s="132">
        <v>88.92</v>
      </c>
      <c r="BP32" s="131">
        <v>85.59</v>
      </c>
      <c r="BQ32" s="54">
        <f t="shared" si="13"/>
        <v>-3.3299999999999983</v>
      </c>
      <c r="BR32" s="92">
        <v>12641</v>
      </c>
      <c r="BS32" s="92">
        <v>12401</v>
      </c>
      <c r="BT32" s="169">
        <f t="shared" si="14"/>
        <v>-240</v>
      </c>
      <c r="BU32" s="92">
        <f t="shared" si="15"/>
        <v>4.0939999999999994</v>
      </c>
      <c r="BV32" s="94">
        <v>24</v>
      </c>
      <c r="BW32" s="94">
        <v>24</v>
      </c>
      <c r="BX32" s="94">
        <v>15.75</v>
      </c>
      <c r="BY32" s="92">
        <v>5.5</v>
      </c>
      <c r="BZ32" s="219"/>
    </row>
    <row r="33" spans="1:78">
      <c r="A33" s="549"/>
      <c r="B33" s="213">
        <v>42791</v>
      </c>
      <c r="C33" s="69">
        <v>68.2</v>
      </c>
      <c r="D33" s="100">
        <v>0.54200000000000004</v>
      </c>
      <c r="E33" s="71">
        <v>81</v>
      </c>
      <c r="F33" s="71">
        <v>56</v>
      </c>
      <c r="G33" s="72">
        <v>24</v>
      </c>
      <c r="H33" s="72">
        <v>0</v>
      </c>
      <c r="I33" s="72">
        <v>24</v>
      </c>
      <c r="J33" s="72">
        <v>0</v>
      </c>
      <c r="K33" s="106">
        <v>0</v>
      </c>
      <c r="L33" s="106">
        <v>0</v>
      </c>
      <c r="M33" s="106">
        <v>0</v>
      </c>
      <c r="N33" s="106">
        <v>0</v>
      </c>
      <c r="O33" s="106">
        <v>0</v>
      </c>
      <c r="P33" s="106">
        <v>0</v>
      </c>
      <c r="Q33" s="106">
        <v>3683</v>
      </c>
      <c r="R33" s="75">
        <v>3584</v>
      </c>
      <c r="S33" s="253">
        <v>3584</v>
      </c>
      <c r="T33" s="76">
        <v>3526</v>
      </c>
      <c r="U33" s="230">
        <v>3635</v>
      </c>
      <c r="V33" s="72">
        <v>45</v>
      </c>
      <c r="W33" s="72">
        <v>0</v>
      </c>
      <c r="X33" s="72">
        <v>45</v>
      </c>
      <c r="Y33" s="71">
        <v>0</v>
      </c>
      <c r="Z33" s="72">
        <v>63</v>
      </c>
      <c r="AA33" s="71">
        <v>0</v>
      </c>
      <c r="AB33" s="77">
        <f t="shared" si="0"/>
        <v>109</v>
      </c>
      <c r="AC33" s="78">
        <f t="shared" si="7"/>
        <v>-58</v>
      </c>
      <c r="AD33" s="71">
        <v>155</v>
      </c>
      <c r="AE33" s="252">
        <f t="shared" si="8"/>
        <v>0.97715053763440862</v>
      </c>
      <c r="AF33" s="80">
        <f t="shared" si="9"/>
        <v>153.45833333333334</v>
      </c>
      <c r="AG33" s="79">
        <f t="shared" si="10"/>
        <v>0.95737170784686398</v>
      </c>
      <c r="AH33" s="81">
        <f t="shared" si="1"/>
        <v>1</v>
      </c>
      <c r="AI33" s="82">
        <f t="shared" si="16"/>
        <v>0.98801742919389979</v>
      </c>
      <c r="AJ33" s="57">
        <v>10.55</v>
      </c>
      <c r="AK33" s="62">
        <v>160.97999999999999</v>
      </c>
      <c r="AL33" s="103">
        <f t="shared" si="2"/>
        <v>1698.3389999999999</v>
      </c>
      <c r="AM33" s="57">
        <v>31.187999999999999</v>
      </c>
      <c r="AN33" s="59">
        <v>936</v>
      </c>
      <c r="AO33" s="231">
        <f t="shared" si="3"/>
        <v>29191.967999999997</v>
      </c>
      <c r="AP33" s="232">
        <f t="shared" si="4"/>
        <v>8760.7223482699937</v>
      </c>
      <c r="AQ33" s="233">
        <f t="shared" si="5"/>
        <v>149.33333333333334</v>
      </c>
      <c r="AR33" s="71">
        <v>0</v>
      </c>
      <c r="AS33" s="91">
        <v>0</v>
      </c>
      <c r="AT33" s="91">
        <v>0</v>
      </c>
      <c r="AU33" s="71">
        <v>0</v>
      </c>
      <c r="AV33" s="91">
        <v>2</v>
      </c>
      <c r="AW33" s="71">
        <v>1320</v>
      </c>
      <c r="AX33" s="71">
        <v>0</v>
      </c>
      <c r="AZ33" s="92">
        <v>1075</v>
      </c>
      <c r="BA33" s="92">
        <v>1086</v>
      </c>
      <c r="BB33" s="92">
        <v>1474</v>
      </c>
      <c r="BC33" s="218">
        <f t="shared" si="11"/>
        <v>11</v>
      </c>
      <c r="BD33" s="92">
        <f t="shared" si="12"/>
        <v>8760.7223482699937</v>
      </c>
      <c r="BE33" s="92">
        <f t="shared" si="6"/>
        <v>8760.7223482699937</v>
      </c>
      <c r="BF33" s="251">
        <v>2.1869999999999998</v>
      </c>
      <c r="BG33" s="132">
        <v>2.1920000000000002</v>
      </c>
      <c r="BH33" s="132">
        <v>31.7</v>
      </c>
      <c r="BI33" s="132">
        <v>28.57</v>
      </c>
      <c r="BJ33" s="132">
        <v>23.08</v>
      </c>
      <c r="BK33" s="132">
        <v>28.55</v>
      </c>
      <c r="BL33" s="132">
        <v>996.9</v>
      </c>
      <c r="BM33" s="132">
        <v>50.01</v>
      </c>
      <c r="BN33" s="132">
        <v>0.92369999999999997</v>
      </c>
      <c r="BO33" s="132">
        <v>89.87</v>
      </c>
      <c r="BP33" s="131">
        <v>85.59</v>
      </c>
      <c r="BQ33" s="54">
        <f t="shared" si="13"/>
        <v>-4.2800000000000011</v>
      </c>
      <c r="BR33" s="92">
        <v>12635</v>
      </c>
      <c r="BS33" s="92">
        <v>12451</v>
      </c>
      <c r="BT33" s="169">
        <f t="shared" si="14"/>
        <v>-184</v>
      </c>
      <c r="BU33" s="92">
        <f t="shared" si="15"/>
        <v>4.3789999999999996</v>
      </c>
      <c r="BV33" s="94">
        <v>24</v>
      </c>
      <c r="BW33" s="94">
        <v>24</v>
      </c>
      <c r="BX33" s="92">
        <v>18.399999999999999</v>
      </c>
      <c r="BY33" s="92">
        <v>5.18</v>
      </c>
      <c r="BZ33" s="219"/>
    </row>
    <row r="34" spans="1:78" ht="12.75" customHeight="1">
      <c r="A34" s="547" t="s">
        <v>129</v>
      </c>
      <c r="B34" s="213">
        <v>42792</v>
      </c>
      <c r="C34" s="25">
        <v>68.900000000000006</v>
      </c>
      <c r="D34" s="26">
        <v>0.57299999999999995</v>
      </c>
      <c r="E34" s="27">
        <v>83</v>
      </c>
      <c r="F34" s="27">
        <v>56</v>
      </c>
      <c r="G34" s="28">
        <v>24</v>
      </c>
      <c r="H34" s="28">
        <v>0</v>
      </c>
      <c r="I34" s="28">
        <v>24</v>
      </c>
      <c r="J34" s="28">
        <v>0</v>
      </c>
      <c r="K34" s="29">
        <v>0</v>
      </c>
      <c r="L34" s="29">
        <v>0</v>
      </c>
      <c r="M34" s="29">
        <v>0</v>
      </c>
      <c r="N34" s="29">
        <v>0</v>
      </c>
      <c r="O34" s="29">
        <v>0</v>
      </c>
      <c r="P34" s="29">
        <v>0</v>
      </c>
      <c r="Q34" s="29">
        <v>3676</v>
      </c>
      <c r="R34" s="30">
        <v>3577</v>
      </c>
      <c r="S34" s="30">
        <v>3577</v>
      </c>
      <c r="T34" s="31">
        <v>3513</v>
      </c>
      <c r="U34" s="221">
        <v>3621</v>
      </c>
      <c r="V34" s="28">
        <v>45</v>
      </c>
      <c r="W34" s="28">
        <v>0</v>
      </c>
      <c r="X34" s="28">
        <v>45</v>
      </c>
      <c r="Y34" s="28">
        <v>0</v>
      </c>
      <c r="Z34" s="28">
        <v>63</v>
      </c>
      <c r="AA34" s="27">
        <v>0</v>
      </c>
      <c r="AB34" s="32">
        <f t="shared" si="0"/>
        <v>108</v>
      </c>
      <c r="AC34" s="33">
        <f t="shared" si="7"/>
        <v>-64</v>
      </c>
      <c r="AD34" s="27">
        <v>154</v>
      </c>
      <c r="AE34" s="214">
        <f t="shared" si="8"/>
        <v>0.97970779220779225</v>
      </c>
      <c r="AF34" s="35">
        <f t="shared" si="9"/>
        <v>153.16666666666666</v>
      </c>
      <c r="AG34" s="34">
        <f t="shared" si="10"/>
        <v>0.95565832426550601</v>
      </c>
      <c r="AH34" s="36">
        <f t="shared" si="1"/>
        <v>1</v>
      </c>
      <c r="AI34" s="37">
        <f t="shared" si="16"/>
        <v>0.99373638344226578</v>
      </c>
      <c r="AJ34" s="57">
        <v>10.515000000000001</v>
      </c>
      <c r="AK34" s="62">
        <v>159.82</v>
      </c>
      <c r="AL34" s="40">
        <f t="shared" si="2"/>
        <v>1680.5073</v>
      </c>
      <c r="AM34" s="57">
        <v>31.079000000000001</v>
      </c>
      <c r="AN34" s="59">
        <v>936</v>
      </c>
      <c r="AO34" s="215">
        <f t="shared" si="3"/>
        <v>29089.944</v>
      </c>
      <c r="AP34" s="216">
        <f t="shared" si="4"/>
        <v>8759.0239965841174</v>
      </c>
      <c r="AQ34" s="217">
        <f t="shared" si="5"/>
        <v>149.04166666666666</v>
      </c>
      <c r="AR34" s="27">
        <v>0</v>
      </c>
      <c r="AS34" s="45">
        <v>0</v>
      </c>
      <c r="AT34" s="45">
        <v>0</v>
      </c>
      <c r="AU34" s="27">
        <v>0</v>
      </c>
      <c r="AV34" s="45">
        <v>1</v>
      </c>
      <c r="AW34" s="27">
        <v>1380</v>
      </c>
      <c r="AX34" s="27">
        <v>0</v>
      </c>
      <c r="AZ34" s="46">
        <v>1074</v>
      </c>
      <c r="BA34" s="46">
        <v>1080</v>
      </c>
      <c r="BB34" s="46">
        <v>1467</v>
      </c>
      <c r="BC34" s="218">
        <f t="shared" si="11"/>
        <v>6</v>
      </c>
      <c r="BD34" s="46">
        <f t="shared" si="12"/>
        <v>8759.0239965841174</v>
      </c>
      <c r="BE34" s="46">
        <f t="shared" si="6"/>
        <v>8759.0239965841174</v>
      </c>
      <c r="BF34" s="228">
        <v>2.1869999999999998</v>
      </c>
      <c r="BG34" s="52">
        <v>2.1869999999999998</v>
      </c>
      <c r="BH34" s="52">
        <v>31.7</v>
      </c>
      <c r="BI34" s="50">
        <v>28.55</v>
      </c>
      <c r="BJ34" s="50">
        <v>23</v>
      </c>
      <c r="BK34" s="50">
        <v>28.5</v>
      </c>
      <c r="BL34" s="52">
        <v>994.2</v>
      </c>
      <c r="BM34" s="50">
        <v>50.04</v>
      </c>
      <c r="BN34" s="52">
        <v>0.9264</v>
      </c>
      <c r="BO34" s="50">
        <v>90.51</v>
      </c>
      <c r="BP34" s="50">
        <v>85.63</v>
      </c>
      <c r="BQ34" s="54">
        <f t="shared" si="13"/>
        <v>-4.8800000000000097</v>
      </c>
      <c r="BR34" s="46">
        <v>12636</v>
      </c>
      <c r="BS34" s="46">
        <v>12489</v>
      </c>
      <c r="BT34" s="169">
        <f t="shared" si="14"/>
        <v>-147</v>
      </c>
      <c r="BU34" s="46">
        <f t="shared" si="15"/>
        <v>4.3739999999999997</v>
      </c>
      <c r="BV34" s="47">
        <v>24</v>
      </c>
      <c r="BW34" s="47">
        <v>24</v>
      </c>
      <c r="BX34" s="46">
        <v>19.48</v>
      </c>
      <c r="BY34" s="46">
        <v>6.65</v>
      </c>
      <c r="BZ34" s="219"/>
    </row>
    <row r="35" spans="1:78">
      <c r="A35" s="548"/>
      <c r="B35" s="213">
        <v>42793</v>
      </c>
      <c r="C35" s="25">
        <v>69.98</v>
      </c>
      <c r="D35" s="26">
        <v>0.53759999999999997</v>
      </c>
      <c r="E35" s="27">
        <v>81</v>
      </c>
      <c r="F35" s="27">
        <v>55</v>
      </c>
      <c r="G35" s="28">
        <v>24</v>
      </c>
      <c r="H35" s="28">
        <v>0</v>
      </c>
      <c r="I35" s="28">
        <v>24</v>
      </c>
      <c r="J35" s="28">
        <v>0</v>
      </c>
      <c r="K35" s="29">
        <v>0</v>
      </c>
      <c r="L35" s="29">
        <v>0</v>
      </c>
      <c r="M35" s="29">
        <v>0</v>
      </c>
      <c r="N35" s="29">
        <v>0</v>
      </c>
      <c r="O35" s="29">
        <v>0</v>
      </c>
      <c r="P35" s="29">
        <v>0</v>
      </c>
      <c r="Q35" s="29">
        <v>3665</v>
      </c>
      <c r="R35" s="30">
        <v>3552</v>
      </c>
      <c r="S35" s="30">
        <v>3552</v>
      </c>
      <c r="T35" s="31">
        <v>3497</v>
      </c>
      <c r="U35" s="221">
        <v>3606</v>
      </c>
      <c r="V35" s="28">
        <v>45</v>
      </c>
      <c r="W35" s="28">
        <v>0</v>
      </c>
      <c r="X35" s="28">
        <v>45</v>
      </c>
      <c r="Y35" s="28">
        <v>0</v>
      </c>
      <c r="Z35" s="28">
        <v>63</v>
      </c>
      <c r="AA35" s="27">
        <v>0</v>
      </c>
      <c r="AB35" s="32">
        <f t="shared" si="0"/>
        <v>109</v>
      </c>
      <c r="AC35" s="33">
        <f t="shared" si="7"/>
        <v>-55</v>
      </c>
      <c r="AD35" s="27">
        <v>153</v>
      </c>
      <c r="AE35" s="214">
        <f t="shared" si="8"/>
        <v>0.98202614379084963</v>
      </c>
      <c r="AF35" s="35">
        <f t="shared" si="9"/>
        <v>152.70833333333334</v>
      </c>
      <c r="AG35" s="34">
        <f t="shared" si="10"/>
        <v>0.95416098226466572</v>
      </c>
      <c r="AH35" s="36">
        <f t="shared" si="1"/>
        <v>1</v>
      </c>
      <c r="AI35" s="37">
        <f t="shared" si="16"/>
        <v>0.98039215686274506</v>
      </c>
      <c r="AJ35" s="57">
        <v>10.53</v>
      </c>
      <c r="AK35" s="62">
        <v>159.11000000000001</v>
      </c>
      <c r="AL35" s="40">
        <f t="shared" si="2"/>
        <v>1675.4283</v>
      </c>
      <c r="AM35" s="57">
        <v>30.911999999999999</v>
      </c>
      <c r="AN35" s="59">
        <v>937</v>
      </c>
      <c r="AO35" s="42">
        <f t="shared" si="3"/>
        <v>28964.543999999998</v>
      </c>
      <c r="AP35" s="216">
        <f t="shared" si="4"/>
        <v>8761.7879039176423</v>
      </c>
      <c r="AQ35" s="217">
        <f t="shared" si="5"/>
        <v>148</v>
      </c>
      <c r="AR35" s="27">
        <v>0</v>
      </c>
      <c r="AS35" s="45">
        <v>0</v>
      </c>
      <c r="AT35" s="45">
        <v>0</v>
      </c>
      <c r="AU35" s="27">
        <v>0</v>
      </c>
      <c r="AV35" s="45">
        <v>3</v>
      </c>
      <c r="AW35" s="27">
        <v>1440</v>
      </c>
      <c r="AX35" s="27">
        <v>0</v>
      </c>
      <c r="AZ35" s="46">
        <v>1083</v>
      </c>
      <c r="BA35" s="46">
        <v>1077</v>
      </c>
      <c r="BB35" s="46">
        <v>1446</v>
      </c>
      <c r="BC35" s="218">
        <f t="shared" si="11"/>
        <v>-6</v>
      </c>
      <c r="BD35" s="46">
        <f t="shared" si="12"/>
        <v>8761.7879039176423</v>
      </c>
      <c r="BE35" s="46">
        <f t="shared" si="6"/>
        <v>8761.7879039176423</v>
      </c>
      <c r="BF35" s="228">
        <v>2.0739999999999998</v>
      </c>
      <c r="BG35" s="52">
        <v>2.0569999999999999</v>
      </c>
      <c r="BH35" s="52">
        <v>31.65</v>
      </c>
      <c r="BI35" s="50">
        <v>28.69</v>
      </c>
      <c r="BJ35" s="50">
        <v>23.02</v>
      </c>
      <c r="BK35" s="50">
        <v>28.26</v>
      </c>
      <c r="BL35" s="52">
        <v>994.92</v>
      </c>
      <c r="BM35" s="50">
        <v>50.02</v>
      </c>
      <c r="BN35" s="52">
        <v>0.92420000000000002</v>
      </c>
      <c r="BO35" s="50">
        <v>91.14</v>
      </c>
      <c r="BP35" s="50">
        <v>85.59</v>
      </c>
      <c r="BQ35" s="54">
        <f t="shared" si="13"/>
        <v>-5.5499999999999972</v>
      </c>
      <c r="BR35" s="46">
        <v>12599</v>
      </c>
      <c r="BS35" s="46">
        <v>12520</v>
      </c>
      <c r="BT35" s="169">
        <f t="shared" si="14"/>
        <v>-79</v>
      </c>
      <c r="BU35" s="46">
        <f t="shared" si="15"/>
        <v>4.1310000000000002</v>
      </c>
      <c r="BV35" s="47">
        <v>24</v>
      </c>
      <c r="BW35" s="47">
        <v>24</v>
      </c>
      <c r="BX35" s="46">
        <v>21.38</v>
      </c>
      <c r="BY35" s="46">
        <v>10.130000000000001</v>
      </c>
      <c r="BZ35" s="219"/>
    </row>
    <row r="36" spans="1:78">
      <c r="A36" s="548"/>
      <c r="B36" s="213">
        <v>42794</v>
      </c>
      <c r="C36" s="25">
        <v>71.7</v>
      </c>
      <c r="D36" s="26">
        <v>0.56000000000000005</v>
      </c>
      <c r="E36" s="27">
        <v>82</v>
      </c>
      <c r="F36" s="27">
        <v>64</v>
      </c>
      <c r="G36" s="28">
        <v>24</v>
      </c>
      <c r="H36" s="28">
        <v>0</v>
      </c>
      <c r="I36" s="28">
        <v>24</v>
      </c>
      <c r="J36" s="28">
        <v>0</v>
      </c>
      <c r="K36" s="29">
        <v>0</v>
      </c>
      <c r="L36" s="29">
        <v>0</v>
      </c>
      <c r="M36" s="29">
        <v>0</v>
      </c>
      <c r="N36" s="29">
        <v>0</v>
      </c>
      <c r="O36" s="29">
        <v>1</v>
      </c>
      <c r="P36" s="29">
        <v>0</v>
      </c>
      <c r="Q36" s="29">
        <v>3677</v>
      </c>
      <c r="R36" s="30">
        <v>3549</v>
      </c>
      <c r="S36" s="30">
        <v>3549</v>
      </c>
      <c r="T36" s="31">
        <v>3496</v>
      </c>
      <c r="U36" s="221">
        <v>3606</v>
      </c>
      <c r="V36" s="28">
        <v>45</v>
      </c>
      <c r="W36" s="28">
        <v>0</v>
      </c>
      <c r="X36" s="28">
        <v>44</v>
      </c>
      <c r="Y36" s="28">
        <v>0</v>
      </c>
      <c r="Z36" s="28">
        <v>63</v>
      </c>
      <c r="AA36" s="27">
        <v>0</v>
      </c>
      <c r="AB36" s="32">
        <f t="shared" si="0"/>
        <v>110</v>
      </c>
      <c r="AC36" s="33">
        <f t="shared" si="7"/>
        <v>-53</v>
      </c>
      <c r="AD36" s="27">
        <v>152</v>
      </c>
      <c r="AE36" s="214">
        <f t="shared" si="8"/>
        <v>0.98848684210526316</v>
      </c>
      <c r="AF36" s="35">
        <f t="shared" si="9"/>
        <v>153.20833333333334</v>
      </c>
      <c r="AG36" s="34">
        <f t="shared" si="10"/>
        <v>0.9507750883872722</v>
      </c>
      <c r="AH36" s="36">
        <f t="shared" si="1"/>
        <v>1</v>
      </c>
      <c r="AI36" s="37">
        <f t="shared" si="16"/>
        <v>0.98108552631578949</v>
      </c>
      <c r="AJ36" s="57">
        <v>10.49</v>
      </c>
      <c r="AK36" s="62">
        <v>157.18</v>
      </c>
      <c r="AL36" s="40">
        <f t="shared" si="2"/>
        <v>1648.8182000000002</v>
      </c>
      <c r="AM36" s="57">
        <v>30.905000000000001</v>
      </c>
      <c r="AN36" s="59">
        <v>937.75639999999999</v>
      </c>
      <c r="AO36" s="215">
        <f t="shared" si="3"/>
        <v>28981.361542000002</v>
      </c>
      <c r="AP36" s="216">
        <f t="shared" si="4"/>
        <v>8761.4930612128173</v>
      </c>
      <c r="AQ36" s="217">
        <f t="shared" si="5"/>
        <v>147.875</v>
      </c>
      <c r="AR36" s="27">
        <v>0</v>
      </c>
      <c r="AS36" s="45">
        <v>0</v>
      </c>
      <c r="AT36" s="45">
        <v>0</v>
      </c>
      <c r="AU36" s="27">
        <v>0</v>
      </c>
      <c r="AV36" s="45">
        <v>3</v>
      </c>
      <c r="AW36" s="27">
        <v>1380</v>
      </c>
      <c r="AX36" s="27">
        <v>0</v>
      </c>
      <c r="AZ36" s="46">
        <v>1091</v>
      </c>
      <c r="BA36" s="46">
        <v>1067</v>
      </c>
      <c r="BB36" s="46">
        <v>1448</v>
      </c>
      <c r="BC36" s="218">
        <f t="shared" si="11"/>
        <v>-24</v>
      </c>
      <c r="BD36" s="46">
        <f t="shared" si="12"/>
        <v>8761.4930612128173</v>
      </c>
      <c r="BE36" s="46">
        <f t="shared" si="6"/>
        <v>8761.4930612128173</v>
      </c>
      <c r="BF36" s="228">
        <v>2.0880000000000001</v>
      </c>
      <c r="BG36" s="52">
        <v>2.093</v>
      </c>
      <c r="BH36" s="52">
        <v>31.2</v>
      </c>
      <c r="BI36" s="50">
        <v>28.8</v>
      </c>
      <c r="BJ36" s="50">
        <v>22.9</v>
      </c>
      <c r="BK36" s="50">
        <v>28.1</v>
      </c>
      <c r="BL36" s="52">
        <v>995.4</v>
      </c>
      <c r="BM36" s="50">
        <v>50.06</v>
      </c>
      <c r="BN36" s="52">
        <v>0.92490000000000006</v>
      </c>
      <c r="BO36" s="50">
        <v>92.61</v>
      </c>
      <c r="BP36" s="50">
        <v>85.68</v>
      </c>
      <c r="BQ36" s="54">
        <f t="shared" si="13"/>
        <v>-6.9299999999999926</v>
      </c>
      <c r="BR36" s="46">
        <v>12562</v>
      </c>
      <c r="BS36" s="46">
        <v>12552</v>
      </c>
      <c r="BT36" s="169">
        <f t="shared" si="14"/>
        <v>-10</v>
      </c>
      <c r="BU36" s="46">
        <f t="shared" si="15"/>
        <v>4.181</v>
      </c>
      <c r="BV36" s="47">
        <v>24</v>
      </c>
      <c r="BW36" s="47">
        <v>24</v>
      </c>
      <c r="BX36" s="46">
        <v>24</v>
      </c>
      <c r="BY36" s="46">
        <v>6.92</v>
      </c>
      <c r="BZ36" s="219"/>
    </row>
    <row r="37" spans="1:78">
      <c r="A37" s="548"/>
      <c r="B37" s="213">
        <v>42795</v>
      </c>
      <c r="C37" s="25"/>
      <c r="D37" s="26"/>
      <c r="E37" s="27"/>
      <c r="F37" s="27"/>
      <c r="G37" s="28"/>
      <c r="H37" s="28"/>
      <c r="I37" s="28"/>
      <c r="J37" s="28"/>
      <c r="K37" s="29"/>
      <c r="L37" s="29"/>
      <c r="M37" s="29"/>
      <c r="N37" s="29"/>
      <c r="O37" s="29"/>
      <c r="P37" s="29"/>
      <c r="Q37" s="29"/>
      <c r="R37" s="30"/>
      <c r="S37" s="30"/>
      <c r="T37" s="31"/>
      <c r="U37" s="221"/>
      <c r="V37" s="28"/>
      <c r="W37" s="28"/>
      <c r="X37" s="28"/>
      <c r="Y37" s="28"/>
      <c r="Z37" s="28"/>
      <c r="AA37" s="27"/>
      <c r="AB37" s="32">
        <f t="shared" si="0"/>
        <v>0</v>
      </c>
      <c r="AC37" s="33">
        <f>T37-S37</f>
        <v>0</v>
      </c>
      <c r="AD37" s="27"/>
      <c r="AE37" s="214" t="str">
        <f>IF(AD37&gt;0, U37/(AD37*24),"no data")</f>
        <v>no data</v>
      </c>
      <c r="AF37" s="35" t="str">
        <f>IF(Q37&gt;0,Q37/24,"no data")</f>
        <v>no data</v>
      </c>
      <c r="AG37" s="34" t="str">
        <f>IF(T37&gt;0,(T37/Q37),"no data")</f>
        <v>no data</v>
      </c>
      <c r="AH37" s="36" t="e">
        <f t="shared" si="1"/>
        <v>#DIV/0!</v>
      </c>
      <c r="AI37" s="37" t="str">
        <f t="shared" si="16"/>
        <v>no data</v>
      </c>
      <c r="AJ37" s="49"/>
      <c r="AK37" s="40"/>
      <c r="AL37" s="40">
        <f t="shared" si="2"/>
        <v>0</v>
      </c>
      <c r="AM37" s="52"/>
      <c r="AN37" s="27"/>
      <c r="AO37" s="215">
        <f t="shared" si="3"/>
        <v>0</v>
      </c>
      <c r="AP37" s="216" t="str">
        <f t="shared" si="4"/>
        <v>no data</v>
      </c>
      <c r="AQ37" s="217">
        <f t="shared" si="5"/>
        <v>0</v>
      </c>
      <c r="AR37" s="27"/>
      <c r="AS37" s="45"/>
      <c r="AT37" s="45"/>
      <c r="AU37" s="27"/>
      <c r="AV37" s="45"/>
      <c r="AW37" s="27"/>
      <c r="AX37" s="27"/>
      <c r="AZ37" s="46"/>
      <c r="BA37" s="46"/>
      <c r="BB37" s="46"/>
      <c r="BC37" s="218">
        <f>(BA37-AZ37)</f>
        <v>0</v>
      </c>
      <c r="BD37" s="46" t="str">
        <f t="shared" si="12"/>
        <v>no data</v>
      </c>
      <c r="BE37" s="46"/>
      <c r="BF37" s="228"/>
      <c r="BG37" s="52"/>
      <c r="BH37" s="52"/>
      <c r="BI37" s="50"/>
      <c r="BJ37" s="50"/>
      <c r="BK37" s="50"/>
      <c r="BL37" s="52"/>
      <c r="BM37" s="50"/>
      <c r="BN37" s="52"/>
      <c r="BO37" s="50"/>
      <c r="BP37" s="50"/>
      <c r="BQ37" s="54">
        <f t="shared" si="13"/>
        <v>0</v>
      </c>
      <c r="BR37" s="46"/>
      <c r="BS37" s="46"/>
      <c r="BT37" s="169">
        <f t="shared" si="14"/>
        <v>0</v>
      </c>
      <c r="BU37" s="46">
        <f t="shared" si="15"/>
        <v>0</v>
      </c>
      <c r="BV37" s="47"/>
      <c r="BW37" s="47"/>
      <c r="BX37" s="46"/>
      <c r="BY37" s="46"/>
      <c r="BZ37" s="219"/>
    </row>
    <row r="38" spans="1:78">
      <c r="A38" s="548"/>
      <c r="B38" s="213">
        <v>42796</v>
      </c>
      <c r="C38" s="25"/>
      <c r="D38" s="26"/>
      <c r="E38" s="27"/>
      <c r="F38" s="27"/>
      <c r="G38" s="28"/>
      <c r="H38" s="28"/>
      <c r="I38" s="28"/>
      <c r="J38" s="28"/>
      <c r="K38" s="29"/>
      <c r="L38" s="29"/>
      <c r="M38" s="29"/>
      <c r="N38" s="29"/>
      <c r="O38" s="29"/>
      <c r="P38" s="29"/>
      <c r="Q38" s="29"/>
      <c r="R38" s="30"/>
      <c r="S38" s="30"/>
      <c r="T38" s="31"/>
      <c r="U38" s="221"/>
      <c r="V38" s="28"/>
      <c r="W38" s="28"/>
      <c r="X38" s="28"/>
      <c r="Y38" s="28"/>
      <c r="Z38" s="28"/>
      <c r="AA38" s="27"/>
      <c r="AB38" s="32">
        <f t="shared" si="0"/>
        <v>0</v>
      </c>
      <c r="AC38" s="33">
        <f t="shared" si="7"/>
        <v>0</v>
      </c>
      <c r="AD38" s="27"/>
      <c r="AE38" s="214" t="str">
        <f t="shared" si="8"/>
        <v>no data</v>
      </c>
      <c r="AF38" s="35" t="str">
        <f t="shared" si="9"/>
        <v>no data</v>
      </c>
      <c r="AG38" s="34" t="str">
        <f t="shared" si="10"/>
        <v>no data</v>
      </c>
      <c r="AH38" s="36" t="e">
        <f t="shared" si="1"/>
        <v>#DIV/0!</v>
      </c>
      <c r="AI38" s="37" t="str">
        <f t="shared" si="16"/>
        <v>no data</v>
      </c>
      <c r="AJ38" s="49"/>
      <c r="AK38" s="40"/>
      <c r="AL38" s="40">
        <f t="shared" si="2"/>
        <v>0</v>
      </c>
      <c r="AM38" s="52"/>
      <c r="AN38" s="27"/>
      <c r="AO38" s="215">
        <f t="shared" si="3"/>
        <v>0</v>
      </c>
      <c r="AP38" s="216" t="str">
        <f t="shared" si="4"/>
        <v>no data</v>
      </c>
      <c r="AQ38" s="217">
        <f t="shared" si="5"/>
        <v>0</v>
      </c>
      <c r="AR38" s="27"/>
      <c r="AS38" s="45"/>
      <c r="AT38" s="45"/>
      <c r="AU38" s="27"/>
      <c r="AV38" s="45"/>
      <c r="AW38" s="27"/>
      <c r="AX38" s="27"/>
      <c r="AZ38" s="46"/>
      <c r="BA38" s="46"/>
      <c r="BB38" s="46"/>
      <c r="BC38" s="218">
        <f t="shared" si="11"/>
        <v>0</v>
      </c>
      <c r="BD38" s="46" t="str">
        <f t="shared" si="12"/>
        <v>no data</v>
      </c>
      <c r="BE38" s="46"/>
      <c r="BF38" s="228"/>
      <c r="BG38" s="52"/>
      <c r="BH38" s="52"/>
      <c r="BI38" s="52"/>
      <c r="BJ38" s="52"/>
      <c r="BK38" s="52"/>
      <c r="BL38" s="52"/>
      <c r="BM38" s="50"/>
      <c r="BN38" s="52"/>
      <c r="BO38" s="47"/>
      <c r="BP38" s="47"/>
      <c r="BQ38" s="54">
        <f t="shared" si="13"/>
        <v>0</v>
      </c>
      <c r="BR38" s="46"/>
      <c r="BS38" s="46"/>
      <c r="BT38" s="169">
        <f t="shared" si="14"/>
        <v>0</v>
      </c>
      <c r="BU38" s="46">
        <f t="shared" si="15"/>
        <v>0</v>
      </c>
      <c r="BV38" s="46"/>
      <c r="BW38" s="46"/>
      <c r="BX38" s="46"/>
      <c r="BY38" s="46"/>
      <c r="BZ38" s="219"/>
    </row>
    <row r="39" spans="1:78">
      <c r="A39" s="548"/>
      <c r="B39" s="213">
        <v>42797</v>
      </c>
      <c r="C39" s="25"/>
      <c r="D39" s="26"/>
      <c r="E39" s="27"/>
      <c r="F39" s="27"/>
      <c r="G39" s="28"/>
      <c r="H39" s="28"/>
      <c r="I39" s="28"/>
      <c r="J39" s="28"/>
      <c r="K39" s="29"/>
      <c r="L39" s="29"/>
      <c r="M39" s="29"/>
      <c r="N39" s="29"/>
      <c r="O39" s="29"/>
      <c r="P39" s="29"/>
      <c r="Q39" s="29"/>
      <c r="R39" s="30"/>
      <c r="S39" s="30"/>
      <c r="T39" s="31"/>
      <c r="U39" s="221"/>
      <c r="V39" s="28"/>
      <c r="W39" s="28"/>
      <c r="X39" s="28"/>
      <c r="Y39" s="28"/>
      <c r="Z39" s="28"/>
      <c r="AA39" s="27"/>
      <c r="AB39" s="32">
        <f t="shared" si="0"/>
        <v>0</v>
      </c>
      <c r="AC39" s="33">
        <f t="shared" si="7"/>
        <v>0</v>
      </c>
      <c r="AD39" s="27"/>
      <c r="AE39" s="214" t="str">
        <f t="shared" si="8"/>
        <v>no data</v>
      </c>
      <c r="AF39" s="35" t="str">
        <f t="shared" si="9"/>
        <v>no data</v>
      </c>
      <c r="AG39" s="34" t="str">
        <f t="shared" si="10"/>
        <v>no data</v>
      </c>
      <c r="AH39" s="36" t="e">
        <f t="shared" si="1"/>
        <v>#DIV/0!</v>
      </c>
      <c r="AI39" s="37" t="str">
        <f t="shared" si="16"/>
        <v>no data</v>
      </c>
      <c r="AJ39" s="49"/>
      <c r="AK39" s="40"/>
      <c r="AL39" s="40">
        <f t="shared" si="2"/>
        <v>0</v>
      </c>
      <c r="AM39" s="52"/>
      <c r="AN39" s="27"/>
      <c r="AO39" s="215">
        <f t="shared" si="3"/>
        <v>0</v>
      </c>
      <c r="AP39" s="216" t="str">
        <f t="shared" si="4"/>
        <v>no data</v>
      </c>
      <c r="AQ39" s="217">
        <f t="shared" si="5"/>
        <v>0</v>
      </c>
      <c r="AR39" s="27"/>
      <c r="AS39" s="45"/>
      <c r="AT39" s="45"/>
      <c r="AU39" s="27"/>
      <c r="AV39" s="45"/>
      <c r="AW39" s="27"/>
      <c r="AX39" s="27"/>
      <c r="AZ39" s="46"/>
      <c r="BA39" s="46"/>
      <c r="BB39" s="46"/>
      <c r="BC39" s="218">
        <f t="shared" si="11"/>
        <v>0</v>
      </c>
      <c r="BD39" s="46" t="str">
        <f t="shared" si="12"/>
        <v>no data</v>
      </c>
      <c r="BE39" s="46"/>
      <c r="BF39" s="228"/>
      <c r="BG39" s="52"/>
      <c r="BH39" s="52"/>
      <c r="BI39" s="52"/>
      <c r="BJ39" s="52"/>
      <c r="BK39" s="52"/>
      <c r="BL39" s="52"/>
      <c r="BM39" s="50"/>
      <c r="BN39" s="52"/>
      <c r="BO39" s="47"/>
      <c r="BP39" s="47"/>
      <c r="BQ39" s="54">
        <f t="shared" si="13"/>
        <v>0</v>
      </c>
      <c r="BR39" s="46"/>
      <c r="BS39" s="46"/>
      <c r="BT39" s="169">
        <f t="shared" si="14"/>
        <v>0</v>
      </c>
      <c r="BU39" s="46">
        <f t="shared" si="15"/>
        <v>0</v>
      </c>
      <c r="BV39" s="46"/>
      <c r="BW39" s="46"/>
      <c r="BX39" s="46"/>
      <c r="BY39" s="46"/>
      <c r="BZ39" s="219"/>
    </row>
    <row r="40" spans="1:78" ht="15.75" thickBot="1">
      <c r="A40" s="549"/>
      <c r="B40" s="213">
        <v>42798</v>
      </c>
      <c r="C40" s="25"/>
      <c r="D40" s="26"/>
      <c r="E40" s="27"/>
      <c r="F40" s="27"/>
      <c r="G40" s="28"/>
      <c r="H40" s="28"/>
      <c r="I40" s="28"/>
      <c r="J40" s="28"/>
      <c r="K40" s="29"/>
      <c r="L40" s="29"/>
      <c r="M40" s="29"/>
      <c r="N40" s="29"/>
      <c r="O40" s="29"/>
      <c r="P40" s="29"/>
      <c r="Q40" s="29"/>
      <c r="R40" s="30"/>
      <c r="S40" s="30"/>
      <c r="T40" s="31"/>
      <c r="U40" s="221"/>
      <c r="V40" s="28"/>
      <c r="W40" s="28"/>
      <c r="X40" s="28"/>
      <c r="Y40" s="28"/>
      <c r="Z40" s="28"/>
      <c r="AA40" s="27"/>
      <c r="AB40" s="32">
        <f t="shared" si="0"/>
        <v>0</v>
      </c>
      <c r="AC40" s="33">
        <f t="shared" si="7"/>
        <v>0</v>
      </c>
      <c r="AD40" s="27"/>
      <c r="AE40" s="214" t="str">
        <f t="shared" si="8"/>
        <v>no data</v>
      </c>
      <c r="AF40" s="35" t="str">
        <f t="shared" si="9"/>
        <v>no data</v>
      </c>
      <c r="AG40" s="34" t="str">
        <f t="shared" si="10"/>
        <v>no data</v>
      </c>
      <c r="AH40" s="36" t="e">
        <f t="shared" si="1"/>
        <v>#DIV/0!</v>
      </c>
      <c r="AI40" s="37" t="str">
        <f t="shared" si="16"/>
        <v>no data</v>
      </c>
      <c r="AJ40" s="49"/>
      <c r="AK40" s="40"/>
      <c r="AL40" s="40">
        <f t="shared" si="2"/>
        <v>0</v>
      </c>
      <c r="AM40" s="52"/>
      <c r="AN40" s="27"/>
      <c r="AO40" s="215">
        <f t="shared" si="3"/>
        <v>0</v>
      </c>
      <c r="AP40" s="216" t="str">
        <f t="shared" si="4"/>
        <v>no data</v>
      </c>
      <c r="AQ40" s="217">
        <f t="shared" si="5"/>
        <v>0</v>
      </c>
      <c r="AR40" s="27"/>
      <c r="AS40" s="45"/>
      <c r="AT40" s="45"/>
      <c r="AU40" s="27"/>
      <c r="AV40" s="45"/>
      <c r="AW40" s="27"/>
      <c r="AX40" s="27"/>
      <c r="AZ40" s="46"/>
      <c r="BA40" s="46"/>
      <c r="BB40" s="46"/>
      <c r="BC40" s="218">
        <f t="shared" si="11"/>
        <v>0</v>
      </c>
      <c r="BD40" s="46" t="str">
        <f t="shared" si="12"/>
        <v>no data</v>
      </c>
      <c r="BE40" s="46"/>
      <c r="BF40" s="228"/>
      <c r="BG40" s="52"/>
      <c r="BH40" s="52"/>
      <c r="BI40" s="52"/>
      <c r="BJ40" s="52"/>
      <c r="BK40" s="52"/>
      <c r="BL40" s="52"/>
      <c r="BM40" s="50"/>
      <c r="BN40" s="52"/>
      <c r="BO40" s="47"/>
      <c r="BP40" s="47"/>
      <c r="BQ40" s="54">
        <f t="shared" si="13"/>
        <v>0</v>
      </c>
      <c r="BR40" s="46"/>
      <c r="BS40" s="46"/>
      <c r="BT40" s="169">
        <f t="shared" si="14"/>
        <v>0</v>
      </c>
      <c r="BU40" s="46">
        <f>BF40+BG40</f>
        <v>0</v>
      </c>
      <c r="BV40" s="137"/>
      <c r="BW40" s="137"/>
      <c r="BX40" s="137"/>
      <c r="BY40" s="137"/>
      <c r="BZ40" s="219"/>
    </row>
    <row r="41" spans="1:78" ht="15.75" thickBot="1">
      <c r="A41" s="254"/>
      <c r="B41" s="165" t="s">
        <v>85</v>
      </c>
      <c r="C41" s="140">
        <f>AVERAGE(C9:C36)</f>
        <v>65.200714285714284</v>
      </c>
      <c r="D41" s="141">
        <f>AVERAGE(D9:D36)</f>
        <v>0.59687499999999993</v>
      </c>
      <c r="E41" s="140">
        <f>AVERAGE(E9:E36)</f>
        <v>77.035714285714292</v>
      </c>
      <c r="F41" s="140">
        <f>AVERAGE(F9:F36)</f>
        <v>54.75</v>
      </c>
      <c r="G41" s="142">
        <f t="shared" ref="G41:P41" si="17">SUM(G9:G36)+(INT(SUM(H9:H36)/60))</f>
        <v>672</v>
      </c>
      <c r="H41" s="142">
        <f t="shared" si="17"/>
        <v>11</v>
      </c>
      <c r="I41" s="142">
        <f t="shared" si="17"/>
        <v>660</v>
      </c>
      <c r="J41" s="142">
        <f t="shared" si="17"/>
        <v>31</v>
      </c>
      <c r="K41" s="142">
        <f t="shared" si="17"/>
        <v>0</v>
      </c>
      <c r="L41" s="142">
        <f t="shared" si="17"/>
        <v>0</v>
      </c>
      <c r="M41" s="142">
        <f t="shared" si="17"/>
        <v>0</v>
      </c>
      <c r="N41" s="142">
        <f t="shared" si="17"/>
        <v>0</v>
      </c>
      <c r="O41" s="142">
        <f t="shared" si="17"/>
        <v>7</v>
      </c>
      <c r="P41" s="142">
        <f t="shared" si="17"/>
        <v>1755</v>
      </c>
      <c r="Q41" s="146">
        <f>(SUM(Q9:Q36))</f>
        <v>103450</v>
      </c>
      <c r="R41" s="146">
        <f>(SUM(R9:R36))</f>
        <v>99349</v>
      </c>
      <c r="S41" s="146">
        <f>(SUM(S9:S36))</f>
        <v>98887</v>
      </c>
      <c r="T41" s="146">
        <v>97577.24</v>
      </c>
      <c r="U41" s="255">
        <f>(SUM(U9:U36))</f>
        <v>100379</v>
      </c>
      <c r="V41" s="144">
        <f>AVERAGE(V9:V36)</f>
        <v>45.25</v>
      </c>
      <c r="W41" s="146">
        <f>(SUM(W9:W36))</f>
        <v>0</v>
      </c>
      <c r="X41" s="146">
        <f>(AVERAGE(X9:X37))</f>
        <v>45.428571428571431</v>
      </c>
      <c r="Y41" s="144">
        <f>SUM(Y9:Y36)</f>
        <v>624</v>
      </c>
      <c r="Z41" s="146">
        <f>(AVERAGE(Z9:Z36))</f>
        <v>63.535714285714285</v>
      </c>
      <c r="AA41" s="144">
        <f>SUM(AA9:AA36)</f>
        <v>0</v>
      </c>
      <c r="AB41" s="145">
        <f>U41-(T41+AX41)</f>
        <v>2801.7599999999948</v>
      </c>
      <c r="AC41" s="146">
        <f>(SUM($AC$9:$AC$36))</f>
        <v>-1511</v>
      </c>
      <c r="AD41" s="146">
        <f>AVERAGE(AD9:AD36)</f>
        <v>153.82142857142858</v>
      </c>
      <c r="AE41" s="147">
        <f>AVERAGE(AE9:AE36)</f>
        <v>0.97127452885637133</v>
      </c>
      <c r="AF41" s="149">
        <f>AVERAGE(AF9:AF36)</f>
        <v>153.94345238095238</v>
      </c>
      <c r="AG41" s="147">
        <f>T41/Q41</f>
        <v>0.94323093281778647</v>
      </c>
      <c r="AH41" s="147" t="e">
        <f>AVERAGE(AH9:AH37)</f>
        <v>#DIV/0!</v>
      </c>
      <c r="AI41" s="147">
        <f>AVERAGE(AI9:AI36)</f>
        <v>0.9690493538737659</v>
      </c>
      <c r="AJ41" s="148">
        <f>SUM(AJ9:AJ36)</f>
        <v>297.56199999999995</v>
      </c>
      <c r="AK41" s="148">
        <f>SUM(AK9:AK36)/MAX(1,COUNT(AK9:AK36)-COUNTIF(AK9:AK36,0))</f>
        <v>169.24678571428566</v>
      </c>
      <c r="AL41" s="148">
        <f>SUM(AL9:AL36)</f>
        <v>50323.875160000003</v>
      </c>
      <c r="AM41" s="148">
        <f>SUM(AM9:AM36)</f>
        <v>851.94299999999987</v>
      </c>
      <c r="AN41" s="148">
        <f>SUM(AN9:AN36)/MAX(1,COUNT(AN9:AN36)-COUNTIF(AN9:AN36,0))</f>
        <v>937.99129999999991</v>
      </c>
      <c r="AO41" s="256">
        <f>SUM(AO9:AO36)</f>
        <v>799100.03954200004</v>
      </c>
      <c r="AP41" s="150">
        <f>((AJ41*AK41)+(AM41*AN41))/(T41*1000)*1000000</f>
        <v>8705.6831505647624</v>
      </c>
      <c r="AQ41" s="257"/>
      <c r="AR41" s="151">
        <f t="shared" ref="AR41:AX41" si="18">SUM(AR9:AR36)</f>
        <v>0</v>
      </c>
      <c r="AS41" s="151">
        <f t="shared" si="18"/>
        <v>0</v>
      </c>
      <c r="AT41" s="151">
        <f t="shared" si="18"/>
        <v>21</v>
      </c>
      <c r="AU41" s="151">
        <f t="shared" si="18"/>
        <v>65</v>
      </c>
      <c r="AV41" s="151">
        <f t="shared" si="18"/>
        <v>119</v>
      </c>
      <c r="AW41" s="151">
        <f t="shared" si="18"/>
        <v>39689</v>
      </c>
      <c r="AX41" s="151">
        <f t="shared" si="18"/>
        <v>0</v>
      </c>
      <c r="AZ41" s="258"/>
      <c r="BA41" s="258"/>
      <c r="BB41" s="258"/>
      <c r="BC41" s="6">
        <f t="shared" si="11"/>
        <v>0</v>
      </c>
      <c r="BD41" s="259">
        <f t="shared" si="12"/>
        <v>8705.6831505647624</v>
      </c>
      <c r="BE41" s="260"/>
      <c r="BF41" s="261">
        <f t="shared" ref="BF41:BK41" si="19">SUM(BF9:BF36)</f>
        <v>55.199999999999996</v>
      </c>
      <c r="BG41" s="261">
        <f t="shared" si="19"/>
        <v>53.570000000000007</v>
      </c>
      <c r="BH41" s="261">
        <f t="shared" si="19"/>
        <v>885.54000000000008</v>
      </c>
      <c r="BI41" s="261">
        <f t="shared" si="19"/>
        <v>804.90000000000009</v>
      </c>
      <c r="BJ41" s="261">
        <f t="shared" si="19"/>
        <v>649.80999999999995</v>
      </c>
      <c r="BK41" s="261">
        <f t="shared" si="19"/>
        <v>816.67999999999984</v>
      </c>
      <c r="BL41" s="261">
        <f>AVERAGE(BL9:BL36)</f>
        <v>995.83857142857153</v>
      </c>
      <c r="BM41" s="261">
        <f>AVERAGE(BM9:BM36)</f>
        <v>50.02428571428571</v>
      </c>
      <c r="BN41" s="261">
        <f>AVERAGE(BN9:BN36)</f>
        <v>0.9203107142857142</v>
      </c>
      <c r="BO41" s="261">
        <f>AVERAGE(BO9:BO36)</f>
        <v>90.22214285714287</v>
      </c>
      <c r="BP41" s="261">
        <f>AVERAGE(BP9:BP36)</f>
        <v>85.496785714285721</v>
      </c>
      <c r="BR41" s="5">
        <f>AVERAGE(BR9:BR36)</f>
        <v>12559.285714285714</v>
      </c>
      <c r="BS41" s="5">
        <f>AVERAGE(BS9:BS36)</f>
        <v>12353.571428571429</v>
      </c>
      <c r="BU41" s="155">
        <f>(SUM(BU9:BU36))</f>
        <v>108.77</v>
      </c>
      <c r="BV41" s="262">
        <f>(SUM(BV9:BV36))</f>
        <v>672</v>
      </c>
      <c r="BW41" s="262">
        <f>(SUM(BW9:BW36))</f>
        <v>657.43000000000006</v>
      </c>
      <c r="BX41" s="263">
        <f>(SUM(BX9:BX36))</f>
        <v>488.86599999999999</v>
      </c>
      <c r="BY41" s="264">
        <f>(SUM(BY9:BY36))</f>
        <v>175.95599999999999</v>
      </c>
    </row>
    <row r="42" spans="1:78" ht="15.75" thickBot="1">
      <c r="A42" s="265"/>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161"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266"/>
      <c r="AX42" s="165" t="s">
        <v>102</v>
      </c>
      <c r="AZ42" s="267">
        <f>SUM(AZ9:AZ36)</f>
        <v>30469</v>
      </c>
      <c r="BA42" s="267">
        <f>SUM(BA9:BA36)</f>
        <v>30149</v>
      </c>
      <c r="BB42" s="267">
        <f>SUM(BB9:BB36)</f>
        <v>39821</v>
      </c>
      <c r="BC42" s="6">
        <f t="shared" si="11"/>
        <v>-320</v>
      </c>
      <c r="BD42" s="166" t="str">
        <f t="shared" si="12"/>
        <v>Avg.</v>
      </c>
      <c r="BE42" s="268"/>
      <c r="BW42" s="152">
        <f>(BV41+BW41)/2</f>
        <v>664.71500000000003</v>
      </c>
    </row>
    <row r="43" spans="1:78" ht="15.75" thickBot="1">
      <c r="B43" s="634"/>
      <c r="C43" s="634"/>
      <c r="D43" s="634"/>
      <c r="E43" s="634"/>
      <c r="F43" s="634"/>
      <c r="G43" s="634"/>
      <c r="H43" s="634"/>
      <c r="I43" s="634"/>
      <c r="J43" s="634"/>
      <c r="K43" s="634"/>
      <c r="L43" s="634"/>
      <c r="M43" s="634"/>
      <c r="N43" s="634"/>
      <c r="O43" s="634"/>
      <c r="P43" s="634"/>
      <c r="Q43" s="634"/>
      <c r="R43" s="634"/>
      <c r="S43" s="634"/>
      <c r="T43" s="634"/>
      <c r="U43" s="634"/>
      <c r="V43" s="634"/>
      <c r="W43" s="634"/>
      <c r="X43" s="634"/>
      <c r="Y43" s="634"/>
      <c r="Z43" s="634"/>
      <c r="AA43" s="634"/>
      <c r="AB43" s="634"/>
      <c r="AC43" s="634"/>
      <c r="AD43" s="634"/>
      <c r="AE43" s="634"/>
      <c r="AF43" s="634"/>
      <c r="AG43" s="634"/>
      <c r="AH43" s="634"/>
      <c r="AI43" s="634"/>
      <c r="AJ43" s="634"/>
      <c r="AK43" s="634"/>
      <c r="AL43" s="168"/>
      <c r="AP43" s="169"/>
      <c r="AQ43" s="269"/>
      <c r="AY43" s="170"/>
      <c r="AZ43" s="171"/>
      <c r="BA43" s="171"/>
      <c r="BB43" s="171"/>
      <c r="BC43" s="6">
        <f>AVERAGE(BC28:BC32)</f>
        <v>24.8</v>
      </c>
    </row>
    <row r="44" spans="1:78" ht="60.75" thickBot="1">
      <c r="B44" s="270" t="s">
        <v>103</v>
      </c>
      <c r="C44" s="173" t="s">
        <v>104</v>
      </c>
      <c r="D44" s="271" t="s">
        <v>105</v>
      </c>
      <c r="E44" s="635" t="s">
        <v>106</v>
      </c>
      <c r="F44" s="636"/>
      <c r="G44" s="531" t="s">
        <v>107</v>
      </c>
      <c r="H44" s="532"/>
      <c r="I44" s="531" t="s">
        <v>108</v>
      </c>
      <c r="J44" s="532"/>
      <c r="K44" s="531" t="s">
        <v>109</v>
      </c>
      <c r="L44" s="532"/>
      <c r="M44" s="531" t="s">
        <v>110</v>
      </c>
      <c r="N44" s="532"/>
      <c r="O44" s="531" t="s">
        <v>111</v>
      </c>
      <c r="P44" s="532"/>
      <c r="Q44" s="174" t="s">
        <v>112</v>
      </c>
      <c r="R44" s="175" t="s">
        <v>113</v>
      </c>
      <c r="S44" s="176" t="s">
        <v>114</v>
      </c>
      <c r="T44" s="173" t="s">
        <v>12</v>
      </c>
      <c r="U44" s="176" t="s">
        <v>13</v>
      </c>
      <c r="V44" s="173" t="s">
        <v>115</v>
      </c>
      <c r="W44" s="173" t="s">
        <v>15</v>
      </c>
      <c r="X44" s="173" t="s">
        <v>116</v>
      </c>
      <c r="Y44" s="173" t="s">
        <v>17</v>
      </c>
      <c r="Z44" s="173" t="s">
        <v>19</v>
      </c>
      <c r="AA44" s="173" t="s">
        <v>18</v>
      </c>
      <c r="AB44" s="272" t="s">
        <v>20</v>
      </c>
      <c r="AC44" s="177" t="s">
        <v>21</v>
      </c>
      <c r="AD44" s="178" t="s">
        <v>22</v>
      </c>
      <c r="AE44" s="178" t="s">
        <v>23</v>
      </c>
      <c r="AF44" s="178" t="s">
        <v>117</v>
      </c>
      <c r="AG44" s="179"/>
      <c r="AH44" s="179"/>
      <c r="AI44" s="180" t="s">
        <v>27</v>
      </c>
      <c r="AJ44" s="176" t="s">
        <v>119</v>
      </c>
      <c r="AK44" s="181" t="s">
        <v>29</v>
      </c>
      <c r="AL44" s="181"/>
      <c r="AM44" s="176" t="s">
        <v>120</v>
      </c>
      <c r="AN44" s="181" t="s">
        <v>121</v>
      </c>
      <c r="AO44" s="181"/>
      <c r="AP44" s="180" t="s">
        <v>122</v>
      </c>
      <c r="AQ44" s="273"/>
      <c r="AY44" s="170"/>
      <c r="AZ44" s="171"/>
      <c r="BA44" s="171"/>
      <c r="BB44" s="171"/>
      <c r="BC44" s="183">
        <f>AVERAGE(BC28:BC31)</f>
        <v>25.75</v>
      </c>
    </row>
    <row r="45" spans="1:78" ht="15.75" thickBot="1">
      <c r="B45" s="274" t="s">
        <v>84</v>
      </c>
      <c r="C45" s="275">
        <f>IF(C6=0,"no data",AVERAGE(C6:C12))</f>
        <v>61.437142857142859</v>
      </c>
      <c r="D45" s="276">
        <f>IF(D6=0,"no data",AVERAGE(D6:D12))</f>
        <v>0.73261428571428577</v>
      </c>
      <c r="E45" s="275">
        <f>IF(E6=0,"no data",AVERAGE(E6:E12))</f>
        <v>70.428571428571431</v>
      </c>
      <c r="F45" s="275">
        <f>IF(F6=0,"no data",AVERAGE(F6:F12))</f>
        <v>53.142857142857146</v>
      </c>
      <c r="G45" s="277">
        <f>SUM(G6:G12)+INT(SUM(H6:H12)/60)</f>
        <v>168</v>
      </c>
      <c r="H45" s="278">
        <f>SUM(H6:H12)-INT(SUM(H6:H12)/60)*60</f>
        <v>0</v>
      </c>
      <c r="I45" s="278">
        <f>SUM(I6:I12)+INT(SUM(J6:J12)/60)</f>
        <v>168</v>
      </c>
      <c r="J45" s="278">
        <f>SUM(J6:J12)-INT(SUM(J6:J12)/60)*60</f>
        <v>0</v>
      </c>
      <c r="K45" s="278">
        <f>SUM(K6:K12)+INT(SUM(L6:L12)/60)</f>
        <v>0</v>
      </c>
      <c r="L45" s="278">
        <f>SUM(L6:L12)-INT(SUM(L6:L12)/60)*60</f>
        <v>0</v>
      </c>
      <c r="M45" s="278">
        <f>SUM(M6:M12)+INT(SUM(N6:N12)/60)</f>
        <v>0</v>
      </c>
      <c r="N45" s="278">
        <f>SUM(N6:N12)-INT(SUM(N6:N12)/60)*60</f>
        <v>0</v>
      </c>
      <c r="O45" s="278">
        <f>SUM(O6:O12)+INT(SUM(P6:P12)/60)</f>
        <v>0</v>
      </c>
      <c r="P45" s="278">
        <f>SUM(P6:P12)-INT(SUM(P6:P12)/60)*60</f>
        <v>0</v>
      </c>
      <c r="Q45" s="279">
        <f t="shared" ref="Q45:X45" si="20">IF(Q6=0,"no data", AVERAGE(Q6:Q12))</f>
        <v>3714.5714285714284</v>
      </c>
      <c r="R45" s="279">
        <f t="shared" si="20"/>
        <v>3477.9285714285716</v>
      </c>
      <c r="S45" s="279">
        <f t="shared" si="20"/>
        <v>3472.2142857142858</v>
      </c>
      <c r="T45" s="279">
        <f t="shared" si="20"/>
        <v>3416.2857142857142</v>
      </c>
      <c r="U45" s="279">
        <f t="shared" si="20"/>
        <v>3521.8571428571427</v>
      </c>
      <c r="V45" s="280">
        <f t="shared" si="20"/>
        <v>45.285714285714285</v>
      </c>
      <c r="W45" s="281" t="e">
        <f>IF(AND(W6=0,W7=0,W8=0,W9=0,W10=0,#REF!= 0,W12=0),"No outage",SUM(W6:W12))</f>
        <v>#REF!</v>
      </c>
      <c r="X45" s="281">
        <f t="shared" si="20"/>
        <v>44</v>
      </c>
      <c r="Y45" s="281" t="e">
        <f>IF(AND(Y6=0,Y7=0,Y8=0,Y9=0,Y10=0,#REF!= 0,Y12=0),"No outage",SUM(Y6:Y12))</f>
        <v>#REF!</v>
      </c>
      <c r="Z45" s="281">
        <f>IF(AND(Z6=0,Z7=0,Z8=0,Z9=0,Z10=0, Z11=0,Z12=0),"No outage",SUM(Z6:Z12))</f>
        <v>444</v>
      </c>
      <c r="AA45" s="281" t="str">
        <f>IF(Y6=0,"no data", AVERAGE(AA6:AA12))</f>
        <v>no data</v>
      </c>
      <c r="AB45" s="282" t="str">
        <f>IF(Y6=0,"no data", SUM(AB6:AB12))</f>
        <v>no data</v>
      </c>
      <c r="AC45" s="282">
        <f>IF(AC6=0,"no data", SUM(AC6:AC12))</f>
        <v>-391.5</v>
      </c>
      <c r="AD45" s="280">
        <f t="shared" ref="AD45:AI45" si="21">IF(AD6=0,"no data", AVERAGE(AD6:AD12))</f>
        <v>150.42857142857142</v>
      </c>
      <c r="AE45" s="283">
        <f t="shared" si="21"/>
        <v>0.97561916578549024</v>
      </c>
      <c r="AF45" s="281">
        <f t="shared" si="21"/>
        <v>154.77380952380955</v>
      </c>
      <c r="AG45" s="283">
        <f t="shared" si="21"/>
        <v>0.91969438549504046</v>
      </c>
      <c r="AH45" s="283">
        <f t="shared" si="21"/>
        <v>1</v>
      </c>
      <c r="AI45" s="283">
        <f t="shared" si="21"/>
        <v>0.95837647000132919</v>
      </c>
      <c r="AJ45" s="281">
        <f>IF(AJ6=0,"no data", SUM(AJ6:AJ12))</f>
        <v>79.739999999999995</v>
      </c>
      <c r="AK45" s="281">
        <f>IF(AK6=0,"no data", AVERAGE(AK6:AK12))</f>
        <v>174.56</v>
      </c>
      <c r="AL45" s="281"/>
      <c r="AM45" s="281">
        <f>IF(AM6=0,"no data", SUM(AM6:AM12))</f>
        <v>206.41499999999999</v>
      </c>
      <c r="AN45" s="281">
        <f>IF(AN6=0,"no data", AVERAGE(AN6:AN12))</f>
        <v>938.71428571428567</v>
      </c>
      <c r="AO45" s="281"/>
      <c r="AP45" s="281">
        <f>IF(AP6=0,"no data", AVERAGE(AP6:AP12))</f>
        <v>8682.9893989023894</v>
      </c>
      <c r="AQ45" s="192"/>
      <c r="AY45" s="170"/>
      <c r="AZ45" s="171"/>
      <c r="BA45" s="171"/>
      <c r="BB45" s="171"/>
    </row>
    <row r="46" spans="1:78" ht="15.75" thickBot="1">
      <c r="B46" s="274" t="s">
        <v>126</v>
      </c>
      <c r="C46" s="284">
        <f>IF(C13=0,"no data", AVERAGE(C13:C19))</f>
        <v>60.31428571428571</v>
      </c>
      <c r="D46" s="285">
        <f>IF(D13=0,"no data", AVERAGE(D13:D19))</f>
        <v>0.59828571428571442</v>
      </c>
      <c r="E46" s="284">
        <f>IF(E13=0,"no data", AVERAGE(E13:E19))</f>
        <v>73</v>
      </c>
      <c r="F46" s="284">
        <f>IF(F13=0,"no data", AVERAGE(F13:F19))</f>
        <v>49.571428571428569</v>
      </c>
      <c r="G46" s="277">
        <f>SUM(G13:G19)+INT(SUM(H13:H19)/60)</f>
        <v>168</v>
      </c>
      <c r="H46" s="278">
        <f>SUM(H13:H19)-INT(SUM(I13:I19)/60)</f>
        <v>-2</v>
      </c>
      <c r="I46" s="278">
        <f>SUM(I13:I19)+INT(SUM(J13:J19)/60)</f>
        <v>156</v>
      </c>
      <c r="J46" s="278">
        <f>SUM(J13:J19)-INT(SUM(K13:K19)/60)*60</f>
        <v>31</v>
      </c>
      <c r="K46" s="278">
        <f>SUM(K13:K19)+INT(SUM(L13:L19)/60)</f>
        <v>0</v>
      </c>
      <c r="L46" s="278">
        <f>SUM(L13:L19)-INT(SUM(M13:M19)/60)*60</f>
        <v>0</v>
      </c>
      <c r="M46" s="278">
        <f>SUM(M13:M19)+INT(SUM(N13:N19)/60)</f>
        <v>0</v>
      </c>
      <c r="N46" s="278">
        <f>SUM(N13:N19)-INT(SUM(O13:O19)/60)*60</f>
        <v>0</v>
      </c>
      <c r="O46" s="278">
        <f>SUM(O13:O19)+INT(SUM(P13:P19)/60)</f>
        <v>6</v>
      </c>
      <c r="P46" s="278">
        <f>SUM(P7:P13)-INT(SUM(P13:P19)/60)*60</f>
        <v>31</v>
      </c>
      <c r="Q46" s="279">
        <f>IF(Q13=0,"no data", AVERAGE(Q13:Q19))</f>
        <v>3711</v>
      </c>
      <c r="R46" s="279">
        <f>IF(R13=0,"no data", AVERAGE(R13:R19))</f>
        <v>3486.1428571428573</v>
      </c>
      <c r="S46" s="279">
        <f>IF(S13=0,"no data", AVERAGE(S13:S19))</f>
        <v>3457.4285714285716</v>
      </c>
      <c r="T46" s="279">
        <f>IF(T13=0,"no data", SUM(T13:T19))</f>
        <v>23834</v>
      </c>
      <c r="U46" s="279">
        <f>IF(U13=0,"no data", SUM(U13:U19))</f>
        <v>24570</v>
      </c>
      <c r="V46" s="279">
        <f>IF(V13=0,"no data", AVERAGE(V13:V19))</f>
        <v>45.142857142857146</v>
      </c>
      <c r="W46" s="281" t="str">
        <f>IF(AND(W13=0,W14=0,W15=0,W16=0,W17=0,W18=0,W19=0),"No outage",SUM(W13:W19))</f>
        <v>No outage</v>
      </c>
      <c r="X46" s="281">
        <f>IF(AND(X13=0,X14=0,X15=0,X16=0,X17=0,X18=0,X19=0),"No outage",SUM(X13:X19))</f>
        <v>328</v>
      </c>
      <c r="Y46" s="279">
        <f>IF(Y13=0,"no data", AVERAGE(Y13:Y19))</f>
        <v>89.142857142857139</v>
      </c>
      <c r="Z46" s="281">
        <f>IF(AND(Z13=0,Z14=0,Z15=0,Z16=0,Z17=0,Z18=0,Z19=0),"No outage",SUM(Z13:Z19))</f>
        <v>448</v>
      </c>
      <c r="AA46" s="279" t="str">
        <f>IF(AA13=0,"no data", AVERAGE(AA13:AA19))</f>
        <v>no data</v>
      </c>
      <c r="AB46" s="279">
        <f>IF(AB13=0,"no data", SUM(AB13:AB19))</f>
        <v>736</v>
      </c>
      <c r="AC46" s="279">
        <f>IF(AC13=0,"no data", SUM(AC13:AC19))</f>
        <v>-368</v>
      </c>
      <c r="AD46" s="279">
        <f t="shared" ref="AD46:AI46" si="22">IF(AD13=0,"no data", AVERAGE(AD13:AD19))</f>
        <v>154.71428571428572</v>
      </c>
      <c r="AE46" s="283">
        <f t="shared" si="22"/>
        <v>0.94580104657063535</v>
      </c>
      <c r="AF46" s="279">
        <f t="shared" si="22"/>
        <v>154.625</v>
      </c>
      <c r="AG46" s="283">
        <f t="shared" si="22"/>
        <v>0.91759774981105002</v>
      </c>
      <c r="AH46" s="283">
        <f t="shared" si="22"/>
        <v>0.98208020050125311</v>
      </c>
      <c r="AI46" s="283">
        <f t="shared" si="22"/>
        <v>0.94175787770965302</v>
      </c>
      <c r="AJ46" s="286">
        <f>IF(AJ13=0,"no data",SUM(AJ13:AJ19))</f>
        <v>70.620999999999995</v>
      </c>
      <c r="AK46" s="287">
        <f>IF(AK13=0,"no data", AVERAGE(AK13:AK19))</f>
        <v>173.77142857142854</v>
      </c>
      <c r="AL46" s="287"/>
      <c r="AM46" s="281">
        <f>IF(AM13=0,"no data", SUM(AM13:AM19))</f>
        <v>207.79300000000001</v>
      </c>
      <c r="AN46" s="286">
        <f>IF(AN13=0,"no data",AVERAGE(AN13:AN19))</f>
        <v>937.85714285714289</v>
      </c>
      <c r="AO46" s="286"/>
      <c r="AP46" s="281">
        <f>IF(AP13=0,"no data", AVERAGE(AP13:AP19))</f>
        <v>8694.5584081353991</v>
      </c>
      <c r="AQ46" s="192"/>
      <c r="AY46" s="170"/>
      <c r="BA46" s="171"/>
    </row>
    <row r="47" spans="1:78" ht="15.75" thickBot="1">
      <c r="A47" s="201"/>
      <c r="B47" s="274" t="s">
        <v>127</v>
      </c>
      <c r="C47" s="281">
        <f>IF(C20=0,"no data", AVERAGE(C20:C26))</f>
        <v>67.854285714285723</v>
      </c>
      <c r="D47" s="288">
        <f>IF(D20=0,"no data", AVERAGE(D20:D26))</f>
        <v>0.6048</v>
      </c>
      <c r="E47" s="281">
        <f>IF(E20=0,"no data", AVERAGE(E20:E26))</f>
        <v>79.428571428571431</v>
      </c>
      <c r="F47" s="281">
        <f>IF(F20=0,"no data", AVERAGE(F20:F26))</f>
        <v>57.714285714285715</v>
      </c>
      <c r="G47" s="278">
        <f>SUM(G20:G26)+INT(SUM(H20:H26)/60)</f>
        <v>168</v>
      </c>
      <c r="H47" s="278">
        <f>SUM(H20:H26)-INT(SUM(H26:H26)/60)*60</f>
        <v>0</v>
      </c>
      <c r="I47" s="278">
        <f>SUM(I20:I26)+INT(SUM(J20:J26)/60)</f>
        <v>168</v>
      </c>
      <c r="J47" s="278">
        <f>SUM(J20:J26)-INT(SUM(J20:J26)/60)*60</f>
        <v>0</v>
      </c>
      <c r="K47" s="278">
        <f>SUM(K20:K26)+INT(SUM(L20:L26)/60)</f>
        <v>0</v>
      </c>
      <c r="L47" s="278">
        <f>SUM(L20:L26)-INT(SUM(L20:L26)/60)*60</f>
        <v>0</v>
      </c>
      <c r="M47" s="278">
        <f>SUM(M20:M26)+INT(SUM(N20:N26)/60)</f>
        <v>0</v>
      </c>
      <c r="N47" s="278">
        <f>SUM(N20:N26)-INT(SUM(N20:N26)/60)*60</f>
        <v>0</v>
      </c>
      <c r="O47" s="278">
        <f>SUM(O20:O26)+INT(SUM(P20:P26)/60)</f>
        <v>0</v>
      </c>
      <c r="P47" s="278">
        <f>SUM(P20:P26)-INT(SUM(P20:P26)/60)*60</f>
        <v>0</v>
      </c>
      <c r="Q47" s="279">
        <f>IF(Q20=0,"no data", AVERAGE(Q20:Q26))</f>
        <v>3685.7142857142858</v>
      </c>
      <c r="R47" s="279">
        <f>IF(R20=0,"no data", AVERAGE(R20:R26))</f>
        <v>3575</v>
      </c>
      <c r="S47" s="279">
        <f>IF(S20=0,"no data", AVERAGE(S20:S26))</f>
        <v>3543.4285714285716</v>
      </c>
      <c r="T47" s="280">
        <f>IF(T20=0,"no data", SUM(T20:T26))</f>
        <v>24441</v>
      </c>
      <c r="U47" s="280">
        <f>IF(U20=0,"no data", SUM(U20:U26))</f>
        <v>25189</v>
      </c>
      <c r="V47" s="280">
        <f>IF(V20=0,"no data", AVERAGE(V20:V26))</f>
        <v>45.428571428571431</v>
      </c>
      <c r="W47" s="281" t="str">
        <f>IF(AND(W20=0,W21=0,W22=0,W23=0,W24=0,W25=0,W26=0),"No outage",SUM(W20:W26))</f>
        <v>No outage</v>
      </c>
      <c r="X47" s="281">
        <f>IF(AND(X20=0,X21=0,X22=0,X23=0,X24=0,X25=0,X26=0),"No outage",SUM(X20:X26))</f>
        <v>317</v>
      </c>
      <c r="Y47" s="280" t="str">
        <f>IF(Y20=0,"no data", AVERAGE(Y20:Y26))</f>
        <v>no data</v>
      </c>
      <c r="Z47" s="281">
        <f>IF(AND(Z20=0,Z21=0,Z22=0,Z23=0,Z24=0,Z25=0,Z26=0),"No outage",SUM(Z20:Z26))</f>
        <v>446</v>
      </c>
      <c r="AA47" s="281" t="str">
        <f>IF(AA20=0,"no data", AVERAGE(AA20:AA26))</f>
        <v>no data</v>
      </c>
      <c r="AB47" s="281">
        <f>IF(AB20=0,"no data", SUM(AB20:AB26))</f>
        <v>748</v>
      </c>
      <c r="AC47" s="280">
        <f>IF(AC20=0,"no data", SUM(AC20:AC26))</f>
        <v>-363</v>
      </c>
      <c r="AD47" s="281">
        <f t="shared" ref="AD47:AI47" si="23">IF(AD20=0,"no data", AVERAGE(AD20:AD26))</f>
        <v>153.42857142857142</v>
      </c>
      <c r="AE47" s="283">
        <f t="shared" si="23"/>
        <v>0.97722472827514839</v>
      </c>
      <c r="AF47" s="281">
        <f t="shared" si="23"/>
        <v>153.57142857142858</v>
      </c>
      <c r="AG47" s="283">
        <f t="shared" si="23"/>
        <v>0.94734260422529781</v>
      </c>
      <c r="AH47" s="283">
        <f t="shared" si="23"/>
        <v>1</v>
      </c>
      <c r="AI47" s="283">
        <f t="shared" si="23"/>
        <v>0.97043438613290667</v>
      </c>
      <c r="AJ47" s="281">
        <f>IF(AJ20=0,"no data", SUM(AJ20:AJ26))</f>
        <v>75.555999999999997</v>
      </c>
      <c r="AK47" s="281">
        <f>IF(AK20=0,"no data", AVERAGE(AK20:AK26))</f>
        <v>170.87142857142857</v>
      </c>
      <c r="AL47" s="281"/>
      <c r="AM47" s="281">
        <f>IF(AM20=0,"no data", SUM(AM20:AM26))</f>
        <v>213.03100000000001</v>
      </c>
      <c r="AN47" s="281">
        <f>IF(AN20=0,"no data", AVERAGE(AN20:AN26))</f>
        <v>939.14285714285711</v>
      </c>
      <c r="AO47" s="281"/>
      <c r="AP47" s="281">
        <f>IF(AP20=0,"no data", AVERAGE(AP20:AP26))</f>
        <v>8713.9099484015223</v>
      </c>
      <c r="AQ47" s="192"/>
      <c r="AR47" s="201"/>
      <c r="AS47" s="201"/>
      <c r="AT47" s="201"/>
      <c r="AU47" s="201"/>
      <c r="AV47" s="201"/>
      <c r="AW47" s="201"/>
      <c r="AX47" s="201"/>
      <c r="AY47" s="170"/>
      <c r="AZ47" s="201"/>
      <c r="BA47" s="171"/>
      <c r="BB47" s="201"/>
      <c r="BC47" s="201"/>
      <c r="BD47" s="201"/>
      <c r="BE47" s="201"/>
    </row>
    <row r="48" spans="1:78" ht="15.75" thickBot="1">
      <c r="B48" s="274" t="s">
        <v>128</v>
      </c>
      <c r="C48" s="281">
        <f>IF(C21=0,"no data", AVERAGE(C27:C33))</f>
        <v>67.785714285714292</v>
      </c>
      <c r="D48" s="288">
        <f>IF(D21=0,"no data", AVERAGE(D27:D33))</f>
        <v>0.53057142857142858</v>
      </c>
      <c r="E48" s="281">
        <f>IF(E21=0,"no data", AVERAGE(E27:E33))</f>
        <v>80.857142857142861</v>
      </c>
      <c r="F48" s="281">
        <f>IF(F21=0,"no data", AVERAGE(F27:F33))</f>
        <v>56.571428571428569</v>
      </c>
      <c r="G48" s="278">
        <f>SUM(G27:G33)+INT(SUM(H27:H33)/60)</f>
        <v>168</v>
      </c>
      <c r="H48" s="278">
        <f>SUM(H27:H33)-INT(SUM(H27:H33)/60)*60</f>
        <v>0</v>
      </c>
      <c r="I48" s="278">
        <f>SUM(I27:I33)+INT(SUM(J27:J33)/60)</f>
        <v>168</v>
      </c>
      <c r="J48" s="278">
        <f>SUM(J27:J33)-INT(SUM(J27:J33)/60)*60</f>
        <v>0</v>
      </c>
      <c r="K48" s="278">
        <f>SUM(K27:K33)+INT(SUM(L27:L33)/60)</f>
        <v>0</v>
      </c>
      <c r="L48" s="278">
        <f>SUM(L27:L33)-INT(SUM(L27:L33)/60)*60</f>
        <v>0</v>
      </c>
      <c r="M48" s="278">
        <f>SUM(M27:M33)+INT(SUM(N27:N33)/60)</f>
        <v>0</v>
      </c>
      <c r="N48" s="278">
        <f>SUM(N27:N33)-INT(SUM(N27:N33)/60)*60</f>
        <v>0</v>
      </c>
      <c r="O48" s="278">
        <f>SUM(O27:O33)+INT(SUM(P27:P33)/60)</f>
        <v>0</v>
      </c>
      <c r="P48" s="278">
        <f>SUM(P27:P33)-INT(SUM(P27:P33)/60)*60</f>
        <v>0</v>
      </c>
      <c r="Q48" s="279">
        <f>IF(Q27=0,"no data", AVERAGE(Q27:Q33))</f>
        <v>3684.5714285714284</v>
      </c>
      <c r="R48" s="279">
        <f>IF(R27=0,"no data", AVERAGE(R27:R33))</f>
        <v>3560.7142857142858</v>
      </c>
      <c r="S48" s="279">
        <f>IF(S27=0,"no data", AVERAGE(S27:S33))</f>
        <v>3560.7142857142858</v>
      </c>
      <c r="T48" s="279">
        <f>IF(T27=0,"no data", SUM(T27:T33))</f>
        <v>24543</v>
      </c>
      <c r="U48" s="279">
        <f>IF(U27=0,"no data", SUM(U27:U33))</f>
        <v>25298</v>
      </c>
      <c r="V48" s="280">
        <f>IF(V27=0,"no data", AVERAGE(V27:V33))</f>
        <v>44.571428571428569</v>
      </c>
      <c r="W48" s="281" t="str">
        <f>IF(AND(W27=0,W28=0,W29=0,W30=0,W31=0,W32=0,W33=0),"No outage",SUM(W27:W33))</f>
        <v>No outage</v>
      </c>
      <c r="X48" s="281">
        <f>IF(AND(X27=0,X28=0,X29=0,X30=0,X31=0,X32=0,X33=0),"No outage",SUM(X27:X33))</f>
        <v>317</v>
      </c>
      <c r="Y48" s="280" t="str">
        <f>IF(Y27=0,"no data", AVERAGE(Y27:Y33))</f>
        <v>no data</v>
      </c>
      <c r="Z48" s="281">
        <f>IF(AND(Z27=0,Z28=0,Z29=0,Z30=0,Z31=0,Z32=0,Z33=0),"No outage",SUM(Z27:Z33))</f>
        <v>441</v>
      </c>
      <c r="AA48" s="281" t="str">
        <f>IF(AA27=0,"no data", AVERAGE(AA27:AA33))</f>
        <v>no data</v>
      </c>
      <c r="AB48" s="279">
        <f>IF(AB27=0,"no data", SUM(AB27:AB33))</f>
        <v>755</v>
      </c>
      <c r="AC48" s="279">
        <f>IF(AC27=0,"no data", SUM(AC27:AC33))</f>
        <v>-382</v>
      </c>
      <c r="AD48" s="280">
        <f t="shared" ref="AD48:AI48" si="24">IF(AD27=0,"no data", AVERAGE(AD27:AD33))</f>
        <v>153.57142857142858</v>
      </c>
      <c r="AE48" s="288">
        <f t="shared" si="24"/>
        <v>0.98056975866524354</v>
      </c>
      <c r="AF48" s="281">
        <f t="shared" si="24"/>
        <v>153.52380952380955</v>
      </c>
      <c r="AG48" s="288">
        <f t="shared" si="24"/>
        <v>0.95156946119599028</v>
      </c>
      <c r="AH48" s="288">
        <f t="shared" si="24"/>
        <v>1</v>
      </c>
      <c r="AI48" s="288">
        <f t="shared" si="24"/>
        <v>0.98333637016741837</v>
      </c>
      <c r="AJ48" s="279">
        <f>IF(AJ27=0,"no data", SUM(AJ27:AJ33))</f>
        <v>74.150000000000006</v>
      </c>
      <c r="AK48" s="281">
        <f>IF(AK27=0,"no data", AVERAGE(AK27:AK33))</f>
        <v>163.87857142857141</v>
      </c>
      <c r="AL48" s="281"/>
      <c r="AM48" s="281">
        <f>IF(AM27=0,"no data", SUM(AM27:AM33))</f>
        <v>216.41200000000001</v>
      </c>
      <c r="AN48" s="281">
        <f>IF(AN27=0,"no data", AVERAGE(AN27:AN33))</f>
        <v>936.28571428571433</v>
      </c>
      <c r="AO48" s="281"/>
      <c r="AP48" s="281">
        <f>IF(AP27=0,"no data", AVERAGE(AP27:AP33))</f>
        <v>8750.9673899907339</v>
      </c>
      <c r="AQ48" s="192"/>
      <c r="AY48" s="170"/>
      <c r="BA48" s="171"/>
    </row>
    <row r="49" spans="2:53" ht="15.75" thickBot="1">
      <c r="B49" s="274" t="s">
        <v>129</v>
      </c>
      <c r="C49" s="281">
        <f>IF(C34=0,"no data", AVERAGE(C34:C40))</f>
        <v>70.193333333333328</v>
      </c>
      <c r="D49" s="281">
        <f>IF(D34=0,"no data", AVERAGE(D34:D40))</f>
        <v>0.55686666666666662</v>
      </c>
      <c r="E49" s="281">
        <f>IF(E34=0,"no data", AVERAGE(E34:E40))</f>
        <v>82</v>
      </c>
      <c r="F49" s="281">
        <f>IF(F34=0,"no data", AVERAGE(F34:F40))</f>
        <v>58.333333333333336</v>
      </c>
      <c r="G49" s="278">
        <f>SUM(G34:G40)+INT(SUM(H34:H40)/60)</f>
        <v>72</v>
      </c>
      <c r="H49" s="278">
        <f>SUM(H34:H40)-INT(SUM(H34:H40)/60)*60</f>
        <v>0</v>
      </c>
      <c r="I49" s="278">
        <f>SUM(I34:I40)+INT(SUM(J34:J40)/60)</f>
        <v>72</v>
      </c>
      <c r="J49" s="278">
        <f>SUM(J34:J40)-INT(SUM(J34:J40)/60)*60</f>
        <v>0</v>
      </c>
      <c r="K49" s="278">
        <f>SUM(K34:K40)+INT(SUM(L34:L40)/60)</f>
        <v>0</v>
      </c>
      <c r="L49" s="278">
        <f>SUM(L34:L40)-INT(SUM(L34:L40)/60)*60</f>
        <v>0</v>
      </c>
      <c r="M49" s="278">
        <f>SUM(M34:M40)+INT(SUM(N34:N40)/60)</f>
        <v>0</v>
      </c>
      <c r="N49" s="278">
        <f>SUM(N34:N40)-INT(SUM(N34:N40)/60)*60</f>
        <v>0</v>
      </c>
      <c r="O49" s="278">
        <f>SUM(O34:O40)+INT(SUM(P34:P40)/60)</f>
        <v>1</v>
      </c>
      <c r="P49" s="278">
        <f>SUM(P34:P40)-INT(SUM(P34:P40)/60)*60</f>
        <v>0</v>
      </c>
      <c r="Q49" s="279">
        <f>IF(Q28=0,"no data", AVERAGE(Q28:Q34))</f>
        <v>3686.5714285714284</v>
      </c>
      <c r="R49" s="279">
        <f>IF(R34=0,"no data", AVERAGE(R34:R40))</f>
        <v>3559.3333333333335</v>
      </c>
      <c r="S49" s="279">
        <f>IF(S34=0,"no data", AVERAGE(S34:S40))</f>
        <v>3559.3333333333335</v>
      </c>
      <c r="T49" s="279">
        <f>IF(T34=0,"no data", SUM(T34:T40))</f>
        <v>10506</v>
      </c>
      <c r="U49" s="279">
        <f>IF(U34=0,"no data", SUM(U34:U40))</f>
        <v>10833</v>
      </c>
      <c r="V49" s="280">
        <f>IF(V34=0,"no data", AVERAGE(V34:V40))</f>
        <v>45</v>
      </c>
      <c r="W49" s="281" t="str">
        <f>IF(AND(W34=0,W35=0,W36=0,W37=0,W38=0,W39=0,W40=0),"No outage",SUM(W33:W40))</f>
        <v>No outage</v>
      </c>
      <c r="X49" s="281">
        <f>IF(AND(X34=0,X35=0,X36=0,X37=0,X38=0,X39=0,X40=0),"No outage",SUM(X33:X40))</f>
        <v>179</v>
      </c>
      <c r="Y49" s="280" t="str">
        <f>IF(Y34=0,"no data", AVERAGE(Y34:Y40))</f>
        <v>no data</v>
      </c>
      <c r="Z49" s="281">
        <f>IF(AND(Z34=0,Z35=0,Z36=0,Z37=0,Z38=0,Z39=0,Z40=0),"No outage",SUM(Z34:Z40))</f>
        <v>189</v>
      </c>
      <c r="AA49" s="281" t="str">
        <f>IF(AA34=0,"no data", AVERAGE(AA34:AA40))</f>
        <v>no data</v>
      </c>
      <c r="AB49" s="279">
        <f>IF(AB34=0,"no data", SUM(AB34:AB40))</f>
        <v>327</v>
      </c>
      <c r="AC49" s="279">
        <f>IF(AC34=0,"no data", SUM(AC34:AC40))</f>
        <v>-172</v>
      </c>
      <c r="AD49" s="280">
        <f t="shared" ref="AD49:AI49" si="25">IF(AD34=0,"no data", AVERAGE(AD34:AD40))</f>
        <v>153</v>
      </c>
      <c r="AE49" s="288">
        <f t="shared" si="25"/>
        <v>0.98340692603463509</v>
      </c>
      <c r="AF49" s="281">
        <f t="shared" si="25"/>
        <v>153.0277777777778</v>
      </c>
      <c r="AG49" s="288">
        <f t="shared" si="25"/>
        <v>0.95353146497248131</v>
      </c>
      <c r="AH49" s="288" t="e">
        <f t="shared" si="25"/>
        <v>#DIV/0!</v>
      </c>
      <c r="AI49" s="288">
        <f t="shared" si="25"/>
        <v>0.9850713555402667</v>
      </c>
      <c r="AJ49" s="279">
        <f>IF(AJ34=0,"no data", SUM(AJ34:AJ40))</f>
        <v>31.535000000000004</v>
      </c>
      <c r="AK49" s="281">
        <f>IF(AK34=0,"no data", AVERAGE(AK34:AK40))</f>
        <v>158.70333333333335</v>
      </c>
      <c r="AL49" s="281"/>
      <c r="AM49" s="281">
        <f>IF(AM34=0,"no data", SUM(AM34:AM40))</f>
        <v>92.896000000000001</v>
      </c>
      <c r="AN49" s="281">
        <f>IF(AN34=0,"no data", AVERAGE(AN34:AN40))</f>
        <v>936.91880000000003</v>
      </c>
      <c r="AO49" s="281"/>
      <c r="AP49" s="281">
        <f>IF(AP34=0,"no data", AVERAGE(AP34:AP40))</f>
        <v>8760.7683205715239</v>
      </c>
      <c r="AQ49" s="192"/>
      <c r="AY49" s="170"/>
      <c r="BA49" s="171"/>
    </row>
    <row r="50" spans="2:53" ht="15.75">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89"/>
      <c r="AG50" s="204"/>
      <c r="AH50" s="204"/>
      <c r="AI50" s="204"/>
      <c r="AJ50" s="204"/>
      <c r="AK50" s="204"/>
      <c r="AL50" s="204"/>
      <c r="AP50" s="290"/>
      <c r="AQ50" s="291"/>
      <c r="AR50" s="292"/>
      <c r="AY50" s="170"/>
      <c r="BA50" s="171"/>
    </row>
    <row r="51" spans="2:53">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293"/>
      <c r="AR51" s="183"/>
      <c r="AY51" s="170"/>
      <c r="BA51" s="171"/>
    </row>
    <row r="52" spans="2:53" ht="15.75" thickBot="1">
      <c r="B52" s="203"/>
      <c r="C52" s="204"/>
      <c r="D52" s="204"/>
      <c r="E52" s="204"/>
      <c r="F52" s="205"/>
      <c r="G52" s="205"/>
      <c r="H52" s="205"/>
      <c r="I52" s="205"/>
      <c r="J52" s="206"/>
      <c r="K52" s="206"/>
      <c r="L52" s="206"/>
      <c r="M52" s="206"/>
      <c r="N52" s="207"/>
      <c r="O52" s="207"/>
      <c r="P52" s="204"/>
      <c r="Q52" s="204"/>
      <c r="R52" s="204"/>
      <c r="S52" s="204"/>
      <c r="T52" s="204"/>
      <c r="U52" s="204"/>
      <c r="V52" s="204"/>
      <c r="W52" s="204"/>
      <c r="X52" s="204"/>
      <c r="Y52" s="204"/>
      <c r="Z52" s="204"/>
      <c r="AA52" s="204"/>
      <c r="AB52" s="207"/>
      <c r="AC52" s="207"/>
      <c r="AD52" s="204"/>
      <c r="AE52" s="207"/>
      <c r="AF52" s="207"/>
      <c r="AG52" s="204"/>
      <c r="AH52" s="204"/>
      <c r="AI52" s="204"/>
      <c r="AJ52" s="204"/>
      <c r="AK52" s="204"/>
      <c r="AL52" s="204"/>
      <c r="AP52" s="183"/>
      <c r="AQ52" s="293"/>
      <c r="AR52" s="183"/>
      <c r="AY52" s="170"/>
      <c r="BA52" s="171"/>
    </row>
    <row r="53" spans="2:53" ht="16.5" thickTop="1">
      <c r="B53" s="208" t="s">
        <v>123</v>
      </c>
      <c r="C53" s="294" t="s">
        <v>124</v>
      </c>
      <c r="D53" s="295"/>
      <c r="E53" s="295"/>
      <c r="F53" s="295"/>
      <c r="G53" s="295"/>
      <c r="H53" s="295"/>
      <c r="I53" s="295"/>
      <c r="J53" s="295"/>
      <c r="K53" s="295"/>
      <c r="L53" s="295"/>
      <c r="M53" s="295"/>
      <c r="N53" s="295"/>
      <c r="O53" s="295"/>
      <c r="P53" s="295"/>
      <c r="Q53" s="295"/>
      <c r="R53" s="296"/>
      <c r="S53" s="297"/>
      <c r="T53" s="297"/>
      <c r="U53" s="292"/>
      <c r="V53" s="292"/>
      <c r="W53" s="292"/>
      <c r="X53" s="292"/>
      <c r="Y53" s="292"/>
      <c r="Z53" s="292"/>
      <c r="AA53" s="292"/>
      <c r="AB53" s="292"/>
      <c r="AC53" s="292"/>
      <c r="AD53" s="292"/>
      <c r="AE53" s="292"/>
      <c r="AF53" s="292"/>
      <c r="AG53" s="292"/>
      <c r="AH53" s="292"/>
      <c r="AI53" s="292"/>
      <c r="AJ53" s="292"/>
      <c r="AK53" s="292"/>
      <c r="AL53" s="292"/>
    </row>
    <row r="54" spans="2:53" ht="15.75">
      <c r="B54" s="209">
        <v>42401</v>
      </c>
      <c r="C54" s="528" t="s">
        <v>130</v>
      </c>
      <c r="D54" s="628"/>
      <c r="E54" s="628"/>
      <c r="F54" s="628"/>
      <c r="G54" s="628"/>
      <c r="H54" s="628"/>
      <c r="I54" s="628"/>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46"/>
    </row>
    <row r="55" spans="2:53" ht="15.75">
      <c r="B55" s="209">
        <v>42402</v>
      </c>
      <c r="C55" s="528" t="s">
        <v>131</v>
      </c>
      <c r="D55" s="628"/>
      <c r="E55" s="628"/>
      <c r="F55" s="628"/>
      <c r="G55" s="628"/>
      <c r="H55" s="628"/>
      <c r="I55" s="628"/>
      <c r="J55" s="628"/>
      <c r="K55" s="628"/>
      <c r="L55" s="628"/>
      <c r="M55" s="628"/>
      <c r="N55" s="628"/>
      <c r="O55" s="628"/>
      <c r="P55" s="628"/>
      <c r="Q55" s="628"/>
      <c r="R55" s="628"/>
      <c r="S55" s="628"/>
      <c r="T55" s="628"/>
      <c r="U55" s="628"/>
      <c r="V55" s="628"/>
      <c r="W55" s="628"/>
      <c r="X55" s="628"/>
      <c r="Y55" s="298"/>
      <c r="Z55" s="298"/>
      <c r="AA55" s="298"/>
      <c r="AB55" s="298"/>
      <c r="AC55" s="298"/>
      <c r="AD55" s="298"/>
      <c r="AE55" s="298"/>
      <c r="AF55" s="298"/>
      <c r="AG55" s="298"/>
      <c r="AH55" s="298"/>
      <c r="AI55" s="298"/>
      <c r="AJ55" s="298"/>
      <c r="AK55" s="298"/>
      <c r="AL55" s="298"/>
    </row>
    <row r="56" spans="2:53" ht="15.75">
      <c r="B56" s="209">
        <v>42403</v>
      </c>
      <c r="C56" s="528" t="s">
        <v>131</v>
      </c>
      <c r="D56" s="628"/>
      <c r="E56" s="628"/>
      <c r="F56" s="628"/>
      <c r="G56" s="628"/>
      <c r="H56" s="628"/>
      <c r="I56" s="628"/>
      <c r="J56" s="628"/>
      <c r="K56" s="628"/>
      <c r="L56" s="628"/>
      <c r="M56" s="628"/>
      <c r="N56" s="628"/>
      <c r="O56" s="628"/>
      <c r="P56" s="628"/>
      <c r="Q56" s="628"/>
      <c r="R56" s="628"/>
      <c r="S56" s="628"/>
      <c r="T56" s="628"/>
      <c r="U56" s="628"/>
      <c r="V56" s="628"/>
      <c r="W56" s="628"/>
      <c r="X56" s="628"/>
      <c r="Y56" s="298"/>
      <c r="Z56" s="298"/>
      <c r="AA56" s="298"/>
      <c r="AB56" s="298"/>
      <c r="AC56" s="298"/>
      <c r="AD56" s="298"/>
      <c r="AE56" s="298"/>
      <c r="AF56" s="298"/>
      <c r="AG56" s="298"/>
      <c r="AH56" s="298"/>
      <c r="AI56" s="298"/>
      <c r="AJ56" s="298"/>
      <c r="AK56" s="298"/>
      <c r="AL56" s="298"/>
    </row>
    <row r="57" spans="2:53" ht="15.75">
      <c r="B57" s="209">
        <v>42404</v>
      </c>
      <c r="C57" s="528" t="s">
        <v>132</v>
      </c>
      <c r="D57" s="628"/>
      <c r="E57" s="628"/>
      <c r="F57" s="628"/>
      <c r="G57" s="628"/>
      <c r="H57" s="628"/>
      <c r="I57" s="628"/>
      <c r="J57" s="628"/>
      <c r="K57" s="628"/>
      <c r="L57" s="628"/>
      <c r="M57" s="628"/>
      <c r="N57" s="628"/>
      <c r="O57" s="628"/>
      <c r="P57" s="628"/>
      <c r="Q57" s="628"/>
      <c r="R57" s="628"/>
      <c r="S57" s="628"/>
      <c r="T57" s="628"/>
      <c r="U57" s="628"/>
      <c r="V57" s="628"/>
      <c r="W57" s="628"/>
      <c r="X57" s="628"/>
      <c r="Y57" s="298"/>
      <c r="Z57" s="298"/>
      <c r="AA57" s="298"/>
      <c r="AB57" s="298"/>
      <c r="AC57" s="298"/>
      <c r="AD57" s="298"/>
      <c r="AE57" s="298"/>
      <c r="AF57" s="298"/>
      <c r="AG57" s="298"/>
      <c r="AH57" s="298"/>
      <c r="AI57" s="298"/>
      <c r="AJ57" s="298"/>
      <c r="AK57" s="298"/>
      <c r="AL57" s="298"/>
    </row>
    <row r="58" spans="2:53" ht="15.75">
      <c r="B58" s="209">
        <v>42405</v>
      </c>
      <c r="C58" s="528" t="s">
        <v>133</v>
      </c>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30"/>
      <c r="AE58" s="298"/>
      <c r="AF58" s="298"/>
      <c r="AG58" s="298"/>
      <c r="AH58" s="298"/>
      <c r="AI58" s="298"/>
      <c r="AJ58" s="298"/>
      <c r="AK58" s="298"/>
      <c r="AL58" s="298"/>
    </row>
    <row r="59" spans="2:53" ht="15.75">
      <c r="B59" s="209">
        <v>42406</v>
      </c>
      <c r="C59" s="528" t="s">
        <v>134</v>
      </c>
      <c r="D59" s="628"/>
      <c r="E59" s="628"/>
      <c r="F59" s="628"/>
      <c r="G59" s="628"/>
      <c r="H59" s="628"/>
      <c r="I59" s="628"/>
      <c r="J59" s="628"/>
      <c r="K59" s="628"/>
      <c r="L59" s="628"/>
      <c r="M59" s="628"/>
      <c r="N59" s="628"/>
      <c r="O59" s="628"/>
      <c r="P59" s="628"/>
      <c r="Q59" s="628"/>
      <c r="R59" s="628"/>
      <c r="S59" s="628"/>
      <c r="T59" s="628"/>
      <c r="U59" s="628"/>
      <c r="V59" s="628"/>
      <c r="W59" s="628"/>
      <c r="X59" s="628"/>
      <c r="Y59" s="299"/>
      <c r="Z59" s="299"/>
      <c r="AA59" s="299"/>
      <c r="AB59" s="299"/>
      <c r="AC59" s="298"/>
      <c r="AD59" s="299"/>
      <c r="AE59" s="299"/>
      <c r="AF59" s="299"/>
      <c r="AG59" s="299"/>
      <c r="AH59" s="299"/>
      <c r="AI59" s="299"/>
      <c r="AJ59" s="299"/>
      <c r="AK59" s="299"/>
      <c r="AL59" s="299"/>
    </row>
    <row r="60" spans="2:53" ht="15.75">
      <c r="B60" s="209">
        <v>42407</v>
      </c>
      <c r="C60" s="630" t="s">
        <v>135</v>
      </c>
      <c r="D60" s="628"/>
      <c r="E60" s="628"/>
      <c r="F60" s="628"/>
      <c r="G60" s="628"/>
      <c r="H60" s="628"/>
      <c r="I60" s="628"/>
      <c r="J60" s="628"/>
      <c r="K60" s="628"/>
      <c r="L60" s="628"/>
      <c r="M60" s="628"/>
      <c r="N60" s="628"/>
      <c r="O60" s="628"/>
      <c r="P60" s="628"/>
      <c r="Q60" s="628"/>
      <c r="R60" s="628"/>
      <c r="S60" s="628"/>
      <c r="T60" s="628"/>
      <c r="U60" s="628"/>
      <c r="V60" s="628"/>
      <c r="W60" s="628"/>
      <c r="X60" s="629"/>
      <c r="Y60" s="299"/>
      <c r="Z60" s="299"/>
      <c r="AA60" s="299"/>
      <c r="AB60" s="299"/>
      <c r="AC60" s="298"/>
      <c r="AD60" s="299"/>
      <c r="AE60" s="299"/>
      <c r="AF60" s="299"/>
      <c r="AG60" s="299"/>
      <c r="AH60" s="299"/>
      <c r="AI60" s="299"/>
      <c r="AJ60" s="299"/>
      <c r="AK60" s="299"/>
      <c r="AL60" s="299"/>
    </row>
    <row r="61" spans="2:53" ht="15.75">
      <c r="B61" s="209">
        <v>42408</v>
      </c>
      <c r="C61" s="630" t="s">
        <v>136</v>
      </c>
      <c r="D61" s="628"/>
      <c r="E61" s="628"/>
      <c r="F61" s="628"/>
      <c r="G61" s="628"/>
      <c r="H61" s="628"/>
      <c r="I61" s="628"/>
      <c r="J61" s="628"/>
      <c r="K61" s="628"/>
      <c r="L61" s="628"/>
      <c r="M61" s="628"/>
      <c r="N61" s="628"/>
      <c r="O61" s="628"/>
      <c r="P61" s="628"/>
      <c r="Q61" s="628"/>
      <c r="R61" s="628"/>
      <c r="S61" s="628"/>
      <c r="T61" s="628"/>
      <c r="U61" s="628"/>
      <c r="V61" s="628"/>
      <c r="W61" s="628"/>
      <c r="X61" s="629"/>
      <c r="Y61" s="300"/>
      <c r="Z61" s="171"/>
      <c r="AA61" s="171"/>
      <c r="AB61" s="301"/>
      <c r="AC61" s="298"/>
      <c r="AD61" s="183"/>
      <c r="AE61" s="183"/>
      <c r="AF61" s="183"/>
      <c r="AG61" s="183"/>
      <c r="AH61" s="183"/>
      <c r="AI61" s="299"/>
      <c r="AJ61" s="183"/>
      <c r="AK61" s="183"/>
      <c r="AL61" s="183"/>
    </row>
    <row r="62" spans="2:53" ht="15.75">
      <c r="B62" s="209">
        <v>42409</v>
      </c>
      <c r="C62" s="630" t="s">
        <v>136</v>
      </c>
      <c r="D62" s="628"/>
      <c r="E62" s="628"/>
      <c r="F62" s="628"/>
      <c r="G62" s="628"/>
      <c r="H62" s="628"/>
      <c r="I62" s="628"/>
      <c r="J62" s="628"/>
      <c r="K62" s="628"/>
      <c r="L62" s="628"/>
      <c r="M62" s="628"/>
      <c r="N62" s="628"/>
      <c r="O62" s="628"/>
      <c r="P62" s="628"/>
      <c r="Q62" s="628"/>
      <c r="R62" s="628"/>
      <c r="S62" s="628"/>
      <c r="T62" s="628"/>
      <c r="U62" s="628"/>
      <c r="V62" s="628"/>
      <c r="W62" s="628"/>
      <c r="X62" s="629"/>
      <c r="Y62" s="300"/>
      <c r="Z62" s="171"/>
      <c r="AA62" s="171"/>
      <c r="AB62" s="301"/>
      <c r="AC62" s="298"/>
      <c r="AD62" s="183"/>
      <c r="AE62" s="183"/>
      <c r="AF62" s="183"/>
      <c r="AG62" s="183"/>
      <c r="AH62" s="183"/>
      <c r="AI62" s="299"/>
      <c r="AJ62" s="183"/>
      <c r="AK62" s="183"/>
      <c r="AL62" s="183"/>
    </row>
    <row r="63" spans="2:53" ht="15.75">
      <c r="B63" s="209">
        <v>42410</v>
      </c>
      <c r="C63" s="528" t="s">
        <v>135</v>
      </c>
      <c r="D63" s="628"/>
      <c r="E63" s="628"/>
      <c r="F63" s="628"/>
      <c r="G63" s="628"/>
      <c r="H63" s="628"/>
      <c r="I63" s="628"/>
      <c r="J63" s="628"/>
      <c r="K63" s="628"/>
      <c r="L63" s="628"/>
      <c r="M63" s="628"/>
      <c r="N63" s="628"/>
      <c r="O63" s="628"/>
      <c r="P63" s="628"/>
      <c r="Q63" s="628"/>
      <c r="R63" s="628"/>
      <c r="S63" s="628"/>
      <c r="T63" s="628"/>
      <c r="U63" s="628"/>
      <c r="V63" s="628"/>
      <c r="W63" s="628"/>
      <c r="X63" s="629"/>
      <c r="Y63" s="300"/>
      <c r="Z63" s="171"/>
      <c r="AA63" s="171"/>
      <c r="AB63" s="301"/>
      <c r="AC63" s="298"/>
      <c r="AD63" s="183"/>
      <c r="AE63" s="183"/>
      <c r="AF63" s="183"/>
      <c r="AG63" s="183"/>
      <c r="AH63" s="183"/>
      <c r="AI63" s="299"/>
      <c r="AJ63" s="183"/>
      <c r="AK63" s="183"/>
      <c r="AL63" s="183"/>
    </row>
    <row r="64" spans="2:53" ht="15.75">
      <c r="B64" s="209">
        <v>42411</v>
      </c>
      <c r="C64" s="528" t="s">
        <v>137</v>
      </c>
      <c r="D64" s="628"/>
      <c r="E64" s="628"/>
      <c r="F64" s="628"/>
      <c r="G64" s="628"/>
      <c r="H64" s="628"/>
      <c r="I64" s="628"/>
      <c r="J64" s="628"/>
      <c r="K64" s="628"/>
      <c r="L64" s="628"/>
      <c r="M64" s="628"/>
      <c r="N64" s="628"/>
      <c r="O64" s="628"/>
      <c r="P64" s="628"/>
      <c r="Q64" s="628"/>
      <c r="R64" s="628"/>
      <c r="S64" s="628"/>
      <c r="T64" s="628"/>
      <c r="U64" s="628"/>
      <c r="V64" s="628"/>
      <c r="W64" s="628"/>
      <c r="X64" s="629"/>
      <c r="Y64" s="300"/>
      <c r="Z64" s="171"/>
      <c r="AA64" s="171"/>
      <c r="AB64" s="301"/>
      <c r="AC64" s="298"/>
      <c r="AD64" s="183"/>
      <c r="AE64" s="183"/>
      <c r="AF64" s="183"/>
      <c r="AG64" s="183"/>
      <c r="AH64" s="183"/>
      <c r="AI64" s="299"/>
      <c r="AJ64" s="183"/>
      <c r="AK64" s="183"/>
      <c r="AL64" s="183"/>
    </row>
    <row r="65" spans="2:38" ht="15.75">
      <c r="B65" s="209">
        <v>42412</v>
      </c>
      <c r="C65" s="528" t="s">
        <v>138</v>
      </c>
      <c r="D65" s="628"/>
      <c r="E65" s="628"/>
      <c r="F65" s="628"/>
      <c r="G65" s="628"/>
      <c r="H65" s="628"/>
      <c r="I65" s="628"/>
      <c r="J65" s="628"/>
      <c r="K65" s="628"/>
      <c r="L65" s="628"/>
      <c r="M65" s="628"/>
      <c r="N65" s="628"/>
      <c r="O65" s="628"/>
      <c r="P65" s="628"/>
      <c r="Q65" s="628"/>
      <c r="R65" s="628"/>
      <c r="S65" s="628"/>
      <c r="T65" s="628"/>
      <c r="U65" s="628"/>
      <c r="V65" s="628"/>
      <c r="W65" s="628"/>
      <c r="X65" s="629"/>
      <c r="Y65" s="300"/>
      <c r="Z65" s="171"/>
      <c r="AA65" s="171"/>
      <c r="AB65" s="301"/>
      <c r="AC65" s="298"/>
      <c r="AD65" s="183"/>
      <c r="AE65" s="183"/>
      <c r="AF65" s="183"/>
      <c r="AG65" s="183"/>
      <c r="AH65" s="183"/>
      <c r="AI65" s="299"/>
      <c r="AJ65" s="183"/>
      <c r="AK65" s="183"/>
      <c r="AL65" s="183"/>
    </row>
    <row r="66" spans="2:38" ht="15.75">
      <c r="B66" s="209">
        <v>42413</v>
      </c>
      <c r="C66" s="528" t="s">
        <v>139</v>
      </c>
      <c r="D66" s="628"/>
      <c r="E66" s="628"/>
      <c r="F66" s="628"/>
      <c r="G66" s="628"/>
      <c r="H66" s="628"/>
      <c r="I66" s="628"/>
      <c r="J66" s="628"/>
      <c r="K66" s="628"/>
      <c r="L66" s="628"/>
      <c r="M66" s="628"/>
      <c r="N66" s="628"/>
      <c r="O66" s="628"/>
      <c r="P66" s="628"/>
      <c r="Q66" s="628"/>
      <c r="R66" s="628"/>
      <c r="S66" s="628"/>
      <c r="T66" s="628"/>
      <c r="U66" s="628"/>
      <c r="V66" s="628"/>
      <c r="W66" s="628"/>
      <c r="X66" s="629"/>
      <c r="Y66" s="300"/>
      <c r="Z66" s="171"/>
      <c r="AA66" s="171"/>
      <c r="AB66" s="301"/>
      <c r="AC66" s="298"/>
      <c r="AD66" s="183"/>
      <c r="AE66" s="183"/>
      <c r="AF66" s="183"/>
      <c r="AG66" s="183"/>
      <c r="AH66" s="183"/>
      <c r="AI66" s="299"/>
      <c r="AJ66" s="183"/>
      <c r="AK66" s="183"/>
      <c r="AL66" s="183"/>
    </row>
    <row r="67" spans="2:38" ht="15.75">
      <c r="B67" s="209">
        <v>42414</v>
      </c>
      <c r="C67" s="528" t="s">
        <v>140</v>
      </c>
      <c r="D67" s="628"/>
      <c r="E67" s="628"/>
      <c r="F67" s="628"/>
      <c r="G67" s="628"/>
      <c r="H67" s="628"/>
      <c r="I67" s="628"/>
      <c r="J67" s="628"/>
      <c r="K67" s="628"/>
      <c r="L67" s="628"/>
      <c r="M67" s="628"/>
      <c r="N67" s="628"/>
      <c r="O67" s="628"/>
      <c r="P67" s="628"/>
      <c r="Q67" s="628"/>
      <c r="R67" s="628"/>
      <c r="S67" s="628"/>
      <c r="T67" s="628"/>
      <c r="U67" s="628"/>
      <c r="V67" s="628"/>
      <c r="W67" s="628"/>
      <c r="X67" s="629"/>
      <c r="Y67" s="300"/>
      <c r="Z67" s="171"/>
      <c r="AA67" s="171"/>
      <c r="AB67" s="301"/>
      <c r="AC67" s="298"/>
      <c r="AD67" s="183"/>
      <c r="AE67" s="183"/>
      <c r="AF67" s="183"/>
      <c r="AG67" s="183"/>
      <c r="AH67" s="183"/>
      <c r="AI67" s="299"/>
      <c r="AJ67" s="183"/>
      <c r="AK67" s="183"/>
      <c r="AL67" s="183"/>
    </row>
    <row r="68" spans="2:38" ht="15.75">
      <c r="B68" s="209">
        <v>42415</v>
      </c>
      <c r="C68" s="528" t="s">
        <v>141</v>
      </c>
      <c r="D68" s="628"/>
      <c r="E68" s="628"/>
      <c r="F68" s="628"/>
      <c r="G68" s="628"/>
      <c r="H68" s="628"/>
      <c r="I68" s="628"/>
      <c r="J68" s="628"/>
      <c r="K68" s="628"/>
      <c r="L68" s="628"/>
      <c r="M68" s="628"/>
      <c r="N68" s="628"/>
      <c r="O68" s="628"/>
      <c r="P68" s="628"/>
      <c r="Q68" s="628"/>
      <c r="R68" s="628"/>
      <c r="S68" s="628"/>
      <c r="T68" s="628"/>
      <c r="U68" s="628"/>
      <c r="V68" s="628"/>
      <c r="W68" s="628"/>
      <c r="X68" s="629"/>
      <c r="Y68" s="300"/>
      <c r="Z68" s="171"/>
      <c r="AA68" s="171"/>
      <c r="AB68" s="301"/>
      <c r="AC68" s="298"/>
      <c r="AD68" s="183"/>
      <c r="AE68" s="183"/>
      <c r="AF68" s="183"/>
      <c r="AG68" s="183"/>
      <c r="AH68" s="183"/>
      <c r="AI68" s="299"/>
      <c r="AJ68" s="183"/>
      <c r="AK68" s="183"/>
      <c r="AL68" s="183"/>
    </row>
    <row r="69" spans="2:38" ht="15.75">
      <c r="B69" s="209">
        <v>42416</v>
      </c>
      <c r="C69" s="528" t="s">
        <v>142</v>
      </c>
      <c r="D69" s="628"/>
      <c r="E69" s="628"/>
      <c r="F69" s="628"/>
      <c r="G69" s="628"/>
      <c r="H69" s="628"/>
      <c r="I69" s="628"/>
      <c r="J69" s="628"/>
      <c r="K69" s="628"/>
      <c r="L69" s="628"/>
      <c r="M69" s="628"/>
      <c r="N69" s="628"/>
      <c r="O69" s="628"/>
      <c r="P69" s="628"/>
      <c r="Q69" s="628"/>
      <c r="R69" s="628"/>
      <c r="S69" s="628"/>
      <c r="T69" s="628"/>
      <c r="U69" s="628"/>
      <c r="V69" s="628"/>
      <c r="W69" s="628"/>
      <c r="X69" s="629"/>
      <c r="Y69" s="300"/>
      <c r="Z69" s="171"/>
      <c r="AA69" s="171"/>
      <c r="AB69" s="301"/>
      <c r="AC69" s="298"/>
      <c r="AD69" s="183"/>
      <c r="AE69" s="183"/>
      <c r="AF69" s="183"/>
      <c r="AG69" s="183"/>
      <c r="AH69" s="183"/>
      <c r="AI69" s="299"/>
      <c r="AJ69" s="183"/>
      <c r="AK69" s="183"/>
      <c r="AL69" s="183"/>
    </row>
    <row r="70" spans="2:38" ht="15.75">
      <c r="B70" s="209">
        <v>42417</v>
      </c>
      <c r="C70" s="528" t="s">
        <v>143</v>
      </c>
      <c r="D70" s="628"/>
      <c r="E70" s="628"/>
      <c r="F70" s="628"/>
      <c r="G70" s="628"/>
      <c r="H70" s="628"/>
      <c r="I70" s="628"/>
      <c r="J70" s="628"/>
      <c r="K70" s="628"/>
      <c r="L70" s="628"/>
      <c r="M70" s="628"/>
      <c r="N70" s="628"/>
      <c r="O70" s="628"/>
      <c r="P70" s="628"/>
      <c r="Q70" s="628"/>
      <c r="R70" s="628"/>
      <c r="S70" s="628"/>
      <c r="T70" s="628"/>
      <c r="U70" s="628"/>
      <c r="V70" s="628"/>
      <c r="W70" s="628"/>
      <c r="X70" s="629"/>
      <c r="Y70" s="300"/>
      <c r="Z70" s="171"/>
      <c r="AA70" s="171"/>
      <c r="AB70" s="301"/>
      <c r="AC70" s="183"/>
      <c r="AD70" s="183"/>
      <c r="AE70" s="183"/>
      <c r="AF70" s="183"/>
      <c r="AG70" s="183"/>
      <c r="AH70" s="183"/>
      <c r="AI70" s="299"/>
      <c r="AJ70" s="183"/>
      <c r="AK70" s="183"/>
      <c r="AL70" s="183"/>
    </row>
    <row r="71" spans="2:38" ht="15.75">
      <c r="B71" s="209">
        <v>42418</v>
      </c>
      <c r="C71" s="528" t="s">
        <v>144</v>
      </c>
      <c r="D71" s="628"/>
      <c r="E71" s="628"/>
      <c r="F71" s="628"/>
      <c r="G71" s="628"/>
      <c r="H71" s="628"/>
      <c r="I71" s="628"/>
      <c r="J71" s="628"/>
      <c r="K71" s="628"/>
      <c r="L71" s="628"/>
      <c r="M71" s="628"/>
      <c r="N71" s="628"/>
      <c r="O71" s="628"/>
      <c r="P71" s="628"/>
      <c r="Q71" s="628"/>
      <c r="R71" s="628"/>
      <c r="S71" s="628"/>
      <c r="T71" s="628"/>
      <c r="U71" s="628"/>
      <c r="V71" s="628"/>
      <c r="W71" s="628"/>
      <c r="X71" s="629"/>
      <c r="Y71" s="300"/>
      <c r="Z71" s="171"/>
      <c r="AA71" s="171"/>
      <c r="AB71" s="301"/>
      <c r="AC71" s="183"/>
      <c r="AD71" s="183"/>
      <c r="AE71" s="183"/>
      <c r="AF71" s="183"/>
      <c r="AG71" s="183"/>
      <c r="AH71" s="183"/>
      <c r="AI71" s="299"/>
      <c r="AJ71" s="183"/>
      <c r="AK71" s="183"/>
      <c r="AL71" s="183"/>
    </row>
    <row r="72" spans="2:38" ht="15.75">
      <c r="B72" s="209">
        <v>42419</v>
      </c>
      <c r="C72" s="528" t="s">
        <v>145</v>
      </c>
      <c r="D72" s="628"/>
      <c r="E72" s="628"/>
      <c r="F72" s="628"/>
      <c r="G72" s="628"/>
      <c r="H72" s="628"/>
      <c r="I72" s="628"/>
      <c r="J72" s="628"/>
      <c r="K72" s="628"/>
      <c r="L72" s="628"/>
      <c r="M72" s="628"/>
      <c r="N72" s="628"/>
      <c r="O72" s="628"/>
      <c r="P72" s="628"/>
      <c r="Q72" s="628"/>
      <c r="R72" s="628"/>
      <c r="S72" s="628"/>
      <c r="T72" s="628"/>
      <c r="U72" s="628"/>
      <c r="V72" s="628"/>
      <c r="W72" s="628"/>
      <c r="X72" s="629"/>
      <c r="Y72" s="300"/>
      <c r="Z72" s="171"/>
      <c r="AA72" s="171"/>
      <c r="AB72" s="301"/>
      <c r="AC72" s="183"/>
      <c r="AD72" s="183"/>
      <c r="AE72" s="183"/>
      <c r="AF72" s="183"/>
      <c r="AG72" s="183"/>
      <c r="AH72" s="183"/>
      <c r="AI72" s="299"/>
      <c r="AJ72" s="183"/>
      <c r="AK72" s="183"/>
      <c r="AL72" s="183"/>
    </row>
    <row r="73" spans="2:38" ht="15.75">
      <c r="B73" s="209">
        <v>42420</v>
      </c>
      <c r="C73" s="528" t="s">
        <v>146</v>
      </c>
      <c r="D73" s="628"/>
      <c r="E73" s="628"/>
      <c r="F73" s="628"/>
      <c r="G73" s="628"/>
      <c r="H73" s="628"/>
      <c r="I73" s="628"/>
      <c r="J73" s="628"/>
      <c r="K73" s="628"/>
      <c r="L73" s="628"/>
      <c r="M73" s="628"/>
      <c r="N73" s="628"/>
      <c r="O73" s="628"/>
      <c r="P73" s="628"/>
      <c r="Q73" s="628"/>
      <c r="R73" s="628"/>
      <c r="S73" s="628"/>
      <c r="T73" s="628"/>
      <c r="U73" s="628"/>
      <c r="V73" s="628"/>
      <c r="W73" s="628"/>
      <c r="X73" s="629"/>
      <c r="Y73" s="300"/>
      <c r="Z73" s="171"/>
      <c r="AA73" s="171"/>
      <c r="AB73" s="301"/>
      <c r="AC73" s="183"/>
      <c r="AD73" s="183"/>
      <c r="AE73" s="183"/>
      <c r="AF73" s="183"/>
      <c r="AG73" s="183"/>
      <c r="AH73" s="183"/>
      <c r="AI73" s="299"/>
      <c r="AJ73" s="183"/>
      <c r="AK73" s="183"/>
      <c r="AL73" s="183"/>
    </row>
    <row r="74" spans="2:38" ht="15.75">
      <c r="B74" s="209">
        <v>42421</v>
      </c>
      <c r="C74" s="528" t="s">
        <v>142</v>
      </c>
      <c r="D74" s="628"/>
      <c r="E74" s="628"/>
      <c r="F74" s="628"/>
      <c r="G74" s="628"/>
      <c r="H74" s="628"/>
      <c r="I74" s="628"/>
      <c r="J74" s="628"/>
      <c r="K74" s="628"/>
      <c r="L74" s="628"/>
      <c r="M74" s="628"/>
      <c r="N74" s="628"/>
      <c r="O74" s="628"/>
      <c r="P74" s="628"/>
      <c r="Q74" s="628"/>
      <c r="R74" s="628"/>
      <c r="S74" s="628"/>
      <c r="T74" s="628"/>
      <c r="U74" s="628"/>
      <c r="V74" s="628"/>
      <c r="W74" s="628"/>
      <c r="X74" s="629"/>
      <c r="Y74" s="300"/>
      <c r="Z74" s="171"/>
      <c r="AA74" s="171"/>
      <c r="AB74" s="301"/>
      <c r="AC74" s="183"/>
      <c r="AD74" s="183"/>
      <c r="AE74" s="183"/>
      <c r="AF74" s="183"/>
      <c r="AG74" s="183"/>
      <c r="AH74" s="183"/>
      <c r="AI74" s="299"/>
      <c r="AJ74" s="183"/>
      <c r="AK74" s="183"/>
      <c r="AL74" s="183"/>
    </row>
    <row r="75" spans="2:38" ht="15.75">
      <c r="B75" s="209">
        <v>42422</v>
      </c>
      <c r="C75" s="528" t="s">
        <v>147</v>
      </c>
      <c r="D75" s="628"/>
      <c r="E75" s="628"/>
      <c r="F75" s="628"/>
      <c r="G75" s="628"/>
      <c r="H75" s="628"/>
      <c r="I75" s="628"/>
      <c r="J75" s="628"/>
      <c r="K75" s="628"/>
      <c r="L75" s="628"/>
      <c r="M75" s="628"/>
      <c r="N75" s="628"/>
      <c r="O75" s="628"/>
      <c r="P75" s="628"/>
      <c r="Q75" s="628"/>
      <c r="R75" s="628"/>
      <c r="S75" s="628"/>
      <c r="T75" s="628"/>
      <c r="U75" s="628"/>
      <c r="V75" s="628"/>
      <c r="W75" s="628"/>
      <c r="X75" s="629"/>
      <c r="Y75" s="300"/>
      <c r="Z75" s="171"/>
      <c r="AA75" s="171"/>
      <c r="AB75" s="301"/>
      <c r="AC75" s="183"/>
      <c r="AD75" s="183"/>
      <c r="AE75" s="183"/>
      <c r="AF75" s="183"/>
      <c r="AG75" s="183"/>
      <c r="AH75" s="183"/>
      <c r="AI75" s="183"/>
      <c r="AJ75" s="183"/>
      <c r="AK75" s="183"/>
      <c r="AL75" s="183"/>
    </row>
    <row r="76" spans="2:38" ht="15.75">
      <c r="B76" s="209">
        <v>42423</v>
      </c>
      <c r="C76" s="528" t="s">
        <v>140</v>
      </c>
      <c r="D76" s="628"/>
      <c r="E76" s="628"/>
      <c r="F76" s="628"/>
      <c r="G76" s="628"/>
      <c r="H76" s="628"/>
      <c r="I76" s="628"/>
      <c r="J76" s="628"/>
      <c r="K76" s="628"/>
      <c r="L76" s="628"/>
      <c r="M76" s="628"/>
      <c r="N76" s="628"/>
      <c r="O76" s="628"/>
      <c r="P76" s="628"/>
      <c r="Q76" s="628"/>
      <c r="R76" s="628"/>
      <c r="S76" s="628"/>
      <c r="T76" s="628"/>
      <c r="U76" s="628"/>
      <c r="V76" s="628"/>
      <c r="W76" s="628"/>
      <c r="X76" s="629"/>
      <c r="Y76" s="300"/>
      <c r="Z76" s="171"/>
      <c r="AA76" s="171"/>
      <c r="AB76" s="301"/>
      <c r="AC76" s="183"/>
      <c r="AD76" s="183"/>
      <c r="AE76" s="183"/>
      <c r="AF76" s="183"/>
      <c r="AG76" s="183"/>
      <c r="AH76" s="183"/>
      <c r="AI76" s="183"/>
      <c r="AJ76" s="183"/>
      <c r="AK76" s="183"/>
      <c r="AL76" s="183"/>
    </row>
    <row r="77" spans="2:38" ht="15.75">
      <c r="B77" s="209">
        <v>42424</v>
      </c>
      <c r="C77" s="528" t="s">
        <v>148</v>
      </c>
      <c r="D77" s="628"/>
      <c r="E77" s="628"/>
      <c r="F77" s="628"/>
      <c r="G77" s="628"/>
      <c r="H77" s="628"/>
      <c r="I77" s="628"/>
      <c r="J77" s="628"/>
      <c r="K77" s="628"/>
      <c r="L77" s="628"/>
      <c r="M77" s="628"/>
      <c r="N77" s="628"/>
      <c r="O77" s="628"/>
      <c r="P77" s="628"/>
      <c r="Q77" s="628"/>
      <c r="R77" s="628"/>
      <c r="S77" s="628"/>
      <c r="T77" s="628"/>
      <c r="U77" s="628"/>
      <c r="V77" s="628"/>
      <c r="W77" s="628"/>
      <c r="X77" s="629"/>
      <c r="Y77" s="300"/>
      <c r="Z77" s="171"/>
      <c r="AA77" s="171"/>
      <c r="AB77" s="301"/>
      <c r="AC77" s="183"/>
      <c r="AD77" s="183"/>
      <c r="AE77" s="183"/>
      <c r="AF77" s="183"/>
      <c r="AG77" s="183"/>
      <c r="AH77" s="183"/>
      <c r="AI77" s="183"/>
      <c r="AJ77" s="183"/>
      <c r="AK77" s="183"/>
      <c r="AL77" s="183"/>
    </row>
    <row r="78" spans="2:38" ht="15.75">
      <c r="B78" s="209">
        <v>42425</v>
      </c>
      <c r="C78" s="528" t="s">
        <v>149</v>
      </c>
      <c r="D78" s="628"/>
      <c r="E78" s="628"/>
      <c r="F78" s="628"/>
      <c r="G78" s="628"/>
      <c r="H78" s="628"/>
      <c r="I78" s="628"/>
      <c r="J78" s="628"/>
      <c r="K78" s="628"/>
      <c r="L78" s="628"/>
      <c r="M78" s="628"/>
      <c r="N78" s="628"/>
      <c r="O78" s="628"/>
      <c r="P78" s="628"/>
      <c r="Q78" s="628"/>
      <c r="R78" s="628"/>
      <c r="S78" s="628"/>
      <c r="T78" s="628"/>
      <c r="U78" s="628"/>
      <c r="V78" s="628"/>
      <c r="W78" s="628"/>
      <c r="X78" s="629"/>
      <c r="Y78" s="300"/>
      <c r="Z78" s="171"/>
      <c r="AA78" s="171"/>
      <c r="AB78" s="301"/>
      <c r="AC78" s="183"/>
      <c r="AD78" s="183"/>
      <c r="AE78" s="183"/>
      <c r="AF78" s="183"/>
      <c r="AG78" s="183"/>
      <c r="AH78" s="183"/>
      <c r="AI78" s="183"/>
      <c r="AJ78" s="183"/>
      <c r="AK78" s="183"/>
      <c r="AL78" s="183"/>
    </row>
    <row r="79" spans="2:38" ht="15.75">
      <c r="B79" s="209">
        <v>42426</v>
      </c>
      <c r="C79" s="528" t="s">
        <v>150</v>
      </c>
      <c r="D79" s="628"/>
      <c r="E79" s="628"/>
      <c r="F79" s="628"/>
      <c r="G79" s="628"/>
      <c r="H79" s="628"/>
      <c r="I79" s="628"/>
      <c r="J79" s="628"/>
      <c r="K79" s="628"/>
      <c r="L79" s="628"/>
      <c r="M79" s="628"/>
      <c r="N79" s="628"/>
      <c r="O79" s="628"/>
      <c r="P79" s="628"/>
      <c r="Q79" s="628"/>
      <c r="R79" s="628"/>
      <c r="S79" s="628"/>
      <c r="T79" s="628"/>
      <c r="U79" s="628"/>
      <c r="V79" s="628"/>
      <c r="W79" s="628"/>
      <c r="X79" s="629"/>
      <c r="Y79" s="300"/>
      <c r="Z79" s="171"/>
      <c r="AA79" s="171"/>
      <c r="AB79" s="301"/>
      <c r="AC79" s="183"/>
      <c r="AD79" s="183"/>
      <c r="AE79" s="183"/>
      <c r="AF79" s="183"/>
      <c r="AG79" s="183"/>
      <c r="AH79" s="183"/>
      <c r="AI79" s="183"/>
      <c r="AJ79" s="183"/>
      <c r="AK79" s="183"/>
      <c r="AL79" s="183"/>
    </row>
    <row r="80" spans="2:38" ht="15.75">
      <c r="B80" s="209">
        <v>42427</v>
      </c>
      <c r="C80" s="528" t="s">
        <v>151</v>
      </c>
      <c r="D80" s="628"/>
      <c r="E80" s="628"/>
      <c r="F80" s="628"/>
      <c r="G80" s="628"/>
      <c r="H80" s="628"/>
      <c r="I80" s="628"/>
      <c r="J80" s="628"/>
      <c r="K80" s="628"/>
      <c r="L80" s="628"/>
      <c r="M80" s="628"/>
      <c r="N80" s="628"/>
      <c r="O80" s="628"/>
      <c r="P80" s="628"/>
      <c r="Q80" s="628"/>
      <c r="R80" s="628"/>
      <c r="S80" s="628"/>
      <c r="T80" s="628"/>
      <c r="U80" s="628"/>
      <c r="V80" s="628"/>
      <c r="W80" s="628"/>
      <c r="X80" s="629"/>
      <c r="Y80" s="302"/>
      <c r="Z80" s="299"/>
      <c r="AA80" s="299"/>
      <c r="AB80" s="299"/>
      <c r="AC80" s="183"/>
      <c r="AD80" s="303"/>
      <c r="AE80" s="303"/>
      <c r="AF80" s="303"/>
      <c r="AG80" s="183"/>
      <c r="AH80" s="183"/>
      <c r="AI80" s="183"/>
      <c r="AJ80" s="303"/>
      <c r="AK80" s="303"/>
      <c r="AL80" s="303"/>
    </row>
    <row r="81" spans="2:38" ht="15.75">
      <c r="B81" s="209">
        <v>42428</v>
      </c>
      <c r="C81" s="528" t="s">
        <v>142</v>
      </c>
      <c r="D81" s="628"/>
      <c r="E81" s="628"/>
      <c r="F81" s="628"/>
      <c r="G81" s="628"/>
      <c r="H81" s="628"/>
      <c r="I81" s="628"/>
      <c r="J81" s="628"/>
      <c r="K81" s="628"/>
      <c r="L81" s="628"/>
      <c r="M81" s="628"/>
      <c r="N81" s="628"/>
      <c r="O81" s="628"/>
      <c r="P81" s="628"/>
      <c r="Q81" s="628"/>
      <c r="R81" s="628"/>
      <c r="S81" s="628"/>
      <c r="T81" s="628"/>
      <c r="U81" s="628"/>
      <c r="V81" s="628"/>
      <c r="W81" s="628"/>
      <c r="X81" s="629"/>
      <c r="Y81" s="300"/>
      <c r="Z81" s="171"/>
      <c r="AA81" s="171"/>
      <c r="AB81" s="171"/>
      <c r="AC81" s="183"/>
      <c r="AD81" s="183"/>
      <c r="AE81" s="183"/>
      <c r="AF81" s="183"/>
      <c r="AG81" s="183"/>
      <c r="AH81" s="183"/>
      <c r="AI81" s="183"/>
      <c r="AJ81" s="183"/>
      <c r="AK81" s="183"/>
      <c r="AL81" s="183"/>
    </row>
  </sheetData>
  <mergeCells count="112">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BN3:BN5"/>
    <mergeCell ref="BK4:BK5"/>
    <mergeCell ref="AT3:AT5"/>
    <mergeCell ref="AU3:AU5"/>
    <mergeCell ref="AJ3:AJ5"/>
    <mergeCell ref="AK3:AK5"/>
    <mergeCell ref="AL3:AL5"/>
    <mergeCell ref="AM3:AM5"/>
    <mergeCell ref="AN3:AN5"/>
    <mergeCell ref="AO3:AO5"/>
    <mergeCell ref="AW3:AW5"/>
    <mergeCell ref="AX3:AX5"/>
    <mergeCell ref="AZ3:AZ5"/>
    <mergeCell ref="BA3:BA5"/>
    <mergeCell ref="BB3:BB5"/>
    <mergeCell ref="BJ4:BJ5"/>
    <mergeCell ref="A27:A33"/>
    <mergeCell ref="A34:A40"/>
    <mergeCell ref="BY3:BY5"/>
    <mergeCell ref="G4:H4"/>
    <mergeCell ref="I4:J4"/>
    <mergeCell ref="K4:L4"/>
    <mergeCell ref="M4:N4"/>
    <mergeCell ref="BF4:BF5"/>
    <mergeCell ref="C54:AQ54"/>
    <mergeCell ref="BD3:BD5"/>
    <mergeCell ref="BE3:BE5"/>
    <mergeCell ref="BJ3:BK3"/>
    <mergeCell ref="BG4:BG5"/>
    <mergeCell ref="BI4:BI5"/>
    <mergeCell ref="A6:A12"/>
    <mergeCell ref="A13:A19"/>
    <mergeCell ref="BY18:BZ18"/>
    <mergeCell ref="A20:A26"/>
    <mergeCell ref="BO3:BO5"/>
    <mergeCell ref="BL4:BL5"/>
    <mergeCell ref="BM4:BM5"/>
    <mergeCell ref="AV3:AV5"/>
    <mergeCell ref="BS3:BS5"/>
    <mergeCell ref="BV3:BV5"/>
    <mergeCell ref="C55:X55"/>
    <mergeCell ref="C56:X56"/>
    <mergeCell ref="C57:X57"/>
    <mergeCell ref="BW3:BW5"/>
    <mergeCell ref="BX3:BX5"/>
    <mergeCell ref="BU4:BU5"/>
    <mergeCell ref="BC3:BC5"/>
    <mergeCell ref="BP3:BP5"/>
    <mergeCell ref="BR3:BR5"/>
    <mergeCell ref="B43:AK43"/>
    <mergeCell ref="E44:F44"/>
    <mergeCell ref="G44:H44"/>
    <mergeCell ref="I44:J44"/>
    <mergeCell ref="K44:L44"/>
    <mergeCell ref="M44:N44"/>
    <mergeCell ref="O44:P44"/>
    <mergeCell ref="AP3:AP5"/>
    <mergeCell ref="AQ3:AQ5"/>
    <mergeCell ref="AR3:AR5"/>
    <mergeCell ref="AS3:AS5"/>
    <mergeCell ref="AF3:AF5"/>
    <mergeCell ref="AG3:AG5"/>
    <mergeCell ref="AH3:AH5"/>
    <mergeCell ref="AI3:AI5"/>
    <mergeCell ref="C66:X66"/>
    <mergeCell ref="C67:X67"/>
    <mergeCell ref="C68:X68"/>
    <mergeCell ref="C69:X69"/>
    <mergeCell ref="C58:AD58"/>
    <mergeCell ref="C59:X59"/>
    <mergeCell ref="C60:X60"/>
    <mergeCell ref="C61:X61"/>
    <mergeCell ref="C62:X62"/>
    <mergeCell ref="C63:X63"/>
    <mergeCell ref="C64:X64"/>
    <mergeCell ref="C65:X65"/>
    <mergeCell ref="C78:X78"/>
    <mergeCell ref="C79:X79"/>
    <mergeCell ref="C80:X80"/>
    <mergeCell ref="C81:X81"/>
    <mergeCell ref="C70:X70"/>
    <mergeCell ref="C71:X71"/>
    <mergeCell ref="C76:X76"/>
    <mergeCell ref="C77:X77"/>
    <mergeCell ref="C72:X72"/>
    <mergeCell ref="C73:X73"/>
    <mergeCell ref="C74:X74"/>
    <mergeCell ref="C75:X75"/>
  </mergeCells>
  <phoneticPr fontId="0" type="noConversion"/>
  <conditionalFormatting sqref="Q13:T15">
    <cfRule type="cellIs" dxfId="17" priority="1" stopIfTrue="1" operator="greaterThan">
      <formula>3768</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84"/>
  <sheetViews>
    <sheetView workbookViewId="0">
      <selection activeCell="B6" sqref="A6:XFD33"/>
    </sheetView>
  </sheetViews>
  <sheetFormatPr defaultRowHeight="15"/>
  <cols>
    <col min="21" max="21" width="10" customWidth="1"/>
    <col min="33" max="34" width="9.5703125" customWidth="1"/>
    <col min="36" max="36" width="11.7109375" customWidth="1"/>
    <col min="39" max="39" width="10.140625" customWidth="1"/>
    <col min="41" max="41" width="9.5703125" customWidth="1"/>
    <col min="52" max="52" width="10" customWidth="1"/>
    <col min="53" max="53" width="10.5703125" customWidth="1"/>
    <col min="54" max="54" width="10.42578125" customWidth="1"/>
    <col min="76" max="76" width="11.28515625" customWidth="1"/>
    <col min="77" max="77" width="10.7109375" style="5"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210"/>
      <c r="BR1" s="5"/>
      <c r="BS1" s="5"/>
      <c r="BX1" s="5"/>
    </row>
    <row r="2" spans="1:77" ht="18.75" thickBot="1">
      <c r="B2" s="597">
        <v>42795</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211"/>
      <c r="AR2" s="10"/>
      <c r="AS2" s="10"/>
      <c r="AT2" s="10"/>
      <c r="AU2" s="10"/>
      <c r="AV2" s="10"/>
      <c r="AW2" s="11"/>
      <c r="AX2" s="11"/>
      <c r="BR2" s="5"/>
      <c r="BS2" s="5"/>
      <c r="BX2" s="5"/>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97" t="s">
        <v>9</v>
      </c>
      <c r="R3" s="683" t="s">
        <v>10</v>
      </c>
      <c r="S3" s="686" t="s">
        <v>11</v>
      </c>
      <c r="T3" s="689" t="s">
        <v>12</v>
      </c>
      <c r="U3" s="692" t="s">
        <v>13</v>
      </c>
      <c r="V3" s="695" t="s">
        <v>14</v>
      </c>
      <c r="W3" s="695" t="s">
        <v>15</v>
      </c>
      <c r="X3" s="695" t="s">
        <v>16</v>
      </c>
      <c r="Y3" s="695" t="s">
        <v>17</v>
      </c>
      <c r="Z3" s="695" t="s">
        <v>18</v>
      </c>
      <c r="AA3" s="695" t="s">
        <v>19</v>
      </c>
      <c r="AB3" s="706" t="s">
        <v>20</v>
      </c>
      <c r="AC3" s="703" t="s">
        <v>21</v>
      </c>
      <c r="AD3" s="700" t="s">
        <v>22</v>
      </c>
      <c r="AE3" s="703" t="s">
        <v>23</v>
      </c>
      <c r="AF3" s="662" t="s">
        <v>24</v>
      </c>
      <c r="AG3" s="662" t="s">
        <v>25</v>
      </c>
      <c r="AH3" s="662" t="s">
        <v>26</v>
      </c>
      <c r="AI3" s="665" t="s">
        <v>27</v>
      </c>
      <c r="AJ3" s="674" t="s">
        <v>28</v>
      </c>
      <c r="AK3" s="677" t="s">
        <v>29</v>
      </c>
      <c r="AL3" s="680" t="s">
        <v>30</v>
      </c>
      <c r="AM3" s="677" t="s">
        <v>31</v>
      </c>
      <c r="AN3" s="677" t="s">
        <v>32</v>
      </c>
      <c r="AO3" s="668" t="s">
        <v>33</v>
      </c>
      <c r="AP3" s="671" t="s">
        <v>34</v>
      </c>
      <c r="AQ3" s="655" t="s">
        <v>35</v>
      </c>
      <c r="AR3" s="658" t="s">
        <v>36</v>
      </c>
      <c r="AS3" s="660" t="s">
        <v>37</v>
      </c>
      <c r="AT3" s="660" t="s">
        <v>38</v>
      </c>
      <c r="AU3" s="660" t="s">
        <v>39</v>
      </c>
      <c r="AV3" s="660" t="s">
        <v>40</v>
      </c>
      <c r="AW3" s="535" t="s">
        <v>41</v>
      </c>
      <c r="AX3" s="535" t="s">
        <v>42</v>
      </c>
      <c r="AZ3" s="535" t="s">
        <v>43</v>
      </c>
      <c r="BA3" s="535" t="s">
        <v>44</v>
      </c>
      <c r="BB3" s="535" t="s">
        <v>45</v>
      </c>
      <c r="BC3" s="535" t="s">
        <v>46</v>
      </c>
      <c r="BD3" s="534" t="s">
        <v>47</v>
      </c>
      <c r="BE3" s="534" t="s">
        <v>125</v>
      </c>
      <c r="BF3" s="14" t="s">
        <v>49</v>
      </c>
      <c r="BG3" s="14" t="s">
        <v>50</v>
      </c>
      <c r="BH3" s="14" t="s">
        <v>51</v>
      </c>
      <c r="BI3" s="212" t="s">
        <v>52</v>
      </c>
      <c r="BJ3" s="564" t="s">
        <v>53</v>
      </c>
      <c r="BK3" s="565"/>
      <c r="BL3" s="14" t="s">
        <v>54</v>
      </c>
      <c r="BM3" s="14" t="s">
        <v>55</v>
      </c>
      <c r="BN3" s="533" t="s">
        <v>56</v>
      </c>
      <c r="BO3" s="632" t="s">
        <v>57</v>
      </c>
      <c r="BP3" s="632" t="s">
        <v>58</v>
      </c>
      <c r="BQ3" s="15"/>
      <c r="BR3" s="633" t="s">
        <v>59</v>
      </c>
      <c r="BS3" s="633" t="s">
        <v>60</v>
      </c>
      <c r="BU3" s="14" t="s">
        <v>61</v>
      </c>
      <c r="BV3" s="533" t="s">
        <v>62</v>
      </c>
      <c r="BW3" s="533" t="s">
        <v>63</v>
      </c>
      <c r="BX3" s="536" t="s">
        <v>64</v>
      </c>
      <c r="BY3" s="536" t="s">
        <v>65</v>
      </c>
    </row>
    <row r="4" spans="1:77" ht="15.75" customHeight="1" thickBot="1">
      <c r="A4" s="16"/>
      <c r="B4" s="599"/>
      <c r="C4" s="602"/>
      <c r="D4" s="602"/>
      <c r="E4" s="609"/>
      <c r="F4" s="610"/>
      <c r="G4" s="566" t="s">
        <v>66</v>
      </c>
      <c r="H4" s="567"/>
      <c r="I4" s="568" t="s">
        <v>67</v>
      </c>
      <c r="J4" s="569"/>
      <c r="K4" s="643" t="s">
        <v>66</v>
      </c>
      <c r="L4" s="644"/>
      <c r="M4" s="644" t="s">
        <v>67</v>
      </c>
      <c r="N4" s="645"/>
      <c r="O4" s="614"/>
      <c r="P4" s="615"/>
      <c r="Q4" s="698"/>
      <c r="R4" s="684"/>
      <c r="S4" s="687"/>
      <c r="T4" s="690"/>
      <c r="U4" s="693"/>
      <c r="V4" s="696"/>
      <c r="W4" s="696"/>
      <c r="X4" s="696"/>
      <c r="Y4" s="696"/>
      <c r="Z4" s="696"/>
      <c r="AA4" s="696"/>
      <c r="AB4" s="707"/>
      <c r="AC4" s="704"/>
      <c r="AD4" s="701"/>
      <c r="AE4" s="704"/>
      <c r="AF4" s="663"/>
      <c r="AG4" s="663"/>
      <c r="AH4" s="663"/>
      <c r="AI4" s="666"/>
      <c r="AJ4" s="675"/>
      <c r="AK4" s="678"/>
      <c r="AL4" s="681"/>
      <c r="AM4" s="678"/>
      <c r="AN4" s="678"/>
      <c r="AO4" s="669"/>
      <c r="AP4" s="672"/>
      <c r="AQ4" s="656"/>
      <c r="AR4" s="659"/>
      <c r="AS4" s="661"/>
      <c r="AT4" s="661"/>
      <c r="AU4" s="661"/>
      <c r="AV4" s="661"/>
      <c r="AW4" s="631"/>
      <c r="AX4" s="631"/>
      <c r="AZ4" s="631"/>
      <c r="BA4" s="631"/>
      <c r="BB4" s="631"/>
      <c r="BC4" s="631"/>
      <c r="BD4" s="534"/>
      <c r="BE4" s="534"/>
      <c r="BF4" s="539" t="s">
        <v>68</v>
      </c>
      <c r="BG4" s="539" t="s">
        <v>68</v>
      </c>
      <c r="BH4" s="17" t="s">
        <v>69</v>
      </c>
      <c r="BI4" s="550" t="s">
        <v>70</v>
      </c>
      <c r="BJ4" s="550" t="s">
        <v>70</v>
      </c>
      <c r="BK4" s="550" t="s">
        <v>71</v>
      </c>
      <c r="BL4" s="539" t="s">
        <v>72</v>
      </c>
      <c r="BM4" s="539" t="s">
        <v>73</v>
      </c>
      <c r="BN4" s="534"/>
      <c r="BO4" s="632"/>
      <c r="BP4" s="632"/>
      <c r="BQ4" s="15"/>
      <c r="BR4" s="633"/>
      <c r="BS4" s="633"/>
      <c r="BU4" s="539" t="s">
        <v>68</v>
      </c>
      <c r="BV4" s="534"/>
      <c r="BW4" s="534"/>
      <c r="BX4" s="537"/>
      <c r="BY4" s="537"/>
    </row>
    <row r="5" spans="1:77" ht="15.75" customHeight="1"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99"/>
      <c r="R5" s="685"/>
      <c r="S5" s="688"/>
      <c r="T5" s="691"/>
      <c r="U5" s="694"/>
      <c r="V5" s="696"/>
      <c r="W5" s="696"/>
      <c r="X5" s="696"/>
      <c r="Y5" s="696"/>
      <c r="Z5" s="696"/>
      <c r="AA5" s="696"/>
      <c r="AB5" s="708"/>
      <c r="AC5" s="705"/>
      <c r="AD5" s="702"/>
      <c r="AE5" s="705"/>
      <c r="AF5" s="664"/>
      <c r="AG5" s="664"/>
      <c r="AH5" s="664"/>
      <c r="AI5" s="667"/>
      <c r="AJ5" s="676"/>
      <c r="AK5" s="679"/>
      <c r="AL5" s="682"/>
      <c r="AM5" s="679"/>
      <c r="AN5" s="679"/>
      <c r="AO5" s="670"/>
      <c r="AP5" s="673"/>
      <c r="AQ5" s="657"/>
      <c r="AR5" s="659"/>
      <c r="AS5" s="661"/>
      <c r="AT5" s="661"/>
      <c r="AU5" s="661"/>
      <c r="AV5" s="661"/>
      <c r="AW5" s="631"/>
      <c r="AX5" s="631"/>
      <c r="AZ5" s="631"/>
      <c r="BA5" s="631"/>
      <c r="BB5" s="631"/>
      <c r="BC5" s="631"/>
      <c r="BD5" s="535"/>
      <c r="BE5" s="534"/>
      <c r="BF5" s="540"/>
      <c r="BG5" s="540"/>
      <c r="BH5" s="17" t="s">
        <v>78</v>
      </c>
      <c r="BI5" s="551"/>
      <c r="BJ5" s="551"/>
      <c r="BK5" s="551"/>
      <c r="BL5" s="540"/>
      <c r="BM5" s="540"/>
      <c r="BN5" s="535"/>
      <c r="BO5" s="632"/>
      <c r="BP5" s="632"/>
      <c r="BQ5" s="15"/>
      <c r="BR5" s="633"/>
      <c r="BS5" s="633"/>
      <c r="BU5" s="540"/>
      <c r="BV5" s="535"/>
      <c r="BW5" s="535"/>
      <c r="BX5" s="537"/>
      <c r="BY5" s="537"/>
    </row>
    <row r="6" spans="1:77">
      <c r="A6" s="547" t="s">
        <v>129</v>
      </c>
      <c r="B6" s="213">
        <v>42792</v>
      </c>
      <c r="C6" s="25">
        <v>68.900000000000006</v>
      </c>
      <c r="D6" s="304">
        <v>0.57299999999999995</v>
      </c>
      <c r="E6" s="27">
        <v>83</v>
      </c>
      <c r="F6" s="27">
        <v>56</v>
      </c>
      <c r="G6" s="28">
        <v>24</v>
      </c>
      <c r="H6" s="28">
        <v>0</v>
      </c>
      <c r="I6" s="28">
        <v>24</v>
      </c>
      <c r="J6" s="28">
        <v>0</v>
      </c>
      <c r="K6" s="29">
        <v>0</v>
      </c>
      <c r="L6" s="29">
        <v>0</v>
      </c>
      <c r="M6" s="29">
        <v>0</v>
      </c>
      <c r="N6" s="29">
        <v>0</v>
      </c>
      <c r="O6" s="29">
        <v>0</v>
      </c>
      <c r="P6" s="29">
        <v>0</v>
      </c>
      <c r="Q6" s="29">
        <v>3676</v>
      </c>
      <c r="R6" s="30">
        <v>3577</v>
      </c>
      <c r="S6" s="30">
        <v>3577</v>
      </c>
      <c r="T6" s="31">
        <v>3513</v>
      </c>
      <c r="U6" s="221">
        <v>3621</v>
      </c>
      <c r="V6" s="28">
        <v>45</v>
      </c>
      <c r="W6" s="28">
        <v>0</v>
      </c>
      <c r="X6" s="28">
        <v>45</v>
      </c>
      <c r="Y6" s="28">
        <v>0</v>
      </c>
      <c r="Z6" s="28">
        <v>63</v>
      </c>
      <c r="AA6" s="27">
        <v>0</v>
      </c>
      <c r="AB6" s="32">
        <f t="shared" ref="AB6:AB40" si="0">U6-T6+AX6</f>
        <v>108</v>
      </c>
      <c r="AC6" s="33">
        <f>T6-S6</f>
        <v>-64</v>
      </c>
      <c r="AD6" s="27">
        <v>154</v>
      </c>
      <c r="AE6" s="214">
        <f>IF(AD6&gt;0, U6/(AD6*24),"no data")</f>
        <v>0.97970779220779225</v>
      </c>
      <c r="AF6" s="35">
        <f>IF(Q6&gt;0,Q6/24,"no data")</f>
        <v>153.16666666666666</v>
      </c>
      <c r="AG6" s="34">
        <f>IF(T6&gt;0,(T6/Q6),"no data")</f>
        <v>0.95565832426550601</v>
      </c>
      <c r="AH6" s="36">
        <f t="shared" ref="AH6:AH40" si="1">(1440-((V6*W6)+(X6*Y6)+(Z6*AA6))/(V6+X6+Z6))/1440</f>
        <v>1</v>
      </c>
      <c r="AI6" s="37">
        <f>IF(T6&gt;0,(1440-((W6*V6+AR6*AS6)+(Y6*X6+AT6*AU6)+(Z6*AA6+AV6*AW6))/(V6+X6+Z6))/1440,"no data")</f>
        <v>0.99373638344226578</v>
      </c>
      <c r="AJ6" s="305">
        <v>10.515000000000001</v>
      </c>
      <c r="AK6" s="306">
        <v>159.82</v>
      </c>
      <c r="AL6" s="40">
        <f>AJ6*AK6</f>
        <v>1680.5073</v>
      </c>
      <c r="AM6" s="305">
        <v>31.088999999999999</v>
      </c>
      <c r="AN6" s="307">
        <v>936</v>
      </c>
      <c r="AO6" s="308">
        <f>AM6*AN6</f>
        <v>29099.304</v>
      </c>
      <c r="AP6" s="216">
        <f t="shared" ref="AP6:AP40" si="2">IF(T6&gt;0,((((AJ6*AK6)+(AM6*AN6))/(T6*1000))*1000000),"no data")</f>
        <v>8761.6883859948775</v>
      </c>
      <c r="AQ6" s="217">
        <f t="shared" ref="AQ6:AQ40" si="3">R6/24</f>
        <v>149.04166666666666</v>
      </c>
      <c r="AR6" s="27">
        <v>0</v>
      </c>
      <c r="AS6" s="45">
        <v>0</v>
      </c>
      <c r="AT6" s="45">
        <v>0</v>
      </c>
      <c r="AU6" s="27">
        <v>0</v>
      </c>
      <c r="AV6" s="45">
        <v>1</v>
      </c>
      <c r="AW6" s="27">
        <v>1380</v>
      </c>
      <c r="AX6" s="27">
        <v>0</v>
      </c>
      <c r="AZ6" s="46">
        <v>1074</v>
      </c>
      <c r="BA6" s="46">
        <v>1080</v>
      </c>
      <c r="BB6" s="46">
        <v>1467</v>
      </c>
      <c r="BC6" s="218">
        <f>(BA6-AZ6)</f>
        <v>6</v>
      </c>
      <c r="BD6" s="46">
        <f>AP6</f>
        <v>8761.6883859948775</v>
      </c>
      <c r="BE6" s="46">
        <f t="shared" ref="BE6:BE39" si="4">AP6</f>
        <v>8761.6883859948775</v>
      </c>
      <c r="BF6" s="228">
        <v>2.1869999999999998</v>
      </c>
      <c r="BG6" s="52">
        <v>2.1869999999999998</v>
      </c>
      <c r="BH6" s="52">
        <v>31.7</v>
      </c>
      <c r="BI6" s="50">
        <v>28.55</v>
      </c>
      <c r="BJ6" s="50">
        <v>23</v>
      </c>
      <c r="BK6" s="50">
        <v>28.5</v>
      </c>
      <c r="BL6" s="52">
        <v>994.2</v>
      </c>
      <c r="BM6" s="50">
        <v>50.04</v>
      </c>
      <c r="BN6" s="52">
        <v>0.9264</v>
      </c>
      <c r="BO6" s="50">
        <v>90.51</v>
      </c>
      <c r="BP6" s="50">
        <v>85.63</v>
      </c>
      <c r="BQ6" s="54">
        <f>BP6-BO6</f>
        <v>-4.8800000000000097</v>
      </c>
      <c r="BR6" s="46">
        <v>12636</v>
      </c>
      <c r="BS6" s="46">
        <v>12489</v>
      </c>
      <c r="BT6" s="169">
        <f>BS6-BR6</f>
        <v>-147</v>
      </c>
      <c r="BU6" s="46">
        <f>BF6+BG6</f>
        <v>4.3739999999999997</v>
      </c>
      <c r="BV6" s="47">
        <v>24</v>
      </c>
      <c r="BW6" s="47">
        <v>24</v>
      </c>
      <c r="BX6" s="46">
        <v>19.48</v>
      </c>
      <c r="BY6" s="46">
        <v>6.65</v>
      </c>
    </row>
    <row r="7" spans="1:77">
      <c r="A7" s="548"/>
      <c r="B7" s="213">
        <v>42793</v>
      </c>
      <c r="C7" s="25">
        <v>69.98</v>
      </c>
      <c r="D7" s="304">
        <v>0.53759999999999997</v>
      </c>
      <c r="E7" s="27">
        <v>81</v>
      </c>
      <c r="F7" s="27">
        <v>55</v>
      </c>
      <c r="G7" s="28">
        <v>24</v>
      </c>
      <c r="H7" s="28">
        <v>0</v>
      </c>
      <c r="I7" s="28">
        <v>24</v>
      </c>
      <c r="J7" s="28">
        <v>0</v>
      </c>
      <c r="K7" s="29">
        <v>0</v>
      </c>
      <c r="L7" s="29">
        <v>0</v>
      </c>
      <c r="M7" s="29">
        <v>0</v>
      </c>
      <c r="N7" s="29">
        <v>0</v>
      </c>
      <c r="O7" s="29">
        <v>0</v>
      </c>
      <c r="P7" s="29">
        <v>0</v>
      </c>
      <c r="Q7" s="29">
        <v>3665</v>
      </c>
      <c r="R7" s="30">
        <v>3552</v>
      </c>
      <c r="S7" s="30">
        <v>3552</v>
      </c>
      <c r="T7" s="31">
        <v>3497</v>
      </c>
      <c r="U7" s="221">
        <v>3606</v>
      </c>
      <c r="V7" s="28">
        <v>45</v>
      </c>
      <c r="W7" s="28">
        <v>0</v>
      </c>
      <c r="X7" s="28">
        <v>45</v>
      </c>
      <c r="Y7" s="28">
        <v>0</v>
      </c>
      <c r="Z7" s="28">
        <v>63</v>
      </c>
      <c r="AA7" s="27">
        <v>0</v>
      </c>
      <c r="AB7" s="32">
        <f t="shared" si="0"/>
        <v>109</v>
      </c>
      <c r="AC7" s="33">
        <f>T7-S7</f>
        <v>-55</v>
      </c>
      <c r="AD7" s="27">
        <v>153</v>
      </c>
      <c r="AE7" s="214">
        <f>IF(AD7&gt;0, U7/(AD7*24),"no data")</f>
        <v>0.98202614379084963</v>
      </c>
      <c r="AF7" s="35">
        <f>IF(Q7&gt;0,Q7/24,"no data")</f>
        <v>152.70833333333334</v>
      </c>
      <c r="AG7" s="34">
        <f>IF(T7&gt;0,(T7/Q7),"no data")</f>
        <v>0.95416098226466572</v>
      </c>
      <c r="AH7" s="36">
        <f t="shared" si="1"/>
        <v>1</v>
      </c>
      <c r="AI7" s="37">
        <f>IF(T7&gt;0,(1440-((W7*V7+AR7*AS7)+(Y7*X7+AT7*AU7)+(Z7*AA7+AV7*AW7))/(V7+X7+Z7))/1440,"no data")</f>
        <v>0.98039215686274506</v>
      </c>
      <c r="AJ7" s="305">
        <v>10.53</v>
      </c>
      <c r="AK7" s="306">
        <v>159.11000000000001</v>
      </c>
      <c r="AL7" s="40">
        <f>AJ7*AK7</f>
        <v>1675.4283</v>
      </c>
      <c r="AM7" s="305">
        <v>30.931000000000001</v>
      </c>
      <c r="AN7" s="307">
        <v>937</v>
      </c>
      <c r="AO7" s="308">
        <f>AM7*AN7</f>
        <v>28982.347000000002</v>
      </c>
      <c r="AP7" s="216">
        <f t="shared" si="2"/>
        <v>8766.8788390048612</v>
      </c>
      <c r="AQ7" s="217">
        <f t="shared" si="3"/>
        <v>148</v>
      </c>
      <c r="AR7" s="27">
        <v>0</v>
      </c>
      <c r="AS7" s="45">
        <v>0</v>
      </c>
      <c r="AT7" s="45">
        <v>0</v>
      </c>
      <c r="AU7" s="27">
        <v>0</v>
      </c>
      <c r="AV7" s="45">
        <v>3</v>
      </c>
      <c r="AW7" s="27">
        <v>1440</v>
      </c>
      <c r="AX7" s="27">
        <v>0</v>
      </c>
      <c r="AZ7" s="46">
        <v>1083</v>
      </c>
      <c r="BA7" s="46">
        <v>1077</v>
      </c>
      <c r="BB7" s="46">
        <v>1446</v>
      </c>
      <c r="BC7" s="218">
        <f>(BA7-AZ7)</f>
        <v>-6</v>
      </c>
      <c r="BD7" s="46">
        <f>AP7</f>
        <v>8766.8788390048612</v>
      </c>
      <c r="BE7" s="46">
        <f t="shared" si="4"/>
        <v>8766.8788390048612</v>
      </c>
      <c r="BF7" s="228">
        <v>2.0739999999999998</v>
      </c>
      <c r="BG7" s="52">
        <v>2.0569999999999999</v>
      </c>
      <c r="BH7" s="52">
        <v>31.65</v>
      </c>
      <c r="BI7" s="50">
        <v>28.69</v>
      </c>
      <c r="BJ7" s="50">
        <v>23.02</v>
      </c>
      <c r="BK7" s="50">
        <v>28.26</v>
      </c>
      <c r="BL7" s="52">
        <v>994.92</v>
      </c>
      <c r="BM7" s="50">
        <v>50.02</v>
      </c>
      <c r="BN7" s="52">
        <v>0.92420000000000002</v>
      </c>
      <c r="BO7" s="50">
        <v>91.14</v>
      </c>
      <c r="BP7" s="50">
        <v>85.59</v>
      </c>
      <c r="BQ7" s="54">
        <f>BP7-BO7</f>
        <v>-5.5499999999999972</v>
      </c>
      <c r="BR7" s="46">
        <v>12599</v>
      </c>
      <c r="BS7" s="46">
        <v>12520</v>
      </c>
      <c r="BT7" s="169">
        <f>BS7-BR7</f>
        <v>-79</v>
      </c>
      <c r="BU7" s="46">
        <f>BF7+BG7</f>
        <v>4.1310000000000002</v>
      </c>
      <c r="BV7" s="47">
        <v>24</v>
      </c>
      <c r="BW7" s="47">
        <v>24</v>
      </c>
      <c r="BX7" s="46">
        <v>21.38</v>
      </c>
      <c r="BY7" s="46">
        <v>10.130000000000001</v>
      </c>
    </row>
    <row r="8" spans="1:77">
      <c r="A8" s="548"/>
      <c r="B8" s="213">
        <v>42794</v>
      </c>
      <c r="C8" s="25">
        <v>71.7</v>
      </c>
      <c r="D8" s="304">
        <v>0.56000000000000005</v>
      </c>
      <c r="E8" s="27">
        <v>82</v>
      </c>
      <c r="F8" s="27">
        <v>64</v>
      </c>
      <c r="G8" s="28">
        <v>24</v>
      </c>
      <c r="H8" s="28">
        <v>0</v>
      </c>
      <c r="I8" s="28">
        <v>24</v>
      </c>
      <c r="J8" s="28">
        <v>0</v>
      </c>
      <c r="K8" s="29">
        <v>0</v>
      </c>
      <c r="L8" s="29">
        <v>0</v>
      </c>
      <c r="M8" s="29">
        <v>0</v>
      </c>
      <c r="N8" s="29">
        <v>0</v>
      </c>
      <c r="O8" s="29">
        <v>1</v>
      </c>
      <c r="P8" s="29">
        <v>0</v>
      </c>
      <c r="Q8" s="29">
        <v>3677</v>
      </c>
      <c r="R8" s="30">
        <v>3549</v>
      </c>
      <c r="S8" s="30">
        <v>3549</v>
      </c>
      <c r="T8" s="31">
        <v>3496</v>
      </c>
      <c r="U8" s="221">
        <v>3606</v>
      </c>
      <c r="V8" s="28">
        <v>45</v>
      </c>
      <c r="W8" s="28">
        <v>0</v>
      </c>
      <c r="X8" s="28">
        <v>44</v>
      </c>
      <c r="Y8" s="28">
        <v>0</v>
      </c>
      <c r="Z8" s="28">
        <v>63</v>
      </c>
      <c r="AA8" s="27">
        <v>0</v>
      </c>
      <c r="AB8" s="32">
        <f t="shared" si="0"/>
        <v>110</v>
      </c>
      <c r="AC8" s="33">
        <f>T8-S8</f>
        <v>-53</v>
      </c>
      <c r="AD8" s="27">
        <v>152</v>
      </c>
      <c r="AE8" s="214">
        <f>IF(AD8&gt;0, U8/(AD8*24),"no data")</f>
        <v>0.98848684210526316</v>
      </c>
      <c r="AF8" s="35">
        <f>IF(Q8&gt;0,Q8/24,"no data")</f>
        <v>153.20833333333334</v>
      </c>
      <c r="AG8" s="34">
        <f>IF(T8&gt;0,(T8/Q8),"no data")</f>
        <v>0.9507750883872722</v>
      </c>
      <c r="AH8" s="36">
        <f t="shared" si="1"/>
        <v>1</v>
      </c>
      <c r="AI8" s="37">
        <f>IF(T8&gt;0,(1440-((W8*V8+AR8*AS8)+(Y8*X8+AT8*AU8)+(Z8*AA8+AV8*AW8))/(V8+X8+Z8))/1440,"no data")</f>
        <v>0.98108552631578949</v>
      </c>
      <c r="AJ8" s="305">
        <v>10.49</v>
      </c>
      <c r="AK8" s="306">
        <v>157.18</v>
      </c>
      <c r="AL8" s="40">
        <f>AJ8*AK8</f>
        <v>1648.8182000000002</v>
      </c>
      <c r="AM8" s="305">
        <v>30.914999999999999</v>
      </c>
      <c r="AN8" s="307">
        <v>937</v>
      </c>
      <c r="AO8" s="308">
        <f>AM8*AN8</f>
        <v>28967.355</v>
      </c>
      <c r="AP8" s="216">
        <f t="shared" si="2"/>
        <v>8757.4866132723109</v>
      </c>
      <c r="AQ8" s="217">
        <f t="shared" si="3"/>
        <v>147.875</v>
      </c>
      <c r="AR8" s="27">
        <v>0</v>
      </c>
      <c r="AS8" s="45">
        <v>0</v>
      </c>
      <c r="AT8" s="45">
        <v>0</v>
      </c>
      <c r="AU8" s="27">
        <v>0</v>
      </c>
      <c r="AV8" s="45">
        <v>3</v>
      </c>
      <c r="AW8" s="27">
        <v>1380</v>
      </c>
      <c r="AX8" s="27">
        <v>0</v>
      </c>
      <c r="AZ8" s="46">
        <v>1091</v>
      </c>
      <c r="BA8" s="46">
        <v>1067</v>
      </c>
      <c r="BB8" s="46">
        <v>1448</v>
      </c>
      <c r="BC8" s="218">
        <f>(BA8-AZ8)</f>
        <v>-24</v>
      </c>
      <c r="BD8" s="46">
        <f>AP8</f>
        <v>8757.4866132723109</v>
      </c>
      <c r="BE8" s="46">
        <f t="shared" si="4"/>
        <v>8757.4866132723109</v>
      </c>
      <c r="BF8" s="228">
        <v>2.0880000000000001</v>
      </c>
      <c r="BG8" s="52">
        <v>2.093</v>
      </c>
      <c r="BH8" s="52">
        <v>31.2</v>
      </c>
      <c r="BI8" s="50">
        <v>28.8</v>
      </c>
      <c r="BJ8" s="50">
        <v>22.9</v>
      </c>
      <c r="BK8" s="50">
        <v>28.1</v>
      </c>
      <c r="BL8" s="52">
        <v>995.4</v>
      </c>
      <c r="BM8" s="50">
        <v>50.06</v>
      </c>
      <c r="BN8" s="52">
        <v>0.92490000000000006</v>
      </c>
      <c r="BO8" s="50">
        <v>92.61</v>
      </c>
      <c r="BP8" s="50">
        <v>85.68</v>
      </c>
      <c r="BQ8" s="54">
        <f>BP8-BO8</f>
        <v>-6.9299999999999926</v>
      </c>
      <c r="BR8" s="46">
        <v>12562</v>
      </c>
      <c r="BS8" s="46">
        <v>12552</v>
      </c>
      <c r="BT8" s="169">
        <f>BS8-BR8</f>
        <v>-10</v>
      </c>
      <c r="BU8" s="46">
        <f>BF8+BG8</f>
        <v>4.181</v>
      </c>
      <c r="BV8" s="47">
        <v>24</v>
      </c>
      <c r="BW8" s="47">
        <v>24</v>
      </c>
      <c r="BX8" s="46">
        <v>24</v>
      </c>
      <c r="BY8" s="46">
        <v>6.92</v>
      </c>
    </row>
    <row r="9" spans="1:77">
      <c r="A9" s="548"/>
      <c r="B9" s="213">
        <v>42795</v>
      </c>
      <c r="C9" s="25">
        <v>68.5</v>
      </c>
      <c r="D9" s="304">
        <v>0.61899999999999999</v>
      </c>
      <c r="E9" s="27">
        <v>81</v>
      </c>
      <c r="F9" s="27">
        <v>60</v>
      </c>
      <c r="G9" s="28">
        <v>24</v>
      </c>
      <c r="H9" s="28">
        <v>0</v>
      </c>
      <c r="I9" s="28">
        <v>24</v>
      </c>
      <c r="J9" s="28">
        <v>0</v>
      </c>
      <c r="K9" s="29">
        <v>0</v>
      </c>
      <c r="L9" s="29">
        <v>0</v>
      </c>
      <c r="M9" s="29">
        <v>0</v>
      </c>
      <c r="N9" s="29">
        <v>0</v>
      </c>
      <c r="O9" s="29">
        <v>0</v>
      </c>
      <c r="P9" s="29">
        <v>0</v>
      </c>
      <c r="Q9" s="29">
        <v>3687</v>
      </c>
      <c r="R9" s="30">
        <v>3534</v>
      </c>
      <c r="S9" s="30">
        <v>3534</v>
      </c>
      <c r="T9" s="220">
        <v>3475</v>
      </c>
      <c r="U9" s="221">
        <v>3582</v>
      </c>
      <c r="V9" s="28">
        <v>46</v>
      </c>
      <c r="W9" s="28">
        <v>0</v>
      </c>
      <c r="X9" s="28">
        <v>45</v>
      </c>
      <c r="Y9" s="28">
        <v>0</v>
      </c>
      <c r="Z9" s="28">
        <v>63</v>
      </c>
      <c r="AA9" s="27">
        <v>0</v>
      </c>
      <c r="AB9" s="222">
        <f t="shared" si="0"/>
        <v>107</v>
      </c>
      <c r="AC9" s="223">
        <f>T9-S9</f>
        <v>-59</v>
      </c>
      <c r="AD9" s="224">
        <v>153</v>
      </c>
      <c r="AE9" s="225">
        <f>IF(AD9&gt;0, U9/(AD9*24),"no data")</f>
        <v>0.97549019607843135</v>
      </c>
      <c r="AF9" s="226">
        <f>IF(Q9&gt;0,Q9/24,"no data")</f>
        <v>153.625</v>
      </c>
      <c r="AG9" s="37">
        <f>IF(T9&gt;0,(T9/Q9),"no data")</f>
        <v>0.94250067805804172</v>
      </c>
      <c r="AH9" s="36">
        <f t="shared" si="1"/>
        <v>1</v>
      </c>
      <c r="AI9" s="37">
        <f>IF(T9&gt;0,(1440-((W9*V9+AR9*AS9)+(Y9*X9+AT9*AU9)+(Z9*AA9+AV9*AW9))/(V9+X9+Z9))/1440,"no data")</f>
        <v>0.97402597402597402</v>
      </c>
      <c r="AJ9" s="38">
        <v>10.47</v>
      </c>
      <c r="AK9" s="39">
        <v>158.12</v>
      </c>
      <c r="AL9" s="40">
        <f>AJ9*AK9</f>
        <v>1655.5164000000002</v>
      </c>
      <c r="AM9" s="38">
        <v>30.465999999999998</v>
      </c>
      <c r="AN9" s="41">
        <v>938</v>
      </c>
      <c r="AO9" s="42">
        <f>AM9*AN9</f>
        <v>28577.107999999997</v>
      </c>
      <c r="AP9" s="227">
        <f t="shared" si="2"/>
        <v>8700.0357985611499</v>
      </c>
      <c r="AQ9" s="217">
        <f t="shared" si="3"/>
        <v>147.25</v>
      </c>
      <c r="AR9" s="27">
        <v>0</v>
      </c>
      <c r="AS9" s="45">
        <v>0</v>
      </c>
      <c r="AT9" s="45">
        <v>0</v>
      </c>
      <c r="AU9" s="27">
        <v>0</v>
      </c>
      <c r="AV9" s="45">
        <v>4</v>
      </c>
      <c r="AW9" s="27">
        <v>1440</v>
      </c>
      <c r="AX9" s="27">
        <v>0</v>
      </c>
      <c r="AY9" s="4"/>
      <c r="AZ9" s="46">
        <v>1100</v>
      </c>
      <c r="BA9" s="46">
        <v>1073</v>
      </c>
      <c r="BB9" s="46">
        <v>1409</v>
      </c>
      <c r="BC9" s="183">
        <f>(BA9-AZ9)</f>
        <v>-27</v>
      </c>
      <c r="BD9" s="50">
        <f>AP9</f>
        <v>8700.0357985611499</v>
      </c>
      <c r="BE9" s="46">
        <f t="shared" si="4"/>
        <v>8700.0357985611499</v>
      </c>
      <c r="BF9" s="228">
        <v>1.8340000000000001</v>
      </c>
      <c r="BG9" s="52">
        <v>1.829</v>
      </c>
      <c r="BH9" s="52">
        <v>31.6</v>
      </c>
      <c r="BI9" s="50">
        <v>29</v>
      </c>
      <c r="BJ9" s="50">
        <v>23.1</v>
      </c>
      <c r="BK9" s="50">
        <v>28.17</v>
      </c>
      <c r="BL9" s="52">
        <v>995.4</v>
      </c>
      <c r="BM9" s="50">
        <v>50</v>
      </c>
      <c r="BN9" s="52">
        <v>0.92490000000000006</v>
      </c>
      <c r="BO9" s="50">
        <v>93.08</v>
      </c>
      <c r="BP9" s="50">
        <v>85.68</v>
      </c>
      <c r="BQ9" s="5">
        <f>BP9-BO9</f>
        <v>-7.3999999999999915</v>
      </c>
      <c r="BR9" s="46">
        <v>12532</v>
      </c>
      <c r="BS9" s="46">
        <v>12563</v>
      </c>
      <c r="BT9" s="169">
        <f>BS9-BR9</f>
        <v>31</v>
      </c>
      <c r="BU9" s="46">
        <f>BF9+BG9</f>
        <v>3.6630000000000003</v>
      </c>
      <c r="BV9" s="47">
        <v>24</v>
      </c>
      <c r="BW9" s="47">
        <v>24</v>
      </c>
      <c r="BX9" s="46">
        <v>24</v>
      </c>
      <c r="BY9" s="46">
        <v>7.1</v>
      </c>
    </row>
    <row r="10" spans="1:77">
      <c r="A10" s="548"/>
      <c r="B10" s="213">
        <v>42796</v>
      </c>
      <c r="C10" s="25">
        <v>69.3</v>
      </c>
      <c r="D10" s="304">
        <v>0.55400000000000005</v>
      </c>
      <c r="E10" s="27">
        <v>83</v>
      </c>
      <c r="F10" s="27">
        <v>58</v>
      </c>
      <c r="G10" s="28">
        <v>24</v>
      </c>
      <c r="H10" s="28">
        <v>0</v>
      </c>
      <c r="I10" s="28">
        <v>24</v>
      </c>
      <c r="J10" s="28">
        <v>0</v>
      </c>
      <c r="K10" s="29">
        <v>0</v>
      </c>
      <c r="L10" s="29">
        <v>0</v>
      </c>
      <c r="M10" s="29">
        <v>0</v>
      </c>
      <c r="N10" s="29">
        <v>0</v>
      </c>
      <c r="O10" s="29">
        <v>0</v>
      </c>
      <c r="P10" s="29">
        <v>0</v>
      </c>
      <c r="Q10" s="29">
        <v>3678</v>
      </c>
      <c r="R10" s="30">
        <v>3564</v>
      </c>
      <c r="S10" s="30">
        <v>3564</v>
      </c>
      <c r="T10" s="220">
        <v>3510</v>
      </c>
      <c r="U10" s="221">
        <v>3621</v>
      </c>
      <c r="V10" s="28">
        <v>46</v>
      </c>
      <c r="W10" s="28">
        <v>0</v>
      </c>
      <c r="X10" s="28">
        <v>45</v>
      </c>
      <c r="Y10" s="28">
        <v>0</v>
      </c>
      <c r="Z10" s="28">
        <v>63</v>
      </c>
      <c r="AA10" s="27">
        <v>0</v>
      </c>
      <c r="AB10" s="32">
        <f t="shared" si="0"/>
        <v>111</v>
      </c>
      <c r="AC10" s="33">
        <f t="shared" ref="AC10:AC40" si="5">T10-S10</f>
        <v>-54</v>
      </c>
      <c r="AD10" s="27">
        <v>154</v>
      </c>
      <c r="AE10" s="214">
        <f t="shared" ref="AE10:AE40" si="6">IF(AD10&gt;0, U10/(AD10*24),"no data")</f>
        <v>0.97970779220779225</v>
      </c>
      <c r="AF10" s="35">
        <f t="shared" ref="AF10:AF40" si="7">IF(Q10&gt;0,Q10/24,"no data")</f>
        <v>153.25</v>
      </c>
      <c r="AG10" s="34">
        <f t="shared" ref="AG10:AG40" si="8">IF(T10&gt;0,(T10/Q10),"no data")</f>
        <v>0.95432300163132133</v>
      </c>
      <c r="AH10" s="36">
        <f t="shared" si="1"/>
        <v>1</v>
      </c>
      <c r="AI10" s="37">
        <f>IF(T10&gt;0,(1440-((W10*V10+AR10*AS10)+(Y10*X10+AT10*AU10)+(Z10*AA10+AV10*AW10))/(V10+X10+Z10))/1440,"no data")</f>
        <v>0.98051948051948046</v>
      </c>
      <c r="AJ10" s="57">
        <v>10.41</v>
      </c>
      <c r="AK10" s="58">
        <v>155.94</v>
      </c>
      <c r="AL10" s="40">
        <f t="shared" ref="AL10:AL40" si="9">AJ10*AK10</f>
        <v>1623.3353999999999</v>
      </c>
      <c r="AM10" s="57">
        <v>30.867999999999999</v>
      </c>
      <c r="AN10" s="59">
        <v>938</v>
      </c>
      <c r="AO10" s="42">
        <f t="shared" ref="AO10:AO40" si="10">AM10*AN10</f>
        <v>28954.183999999997</v>
      </c>
      <c r="AP10" s="216">
        <f t="shared" si="2"/>
        <v>8711.5439886039876</v>
      </c>
      <c r="AQ10" s="217">
        <f t="shared" si="3"/>
        <v>148.5</v>
      </c>
      <c r="AR10" s="27">
        <v>0</v>
      </c>
      <c r="AS10" s="45">
        <v>0</v>
      </c>
      <c r="AT10" s="45">
        <v>0</v>
      </c>
      <c r="AU10" s="27">
        <v>0</v>
      </c>
      <c r="AV10" s="45">
        <v>3</v>
      </c>
      <c r="AW10" s="27">
        <v>1440</v>
      </c>
      <c r="AX10" s="27">
        <v>0</v>
      </c>
      <c r="AZ10" s="46">
        <v>1102</v>
      </c>
      <c r="BA10" s="46">
        <v>1079</v>
      </c>
      <c r="BB10" s="46">
        <v>1440</v>
      </c>
      <c r="BC10" s="218">
        <f t="shared" ref="BC10:BC42" si="11">(BA10-AZ10)</f>
        <v>-23</v>
      </c>
      <c r="BD10" s="46">
        <f t="shared" ref="BD10:BD42" si="12">AP10</f>
        <v>8711.5439886039876</v>
      </c>
      <c r="BE10" s="46">
        <f t="shared" si="4"/>
        <v>8711.5439886039876</v>
      </c>
      <c r="BF10" s="228">
        <v>1.9890000000000001</v>
      </c>
      <c r="BG10" s="52">
        <v>1.9890000000000001</v>
      </c>
      <c r="BH10" s="52">
        <v>31.6</v>
      </c>
      <c r="BI10" s="52">
        <v>29</v>
      </c>
      <c r="BJ10" s="52">
        <v>23.1</v>
      </c>
      <c r="BK10" s="52">
        <v>28.3</v>
      </c>
      <c r="BL10" s="52">
        <v>995.04</v>
      </c>
      <c r="BM10" s="50">
        <v>50</v>
      </c>
      <c r="BN10" s="53">
        <v>0.92620000000000002</v>
      </c>
      <c r="BO10" s="47">
        <v>92.5</v>
      </c>
      <c r="BP10" s="47">
        <v>85.6</v>
      </c>
      <c r="BQ10" s="54">
        <f t="shared" ref="BQ10:BQ40" si="13">BP10-BO10</f>
        <v>-6.9000000000000057</v>
      </c>
      <c r="BR10" s="46">
        <v>12522</v>
      </c>
      <c r="BS10" s="46">
        <v>12540</v>
      </c>
      <c r="BT10">
        <f t="shared" ref="BT10:BT40" si="14">BS10-BR10</f>
        <v>18</v>
      </c>
      <c r="BU10" s="46">
        <f t="shared" ref="BU10:BU39" si="15">BF10+BG10</f>
        <v>3.9780000000000002</v>
      </c>
      <c r="BV10" s="47">
        <v>24</v>
      </c>
      <c r="BW10" s="47">
        <v>24</v>
      </c>
      <c r="BX10" s="46">
        <v>24</v>
      </c>
      <c r="BY10" s="46">
        <v>7.6</v>
      </c>
    </row>
    <row r="11" spans="1:77">
      <c r="A11" s="548"/>
      <c r="B11" s="213">
        <v>42797</v>
      </c>
      <c r="C11" s="25">
        <v>68.5</v>
      </c>
      <c r="D11" s="304">
        <v>0.58899999999999997</v>
      </c>
      <c r="E11" s="27">
        <v>81</v>
      </c>
      <c r="F11" s="27">
        <v>58</v>
      </c>
      <c r="G11" s="28">
        <v>24</v>
      </c>
      <c r="H11" s="28">
        <v>0</v>
      </c>
      <c r="I11" s="28">
        <v>24</v>
      </c>
      <c r="J11" s="28">
        <v>0</v>
      </c>
      <c r="K11" s="29">
        <v>0</v>
      </c>
      <c r="L11" s="29">
        <v>0</v>
      </c>
      <c r="M11" s="29">
        <v>0</v>
      </c>
      <c r="N11" s="29">
        <v>0</v>
      </c>
      <c r="O11" s="29">
        <v>0</v>
      </c>
      <c r="P11" s="29">
        <v>0</v>
      </c>
      <c r="Q11" s="29">
        <v>3680</v>
      </c>
      <c r="R11" s="30">
        <v>3558</v>
      </c>
      <c r="S11" s="30">
        <v>3558</v>
      </c>
      <c r="T11" s="220">
        <v>3499</v>
      </c>
      <c r="U11" s="221">
        <v>3606</v>
      </c>
      <c r="V11" s="28">
        <v>46</v>
      </c>
      <c r="W11" s="28">
        <v>0</v>
      </c>
      <c r="X11" s="28">
        <v>45</v>
      </c>
      <c r="Y11" s="28">
        <v>0</v>
      </c>
      <c r="Z11" s="28">
        <v>63</v>
      </c>
      <c r="AA11" s="27">
        <v>0</v>
      </c>
      <c r="AB11" s="32">
        <f t="shared" si="0"/>
        <v>107</v>
      </c>
      <c r="AC11" s="33">
        <f t="shared" si="5"/>
        <v>-59</v>
      </c>
      <c r="AD11" s="27">
        <v>153</v>
      </c>
      <c r="AE11" s="214">
        <f t="shared" si="6"/>
        <v>0.98202614379084963</v>
      </c>
      <c r="AF11" s="35">
        <f t="shared" si="7"/>
        <v>153.33333333333334</v>
      </c>
      <c r="AG11" s="34">
        <f t="shared" si="8"/>
        <v>0.95081521739130437</v>
      </c>
      <c r="AH11" s="36">
        <f t="shared" si="1"/>
        <v>1</v>
      </c>
      <c r="AI11" s="37">
        <f>IF(T11&gt;0,(1440-((W11*V11+AR11*AS11)+(Y11*W11+AT11*AU11)+(Z11*AA11+AV11*AW11))/(V11+X11+Z11))/1440,"no data")</f>
        <v>0.97402597402597402</v>
      </c>
      <c r="AJ11" s="57">
        <v>10.45</v>
      </c>
      <c r="AK11" s="62">
        <v>155.30000000000001</v>
      </c>
      <c r="AL11" s="40">
        <f t="shared" si="9"/>
        <v>1622.885</v>
      </c>
      <c r="AM11" s="57">
        <v>30.771999999999998</v>
      </c>
      <c r="AN11" s="59">
        <v>938</v>
      </c>
      <c r="AO11" s="42">
        <f t="shared" si="10"/>
        <v>28864.135999999999</v>
      </c>
      <c r="AP11" s="216">
        <f t="shared" si="2"/>
        <v>8713.0668762503574</v>
      </c>
      <c r="AQ11" s="217">
        <f t="shared" si="3"/>
        <v>148.25</v>
      </c>
      <c r="AR11" s="27">
        <v>0</v>
      </c>
      <c r="AS11" s="45">
        <v>0</v>
      </c>
      <c r="AT11" s="45">
        <v>0</v>
      </c>
      <c r="AU11" s="27">
        <v>0</v>
      </c>
      <c r="AV11" s="45">
        <v>4</v>
      </c>
      <c r="AW11" s="27">
        <v>1440</v>
      </c>
      <c r="AX11" s="27">
        <v>0</v>
      </c>
      <c r="AZ11" s="46">
        <v>1104</v>
      </c>
      <c r="BA11" s="46">
        <v>1079</v>
      </c>
      <c r="BB11" s="46">
        <v>1423</v>
      </c>
      <c r="BC11" s="218">
        <f t="shared" si="11"/>
        <v>-25</v>
      </c>
      <c r="BD11" s="46">
        <f t="shared" si="12"/>
        <v>8713.0668762503574</v>
      </c>
      <c r="BE11" s="46">
        <f t="shared" si="4"/>
        <v>8713.0668762503574</v>
      </c>
      <c r="BF11" s="228">
        <v>1.907</v>
      </c>
      <c r="BG11" s="52">
        <v>1.907</v>
      </c>
      <c r="BH11" s="52">
        <v>31.6</v>
      </c>
      <c r="BI11" s="52">
        <v>29</v>
      </c>
      <c r="BJ11" s="52">
        <v>23.2</v>
      </c>
      <c r="BK11" s="52">
        <v>28</v>
      </c>
      <c r="BL11" s="50">
        <v>992.79</v>
      </c>
      <c r="BM11" s="50">
        <v>50.02</v>
      </c>
      <c r="BN11" s="63">
        <v>0.92620000000000002</v>
      </c>
      <c r="BO11" s="47">
        <v>92.9</v>
      </c>
      <c r="BP11" s="47">
        <v>85.6</v>
      </c>
      <c r="BQ11" s="54">
        <f t="shared" si="13"/>
        <v>-7.3000000000000114</v>
      </c>
      <c r="BR11" s="46">
        <v>12514</v>
      </c>
      <c r="BS11" s="46">
        <v>12554</v>
      </c>
      <c r="BT11">
        <f t="shared" si="14"/>
        <v>40</v>
      </c>
      <c r="BU11" s="46">
        <f t="shared" si="15"/>
        <v>3.8140000000000001</v>
      </c>
      <c r="BV11" s="47">
        <v>24</v>
      </c>
      <c r="BW11" s="47">
        <v>24</v>
      </c>
      <c r="BX11" s="46">
        <v>24</v>
      </c>
      <c r="BY11" s="46">
        <v>7.48</v>
      </c>
    </row>
    <row r="12" spans="1:77">
      <c r="A12" s="549"/>
      <c r="B12" s="213">
        <v>42798</v>
      </c>
      <c r="C12" s="25">
        <v>67.739999999999995</v>
      </c>
      <c r="D12" s="304">
        <v>0.60880000000000001</v>
      </c>
      <c r="E12" s="27">
        <v>80</v>
      </c>
      <c r="F12" s="27">
        <v>56</v>
      </c>
      <c r="G12" s="28">
        <v>24</v>
      </c>
      <c r="H12" s="28">
        <v>0</v>
      </c>
      <c r="I12" s="28">
        <v>24</v>
      </c>
      <c r="J12" s="28">
        <v>0</v>
      </c>
      <c r="K12" s="29">
        <v>0</v>
      </c>
      <c r="L12" s="29">
        <v>0</v>
      </c>
      <c r="M12" s="29">
        <v>0</v>
      </c>
      <c r="N12" s="29">
        <v>0</v>
      </c>
      <c r="O12" s="29">
        <v>0</v>
      </c>
      <c r="P12" s="29">
        <v>0</v>
      </c>
      <c r="Q12" s="29">
        <v>3683</v>
      </c>
      <c r="R12" s="30">
        <v>3547</v>
      </c>
      <c r="S12" s="30">
        <v>3547</v>
      </c>
      <c r="T12" s="220">
        <v>3493</v>
      </c>
      <c r="U12" s="221">
        <v>3602</v>
      </c>
      <c r="V12" s="28">
        <v>46</v>
      </c>
      <c r="W12" s="28">
        <v>0</v>
      </c>
      <c r="X12" s="28">
        <v>45</v>
      </c>
      <c r="Y12" s="28">
        <v>0</v>
      </c>
      <c r="Z12" s="28">
        <v>63</v>
      </c>
      <c r="AA12" s="27">
        <v>0</v>
      </c>
      <c r="AB12" s="32">
        <f t="shared" si="0"/>
        <v>109</v>
      </c>
      <c r="AC12" s="33">
        <f t="shared" si="5"/>
        <v>-54</v>
      </c>
      <c r="AD12" s="27">
        <v>152</v>
      </c>
      <c r="AE12" s="214">
        <f t="shared" si="6"/>
        <v>0.98739035087719296</v>
      </c>
      <c r="AF12" s="35">
        <f t="shared" si="7"/>
        <v>153.45833333333334</v>
      </c>
      <c r="AG12" s="34">
        <f t="shared" si="8"/>
        <v>0.94841162096117293</v>
      </c>
      <c r="AH12" s="36">
        <f t="shared" si="1"/>
        <v>1</v>
      </c>
      <c r="AI12" s="37">
        <f t="shared" ref="AI12:AI40" si="16">IF(T12&gt;0,(1440-((W12*V12+AR12*AS12)+(Y12*X12+AT12*AU12)+(Z12*AA12+AV12*AW12))/(V12+X12+Z12))/1440,"no data")</f>
        <v>0.97402597402597402</v>
      </c>
      <c r="AJ12" s="57">
        <v>10.455</v>
      </c>
      <c r="AK12" s="62">
        <v>155.55000000000001</v>
      </c>
      <c r="AL12" s="40">
        <f t="shared" si="9"/>
        <v>1626.2752500000001</v>
      </c>
      <c r="AM12" s="57">
        <v>30.767999999999997</v>
      </c>
      <c r="AN12" s="59">
        <v>938</v>
      </c>
      <c r="AO12" s="42">
        <f t="shared" si="10"/>
        <v>28860.383999999998</v>
      </c>
      <c r="AP12" s="216">
        <f t="shared" si="2"/>
        <v>8727.9299312911517</v>
      </c>
      <c r="AQ12" s="217">
        <f t="shared" si="3"/>
        <v>147.79166666666666</v>
      </c>
      <c r="AR12" s="27">
        <v>0</v>
      </c>
      <c r="AS12" s="45">
        <v>0</v>
      </c>
      <c r="AT12" s="45">
        <v>0</v>
      </c>
      <c r="AU12" s="27">
        <v>0</v>
      </c>
      <c r="AV12" s="45">
        <v>4</v>
      </c>
      <c r="AW12" s="27">
        <v>1440</v>
      </c>
      <c r="AX12" s="27">
        <v>0</v>
      </c>
      <c r="AZ12" s="46">
        <v>1104</v>
      </c>
      <c r="BA12" s="46">
        <v>1075</v>
      </c>
      <c r="BB12" s="46">
        <v>1423</v>
      </c>
      <c r="BC12" s="218">
        <f t="shared" si="11"/>
        <v>-29</v>
      </c>
      <c r="BD12" s="46">
        <f t="shared" si="12"/>
        <v>8727.9299312911517</v>
      </c>
      <c r="BE12" s="46">
        <f t="shared" si="4"/>
        <v>8727.9299312911517</v>
      </c>
      <c r="BF12" s="228">
        <v>1.9019999999999999</v>
      </c>
      <c r="BG12" s="52">
        <v>1.92</v>
      </c>
      <c r="BH12" s="52">
        <v>31.74</v>
      </c>
      <c r="BI12" s="50">
        <v>29.05</v>
      </c>
      <c r="BJ12" s="50">
        <v>23.15</v>
      </c>
      <c r="BK12" s="50">
        <v>28.17</v>
      </c>
      <c r="BL12" s="52">
        <v>992</v>
      </c>
      <c r="BM12" s="50">
        <v>50.03</v>
      </c>
      <c r="BN12" s="52">
        <v>0.92600000000000005</v>
      </c>
      <c r="BO12" s="50">
        <v>92.89</v>
      </c>
      <c r="BP12" s="50">
        <v>85.53</v>
      </c>
      <c r="BQ12" s="54">
        <f t="shared" si="13"/>
        <v>-7.3599999999999994</v>
      </c>
      <c r="BR12" s="46">
        <v>12519</v>
      </c>
      <c r="BS12" s="46">
        <v>12582</v>
      </c>
      <c r="BT12">
        <f t="shared" si="14"/>
        <v>63</v>
      </c>
      <c r="BU12" s="46">
        <f t="shared" si="15"/>
        <v>3.8220000000000001</v>
      </c>
      <c r="BV12" s="46">
        <v>24</v>
      </c>
      <c r="BW12" s="46">
        <v>24</v>
      </c>
      <c r="BX12" s="46">
        <v>24</v>
      </c>
      <c r="BY12" s="46">
        <v>7.16</v>
      </c>
    </row>
    <row r="13" spans="1:77">
      <c r="A13" s="547" t="s">
        <v>152</v>
      </c>
      <c r="B13" s="213">
        <v>42799</v>
      </c>
      <c r="C13" s="69">
        <v>69.58</v>
      </c>
      <c r="D13" s="70">
        <v>0.56699999999999995</v>
      </c>
      <c r="E13" s="71">
        <v>81</v>
      </c>
      <c r="F13" s="71">
        <v>59</v>
      </c>
      <c r="G13" s="72">
        <v>24</v>
      </c>
      <c r="H13" s="72">
        <v>0</v>
      </c>
      <c r="I13" s="72">
        <v>24</v>
      </c>
      <c r="J13" s="72">
        <v>0</v>
      </c>
      <c r="K13" s="73">
        <v>0</v>
      </c>
      <c r="L13" s="73">
        <v>0</v>
      </c>
      <c r="M13" s="73">
        <v>0</v>
      </c>
      <c r="N13" s="73">
        <v>0</v>
      </c>
      <c r="O13" s="73">
        <v>0</v>
      </c>
      <c r="P13" s="73">
        <v>0</v>
      </c>
      <c r="Q13" s="127">
        <v>3675</v>
      </c>
      <c r="R13" s="75">
        <v>3253</v>
      </c>
      <c r="S13" s="75">
        <v>3253</v>
      </c>
      <c r="T13" s="229">
        <v>3206</v>
      </c>
      <c r="U13" s="230">
        <v>3302</v>
      </c>
      <c r="V13" s="71">
        <v>46</v>
      </c>
      <c r="W13" s="71">
        <v>0</v>
      </c>
      <c r="X13" s="71">
        <v>45</v>
      </c>
      <c r="Y13" s="71">
        <v>0</v>
      </c>
      <c r="Z13" s="71">
        <v>63</v>
      </c>
      <c r="AA13" s="71">
        <v>0</v>
      </c>
      <c r="AB13" s="77">
        <f t="shared" si="0"/>
        <v>96</v>
      </c>
      <c r="AC13" s="75">
        <f t="shared" si="5"/>
        <v>-47</v>
      </c>
      <c r="AD13" s="71">
        <v>141</v>
      </c>
      <c r="AE13" s="79">
        <f t="shared" si="6"/>
        <v>0.97576832151300241</v>
      </c>
      <c r="AF13" s="80">
        <f t="shared" si="7"/>
        <v>153.125</v>
      </c>
      <c r="AG13" s="79">
        <f t="shared" si="8"/>
        <v>0.87238095238095237</v>
      </c>
      <c r="AH13" s="81">
        <f t="shared" si="1"/>
        <v>1</v>
      </c>
      <c r="AI13" s="82">
        <f t="shared" si="16"/>
        <v>0.89610389610389618</v>
      </c>
      <c r="AJ13" s="309">
        <v>10.425000000000001</v>
      </c>
      <c r="AK13" s="310">
        <v>152.87</v>
      </c>
      <c r="AL13" s="103">
        <f t="shared" si="9"/>
        <v>1593.6697500000002</v>
      </c>
      <c r="AM13" s="309">
        <v>27.392999999999997</v>
      </c>
      <c r="AN13" s="311">
        <v>939</v>
      </c>
      <c r="AO13" s="87">
        <f t="shared" si="10"/>
        <v>25722.026999999998</v>
      </c>
      <c r="AP13" s="232">
        <f t="shared" si="2"/>
        <v>8520.1798970679974</v>
      </c>
      <c r="AQ13" s="233">
        <f t="shared" si="3"/>
        <v>135.54166666666666</v>
      </c>
      <c r="AR13" s="90">
        <v>0</v>
      </c>
      <c r="AS13" s="71">
        <v>0</v>
      </c>
      <c r="AT13" s="91">
        <v>0</v>
      </c>
      <c r="AU13" s="91">
        <v>0</v>
      </c>
      <c r="AV13" s="71">
        <v>16</v>
      </c>
      <c r="AW13" s="91">
        <v>1440</v>
      </c>
      <c r="AX13" s="71">
        <v>0</v>
      </c>
      <c r="AZ13" s="71">
        <v>1097</v>
      </c>
      <c r="BA13" s="71">
        <v>1075</v>
      </c>
      <c r="BB13" s="71">
        <v>1130</v>
      </c>
      <c r="BC13" s="92">
        <f t="shared" si="11"/>
        <v>-22</v>
      </c>
      <c r="BD13" s="93">
        <f t="shared" si="12"/>
        <v>8520.1798970679974</v>
      </c>
      <c r="BE13" s="92">
        <f t="shared" si="4"/>
        <v>8520.1798970679974</v>
      </c>
      <c r="BF13" s="234">
        <v>0.34499999999999997</v>
      </c>
      <c r="BG13" s="92">
        <v>0.23599999999999999</v>
      </c>
      <c r="BH13" s="92">
        <v>31.51</v>
      </c>
      <c r="BI13" s="92">
        <v>28.96</v>
      </c>
      <c r="BJ13" s="92">
        <v>23.08</v>
      </c>
      <c r="BK13" s="92">
        <v>28.15</v>
      </c>
      <c r="BL13" s="92">
        <v>992.83</v>
      </c>
      <c r="BM13" s="94">
        <v>50.08</v>
      </c>
      <c r="BN13" s="92">
        <v>0.92710000000000004</v>
      </c>
      <c r="BO13" s="94">
        <v>92.44</v>
      </c>
      <c r="BP13" s="94">
        <v>85.53</v>
      </c>
      <c r="BQ13" s="131">
        <f t="shared" si="13"/>
        <v>-6.9099999999999966</v>
      </c>
      <c r="BR13" s="92">
        <v>12550</v>
      </c>
      <c r="BS13" s="92">
        <v>12545</v>
      </c>
      <c r="BT13" s="312">
        <f t="shared" si="14"/>
        <v>-5</v>
      </c>
      <c r="BU13" s="92">
        <f t="shared" si="15"/>
        <v>0.58099999999999996</v>
      </c>
      <c r="BV13" s="94">
        <v>24</v>
      </c>
      <c r="BW13" s="94">
        <v>24</v>
      </c>
      <c r="BX13" s="92">
        <v>24</v>
      </c>
      <c r="BY13" s="92">
        <v>7.3</v>
      </c>
    </row>
    <row r="14" spans="1:77">
      <c r="A14" s="548"/>
      <c r="B14" s="213">
        <v>42800</v>
      </c>
      <c r="C14" s="69">
        <v>69</v>
      </c>
      <c r="D14" s="70">
        <v>0.58599999999999997</v>
      </c>
      <c r="E14" s="71">
        <v>79</v>
      </c>
      <c r="F14" s="71">
        <v>60</v>
      </c>
      <c r="G14" s="72">
        <v>24</v>
      </c>
      <c r="H14" s="72">
        <v>0</v>
      </c>
      <c r="I14" s="72">
        <v>24</v>
      </c>
      <c r="J14" s="72">
        <v>0</v>
      </c>
      <c r="K14" s="73">
        <v>0</v>
      </c>
      <c r="L14" s="73">
        <v>0</v>
      </c>
      <c r="M14" s="73">
        <v>0</v>
      </c>
      <c r="N14" s="73">
        <v>0</v>
      </c>
      <c r="O14" s="73">
        <v>0</v>
      </c>
      <c r="P14" s="73">
        <v>0</v>
      </c>
      <c r="Q14" s="127">
        <v>3686</v>
      </c>
      <c r="R14" s="75">
        <v>3430</v>
      </c>
      <c r="S14" s="75">
        <v>3430</v>
      </c>
      <c r="T14" s="229">
        <v>3372</v>
      </c>
      <c r="U14" s="230">
        <v>3475</v>
      </c>
      <c r="V14" s="71">
        <v>46</v>
      </c>
      <c r="W14" s="71">
        <v>0</v>
      </c>
      <c r="X14" s="71">
        <v>45</v>
      </c>
      <c r="Y14" s="71">
        <v>0</v>
      </c>
      <c r="Z14" s="71">
        <v>63</v>
      </c>
      <c r="AA14" s="71">
        <v>0</v>
      </c>
      <c r="AB14" s="77">
        <f t="shared" si="0"/>
        <v>103</v>
      </c>
      <c r="AC14" s="75">
        <f t="shared" si="5"/>
        <v>-58</v>
      </c>
      <c r="AD14" s="71">
        <v>151</v>
      </c>
      <c r="AE14" s="79">
        <f t="shared" si="6"/>
        <v>0.95888520971302427</v>
      </c>
      <c r="AF14" s="80">
        <f t="shared" si="7"/>
        <v>153.58333333333334</v>
      </c>
      <c r="AG14" s="79">
        <f t="shared" si="8"/>
        <v>0.91481280520889852</v>
      </c>
      <c r="AH14" s="81">
        <f t="shared" si="1"/>
        <v>1</v>
      </c>
      <c r="AI14" s="82">
        <f t="shared" si="16"/>
        <v>0.94805194805194803</v>
      </c>
      <c r="AJ14" s="309">
        <v>10.44</v>
      </c>
      <c r="AK14" s="310">
        <v>153.91</v>
      </c>
      <c r="AL14" s="103">
        <f t="shared" si="9"/>
        <v>1606.8203999999998</v>
      </c>
      <c r="AM14" s="309">
        <v>29.465999999999998</v>
      </c>
      <c r="AN14" s="311">
        <v>939</v>
      </c>
      <c r="AO14" s="87">
        <f t="shared" si="10"/>
        <v>27668.573999999997</v>
      </c>
      <c r="AP14" s="232">
        <f t="shared" si="2"/>
        <v>8681.9081850533785</v>
      </c>
      <c r="AQ14" s="233">
        <f t="shared" si="3"/>
        <v>142.91666666666666</v>
      </c>
      <c r="AR14" s="90">
        <v>0</v>
      </c>
      <c r="AS14" s="71">
        <v>0</v>
      </c>
      <c r="AT14" s="91">
        <v>0</v>
      </c>
      <c r="AU14" s="91">
        <v>0</v>
      </c>
      <c r="AV14" s="71">
        <v>8</v>
      </c>
      <c r="AW14" s="91">
        <v>1440</v>
      </c>
      <c r="AX14" s="71">
        <v>0</v>
      </c>
      <c r="AZ14" s="71">
        <v>1095</v>
      </c>
      <c r="BA14" s="71">
        <v>1072</v>
      </c>
      <c r="BB14" s="71">
        <v>1308</v>
      </c>
      <c r="BC14" s="92">
        <f t="shared" si="11"/>
        <v>-23</v>
      </c>
      <c r="BD14" s="93">
        <f t="shared" si="12"/>
        <v>8681.9081850533785</v>
      </c>
      <c r="BE14" s="92">
        <f t="shared" si="4"/>
        <v>8681.9081850533785</v>
      </c>
      <c r="BF14" s="234">
        <v>1.4019999999999999</v>
      </c>
      <c r="BG14" s="92">
        <v>1.36</v>
      </c>
      <c r="BH14" s="92">
        <v>31.58</v>
      </c>
      <c r="BI14" s="92">
        <v>28.89</v>
      </c>
      <c r="BJ14" s="92">
        <v>22.91</v>
      </c>
      <c r="BK14" s="92">
        <v>28.16</v>
      </c>
      <c r="BL14" s="99">
        <v>991.4</v>
      </c>
      <c r="BM14" s="99">
        <v>50.04</v>
      </c>
      <c r="BN14" s="92">
        <v>0.92669999999999997</v>
      </c>
      <c r="BO14" s="94">
        <v>92.67</v>
      </c>
      <c r="BP14" s="94">
        <v>85.59</v>
      </c>
      <c r="BQ14" s="131">
        <f t="shared" si="13"/>
        <v>-7.0799999999999983</v>
      </c>
      <c r="BR14" s="92">
        <v>12545</v>
      </c>
      <c r="BS14" s="92">
        <v>12529</v>
      </c>
      <c r="BT14" s="312">
        <f t="shared" si="14"/>
        <v>-16</v>
      </c>
      <c r="BU14" s="92">
        <f t="shared" si="15"/>
        <v>2.762</v>
      </c>
      <c r="BV14" s="94">
        <v>24</v>
      </c>
      <c r="BW14" s="94">
        <v>24</v>
      </c>
      <c r="BX14" s="92">
        <v>24</v>
      </c>
      <c r="BY14" s="92">
        <v>7.42</v>
      </c>
    </row>
    <row r="15" spans="1:77">
      <c r="A15" s="548"/>
      <c r="B15" s="213">
        <v>42801</v>
      </c>
      <c r="C15" s="69">
        <v>67.5</v>
      </c>
      <c r="D15" s="100">
        <v>0.67900000000000005</v>
      </c>
      <c r="E15" s="71">
        <v>79</v>
      </c>
      <c r="F15" s="71">
        <v>62</v>
      </c>
      <c r="G15" s="72">
        <v>24</v>
      </c>
      <c r="H15" s="72">
        <v>0</v>
      </c>
      <c r="I15" s="72">
        <v>7</v>
      </c>
      <c r="J15" s="72">
        <v>9</v>
      </c>
      <c r="K15" s="73">
        <v>0</v>
      </c>
      <c r="L15" s="73">
        <v>0</v>
      </c>
      <c r="M15" s="73">
        <v>0</v>
      </c>
      <c r="N15" s="73">
        <v>0</v>
      </c>
      <c r="O15" s="73">
        <v>0</v>
      </c>
      <c r="P15" s="73">
        <v>0</v>
      </c>
      <c r="Q15" s="127">
        <v>3701</v>
      </c>
      <c r="R15" s="75">
        <v>2348.5</v>
      </c>
      <c r="S15" s="75">
        <v>2348.5</v>
      </c>
      <c r="T15" s="229">
        <v>2328</v>
      </c>
      <c r="U15" s="230">
        <v>2412</v>
      </c>
      <c r="V15" s="71">
        <v>46</v>
      </c>
      <c r="W15" s="71">
        <v>0</v>
      </c>
      <c r="X15" s="71">
        <v>45</v>
      </c>
      <c r="Y15" s="71">
        <v>943</v>
      </c>
      <c r="Z15" s="71">
        <v>63</v>
      </c>
      <c r="AA15" s="71">
        <v>0</v>
      </c>
      <c r="AB15" s="77">
        <f t="shared" si="0"/>
        <v>84</v>
      </c>
      <c r="AC15" s="75">
        <f t="shared" si="5"/>
        <v>-20.5</v>
      </c>
      <c r="AD15" s="71">
        <v>152</v>
      </c>
      <c r="AE15" s="79">
        <f t="shared" si="6"/>
        <v>0.66118421052631582</v>
      </c>
      <c r="AF15" s="80">
        <f t="shared" si="7"/>
        <v>154.20833333333334</v>
      </c>
      <c r="AG15" s="79">
        <f t="shared" si="8"/>
        <v>0.62901918400432311</v>
      </c>
      <c r="AH15" s="81">
        <f t="shared" si="1"/>
        <v>0.80864448051948046</v>
      </c>
      <c r="AI15" s="82">
        <f t="shared" si="16"/>
        <v>0.65965458152958156</v>
      </c>
      <c r="AJ15" s="309">
        <v>3.25</v>
      </c>
      <c r="AK15" s="310">
        <v>167.44</v>
      </c>
      <c r="AL15" s="103">
        <f t="shared" si="9"/>
        <v>544.17999999999995</v>
      </c>
      <c r="AM15" s="309">
        <v>20.922000000000001</v>
      </c>
      <c r="AN15" s="311">
        <v>939</v>
      </c>
      <c r="AO15" s="87">
        <f t="shared" si="10"/>
        <v>19645.758000000002</v>
      </c>
      <c r="AP15" s="232">
        <f t="shared" si="2"/>
        <v>8672.6537800687292</v>
      </c>
      <c r="AQ15" s="233">
        <f t="shared" si="3"/>
        <v>97.854166666666671</v>
      </c>
      <c r="AR15" s="101">
        <v>0</v>
      </c>
      <c r="AS15" s="71">
        <v>0</v>
      </c>
      <c r="AT15" s="91">
        <v>20</v>
      </c>
      <c r="AU15" s="91">
        <v>68</v>
      </c>
      <c r="AV15" s="71">
        <v>22</v>
      </c>
      <c r="AW15" s="91">
        <v>1440</v>
      </c>
      <c r="AX15" s="71">
        <v>0</v>
      </c>
      <c r="AZ15" s="71">
        <v>1095</v>
      </c>
      <c r="BA15" s="71">
        <v>352</v>
      </c>
      <c r="BB15" s="71">
        <v>965</v>
      </c>
      <c r="BC15" s="92">
        <f t="shared" si="11"/>
        <v>-743</v>
      </c>
      <c r="BD15" s="93">
        <f t="shared" si="12"/>
        <v>8672.6537800687292</v>
      </c>
      <c r="BE15" s="92">
        <f t="shared" si="4"/>
        <v>8672.6537800687292</v>
      </c>
      <c r="BF15" s="234">
        <v>2.5640000000000001</v>
      </c>
      <c r="BG15" s="92">
        <v>0.67800000000000005</v>
      </c>
      <c r="BH15" s="92">
        <v>31.75</v>
      </c>
      <c r="BI15" s="92">
        <v>28.92</v>
      </c>
      <c r="BJ15" s="92">
        <v>22.97</v>
      </c>
      <c r="BK15" s="92">
        <v>29.53</v>
      </c>
      <c r="BL15" s="99">
        <v>990.83</v>
      </c>
      <c r="BM15" s="99">
        <v>50.01</v>
      </c>
      <c r="BN15" s="92">
        <v>0.92130000000000001</v>
      </c>
      <c r="BO15" s="94">
        <v>93.51</v>
      </c>
      <c r="BP15" s="94">
        <v>86.81</v>
      </c>
      <c r="BQ15" s="131">
        <f t="shared" si="13"/>
        <v>-6.7000000000000028</v>
      </c>
      <c r="BR15" s="92">
        <v>12555</v>
      </c>
      <c r="BS15" s="92">
        <v>12376</v>
      </c>
      <c r="BT15" s="312">
        <f t="shared" si="14"/>
        <v>-179</v>
      </c>
      <c r="BU15" s="92">
        <f t="shared" si="15"/>
        <v>3.242</v>
      </c>
      <c r="BV15" s="94">
        <v>24</v>
      </c>
      <c r="BW15" s="94">
        <v>7.4</v>
      </c>
      <c r="BX15" s="92">
        <v>24</v>
      </c>
      <c r="BY15" s="92">
        <v>5.42</v>
      </c>
    </row>
    <row r="16" spans="1:77">
      <c r="A16" s="548"/>
      <c r="B16" s="213">
        <v>42802</v>
      </c>
      <c r="C16" s="69">
        <v>67.599999999999994</v>
      </c>
      <c r="D16" s="100">
        <v>0.66900000000000004</v>
      </c>
      <c r="E16" s="102">
        <v>83</v>
      </c>
      <c r="F16" s="102">
        <v>59</v>
      </c>
      <c r="G16" s="72">
        <v>6</v>
      </c>
      <c r="H16" s="72">
        <v>9</v>
      </c>
      <c r="I16" s="72">
        <v>24</v>
      </c>
      <c r="J16" s="72">
        <v>0</v>
      </c>
      <c r="K16" s="73">
        <v>0</v>
      </c>
      <c r="L16" s="73">
        <v>0</v>
      </c>
      <c r="M16" s="73">
        <v>0</v>
      </c>
      <c r="N16" s="73">
        <v>0</v>
      </c>
      <c r="O16" s="73">
        <v>0</v>
      </c>
      <c r="P16" s="73">
        <v>0</v>
      </c>
      <c r="Q16" s="127">
        <v>3688</v>
      </c>
      <c r="R16" s="75">
        <v>2286.5</v>
      </c>
      <c r="S16" s="75">
        <v>2286.5</v>
      </c>
      <c r="T16" s="229">
        <v>2273</v>
      </c>
      <c r="U16" s="230">
        <v>2357</v>
      </c>
      <c r="V16" s="71">
        <v>47</v>
      </c>
      <c r="W16" s="102">
        <v>1006</v>
      </c>
      <c r="X16" s="102">
        <v>46</v>
      </c>
      <c r="Y16" s="102">
        <v>0</v>
      </c>
      <c r="Z16" s="102">
        <v>63</v>
      </c>
      <c r="AA16" s="102">
        <v>0</v>
      </c>
      <c r="AB16" s="77">
        <f t="shared" si="0"/>
        <v>84</v>
      </c>
      <c r="AC16" s="75">
        <f t="shared" si="5"/>
        <v>-13.5</v>
      </c>
      <c r="AD16" s="71">
        <v>154</v>
      </c>
      <c r="AE16" s="313">
        <f t="shared" si="6"/>
        <v>0.63771645021645018</v>
      </c>
      <c r="AF16" s="80">
        <f t="shared" si="7"/>
        <v>153.66666666666666</v>
      </c>
      <c r="AG16" s="79">
        <f t="shared" si="8"/>
        <v>0.61632321041214755</v>
      </c>
      <c r="AH16" s="81">
        <f t="shared" si="1"/>
        <v>0.78952101139601139</v>
      </c>
      <c r="AI16" s="82">
        <f t="shared" si="16"/>
        <v>0.63571937321937322</v>
      </c>
      <c r="AJ16" s="309">
        <v>10.3</v>
      </c>
      <c r="AK16" s="310">
        <v>152.44999999999999</v>
      </c>
      <c r="AL16" s="103">
        <f t="shared" si="9"/>
        <v>1570.2349999999999</v>
      </c>
      <c r="AM16" s="309">
        <v>19.309999999999999</v>
      </c>
      <c r="AN16" s="311">
        <v>939</v>
      </c>
      <c r="AO16" s="87">
        <f t="shared" si="10"/>
        <v>18132.09</v>
      </c>
      <c r="AP16" s="232">
        <f t="shared" si="2"/>
        <v>8667.9828420589529</v>
      </c>
      <c r="AQ16" s="233">
        <f t="shared" si="3"/>
        <v>95.270833333333329</v>
      </c>
      <c r="AR16" s="71">
        <v>22</v>
      </c>
      <c r="AS16" s="91">
        <v>65</v>
      </c>
      <c r="AT16" s="91">
        <v>0</v>
      </c>
      <c r="AU16" s="71">
        <v>0</v>
      </c>
      <c r="AV16" s="91">
        <v>23</v>
      </c>
      <c r="AW16" s="71">
        <v>1440</v>
      </c>
      <c r="AX16" s="71">
        <v>0</v>
      </c>
      <c r="AZ16" s="92">
        <v>310</v>
      </c>
      <c r="BA16" s="92">
        <v>1101</v>
      </c>
      <c r="BB16" s="92">
        <v>946</v>
      </c>
      <c r="BC16" s="92">
        <f t="shared" si="11"/>
        <v>791</v>
      </c>
      <c r="BD16" s="94">
        <f t="shared" si="12"/>
        <v>8667.9828420589529</v>
      </c>
      <c r="BE16" s="92">
        <f t="shared" si="4"/>
        <v>8667.9828420589529</v>
      </c>
      <c r="BF16" s="234">
        <v>0.58599999999999997</v>
      </c>
      <c r="BG16" s="92">
        <v>2.581</v>
      </c>
      <c r="BH16" s="92">
        <v>31.86</v>
      </c>
      <c r="BI16" s="92">
        <v>28.97</v>
      </c>
      <c r="BJ16" s="92">
        <v>22.99</v>
      </c>
      <c r="BK16" s="92">
        <v>28.19</v>
      </c>
      <c r="BL16" s="99">
        <v>990.29</v>
      </c>
      <c r="BM16" s="99">
        <v>50</v>
      </c>
      <c r="BN16" s="99">
        <v>0.92689999999999995</v>
      </c>
      <c r="BO16" s="94">
        <v>94.76</v>
      </c>
      <c r="BP16" s="94">
        <v>86.42</v>
      </c>
      <c r="BQ16" s="131">
        <f t="shared" si="13"/>
        <v>-8.3400000000000034</v>
      </c>
      <c r="BR16" s="92">
        <v>12346</v>
      </c>
      <c r="BS16" s="92">
        <v>12256</v>
      </c>
      <c r="BT16" s="312">
        <f t="shared" si="14"/>
        <v>-90</v>
      </c>
      <c r="BU16" s="92">
        <f t="shared" si="15"/>
        <v>3.1669999999999998</v>
      </c>
      <c r="BV16" s="94">
        <v>6.47</v>
      </c>
      <c r="BW16" s="94">
        <v>24</v>
      </c>
      <c r="BX16" s="92">
        <v>5.25</v>
      </c>
      <c r="BY16" s="92">
        <v>1.6</v>
      </c>
    </row>
    <row r="17" spans="1:77">
      <c r="A17" s="548"/>
      <c r="B17" s="213">
        <v>42803</v>
      </c>
      <c r="C17" s="69">
        <v>62.39</v>
      </c>
      <c r="D17" s="100">
        <v>0.70779999999999998</v>
      </c>
      <c r="E17" s="71">
        <v>70</v>
      </c>
      <c r="F17" s="71">
        <v>56</v>
      </c>
      <c r="G17" s="71">
        <v>24</v>
      </c>
      <c r="H17" s="71">
        <v>0</v>
      </c>
      <c r="I17" s="71">
        <v>24</v>
      </c>
      <c r="J17" s="71">
        <v>0</v>
      </c>
      <c r="K17" s="73">
        <v>0</v>
      </c>
      <c r="L17" s="73">
        <v>0</v>
      </c>
      <c r="M17" s="73">
        <v>0</v>
      </c>
      <c r="N17" s="73">
        <v>0</v>
      </c>
      <c r="O17" s="73">
        <v>0</v>
      </c>
      <c r="P17" s="73">
        <v>0</v>
      </c>
      <c r="Q17" s="127">
        <v>3718</v>
      </c>
      <c r="R17" s="75">
        <v>3580</v>
      </c>
      <c r="S17" s="75">
        <v>3580</v>
      </c>
      <c r="T17" s="229">
        <v>3531</v>
      </c>
      <c r="U17" s="230">
        <v>3640</v>
      </c>
      <c r="V17" s="71">
        <v>48</v>
      </c>
      <c r="W17" s="71">
        <v>0</v>
      </c>
      <c r="X17" s="71">
        <v>46</v>
      </c>
      <c r="Y17" s="71">
        <v>0</v>
      </c>
      <c r="Z17" s="71">
        <v>63</v>
      </c>
      <c r="AA17" s="71">
        <v>0</v>
      </c>
      <c r="AB17" s="77">
        <f t="shared" si="0"/>
        <v>109</v>
      </c>
      <c r="AC17" s="75">
        <f t="shared" si="5"/>
        <v>-49</v>
      </c>
      <c r="AD17" s="71">
        <v>154</v>
      </c>
      <c r="AE17" s="79">
        <f t="shared" si="6"/>
        <v>0.98484848484848486</v>
      </c>
      <c r="AF17" s="80">
        <f t="shared" si="7"/>
        <v>154.91666666666666</v>
      </c>
      <c r="AG17" s="79">
        <f t="shared" si="8"/>
        <v>0.94970414201183428</v>
      </c>
      <c r="AH17" s="81">
        <f t="shared" si="1"/>
        <v>1</v>
      </c>
      <c r="AI17" s="82">
        <f t="shared" si="16"/>
        <v>0.96178343949044587</v>
      </c>
      <c r="AJ17" s="309">
        <v>10.215</v>
      </c>
      <c r="AK17" s="310">
        <v>152.38</v>
      </c>
      <c r="AL17" s="103">
        <f t="shared" si="9"/>
        <v>1556.5617</v>
      </c>
      <c r="AM17" s="309">
        <v>31.017999999999997</v>
      </c>
      <c r="AN17" s="311">
        <v>939</v>
      </c>
      <c r="AO17" s="87">
        <f t="shared" si="10"/>
        <v>29125.901999999998</v>
      </c>
      <c r="AP17" s="232">
        <f t="shared" si="2"/>
        <v>8689.454460492776</v>
      </c>
      <c r="AQ17" s="233">
        <f t="shared" si="3"/>
        <v>149.16666666666666</v>
      </c>
      <c r="AR17" s="71">
        <v>0</v>
      </c>
      <c r="AS17" s="71">
        <v>0</v>
      </c>
      <c r="AT17" s="71">
        <v>0</v>
      </c>
      <c r="AU17" s="71">
        <v>0</v>
      </c>
      <c r="AV17" s="71">
        <v>6</v>
      </c>
      <c r="AW17" s="71">
        <v>1440</v>
      </c>
      <c r="AX17" s="71">
        <v>0</v>
      </c>
      <c r="AZ17" s="92">
        <v>1156</v>
      </c>
      <c r="BA17" s="92">
        <v>1112</v>
      </c>
      <c r="BB17" s="92">
        <v>1372</v>
      </c>
      <c r="BC17" s="92">
        <f t="shared" si="11"/>
        <v>-44</v>
      </c>
      <c r="BD17" s="94">
        <f t="shared" si="12"/>
        <v>8689.454460492776</v>
      </c>
      <c r="BE17" s="92">
        <f t="shared" si="4"/>
        <v>8689.454460492776</v>
      </c>
      <c r="BF17" s="234">
        <v>1.655</v>
      </c>
      <c r="BG17" s="92">
        <v>1.655</v>
      </c>
      <c r="BH17" s="92">
        <v>32.39</v>
      </c>
      <c r="BI17" s="92">
        <v>29.73</v>
      </c>
      <c r="BJ17" s="92">
        <v>23.55</v>
      </c>
      <c r="BK17" s="92">
        <v>27.86</v>
      </c>
      <c r="BL17" s="99">
        <v>988.9</v>
      </c>
      <c r="BM17" s="99">
        <v>50.02</v>
      </c>
      <c r="BN17" s="99">
        <v>0.92679999999999996</v>
      </c>
      <c r="BO17" s="94">
        <v>96.61</v>
      </c>
      <c r="BP17" s="94">
        <v>86.35</v>
      </c>
      <c r="BQ17" s="131">
        <f t="shared" si="13"/>
        <v>-10.260000000000005</v>
      </c>
      <c r="BR17" s="92">
        <v>12230</v>
      </c>
      <c r="BS17" s="92">
        <v>12308</v>
      </c>
      <c r="BT17" s="312">
        <f t="shared" si="14"/>
        <v>78</v>
      </c>
      <c r="BU17" s="92">
        <f t="shared" si="15"/>
        <v>3.31</v>
      </c>
      <c r="BV17" s="94">
        <v>24</v>
      </c>
      <c r="BW17" s="94">
        <v>24</v>
      </c>
      <c r="BX17" s="92">
        <v>24</v>
      </c>
      <c r="BY17" s="92">
        <v>5.45</v>
      </c>
    </row>
    <row r="18" spans="1:77">
      <c r="A18" s="548"/>
      <c r="B18" s="213">
        <v>42804</v>
      </c>
      <c r="C18" s="69">
        <v>62.61</v>
      </c>
      <c r="D18" s="100">
        <v>0.67179999999999995</v>
      </c>
      <c r="E18" s="71">
        <v>76</v>
      </c>
      <c r="F18" s="71">
        <v>54</v>
      </c>
      <c r="G18" s="71">
        <v>24</v>
      </c>
      <c r="H18" s="71">
        <v>0</v>
      </c>
      <c r="I18" s="71">
        <v>24</v>
      </c>
      <c r="J18" s="71">
        <v>0</v>
      </c>
      <c r="K18" s="73">
        <v>0</v>
      </c>
      <c r="L18" s="73">
        <v>0</v>
      </c>
      <c r="M18" s="73">
        <v>0</v>
      </c>
      <c r="N18" s="73">
        <v>0</v>
      </c>
      <c r="O18" s="73">
        <v>0</v>
      </c>
      <c r="P18" s="73">
        <v>0</v>
      </c>
      <c r="Q18" s="127">
        <v>3706</v>
      </c>
      <c r="R18" s="75">
        <v>3595</v>
      </c>
      <c r="S18" s="75">
        <v>3595</v>
      </c>
      <c r="T18" s="229">
        <v>3532</v>
      </c>
      <c r="U18" s="230">
        <v>3641</v>
      </c>
      <c r="V18" s="71">
        <v>48</v>
      </c>
      <c r="W18" s="71">
        <v>0</v>
      </c>
      <c r="X18" s="71">
        <v>47</v>
      </c>
      <c r="Y18" s="71">
        <v>0</v>
      </c>
      <c r="Z18" s="71">
        <v>63</v>
      </c>
      <c r="AA18" s="71">
        <v>0</v>
      </c>
      <c r="AB18" s="77">
        <f t="shared" si="0"/>
        <v>109</v>
      </c>
      <c r="AC18" s="75">
        <f t="shared" si="5"/>
        <v>-63</v>
      </c>
      <c r="AD18" s="71">
        <v>154</v>
      </c>
      <c r="AE18" s="79">
        <f t="shared" si="6"/>
        <v>0.98511904761904767</v>
      </c>
      <c r="AF18" s="80">
        <f t="shared" si="7"/>
        <v>154.41666666666666</v>
      </c>
      <c r="AG18" s="79">
        <f t="shared" si="8"/>
        <v>0.95304910955207767</v>
      </c>
      <c r="AH18" s="81">
        <f t="shared" si="1"/>
        <v>1</v>
      </c>
      <c r="AI18" s="82">
        <f t="shared" si="16"/>
        <v>0.96835443037974678</v>
      </c>
      <c r="AJ18" s="309">
        <v>10.199999999999999</v>
      </c>
      <c r="AK18" s="310">
        <v>152.16</v>
      </c>
      <c r="AL18" s="103">
        <f t="shared" si="9"/>
        <v>1552.0319999999999</v>
      </c>
      <c r="AM18" s="309">
        <v>31.021999999999998</v>
      </c>
      <c r="AN18" s="311">
        <v>939</v>
      </c>
      <c r="AO18" s="87">
        <f t="shared" si="10"/>
        <v>29129.657999999999</v>
      </c>
      <c r="AP18" s="232">
        <f t="shared" si="2"/>
        <v>8686.7751981879937</v>
      </c>
      <c r="AQ18" s="233">
        <f t="shared" si="3"/>
        <v>149.79166666666666</v>
      </c>
      <c r="AR18" s="71">
        <v>0</v>
      </c>
      <c r="AS18" s="71">
        <v>0</v>
      </c>
      <c r="AT18" s="71">
        <v>0</v>
      </c>
      <c r="AU18" s="71">
        <v>0</v>
      </c>
      <c r="AV18" s="91">
        <v>5</v>
      </c>
      <c r="AW18" s="71">
        <v>1440</v>
      </c>
      <c r="AX18" s="71">
        <v>0</v>
      </c>
      <c r="AZ18" s="92">
        <v>1144</v>
      </c>
      <c r="BA18" s="92">
        <v>1115</v>
      </c>
      <c r="BB18" s="92">
        <v>1382</v>
      </c>
      <c r="BC18" s="92">
        <f t="shared" si="11"/>
        <v>-29</v>
      </c>
      <c r="BD18" s="94">
        <f t="shared" si="12"/>
        <v>8686.7751981879937</v>
      </c>
      <c r="BE18" s="92">
        <f t="shared" si="4"/>
        <v>8686.7751981879937</v>
      </c>
      <c r="BF18" s="234">
        <v>1.665</v>
      </c>
      <c r="BG18" s="92">
        <v>1.64</v>
      </c>
      <c r="BH18" s="92">
        <v>32.58</v>
      </c>
      <c r="BI18" s="92">
        <v>29.56</v>
      </c>
      <c r="BJ18" s="92">
        <v>23.68</v>
      </c>
      <c r="BK18" s="92">
        <v>27.89</v>
      </c>
      <c r="BL18" s="99">
        <v>988.6</v>
      </c>
      <c r="BM18" s="99">
        <v>50.02</v>
      </c>
      <c r="BN18" s="99">
        <v>0.92689999999999995</v>
      </c>
      <c r="BO18" s="94">
        <v>95.18</v>
      </c>
      <c r="BP18" s="98">
        <v>86.13</v>
      </c>
      <c r="BQ18" s="131">
        <f t="shared" si="13"/>
        <v>-9.0500000000000114</v>
      </c>
      <c r="BR18" s="92">
        <v>12286</v>
      </c>
      <c r="BS18" s="92">
        <v>12339</v>
      </c>
      <c r="BT18" s="312">
        <f t="shared" si="14"/>
        <v>53</v>
      </c>
      <c r="BU18" s="92">
        <f t="shared" si="15"/>
        <v>3.3049999999999997</v>
      </c>
      <c r="BV18" s="94">
        <v>24</v>
      </c>
      <c r="BW18" s="94">
        <v>24</v>
      </c>
      <c r="BX18" s="92">
        <v>21.7</v>
      </c>
      <c r="BY18" s="314">
        <v>8.6</v>
      </c>
    </row>
    <row r="19" spans="1:77">
      <c r="A19" s="549"/>
      <c r="B19" s="213">
        <v>42805</v>
      </c>
      <c r="C19" s="69">
        <v>62.05</v>
      </c>
      <c r="D19" s="100">
        <v>0.61070000000000002</v>
      </c>
      <c r="E19" s="71">
        <v>72</v>
      </c>
      <c r="F19" s="71">
        <v>51</v>
      </c>
      <c r="G19" s="71">
        <v>24</v>
      </c>
      <c r="H19" s="71">
        <v>0</v>
      </c>
      <c r="I19" s="71">
        <v>24</v>
      </c>
      <c r="J19" s="71">
        <v>0</v>
      </c>
      <c r="K19" s="71">
        <v>0</v>
      </c>
      <c r="L19" s="71">
        <v>0</v>
      </c>
      <c r="M19" s="106">
        <v>0</v>
      </c>
      <c r="N19" s="106">
        <v>0</v>
      </c>
      <c r="O19" s="106">
        <v>0</v>
      </c>
      <c r="P19" s="106">
        <v>0</v>
      </c>
      <c r="Q19" s="127">
        <v>3708</v>
      </c>
      <c r="R19" s="75">
        <v>3604</v>
      </c>
      <c r="S19" s="75">
        <v>3518</v>
      </c>
      <c r="T19" s="229">
        <v>3477</v>
      </c>
      <c r="U19" s="230">
        <v>3582</v>
      </c>
      <c r="V19" s="71">
        <v>46</v>
      </c>
      <c r="W19" s="71">
        <v>0</v>
      </c>
      <c r="X19" s="71">
        <v>47</v>
      </c>
      <c r="Y19" s="71">
        <v>0</v>
      </c>
      <c r="Z19" s="71">
        <v>63</v>
      </c>
      <c r="AA19" s="71">
        <v>0</v>
      </c>
      <c r="AB19" s="77">
        <f t="shared" si="0"/>
        <v>105</v>
      </c>
      <c r="AC19" s="75">
        <f t="shared" si="5"/>
        <v>-41</v>
      </c>
      <c r="AD19" s="71">
        <v>154</v>
      </c>
      <c r="AE19" s="79">
        <f t="shared" si="6"/>
        <v>0.9691558441558441</v>
      </c>
      <c r="AF19" s="80">
        <f t="shared" si="7"/>
        <v>154.5</v>
      </c>
      <c r="AG19" s="79">
        <f t="shared" si="8"/>
        <v>0.93770226537216828</v>
      </c>
      <c r="AH19" s="81">
        <f t="shared" si="1"/>
        <v>1</v>
      </c>
      <c r="AI19" s="82">
        <f t="shared" si="16"/>
        <v>0.97493767806267806</v>
      </c>
      <c r="AJ19" s="309">
        <v>10.220000000000001</v>
      </c>
      <c r="AK19" s="310">
        <v>152.30000000000001</v>
      </c>
      <c r="AL19" s="103">
        <f t="shared" si="9"/>
        <v>1556.5060000000003</v>
      </c>
      <c r="AM19" s="309">
        <v>30.366999999999997</v>
      </c>
      <c r="AN19" s="311">
        <v>939</v>
      </c>
      <c r="AO19" s="87">
        <f t="shared" si="10"/>
        <v>28514.612999999998</v>
      </c>
      <c r="AP19" s="232">
        <f t="shared" si="2"/>
        <v>8648.5818234109865</v>
      </c>
      <c r="AQ19" s="233">
        <f t="shared" si="3"/>
        <v>150.16666666666666</v>
      </c>
      <c r="AR19" s="71">
        <v>0</v>
      </c>
      <c r="AS19" s="71">
        <v>0</v>
      </c>
      <c r="AT19" s="71">
        <v>0</v>
      </c>
      <c r="AU19" s="71">
        <v>0</v>
      </c>
      <c r="AV19" s="91">
        <v>5</v>
      </c>
      <c r="AW19" s="71">
        <v>1126</v>
      </c>
      <c r="AX19" s="71">
        <v>0</v>
      </c>
      <c r="AZ19" s="92">
        <v>1115</v>
      </c>
      <c r="BA19" s="92">
        <v>1123</v>
      </c>
      <c r="BB19" s="92">
        <v>1344</v>
      </c>
      <c r="BC19" s="92">
        <f t="shared" si="11"/>
        <v>8</v>
      </c>
      <c r="BD19" s="94">
        <f t="shared" si="12"/>
        <v>8648.5818234109865</v>
      </c>
      <c r="BE19" s="92">
        <f t="shared" si="4"/>
        <v>8648.5818234109865</v>
      </c>
      <c r="BF19" s="234">
        <v>1.4039999999999999</v>
      </c>
      <c r="BG19" s="92">
        <v>1.385</v>
      </c>
      <c r="BH19" s="92">
        <v>31.78</v>
      </c>
      <c r="BI19" s="92">
        <v>28.97</v>
      </c>
      <c r="BJ19" s="92">
        <v>23.86</v>
      </c>
      <c r="BK19" s="92">
        <v>27.79</v>
      </c>
      <c r="BL19" s="99">
        <v>991.67</v>
      </c>
      <c r="BM19" s="99">
        <v>50.05</v>
      </c>
      <c r="BN19" s="99">
        <v>0.92689999999999995</v>
      </c>
      <c r="BO19" s="98">
        <v>91.39</v>
      </c>
      <c r="BP19" s="98">
        <v>85.97</v>
      </c>
      <c r="BQ19" s="131">
        <f t="shared" si="13"/>
        <v>-5.4200000000000017</v>
      </c>
      <c r="BR19" s="92">
        <v>12351</v>
      </c>
      <c r="BS19" s="92">
        <v>12314</v>
      </c>
      <c r="BT19" s="312">
        <f t="shared" si="14"/>
        <v>-37</v>
      </c>
      <c r="BU19" s="92">
        <f t="shared" si="15"/>
        <v>2.7889999999999997</v>
      </c>
      <c r="BV19" s="94">
        <v>24</v>
      </c>
      <c r="BW19" s="94">
        <v>24</v>
      </c>
      <c r="BX19" s="92">
        <v>14.3</v>
      </c>
      <c r="BY19" s="92">
        <v>3.81</v>
      </c>
    </row>
    <row r="20" spans="1:77">
      <c r="A20" s="547" t="s">
        <v>153</v>
      </c>
      <c r="B20" s="213">
        <v>42806</v>
      </c>
      <c r="C20" s="25">
        <v>63.3</v>
      </c>
      <c r="D20" s="26">
        <v>0.58399999999999996</v>
      </c>
      <c r="E20" s="27">
        <v>76</v>
      </c>
      <c r="F20" s="27">
        <v>53</v>
      </c>
      <c r="G20" s="27">
        <v>24</v>
      </c>
      <c r="H20" s="27">
        <v>0</v>
      </c>
      <c r="I20" s="27">
        <v>24</v>
      </c>
      <c r="J20" s="27">
        <v>0</v>
      </c>
      <c r="K20" s="27">
        <v>0</v>
      </c>
      <c r="L20" s="27">
        <v>0</v>
      </c>
      <c r="M20" s="29">
        <v>0</v>
      </c>
      <c r="N20" s="29">
        <v>0</v>
      </c>
      <c r="O20" s="29">
        <v>1</v>
      </c>
      <c r="P20" s="29">
        <v>0</v>
      </c>
      <c r="Q20" s="116">
        <v>3702</v>
      </c>
      <c r="R20" s="30">
        <v>3584</v>
      </c>
      <c r="S20" s="30">
        <v>3584</v>
      </c>
      <c r="T20" s="220">
        <v>3535</v>
      </c>
      <c r="U20" s="221">
        <v>3644</v>
      </c>
      <c r="V20" s="27">
        <v>46</v>
      </c>
      <c r="W20" s="27">
        <v>0</v>
      </c>
      <c r="X20" s="27">
        <v>46</v>
      </c>
      <c r="Y20" s="27">
        <v>0</v>
      </c>
      <c r="Z20" s="27">
        <v>63</v>
      </c>
      <c r="AA20" s="27">
        <v>0</v>
      </c>
      <c r="AB20" s="32">
        <f t="shared" si="0"/>
        <v>109</v>
      </c>
      <c r="AC20" s="237">
        <f t="shared" si="5"/>
        <v>-49</v>
      </c>
      <c r="AD20" s="27">
        <v>153</v>
      </c>
      <c r="AE20" s="34">
        <f t="shared" si="6"/>
        <v>0.99237472766884527</v>
      </c>
      <c r="AF20" s="35">
        <f t="shared" si="7"/>
        <v>154.25</v>
      </c>
      <c r="AG20" s="34">
        <f t="shared" si="8"/>
        <v>0.95488924905456507</v>
      </c>
      <c r="AH20" s="36">
        <f t="shared" si="1"/>
        <v>1</v>
      </c>
      <c r="AI20" s="37">
        <f t="shared" si="16"/>
        <v>0.97526881720430114</v>
      </c>
      <c r="AJ20" s="83">
        <v>10.25</v>
      </c>
      <c r="AK20" s="84">
        <v>152.74</v>
      </c>
      <c r="AL20" s="40">
        <f t="shared" si="9"/>
        <v>1565.585</v>
      </c>
      <c r="AM20" s="83">
        <v>31.039000000000001</v>
      </c>
      <c r="AN20" s="86">
        <v>939</v>
      </c>
      <c r="AO20" s="42">
        <f t="shared" si="10"/>
        <v>29145.621000000003</v>
      </c>
      <c r="AP20" s="216">
        <f t="shared" si="2"/>
        <v>8687.7527581329578</v>
      </c>
      <c r="AQ20" s="217">
        <f t="shared" si="3"/>
        <v>149.33333333333334</v>
      </c>
      <c r="AR20" s="27">
        <v>0</v>
      </c>
      <c r="AS20" s="45">
        <v>0</v>
      </c>
      <c r="AT20" s="45">
        <v>0</v>
      </c>
      <c r="AU20" s="27">
        <v>0</v>
      </c>
      <c r="AV20" s="45">
        <v>4</v>
      </c>
      <c r="AW20" s="27">
        <v>1380</v>
      </c>
      <c r="AX20" s="27">
        <v>0</v>
      </c>
      <c r="AZ20" s="46">
        <v>1112</v>
      </c>
      <c r="BA20" s="46">
        <v>1117</v>
      </c>
      <c r="BB20" s="46">
        <v>1415</v>
      </c>
      <c r="BC20" s="218">
        <f t="shared" si="11"/>
        <v>5</v>
      </c>
      <c r="BD20" s="46">
        <f t="shared" si="12"/>
        <v>8687.7527581329578</v>
      </c>
      <c r="BE20" s="46">
        <f t="shared" si="4"/>
        <v>8687.7527581329578</v>
      </c>
      <c r="BF20" s="238">
        <v>1.8080000000000001</v>
      </c>
      <c r="BG20" s="46">
        <v>1.8080000000000001</v>
      </c>
      <c r="BH20" s="46">
        <v>19.3</v>
      </c>
      <c r="BI20" s="46">
        <v>28.9</v>
      </c>
      <c r="BJ20" s="46">
        <v>23.8</v>
      </c>
      <c r="BK20" s="46">
        <v>27.6</v>
      </c>
      <c r="BL20" s="112">
        <v>996.1</v>
      </c>
      <c r="BM20" s="112">
        <v>50</v>
      </c>
      <c r="BN20" s="112">
        <v>0.92710000000000004</v>
      </c>
      <c r="BO20" s="47">
        <v>91.4</v>
      </c>
      <c r="BP20" s="47">
        <v>85.8</v>
      </c>
      <c r="BQ20" s="54">
        <f t="shared" si="13"/>
        <v>-5.6000000000000085</v>
      </c>
      <c r="BR20" s="46">
        <v>12359</v>
      </c>
      <c r="BS20" s="46">
        <v>12363</v>
      </c>
      <c r="BT20" s="169">
        <f t="shared" si="14"/>
        <v>4</v>
      </c>
      <c r="BU20" s="46">
        <f t="shared" si="15"/>
        <v>3.6160000000000001</v>
      </c>
      <c r="BV20" s="47">
        <v>24</v>
      </c>
      <c r="BW20" s="47">
        <v>24</v>
      </c>
      <c r="BX20" s="46">
        <v>14.6</v>
      </c>
      <c r="BY20" s="46">
        <v>5.0999999999999996</v>
      </c>
    </row>
    <row r="21" spans="1:77">
      <c r="A21" s="548"/>
      <c r="B21" s="213">
        <v>42807</v>
      </c>
      <c r="C21" s="25">
        <v>64.8</v>
      </c>
      <c r="D21" s="26">
        <v>0.55200000000000005</v>
      </c>
      <c r="E21" s="27">
        <v>76</v>
      </c>
      <c r="F21" s="27">
        <v>54</v>
      </c>
      <c r="G21" s="27">
        <v>24</v>
      </c>
      <c r="H21" s="27">
        <v>0</v>
      </c>
      <c r="I21" s="27">
        <v>24</v>
      </c>
      <c r="J21" s="27">
        <v>0</v>
      </c>
      <c r="K21" s="29">
        <v>0</v>
      </c>
      <c r="L21" s="29">
        <v>0</v>
      </c>
      <c r="M21" s="29">
        <v>0</v>
      </c>
      <c r="N21" s="29">
        <v>0</v>
      </c>
      <c r="O21" s="29">
        <v>0</v>
      </c>
      <c r="P21" s="29">
        <v>0</v>
      </c>
      <c r="Q21" s="116">
        <v>3697</v>
      </c>
      <c r="R21" s="30">
        <v>3582</v>
      </c>
      <c r="S21" s="30">
        <v>3582</v>
      </c>
      <c r="T21" s="119">
        <v>3530</v>
      </c>
      <c r="U21" s="221">
        <v>3637</v>
      </c>
      <c r="V21" s="27">
        <v>46</v>
      </c>
      <c r="W21" s="27">
        <v>0</v>
      </c>
      <c r="X21" s="27">
        <v>46</v>
      </c>
      <c r="Y21" s="27">
        <v>0</v>
      </c>
      <c r="Z21" s="27">
        <v>63</v>
      </c>
      <c r="AA21" s="27">
        <v>0</v>
      </c>
      <c r="AB21" s="32">
        <f t="shared" si="0"/>
        <v>107</v>
      </c>
      <c r="AC21" s="237">
        <f t="shared" si="5"/>
        <v>-52</v>
      </c>
      <c r="AD21" s="27">
        <v>154</v>
      </c>
      <c r="AE21" s="34">
        <f t="shared" si="6"/>
        <v>0.98403679653679654</v>
      </c>
      <c r="AF21" s="35">
        <f t="shared" si="7"/>
        <v>154.04166666666666</v>
      </c>
      <c r="AG21" s="34">
        <f t="shared" si="8"/>
        <v>0.95482823911279413</v>
      </c>
      <c r="AH21" s="36">
        <f t="shared" si="1"/>
        <v>1</v>
      </c>
      <c r="AI21" s="37">
        <f t="shared" si="16"/>
        <v>0.97419354838709671</v>
      </c>
      <c r="AJ21" s="83">
        <v>10.012</v>
      </c>
      <c r="AK21" s="84">
        <v>153.24</v>
      </c>
      <c r="AL21" s="40">
        <f t="shared" si="9"/>
        <v>1534.2388800000001</v>
      </c>
      <c r="AM21" s="83">
        <v>31.001000000000001</v>
      </c>
      <c r="AN21" s="86">
        <v>939</v>
      </c>
      <c r="AO21" s="42">
        <f t="shared" si="10"/>
        <v>29109.939000000002</v>
      </c>
      <c r="AP21" s="216">
        <f t="shared" si="2"/>
        <v>8681.0702209631745</v>
      </c>
      <c r="AQ21" s="217">
        <f t="shared" si="3"/>
        <v>149.25</v>
      </c>
      <c r="AR21" s="27">
        <v>0</v>
      </c>
      <c r="AS21" s="45">
        <v>0</v>
      </c>
      <c r="AT21" s="45">
        <v>0</v>
      </c>
      <c r="AU21" s="27">
        <v>0</v>
      </c>
      <c r="AV21" s="45">
        <v>4</v>
      </c>
      <c r="AW21" s="27">
        <v>1440</v>
      </c>
      <c r="AX21" s="27">
        <v>0</v>
      </c>
      <c r="AZ21" s="46">
        <v>1111</v>
      </c>
      <c r="BA21" s="46">
        <v>1106</v>
      </c>
      <c r="BB21" s="46">
        <v>1420</v>
      </c>
      <c r="BC21" s="218">
        <f t="shared" si="11"/>
        <v>-5</v>
      </c>
      <c r="BD21" s="46">
        <f t="shared" si="12"/>
        <v>8681.0702209631745</v>
      </c>
      <c r="BE21" s="46">
        <f t="shared" si="4"/>
        <v>8681.0702209631745</v>
      </c>
      <c r="BF21" s="228">
        <v>1.8460000000000001</v>
      </c>
      <c r="BG21" s="52">
        <v>1.8440000000000001</v>
      </c>
      <c r="BH21" s="52">
        <v>31.4</v>
      </c>
      <c r="BI21" s="52">
        <v>28.9</v>
      </c>
      <c r="BJ21" s="52">
        <v>23.7</v>
      </c>
      <c r="BK21" s="52">
        <v>27.7</v>
      </c>
      <c r="BL21" s="52">
        <v>996.4</v>
      </c>
      <c r="BM21" s="50">
        <v>50.05</v>
      </c>
      <c r="BN21" s="52">
        <v>0.92710000000000004</v>
      </c>
      <c r="BO21" s="47">
        <v>91.7</v>
      </c>
      <c r="BP21" s="47">
        <v>85.6</v>
      </c>
      <c r="BQ21" s="54">
        <f t="shared" si="13"/>
        <v>-6.1000000000000085</v>
      </c>
      <c r="BR21" s="46">
        <v>12385</v>
      </c>
      <c r="BS21" s="46">
        <v>12427</v>
      </c>
      <c r="BT21" s="169">
        <f t="shared" si="14"/>
        <v>42</v>
      </c>
      <c r="BU21" s="46">
        <f t="shared" si="15"/>
        <v>3.6900000000000004</v>
      </c>
      <c r="BV21" s="47">
        <v>24</v>
      </c>
      <c r="BW21" s="47">
        <v>24</v>
      </c>
      <c r="BX21" s="47">
        <v>15.4</v>
      </c>
      <c r="BY21" s="47">
        <v>5.6</v>
      </c>
    </row>
    <row r="22" spans="1:77">
      <c r="A22" s="548"/>
      <c r="B22" s="213">
        <v>42808</v>
      </c>
      <c r="C22" s="25">
        <v>65.599999999999994</v>
      </c>
      <c r="D22" s="26">
        <v>0.53500000000000003</v>
      </c>
      <c r="E22" s="27">
        <v>76</v>
      </c>
      <c r="F22" s="27">
        <v>54</v>
      </c>
      <c r="G22" s="27">
        <v>24</v>
      </c>
      <c r="H22" s="27">
        <v>0</v>
      </c>
      <c r="I22" s="27">
        <v>24</v>
      </c>
      <c r="J22" s="27">
        <v>0</v>
      </c>
      <c r="K22" s="29">
        <v>0</v>
      </c>
      <c r="L22" s="29">
        <v>0</v>
      </c>
      <c r="M22" s="29">
        <v>0</v>
      </c>
      <c r="N22" s="29">
        <v>0</v>
      </c>
      <c r="O22" s="29">
        <v>0</v>
      </c>
      <c r="P22" s="29">
        <v>0</v>
      </c>
      <c r="Q22" s="116">
        <v>3697</v>
      </c>
      <c r="R22" s="30">
        <v>3580</v>
      </c>
      <c r="S22" s="30">
        <v>3580</v>
      </c>
      <c r="T22" s="119">
        <v>3528</v>
      </c>
      <c r="U22" s="221">
        <v>3640</v>
      </c>
      <c r="V22" s="27">
        <v>46</v>
      </c>
      <c r="W22" s="27">
        <v>0</v>
      </c>
      <c r="X22" s="27">
        <v>46</v>
      </c>
      <c r="Y22" s="27">
        <v>0</v>
      </c>
      <c r="Z22" s="315">
        <v>63</v>
      </c>
      <c r="AA22" s="27">
        <v>0</v>
      </c>
      <c r="AB22" s="32">
        <f t="shared" si="0"/>
        <v>112</v>
      </c>
      <c r="AC22" s="237">
        <f t="shared" si="5"/>
        <v>-52</v>
      </c>
      <c r="AD22" s="27">
        <v>154</v>
      </c>
      <c r="AE22" s="34">
        <f t="shared" si="6"/>
        <v>0.98484848484848486</v>
      </c>
      <c r="AF22" s="35">
        <f t="shared" si="7"/>
        <v>154.04166666666666</v>
      </c>
      <c r="AG22" s="34">
        <f t="shared" si="8"/>
        <v>0.95428725994049224</v>
      </c>
      <c r="AH22" s="36">
        <f t="shared" si="1"/>
        <v>1</v>
      </c>
      <c r="AI22" s="37">
        <f t="shared" si="16"/>
        <v>0.97419354838709671</v>
      </c>
      <c r="AJ22" s="83">
        <v>10.002000000000001</v>
      </c>
      <c r="AK22" s="84">
        <v>151.91</v>
      </c>
      <c r="AL22" s="40">
        <f t="shared" si="9"/>
        <v>1519.40382</v>
      </c>
      <c r="AM22" s="83">
        <v>30.98</v>
      </c>
      <c r="AN22" s="86">
        <v>939</v>
      </c>
      <c r="AO22" s="42">
        <f t="shared" si="10"/>
        <v>29090.22</v>
      </c>
      <c r="AP22" s="216">
        <f t="shared" si="2"/>
        <v>8676.197227891158</v>
      </c>
      <c r="AQ22" s="217">
        <f t="shared" si="3"/>
        <v>149.16666666666666</v>
      </c>
      <c r="AR22" s="27">
        <v>0</v>
      </c>
      <c r="AS22" s="45">
        <v>0</v>
      </c>
      <c r="AT22" s="45">
        <v>0</v>
      </c>
      <c r="AU22" s="27">
        <v>0</v>
      </c>
      <c r="AV22" s="45">
        <v>4</v>
      </c>
      <c r="AW22" s="27">
        <v>1440</v>
      </c>
      <c r="AX22" s="27">
        <v>0</v>
      </c>
      <c r="AZ22" s="46">
        <v>1115</v>
      </c>
      <c r="BA22" s="46">
        <v>1103</v>
      </c>
      <c r="BB22" s="46">
        <v>1422</v>
      </c>
      <c r="BC22" s="218">
        <f t="shared" si="11"/>
        <v>-12</v>
      </c>
      <c r="BD22" s="46">
        <f t="shared" si="12"/>
        <v>8676.197227891158</v>
      </c>
      <c r="BE22" s="46">
        <f t="shared" si="4"/>
        <v>8676.197227891158</v>
      </c>
      <c r="BF22" s="228">
        <v>1.893</v>
      </c>
      <c r="BG22" s="52">
        <v>1.931</v>
      </c>
      <c r="BH22" s="52">
        <v>31.4</v>
      </c>
      <c r="BI22" s="52">
        <v>29.1</v>
      </c>
      <c r="BJ22" s="52">
        <v>23.6</v>
      </c>
      <c r="BK22" s="52">
        <v>27.7</v>
      </c>
      <c r="BL22" s="115">
        <v>998.1</v>
      </c>
      <c r="BM22" s="50">
        <v>50.06</v>
      </c>
      <c r="BN22" s="53">
        <v>0.9274</v>
      </c>
      <c r="BO22" s="47">
        <v>92.3</v>
      </c>
      <c r="BP22" s="47">
        <v>85.6</v>
      </c>
      <c r="BQ22" s="54">
        <f t="shared" si="13"/>
        <v>-6.7000000000000028</v>
      </c>
      <c r="BR22" s="46">
        <v>12393</v>
      </c>
      <c r="BS22" s="46">
        <v>12464</v>
      </c>
      <c r="BT22" s="169">
        <f t="shared" si="14"/>
        <v>71</v>
      </c>
      <c r="BU22" s="46">
        <f t="shared" si="15"/>
        <v>3.8239999999999998</v>
      </c>
      <c r="BV22" s="47">
        <v>24</v>
      </c>
      <c r="BW22" s="47">
        <v>24</v>
      </c>
      <c r="BX22" s="46">
        <v>17.3</v>
      </c>
      <c r="BY22" s="46">
        <v>2.2999999999999998</v>
      </c>
    </row>
    <row r="23" spans="1:77">
      <c r="A23" s="548"/>
      <c r="B23" s="213">
        <v>42809</v>
      </c>
      <c r="C23" s="25">
        <v>66.3</v>
      </c>
      <c r="D23" s="26">
        <v>0.59199999999999997</v>
      </c>
      <c r="E23" s="27">
        <v>73</v>
      </c>
      <c r="F23" s="27">
        <v>60</v>
      </c>
      <c r="G23" s="27">
        <v>24</v>
      </c>
      <c r="H23" s="27">
        <v>0</v>
      </c>
      <c r="I23" s="27">
        <v>24</v>
      </c>
      <c r="J23" s="27">
        <v>0</v>
      </c>
      <c r="K23" s="29">
        <v>0</v>
      </c>
      <c r="L23" s="29">
        <v>0</v>
      </c>
      <c r="M23" s="29">
        <v>0</v>
      </c>
      <c r="N23" s="29">
        <v>0</v>
      </c>
      <c r="O23" s="29">
        <v>0</v>
      </c>
      <c r="P23" s="29">
        <v>0</v>
      </c>
      <c r="Q23" s="116">
        <v>3690</v>
      </c>
      <c r="R23" s="30">
        <v>3584</v>
      </c>
      <c r="S23" s="30">
        <v>3584</v>
      </c>
      <c r="T23" s="119">
        <v>3526</v>
      </c>
      <c r="U23" s="241">
        <v>3631</v>
      </c>
      <c r="V23" s="27">
        <v>47</v>
      </c>
      <c r="W23" s="27">
        <v>0</v>
      </c>
      <c r="X23" s="27">
        <v>45</v>
      </c>
      <c r="Y23" s="27">
        <v>0</v>
      </c>
      <c r="Z23" s="27">
        <v>63</v>
      </c>
      <c r="AA23" s="27">
        <v>0</v>
      </c>
      <c r="AB23" s="32">
        <f t="shared" si="0"/>
        <v>105</v>
      </c>
      <c r="AC23" s="242">
        <f t="shared" si="5"/>
        <v>-58</v>
      </c>
      <c r="AD23" s="27">
        <v>154</v>
      </c>
      <c r="AE23" s="34">
        <f t="shared" si="6"/>
        <v>0.98241341991341991</v>
      </c>
      <c r="AF23" s="35">
        <f t="shared" si="7"/>
        <v>153.75</v>
      </c>
      <c r="AG23" s="34">
        <f t="shared" si="8"/>
        <v>0.9555555555555556</v>
      </c>
      <c r="AH23" s="36">
        <f t="shared" si="1"/>
        <v>1</v>
      </c>
      <c r="AI23" s="37">
        <f t="shared" si="16"/>
        <v>0.96774193548387089</v>
      </c>
      <c r="AJ23" s="83">
        <v>10</v>
      </c>
      <c r="AK23" s="84">
        <v>152.33000000000001</v>
      </c>
      <c r="AL23" s="40">
        <f t="shared" si="9"/>
        <v>1523.3000000000002</v>
      </c>
      <c r="AM23" s="83">
        <v>31.173000000000002</v>
      </c>
      <c r="AN23" s="86">
        <v>939</v>
      </c>
      <c r="AO23" s="42">
        <f t="shared" si="10"/>
        <v>29271.447</v>
      </c>
      <c r="AP23" s="244">
        <f t="shared" si="2"/>
        <v>8733.620816789562</v>
      </c>
      <c r="AQ23" s="217">
        <f t="shared" si="3"/>
        <v>149.33333333333334</v>
      </c>
      <c r="AR23" s="27">
        <v>0</v>
      </c>
      <c r="AS23" s="45">
        <v>0</v>
      </c>
      <c r="AT23" s="45">
        <v>0</v>
      </c>
      <c r="AU23" s="27">
        <v>0</v>
      </c>
      <c r="AV23" s="45">
        <v>5</v>
      </c>
      <c r="AW23" s="27">
        <v>1440</v>
      </c>
      <c r="AX23" s="27">
        <v>0</v>
      </c>
      <c r="AZ23" s="46">
        <v>1139</v>
      </c>
      <c r="BA23" s="46">
        <v>1091</v>
      </c>
      <c r="BB23" s="46">
        <v>1401</v>
      </c>
      <c r="BC23" s="218">
        <f t="shared" si="11"/>
        <v>-48</v>
      </c>
      <c r="BD23" s="46">
        <f t="shared" si="12"/>
        <v>8733.620816789562</v>
      </c>
      <c r="BE23" s="46">
        <f t="shared" si="4"/>
        <v>8733.620816789562</v>
      </c>
      <c r="BF23" s="245">
        <v>1.752</v>
      </c>
      <c r="BG23" s="52">
        <v>1.752</v>
      </c>
      <c r="BH23" s="52">
        <v>31.9</v>
      </c>
      <c r="BI23" s="52">
        <v>29.5</v>
      </c>
      <c r="BJ23" s="52">
        <v>23.4</v>
      </c>
      <c r="BK23" s="52">
        <v>27.6</v>
      </c>
      <c r="BL23" s="52">
        <v>997.08</v>
      </c>
      <c r="BM23" s="50">
        <v>50.01</v>
      </c>
      <c r="BN23" s="52">
        <v>0.92810000000000004</v>
      </c>
      <c r="BO23" s="47">
        <v>95.6</v>
      </c>
      <c r="BP23" s="47">
        <v>85.7</v>
      </c>
      <c r="BQ23" s="54">
        <f t="shared" si="13"/>
        <v>-9.8999999999999915</v>
      </c>
      <c r="BR23" s="46">
        <v>12336</v>
      </c>
      <c r="BS23" s="46">
        <v>12484</v>
      </c>
      <c r="BT23" s="169">
        <f t="shared" si="14"/>
        <v>148</v>
      </c>
      <c r="BU23" s="46">
        <f t="shared" si="15"/>
        <v>3.504</v>
      </c>
      <c r="BV23" s="47">
        <v>24</v>
      </c>
      <c r="BW23" s="47">
        <v>24</v>
      </c>
      <c r="BX23" s="46">
        <v>24</v>
      </c>
      <c r="BY23" s="46">
        <v>7.12</v>
      </c>
    </row>
    <row r="24" spans="1:77">
      <c r="A24" s="548"/>
      <c r="B24" s="213">
        <v>42810</v>
      </c>
      <c r="C24" s="25">
        <v>70.400000000000006</v>
      </c>
      <c r="D24" s="26">
        <v>0.57199999999999995</v>
      </c>
      <c r="E24" s="28">
        <v>81</v>
      </c>
      <c r="F24" s="28">
        <v>61</v>
      </c>
      <c r="G24" s="28">
        <v>24</v>
      </c>
      <c r="H24" s="28">
        <v>0</v>
      </c>
      <c r="I24" s="28">
        <v>24</v>
      </c>
      <c r="J24" s="28">
        <v>0</v>
      </c>
      <c r="K24" s="248">
        <v>0</v>
      </c>
      <c r="L24" s="248">
        <v>0</v>
      </c>
      <c r="M24" s="248">
        <v>0</v>
      </c>
      <c r="N24" s="248">
        <v>0</v>
      </c>
      <c r="O24" s="248">
        <v>15</v>
      </c>
      <c r="P24" s="248">
        <v>47</v>
      </c>
      <c r="Q24" s="116">
        <v>3675</v>
      </c>
      <c r="R24" s="30">
        <v>3606</v>
      </c>
      <c r="S24" s="30">
        <v>3606</v>
      </c>
      <c r="T24" s="316">
        <v>3545</v>
      </c>
      <c r="U24" s="221">
        <v>3654</v>
      </c>
      <c r="V24" s="27">
        <v>47</v>
      </c>
      <c r="W24" s="28">
        <v>0</v>
      </c>
      <c r="X24" s="28">
        <v>45</v>
      </c>
      <c r="Y24" s="28">
        <v>0</v>
      </c>
      <c r="Z24" s="28">
        <v>63</v>
      </c>
      <c r="AA24" s="28">
        <v>0</v>
      </c>
      <c r="AB24" s="32">
        <f t="shared" si="0"/>
        <v>109</v>
      </c>
      <c r="AC24" s="237">
        <f t="shared" si="5"/>
        <v>-61</v>
      </c>
      <c r="AD24" s="28">
        <v>155</v>
      </c>
      <c r="AE24" s="249">
        <f t="shared" si="6"/>
        <v>0.98225806451612907</v>
      </c>
      <c r="AF24" s="35">
        <f t="shared" si="7"/>
        <v>153.125</v>
      </c>
      <c r="AG24" s="34">
        <f t="shared" si="8"/>
        <v>0.96462585034013604</v>
      </c>
      <c r="AH24" s="36">
        <f t="shared" si="1"/>
        <v>1</v>
      </c>
      <c r="AI24" s="37">
        <f t="shared" si="16"/>
        <v>0.98895609318996414</v>
      </c>
      <c r="AJ24" s="83">
        <v>10.178000000000001</v>
      </c>
      <c r="AK24" s="84">
        <v>151.97</v>
      </c>
      <c r="AL24" s="40">
        <f t="shared" si="9"/>
        <v>1546.7506600000002</v>
      </c>
      <c r="AM24" s="83">
        <v>31.18</v>
      </c>
      <c r="AN24" s="86">
        <v>939</v>
      </c>
      <c r="AO24" s="42">
        <f t="shared" si="10"/>
        <v>29278.02</v>
      </c>
      <c r="AP24" s="216">
        <f t="shared" si="2"/>
        <v>8695.2808631875887</v>
      </c>
      <c r="AQ24" s="217">
        <f t="shared" si="3"/>
        <v>150.25</v>
      </c>
      <c r="AR24" s="27">
        <v>0</v>
      </c>
      <c r="AS24" s="250">
        <v>0</v>
      </c>
      <c r="AT24" s="250">
        <v>0</v>
      </c>
      <c r="AU24" s="28">
        <v>0</v>
      </c>
      <c r="AV24" s="250">
        <v>5</v>
      </c>
      <c r="AW24" s="28">
        <v>493</v>
      </c>
      <c r="AX24" s="28">
        <v>0</v>
      </c>
      <c r="AZ24" s="46">
        <v>1120</v>
      </c>
      <c r="BA24" s="46">
        <v>1082</v>
      </c>
      <c r="BB24" s="46">
        <v>1452</v>
      </c>
      <c r="BC24" s="218">
        <f t="shared" si="11"/>
        <v>-38</v>
      </c>
      <c r="BD24" s="46">
        <f t="shared" si="12"/>
        <v>8695.2808631875887</v>
      </c>
      <c r="BE24" s="46">
        <f t="shared" si="4"/>
        <v>8695.2808631875887</v>
      </c>
      <c r="BF24" s="228">
        <v>2.0779999999999998</v>
      </c>
      <c r="BG24" s="52">
        <v>2.0779999999999998</v>
      </c>
      <c r="BH24" s="52">
        <v>31.4</v>
      </c>
      <c r="BI24" s="52">
        <v>29.2</v>
      </c>
      <c r="BJ24" s="52">
        <v>23.3</v>
      </c>
      <c r="BK24" s="52">
        <v>27.5</v>
      </c>
      <c r="BL24" s="52">
        <v>994.58</v>
      </c>
      <c r="BM24" s="50">
        <v>50.03</v>
      </c>
      <c r="BN24" s="52">
        <v>0.92759999999999998</v>
      </c>
      <c r="BO24" s="47">
        <v>95.3</v>
      </c>
      <c r="BP24" s="47">
        <v>85.7</v>
      </c>
      <c r="BQ24" s="54">
        <f t="shared" si="13"/>
        <v>-9.5999999999999943</v>
      </c>
      <c r="BR24" s="46">
        <v>12388</v>
      </c>
      <c r="BS24" s="46">
        <v>12526</v>
      </c>
      <c r="BT24" s="169">
        <f t="shared" si="14"/>
        <v>138</v>
      </c>
      <c r="BU24" s="46">
        <f t="shared" si="15"/>
        <v>4.1559999999999997</v>
      </c>
      <c r="BV24" s="47">
        <v>24</v>
      </c>
      <c r="BW24" s="47">
        <v>24</v>
      </c>
      <c r="BX24" s="46">
        <v>24</v>
      </c>
      <c r="BY24" s="46">
        <v>9.75</v>
      </c>
    </row>
    <row r="25" spans="1:77">
      <c r="A25" s="548"/>
      <c r="B25" s="213">
        <v>42811</v>
      </c>
      <c r="C25" s="25">
        <v>72.400000000000006</v>
      </c>
      <c r="D25" s="26">
        <v>0.57499999999999996</v>
      </c>
      <c r="E25" s="124">
        <v>84</v>
      </c>
      <c r="F25" s="124">
        <v>61</v>
      </c>
      <c r="G25" s="27">
        <v>24</v>
      </c>
      <c r="H25" s="27">
        <v>0</v>
      </c>
      <c r="I25" s="27">
        <v>24</v>
      </c>
      <c r="J25" s="27">
        <v>0</v>
      </c>
      <c r="K25" s="29">
        <v>0</v>
      </c>
      <c r="L25" s="29">
        <v>0</v>
      </c>
      <c r="M25" s="29">
        <v>0</v>
      </c>
      <c r="N25" s="29">
        <v>0</v>
      </c>
      <c r="O25" s="29">
        <v>24</v>
      </c>
      <c r="P25" s="29">
        <v>0</v>
      </c>
      <c r="Q25" s="116">
        <v>3657</v>
      </c>
      <c r="R25" s="30">
        <v>3603</v>
      </c>
      <c r="S25" s="30">
        <v>3603</v>
      </c>
      <c r="T25" s="316">
        <v>3539</v>
      </c>
      <c r="U25" s="221">
        <v>3648</v>
      </c>
      <c r="V25" s="27">
        <v>46</v>
      </c>
      <c r="W25" s="27">
        <v>0</v>
      </c>
      <c r="X25" s="27">
        <v>44</v>
      </c>
      <c r="Y25" s="27">
        <v>0</v>
      </c>
      <c r="Z25" s="27">
        <v>61</v>
      </c>
      <c r="AA25" s="27">
        <v>0</v>
      </c>
      <c r="AB25" s="32">
        <f t="shared" si="0"/>
        <v>109</v>
      </c>
      <c r="AC25" s="237">
        <f t="shared" si="5"/>
        <v>-64</v>
      </c>
      <c r="AD25" s="28">
        <v>154</v>
      </c>
      <c r="AE25" s="34">
        <f t="shared" si="6"/>
        <v>0.98701298701298701</v>
      </c>
      <c r="AF25" s="35">
        <f t="shared" si="7"/>
        <v>152.375</v>
      </c>
      <c r="AG25" s="34">
        <f t="shared" si="8"/>
        <v>0.96773311457478806</v>
      </c>
      <c r="AH25" s="36">
        <f t="shared" si="1"/>
        <v>1</v>
      </c>
      <c r="AI25" s="37">
        <f t="shared" si="16"/>
        <v>1</v>
      </c>
      <c r="AJ25" s="57">
        <v>10.378</v>
      </c>
      <c r="AK25" s="62">
        <v>154.36000000000001</v>
      </c>
      <c r="AL25" s="40">
        <f t="shared" si="9"/>
        <v>1601.9480800000001</v>
      </c>
      <c r="AM25" s="57">
        <v>31.02</v>
      </c>
      <c r="AN25" s="59">
        <v>940</v>
      </c>
      <c r="AO25" s="42">
        <f t="shared" si="10"/>
        <v>29158.799999999999</v>
      </c>
      <c r="AP25" s="216">
        <f t="shared" si="2"/>
        <v>8691.9322068380898</v>
      </c>
      <c r="AQ25" s="217">
        <f t="shared" si="3"/>
        <v>150.125</v>
      </c>
      <c r="AR25" s="27">
        <v>0</v>
      </c>
      <c r="AS25" s="45">
        <v>0</v>
      </c>
      <c r="AT25" s="45">
        <v>0</v>
      </c>
      <c r="AU25" s="27">
        <v>0</v>
      </c>
      <c r="AV25" s="45">
        <v>0</v>
      </c>
      <c r="AW25" s="27">
        <v>0</v>
      </c>
      <c r="AX25" s="27">
        <v>0</v>
      </c>
      <c r="AZ25" s="46">
        <v>1107</v>
      </c>
      <c r="BA25" s="46">
        <v>1067</v>
      </c>
      <c r="BB25" s="46">
        <v>1474</v>
      </c>
      <c r="BC25" s="218">
        <f t="shared" si="11"/>
        <v>-40</v>
      </c>
      <c r="BD25" s="46">
        <f t="shared" si="12"/>
        <v>8691.9322068380898</v>
      </c>
      <c r="BE25" s="46">
        <f t="shared" si="4"/>
        <v>8691.9322068380898</v>
      </c>
      <c r="BF25" s="228">
        <v>2.2629999999999999</v>
      </c>
      <c r="BG25" s="52">
        <v>2.2610000000000001</v>
      </c>
      <c r="BH25" s="52">
        <v>31.2</v>
      </c>
      <c r="BI25" s="52">
        <v>28.9</v>
      </c>
      <c r="BJ25" s="52">
        <v>23</v>
      </c>
      <c r="BK25" s="52">
        <v>27.5</v>
      </c>
      <c r="BL25" s="52">
        <v>992.22</v>
      </c>
      <c r="BM25" s="50">
        <v>50</v>
      </c>
      <c r="BN25" s="52">
        <v>0.92720000000000002</v>
      </c>
      <c r="BO25" s="47">
        <v>95.2</v>
      </c>
      <c r="BP25" s="47">
        <v>85.7</v>
      </c>
      <c r="BQ25" s="54">
        <f t="shared" si="13"/>
        <v>-9.5</v>
      </c>
      <c r="BR25" s="46">
        <v>12414</v>
      </c>
      <c r="BS25" s="46">
        <v>12564</v>
      </c>
      <c r="BT25" s="169">
        <f t="shared" si="14"/>
        <v>150</v>
      </c>
      <c r="BU25" s="46">
        <f t="shared" si="15"/>
        <v>4.524</v>
      </c>
      <c r="BV25" s="47">
        <v>24</v>
      </c>
      <c r="BW25" s="47">
        <v>24</v>
      </c>
      <c r="BX25" s="46">
        <v>24</v>
      </c>
      <c r="BY25" s="46">
        <v>7.16</v>
      </c>
    </row>
    <row r="26" spans="1:77">
      <c r="A26" s="549"/>
      <c r="B26" s="213">
        <v>42812</v>
      </c>
      <c r="C26" s="25">
        <v>73.400000000000006</v>
      </c>
      <c r="D26" s="26">
        <v>0.55500000000000005</v>
      </c>
      <c r="E26" s="28">
        <v>85</v>
      </c>
      <c r="F26" s="28">
        <v>63</v>
      </c>
      <c r="G26" s="27">
        <v>24</v>
      </c>
      <c r="H26" s="27">
        <v>0</v>
      </c>
      <c r="I26" s="27">
        <v>24</v>
      </c>
      <c r="J26" s="27">
        <v>0</v>
      </c>
      <c r="K26" s="29">
        <v>0</v>
      </c>
      <c r="L26" s="29">
        <v>0</v>
      </c>
      <c r="M26" s="29">
        <v>0</v>
      </c>
      <c r="N26" s="29">
        <v>0</v>
      </c>
      <c r="O26" s="29">
        <v>24</v>
      </c>
      <c r="P26" s="29">
        <v>0</v>
      </c>
      <c r="Q26" s="116">
        <v>3653</v>
      </c>
      <c r="R26" s="30">
        <v>3597</v>
      </c>
      <c r="S26" s="30">
        <v>3597</v>
      </c>
      <c r="T26" s="119">
        <v>3538</v>
      </c>
      <c r="U26" s="221">
        <v>3646</v>
      </c>
      <c r="V26" s="27">
        <v>46</v>
      </c>
      <c r="W26" s="28">
        <v>0</v>
      </c>
      <c r="X26" s="28">
        <v>44</v>
      </c>
      <c r="Y26" s="28">
        <v>0</v>
      </c>
      <c r="Z26" s="28">
        <v>62</v>
      </c>
      <c r="AA26" s="28">
        <v>0</v>
      </c>
      <c r="AB26" s="32">
        <f t="shared" si="0"/>
        <v>108</v>
      </c>
      <c r="AC26" s="237">
        <f t="shared" si="5"/>
        <v>-59</v>
      </c>
      <c r="AD26" s="28">
        <v>155</v>
      </c>
      <c r="AE26" s="34">
        <f t="shared" si="6"/>
        <v>0.98010752688172043</v>
      </c>
      <c r="AF26" s="35">
        <f t="shared" si="7"/>
        <v>152.20833333333334</v>
      </c>
      <c r="AG26" s="34">
        <f t="shared" si="8"/>
        <v>0.96851902545852719</v>
      </c>
      <c r="AH26" s="36">
        <f t="shared" si="1"/>
        <v>1</v>
      </c>
      <c r="AI26" s="37">
        <f t="shared" si="16"/>
        <v>1</v>
      </c>
      <c r="AJ26" s="57">
        <v>10.449</v>
      </c>
      <c r="AK26" s="62">
        <v>150.57</v>
      </c>
      <c r="AL26" s="40">
        <f t="shared" si="9"/>
        <v>1573.30593</v>
      </c>
      <c r="AM26" s="57">
        <v>31.082999999999998</v>
      </c>
      <c r="AN26" s="59">
        <v>940</v>
      </c>
      <c r="AO26" s="42">
        <f t="shared" si="10"/>
        <v>29218.019999999997</v>
      </c>
      <c r="AP26" s="216">
        <f t="shared" si="2"/>
        <v>8703.031636517806</v>
      </c>
      <c r="AQ26" s="217">
        <f t="shared" si="3"/>
        <v>149.875</v>
      </c>
      <c r="AR26" s="27">
        <v>0</v>
      </c>
      <c r="AS26" s="45">
        <v>0</v>
      </c>
      <c r="AT26" s="45">
        <v>0</v>
      </c>
      <c r="AU26" s="27">
        <v>0</v>
      </c>
      <c r="AV26" s="45">
        <v>0</v>
      </c>
      <c r="AW26" s="27">
        <v>0</v>
      </c>
      <c r="AX26" s="27">
        <v>0</v>
      </c>
      <c r="AZ26" s="46">
        <v>1101</v>
      </c>
      <c r="BA26" s="46">
        <v>1064</v>
      </c>
      <c r="BB26" s="46">
        <v>1481</v>
      </c>
      <c r="BC26" s="218">
        <f t="shared" si="11"/>
        <v>-37</v>
      </c>
      <c r="BD26" s="46">
        <f t="shared" si="12"/>
        <v>8703.031636517806</v>
      </c>
      <c r="BE26" s="46">
        <f t="shared" si="4"/>
        <v>8703.031636517806</v>
      </c>
      <c r="BF26" s="228">
        <v>2.3279999999999998</v>
      </c>
      <c r="BG26" s="52">
        <v>2.3279999999999998</v>
      </c>
      <c r="BH26" s="52">
        <v>31.1</v>
      </c>
      <c r="BI26" s="52">
        <v>28.8</v>
      </c>
      <c r="BJ26" s="52">
        <v>22.9</v>
      </c>
      <c r="BK26" s="52">
        <v>27.6</v>
      </c>
      <c r="BL26" s="52">
        <v>990.67</v>
      </c>
      <c r="BM26" s="50">
        <v>50.03</v>
      </c>
      <c r="BN26" s="52">
        <v>0.92800000000000005</v>
      </c>
      <c r="BO26" s="47">
        <v>94.9</v>
      </c>
      <c r="BP26" s="47">
        <v>85.6</v>
      </c>
      <c r="BQ26" s="54">
        <f t="shared" si="13"/>
        <v>-9.3000000000000114</v>
      </c>
      <c r="BR26" s="46">
        <v>12420</v>
      </c>
      <c r="BS26" s="46">
        <v>12569</v>
      </c>
      <c r="BT26" s="169">
        <f t="shared" si="14"/>
        <v>149</v>
      </c>
      <c r="BU26" s="46">
        <f t="shared" si="15"/>
        <v>4.6559999999999997</v>
      </c>
      <c r="BV26" s="47">
        <v>24</v>
      </c>
      <c r="BW26" s="47">
        <v>24</v>
      </c>
      <c r="BX26" s="46">
        <v>24</v>
      </c>
      <c r="BY26" s="46">
        <v>7.58</v>
      </c>
    </row>
    <row r="27" spans="1:77">
      <c r="A27" s="547" t="s">
        <v>154</v>
      </c>
      <c r="B27" s="213">
        <v>42813</v>
      </c>
      <c r="C27" s="69">
        <v>75.7</v>
      </c>
      <c r="D27" s="100">
        <v>0.53100000000000003</v>
      </c>
      <c r="E27" s="72">
        <v>91</v>
      </c>
      <c r="F27" s="72">
        <v>65</v>
      </c>
      <c r="G27" s="72">
        <v>24</v>
      </c>
      <c r="H27" s="72">
        <v>0</v>
      </c>
      <c r="I27" s="72">
        <v>24</v>
      </c>
      <c r="J27" s="72">
        <v>0</v>
      </c>
      <c r="K27" s="126">
        <v>0</v>
      </c>
      <c r="L27" s="126">
        <v>0</v>
      </c>
      <c r="M27" s="126">
        <v>0</v>
      </c>
      <c r="N27" s="126">
        <v>0</v>
      </c>
      <c r="O27" s="126">
        <v>0</v>
      </c>
      <c r="P27" s="126">
        <v>0</v>
      </c>
      <c r="Q27" s="127">
        <v>3634</v>
      </c>
      <c r="R27" s="75">
        <v>3282</v>
      </c>
      <c r="S27" s="75">
        <v>3282</v>
      </c>
      <c r="T27" s="317">
        <v>3237</v>
      </c>
      <c r="U27" s="230">
        <v>3333</v>
      </c>
      <c r="V27" s="72">
        <v>45</v>
      </c>
      <c r="W27" s="72">
        <v>0</v>
      </c>
      <c r="X27" s="72">
        <v>44</v>
      </c>
      <c r="Y27" s="72">
        <v>0</v>
      </c>
      <c r="Z27" s="72">
        <v>62</v>
      </c>
      <c r="AA27" s="72">
        <v>0</v>
      </c>
      <c r="AB27" s="77">
        <f t="shared" si="0"/>
        <v>96</v>
      </c>
      <c r="AC27" s="78">
        <f t="shared" si="5"/>
        <v>-45</v>
      </c>
      <c r="AD27" s="72">
        <v>143</v>
      </c>
      <c r="AE27" s="79">
        <f t="shared" si="6"/>
        <v>0.97115384615384615</v>
      </c>
      <c r="AF27" s="80">
        <f t="shared" si="7"/>
        <v>151.41666666666666</v>
      </c>
      <c r="AG27" s="79">
        <f t="shared" si="8"/>
        <v>0.89075399009356082</v>
      </c>
      <c r="AH27" s="81">
        <f t="shared" si="1"/>
        <v>1</v>
      </c>
      <c r="AI27" s="82">
        <f t="shared" si="16"/>
        <v>0.91390728476821181</v>
      </c>
      <c r="AJ27" s="309">
        <v>10.832000000000001</v>
      </c>
      <c r="AK27" s="310">
        <v>150.54</v>
      </c>
      <c r="AL27" s="103">
        <f t="shared" si="9"/>
        <v>1630.6492800000001</v>
      </c>
      <c r="AM27" s="309">
        <v>28.12</v>
      </c>
      <c r="AN27" s="311">
        <v>940</v>
      </c>
      <c r="AO27" s="87">
        <f t="shared" si="10"/>
        <v>26432.799999999999</v>
      </c>
      <c r="AP27" s="232">
        <f t="shared" si="2"/>
        <v>8669.5858140253313</v>
      </c>
      <c r="AQ27" s="233">
        <f t="shared" si="3"/>
        <v>136.75</v>
      </c>
      <c r="AR27" s="71">
        <v>0</v>
      </c>
      <c r="AS27" s="91">
        <v>0</v>
      </c>
      <c r="AT27" s="91">
        <v>0</v>
      </c>
      <c r="AU27" s="71">
        <v>0</v>
      </c>
      <c r="AV27" s="91">
        <v>13</v>
      </c>
      <c r="AW27" s="318">
        <v>1440</v>
      </c>
      <c r="AX27" s="71">
        <v>0</v>
      </c>
      <c r="AZ27" s="92">
        <v>1091</v>
      </c>
      <c r="BA27" s="92">
        <v>1057</v>
      </c>
      <c r="BB27" s="92">
        <v>1185</v>
      </c>
      <c r="BC27" s="92">
        <f t="shared" si="11"/>
        <v>-34</v>
      </c>
      <c r="BD27" s="92">
        <f t="shared" si="12"/>
        <v>8669.5858140253313</v>
      </c>
      <c r="BE27" s="92">
        <f t="shared" si="4"/>
        <v>8669.5858140253313</v>
      </c>
      <c r="BF27" s="319">
        <v>0.66800000000000004</v>
      </c>
      <c r="BG27" s="132">
        <v>0.66100000000000003</v>
      </c>
      <c r="BH27" s="132">
        <v>30.8</v>
      </c>
      <c r="BI27" s="132">
        <v>28.62</v>
      </c>
      <c r="BJ27" s="132">
        <v>22.69</v>
      </c>
      <c r="BK27" s="132">
        <v>27.52</v>
      </c>
      <c r="BL27" s="132">
        <v>992.96</v>
      </c>
      <c r="BM27" s="132">
        <v>49.97</v>
      </c>
      <c r="BN27" s="132">
        <v>0.92810000000000004</v>
      </c>
      <c r="BO27" s="132">
        <v>94.66</v>
      </c>
      <c r="BP27" s="132">
        <v>85.64</v>
      </c>
      <c r="BQ27" s="131">
        <f t="shared" si="13"/>
        <v>-9.019999999999996</v>
      </c>
      <c r="BR27" s="92">
        <v>12470</v>
      </c>
      <c r="BS27" s="92">
        <v>12547</v>
      </c>
      <c r="BT27" s="312">
        <f t="shared" si="14"/>
        <v>77</v>
      </c>
      <c r="BU27" s="92">
        <f t="shared" si="15"/>
        <v>1.3290000000000002</v>
      </c>
      <c r="BV27" s="94">
        <v>24</v>
      </c>
      <c r="BW27" s="94">
        <v>24</v>
      </c>
      <c r="BX27" s="92">
        <v>24</v>
      </c>
      <c r="BY27" s="92">
        <v>7.63</v>
      </c>
    </row>
    <row r="28" spans="1:77">
      <c r="A28" s="548"/>
      <c r="B28" s="213">
        <v>42814</v>
      </c>
      <c r="C28" s="69">
        <v>77</v>
      </c>
      <c r="D28" s="100">
        <v>0.57099999999999995</v>
      </c>
      <c r="E28" s="72">
        <v>90</v>
      </c>
      <c r="F28" s="72">
        <v>64</v>
      </c>
      <c r="G28" s="72">
        <v>24</v>
      </c>
      <c r="H28" s="72">
        <v>0</v>
      </c>
      <c r="I28" s="72">
        <v>24</v>
      </c>
      <c r="J28" s="72">
        <v>0</v>
      </c>
      <c r="K28" s="126">
        <v>0</v>
      </c>
      <c r="L28" s="126">
        <v>0</v>
      </c>
      <c r="M28" s="126">
        <v>0</v>
      </c>
      <c r="N28" s="126">
        <v>0</v>
      </c>
      <c r="O28" s="126">
        <v>0</v>
      </c>
      <c r="P28" s="126">
        <v>0</v>
      </c>
      <c r="Q28" s="127">
        <v>3621</v>
      </c>
      <c r="R28" s="320">
        <v>3401</v>
      </c>
      <c r="S28" s="75">
        <v>3401</v>
      </c>
      <c r="T28" s="76">
        <v>3350</v>
      </c>
      <c r="U28" s="230">
        <v>3453</v>
      </c>
      <c r="V28" s="72">
        <v>45</v>
      </c>
      <c r="W28" s="72">
        <v>0</v>
      </c>
      <c r="X28" s="72">
        <v>43</v>
      </c>
      <c r="Y28" s="72">
        <v>0</v>
      </c>
      <c r="Z28" s="72">
        <v>62</v>
      </c>
      <c r="AA28" s="72">
        <v>0</v>
      </c>
      <c r="AB28" s="77">
        <f t="shared" si="0"/>
        <v>103</v>
      </c>
      <c r="AC28" s="78">
        <f t="shared" si="5"/>
        <v>-51</v>
      </c>
      <c r="AD28" s="72">
        <v>150</v>
      </c>
      <c r="AE28" s="79">
        <f t="shared" si="6"/>
        <v>0.95916666666666661</v>
      </c>
      <c r="AF28" s="80">
        <f t="shared" si="7"/>
        <v>150.875</v>
      </c>
      <c r="AG28" s="79">
        <f t="shared" si="8"/>
        <v>0.92515879591273131</v>
      </c>
      <c r="AH28" s="81">
        <f t="shared" si="1"/>
        <v>1</v>
      </c>
      <c r="AI28" s="82">
        <f t="shared" si="16"/>
        <v>0.95333333333333325</v>
      </c>
      <c r="AJ28" s="309">
        <v>10.677</v>
      </c>
      <c r="AK28" s="310">
        <v>150.88</v>
      </c>
      <c r="AL28" s="103">
        <f t="shared" si="9"/>
        <v>1610.9457599999998</v>
      </c>
      <c r="AM28" s="309">
        <v>29.353000000000002</v>
      </c>
      <c r="AN28" s="311">
        <v>941</v>
      </c>
      <c r="AO28" s="87">
        <f t="shared" si="10"/>
        <v>27621.173000000003</v>
      </c>
      <c r="AP28" s="232">
        <f t="shared" si="2"/>
        <v>8726.0056000000004</v>
      </c>
      <c r="AQ28" s="233">
        <f t="shared" si="3"/>
        <v>141.70833333333334</v>
      </c>
      <c r="AR28" s="71">
        <v>0</v>
      </c>
      <c r="AS28" s="91">
        <v>0</v>
      </c>
      <c r="AT28" s="91">
        <v>0</v>
      </c>
      <c r="AU28" s="71">
        <v>0</v>
      </c>
      <c r="AV28" s="91">
        <v>7</v>
      </c>
      <c r="AW28" s="71">
        <v>1440</v>
      </c>
      <c r="AX28" s="71">
        <v>0</v>
      </c>
      <c r="AZ28" s="92">
        <v>1078</v>
      </c>
      <c r="BA28" s="92">
        <v>1047</v>
      </c>
      <c r="BB28" s="92">
        <v>1328</v>
      </c>
      <c r="BC28" s="92">
        <f t="shared" si="11"/>
        <v>-31</v>
      </c>
      <c r="BD28" s="92">
        <f t="shared" si="12"/>
        <v>8726.0056000000004</v>
      </c>
      <c r="BE28" s="92">
        <f t="shared" si="4"/>
        <v>8726.0056000000004</v>
      </c>
      <c r="BF28" s="319">
        <v>1.556</v>
      </c>
      <c r="BG28" s="132">
        <v>1.556</v>
      </c>
      <c r="BH28" s="321">
        <v>30.6</v>
      </c>
      <c r="BI28" s="132">
        <v>28.36</v>
      </c>
      <c r="BJ28" s="132">
        <v>22.51</v>
      </c>
      <c r="BK28" s="132">
        <v>27.52</v>
      </c>
      <c r="BL28" s="132">
        <v>993.63</v>
      </c>
      <c r="BM28" s="132">
        <v>49.98</v>
      </c>
      <c r="BN28" s="132">
        <v>0.92830000000000001</v>
      </c>
      <c r="BO28" s="132">
        <v>94.84</v>
      </c>
      <c r="BP28" s="131">
        <v>85.63</v>
      </c>
      <c r="BQ28" s="131">
        <f t="shared" si="13"/>
        <v>-9.210000000000008</v>
      </c>
      <c r="BR28" s="92">
        <v>12500</v>
      </c>
      <c r="BS28" s="92">
        <v>12595</v>
      </c>
      <c r="BT28" s="312">
        <f t="shared" si="14"/>
        <v>95</v>
      </c>
      <c r="BU28" s="92">
        <f t="shared" si="15"/>
        <v>3.1120000000000001</v>
      </c>
      <c r="BV28" s="94">
        <v>24</v>
      </c>
      <c r="BW28" s="94">
        <v>24</v>
      </c>
      <c r="BX28" s="92">
        <v>24</v>
      </c>
      <c r="BY28" s="92"/>
    </row>
    <row r="29" spans="1:77">
      <c r="A29" s="548"/>
      <c r="B29" s="213">
        <v>42815</v>
      </c>
      <c r="C29" s="69">
        <v>79.16</v>
      </c>
      <c r="D29" s="100">
        <v>0.56689999999999996</v>
      </c>
      <c r="E29" s="72">
        <v>93</v>
      </c>
      <c r="F29" s="72">
        <v>68</v>
      </c>
      <c r="G29" s="72">
        <v>20</v>
      </c>
      <c r="H29" s="72">
        <v>2</v>
      </c>
      <c r="I29" s="72">
        <v>20</v>
      </c>
      <c r="J29" s="72">
        <v>2</v>
      </c>
      <c r="K29" s="126">
        <v>0</v>
      </c>
      <c r="L29" s="126">
        <v>0</v>
      </c>
      <c r="M29" s="126">
        <v>0</v>
      </c>
      <c r="N29" s="126">
        <v>0</v>
      </c>
      <c r="O29" s="126">
        <v>0</v>
      </c>
      <c r="P29" s="126">
        <v>0</v>
      </c>
      <c r="Q29" s="127">
        <v>3606</v>
      </c>
      <c r="R29" s="75">
        <v>3293</v>
      </c>
      <c r="S29" s="75">
        <v>3293</v>
      </c>
      <c r="T29" s="76">
        <v>2999</v>
      </c>
      <c r="U29" s="230">
        <v>3099</v>
      </c>
      <c r="V29" s="72">
        <v>45</v>
      </c>
      <c r="W29" s="72">
        <v>101</v>
      </c>
      <c r="X29" s="72">
        <v>43</v>
      </c>
      <c r="Y29" s="72">
        <v>81</v>
      </c>
      <c r="Z29" s="72">
        <v>62</v>
      </c>
      <c r="AA29" s="72">
        <v>222</v>
      </c>
      <c r="AB29" s="77">
        <f t="shared" si="0"/>
        <v>102</v>
      </c>
      <c r="AC29" s="78">
        <f t="shared" si="5"/>
        <v>-294</v>
      </c>
      <c r="AD29" s="72">
        <v>151</v>
      </c>
      <c r="AE29" s="79">
        <f t="shared" si="6"/>
        <v>0.85513245033112584</v>
      </c>
      <c r="AF29" s="80">
        <f t="shared" si="7"/>
        <v>150.25</v>
      </c>
      <c r="AG29" s="79">
        <f t="shared" si="8"/>
        <v>0.83166943982251806</v>
      </c>
      <c r="AH29" s="81">
        <f t="shared" si="1"/>
        <v>0.89911111111111108</v>
      </c>
      <c r="AI29" s="82">
        <f t="shared" si="16"/>
        <v>0.86959722222222224</v>
      </c>
      <c r="AJ29" s="309">
        <v>10.677</v>
      </c>
      <c r="AK29" s="310">
        <v>155.83000000000001</v>
      </c>
      <c r="AL29" s="103">
        <f t="shared" si="9"/>
        <v>1663.79691</v>
      </c>
      <c r="AM29" s="309">
        <v>27.74</v>
      </c>
      <c r="AN29" s="311">
        <v>942</v>
      </c>
      <c r="AO29" s="87">
        <f t="shared" si="10"/>
        <v>26131.079999999998</v>
      </c>
      <c r="AP29" s="232">
        <f t="shared" si="2"/>
        <v>9268.048319439813</v>
      </c>
      <c r="AQ29" s="233">
        <f t="shared" si="3"/>
        <v>137.20833333333334</v>
      </c>
      <c r="AR29" s="71">
        <v>15</v>
      </c>
      <c r="AS29" s="91">
        <v>137</v>
      </c>
      <c r="AT29" s="91">
        <v>12</v>
      </c>
      <c r="AU29" s="71">
        <v>157</v>
      </c>
      <c r="AV29" s="91">
        <v>2</v>
      </c>
      <c r="AW29" s="71">
        <v>1218</v>
      </c>
      <c r="AX29" s="71">
        <v>2</v>
      </c>
      <c r="AZ29" s="92">
        <v>942</v>
      </c>
      <c r="BA29" s="92">
        <v>941</v>
      </c>
      <c r="BB29" s="92">
        <v>1216</v>
      </c>
      <c r="BC29" s="92">
        <f t="shared" si="11"/>
        <v>-1</v>
      </c>
      <c r="BD29" s="92">
        <f t="shared" si="12"/>
        <v>9268.048319439813</v>
      </c>
      <c r="BE29" s="92">
        <f t="shared" si="4"/>
        <v>9268.048319439813</v>
      </c>
      <c r="BF29" s="319">
        <v>1.952</v>
      </c>
      <c r="BG29" s="132">
        <v>1.952</v>
      </c>
      <c r="BH29" s="132">
        <v>30.51</v>
      </c>
      <c r="BI29" s="132">
        <v>25.24</v>
      </c>
      <c r="BJ29" s="132">
        <v>20.85</v>
      </c>
      <c r="BK29" s="132">
        <v>25.56</v>
      </c>
      <c r="BL29" s="132">
        <v>992</v>
      </c>
      <c r="BM29" s="132">
        <v>49.92</v>
      </c>
      <c r="BN29" s="132">
        <v>0.92669999999999997</v>
      </c>
      <c r="BO29" s="132">
        <v>93.67</v>
      </c>
      <c r="BP29" s="131">
        <v>85.58</v>
      </c>
      <c r="BQ29" s="131">
        <f t="shared" si="13"/>
        <v>-8.0900000000000034</v>
      </c>
      <c r="BR29" s="92">
        <v>12622</v>
      </c>
      <c r="BS29" s="92">
        <v>12782</v>
      </c>
      <c r="BT29" s="312">
        <f t="shared" si="14"/>
        <v>160</v>
      </c>
      <c r="BU29" s="92">
        <f t="shared" si="15"/>
        <v>3.9039999999999999</v>
      </c>
      <c r="BV29" s="94">
        <v>20</v>
      </c>
      <c r="BW29" s="94">
        <v>19.920000000000002</v>
      </c>
      <c r="BX29" s="94">
        <v>19.166666666666668</v>
      </c>
      <c r="BY29" s="94">
        <v>9.3166666666666664</v>
      </c>
    </row>
    <row r="30" spans="1:77">
      <c r="A30" s="548"/>
      <c r="B30" s="213">
        <v>42816</v>
      </c>
      <c r="C30" s="69">
        <v>75.540000000000006</v>
      </c>
      <c r="D30" s="100">
        <v>0.623</v>
      </c>
      <c r="E30" s="72">
        <v>86</v>
      </c>
      <c r="F30" s="72">
        <v>65</v>
      </c>
      <c r="G30" s="72">
        <v>24</v>
      </c>
      <c r="H30" s="72">
        <v>0</v>
      </c>
      <c r="I30" s="72">
        <v>24</v>
      </c>
      <c r="J30" s="72">
        <v>0</v>
      </c>
      <c r="K30" s="126">
        <v>0</v>
      </c>
      <c r="L30" s="126">
        <v>0</v>
      </c>
      <c r="M30" s="126">
        <v>0</v>
      </c>
      <c r="N30" s="126">
        <v>0</v>
      </c>
      <c r="O30" s="126">
        <v>0</v>
      </c>
      <c r="P30" s="126">
        <v>0</v>
      </c>
      <c r="Q30" s="127">
        <v>3637</v>
      </c>
      <c r="R30" s="75">
        <v>3516</v>
      </c>
      <c r="S30" s="75">
        <v>3516</v>
      </c>
      <c r="T30" s="76">
        <v>3455</v>
      </c>
      <c r="U30" s="230">
        <v>3567</v>
      </c>
      <c r="V30" s="72">
        <v>45</v>
      </c>
      <c r="W30" s="72">
        <v>0</v>
      </c>
      <c r="X30" s="72">
        <v>43</v>
      </c>
      <c r="Y30" s="72">
        <v>0</v>
      </c>
      <c r="Z30" s="72">
        <v>63</v>
      </c>
      <c r="AA30" s="72">
        <v>0</v>
      </c>
      <c r="AB30" s="77">
        <f t="shared" si="0"/>
        <v>112</v>
      </c>
      <c r="AC30" s="78">
        <f t="shared" si="5"/>
        <v>-61</v>
      </c>
      <c r="AD30" s="72">
        <v>153</v>
      </c>
      <c r="AE30" s="79">
        <f t="shared" si="6"/>
        <v>0.97140522875816993</v>
      </c>
      <c r="AF30" s="80">
        <f t="shared" si="7"/>
        <v>151.54166666666666</v>
      </c>
      <c r="AG30" s="79">
        <f t="shared" si="8"/>
        <v>0.9499587572174869</v>
      </c>
      <c r="AH30" s="81">
        <f t="shared" si="1"/>
        <v>1</v>
      </c>
      <c r="AI30" s="82">
        <f t="shared" si="16"/>
        <v>0.98013245033112573</v>
      </c>
      <c r="AJ30" s="309">
        <v>10.448</v>
      </c>
      <c r="AK30" s="310">
        <v>150.28</v>
      </c>
      <c r="AL30" s="103">
        <f t="shared" si="9"/>
        <v>1570.12544</v>
      </c>
      <c r="AM30" s="309">
        <v>30.31</v>
      </c>
      <c r="AN30" s="311">
        <v>946</v>
      </c>
      <c r="AO30" s="87">
        <f t="shared" si="10"/>
        <v>28673.26</v>
      </c>
      <c r="AP30" s="232">
        <f t="shared" si="2"/>
        <v>8753.5124283646892</v>
      </c>
      <c r="AQ30" s="233">
        <f t="shared" si="3"/>
        <v>146.5</v>
      </c>
      <c r="AR30" s="71">
        <v>0</v>
      </c>
      <c r="AS30" s="91">
        <v>0</v>
      </c>
      <c r="AT30" s="91">
        <v>0</v>
      </c>
      <c r="AU30" s="71">
        <v>0</v>
      </c>
      <c r="AV30" s="91">
        <v>3</v>
      </c>
      <c r="AW30" s="71">
        <v>1440</v>
      </c>
      <c r="AX30" s="71">
        <v>0</v>
      </c>
      <c r="AZ30" s="92">
        <v>1070</v>
      </c>
      <c r="BA30" s="92">
        <v>1039</v>
      </c>
      <c r="BB30" s="92">
        <v>1458</v>
      </c>
      <c r="BC30" s="92">
        <f t="shared" si="11"/>
        <v>-31</v>
      </c>
      <c r="BD30" s="92">
        <f t="shared" si="12"/>
        <v>8753.5124283646892</v>
      </c>
      <c r="BE30" s="92">
        <f t="shared" si="4"/>
        <v>8753.5124283646892</v>
      </c>
      <c r="BF30" s="319">
        <v>2.286</v>
      </c>
      <c r="BG30" s="132">
        <v>2.286</v>
      </c>
      <c r="BH30" s="132">
        <v>30.83</v>
      </c>
      <c r="BI30" s="132">
        <v>28.02</v>
      </c>
      <c r="BJ30" s="132">
        <v>22.29</v>
      </c>
      <c r="BK30" s="132">
        <v>27.48</v>
      </c>
      <c r="BL30" s="132">
        <v>992</v>
      </c>
      <c r="BM30" s="132">
        <v>49.99</v>
      </c>
      <c r="BN30" s="132">
        <v>0.92810000000000004</v>
      </c>
      <c r="BO30" s="132">
        <v>94.88</v>
      </c>
      <c r="BP30" s="131">
        <v>85.77</v>
      </c>
      <c r="BQ30" s="131">
        <f t="shared" si="13"/>
        <v>-9.11</v>
      </c>
      <c r="BR30" s="92">
        <v>12470</v>
      </c>
      <c r="BS30" s="92">
        <v>12591</v>
      </c>
      <c r="BT30" s="312">
        <f t="shared" si="14"/>
        <v>121</v>
      </c>
      <c r="BU30" s="92">
        <f t="shared" si="15"/>
        <v>4.5720000000000001</v>
      </c>
      <c r="BV30" s="94">
        <v>24</v>
      </c>
      <c r="BW30" s="94">
        <v>24</v>
      </c>
      <c r="BX30" s="92">
        <v>24</v>
      </c>
      <c r="BY30" s="92">
        <v>6.75</v>
      </c>
    </row>
    <row r="31" spans="1:77">
      <c r="A31" s="548"/>
      <c r="B31" s="213">
        <v>42817</v>
      </c>
      <c r="C31" s="69">
        <v>75.290000000000006</v>
      </c>
      <c r="D31" s="100">
        <v>0.60350000000000004</v>
      </c>
      <c r="E31" s="72">
        <v>87</v>
      </c>
      <c r="F31" s="72">
        <v>64</v>
      </c>
      <c r="G31" s="72">
        <v>24</v>
      </c>
      <c r="H31" s="72">
        <v>0</v>
      </c>
      <c r="I31" s="72">
        <v>24</v>
      </c>
      <c r="J31" s="72">
        <v>0</v>
      </c>
      <c r="K31" s="106">
        <v>0</v>
      </c>
      <c r="L31" s="106">
        <v>0</v>
      </c>
      <c r="M31" s="106">
        <v>0</v>
      </c>
      <c r="N31" s="106">
        <v>0</v>
      </c>
      <c r="O31" s="106">
        <v>0</v>
      </c>
      <c r="P31" s="106">
        <v>0</v>
      </c>
      <c r="Q31" s="127">
        <v>3638</v>
      </c>
      <c r="R31" s="75">
        <v>3522</v>
      </c>
      <c r="S31" s="75">
        <v>3522</v>
      </c>
      <c r="T31" s="76">
        <v>3459</v>
      </c>
      <c r="U31" s="230">
        <v>3569</v>
      </c>
      <c r="V31" s="72">
        <v>45</v>
      </c>
      <c r="W31" s="72">
        <v>0</v>
      </c>
      <c r="X31" s="72">
        <v>44</v>
      </c>
      <c r="Y31" s="72">
        <v>0</v>
      </c>
      <c r="Z31" s="72">
        <v>64</v>
      </c>
      <c r="AA31" s="72">
        <v>0</v>
      </c>
      <c r="AB31" s="77">
        <f t="shared" si="0"/>
        <v>110</v>
      </c>
      <c r="AC31" s="78">
        <f t="shared" si="5"/>
        <v>-63</v>
      </c>
      <c r="AD31" s="72">
        <v>152</v>
      </c>
      <c r="AE31" s="322">
        <f t="shared" si="6"/>
        <v>0.97834429824561409</v>
      </c>
      <c r="AF31" s="80">
        <f t="shared" si="7"/>
        <v>151.58333333333334</v>
      </c>
      <c r="AG31" s="79">
        <f t="shared" si="8"/>
        <v>0.95079714128642112</v>
      </c>
      <c r="AH31" s="81">
        <f t="shared" si="1"/>
        <v>1</v>
      </c>
      <c r="AI31" s="82">
        <f t="shared" si="16"/>
        <v>0.98039215686274506</v>
      </c>
      <c r="AJ31" s="309">
        <v>10.525</v>
      </c>
      <c r="AK31" s="310">
        <v>148.9</v>
      </c>
      <c r="AL31" s="103">
        <f t="shared" si="9"/>
        <v>1567.1725000000001</v>
      </c>
      <c r="AM31" s="309">
        <v>30.324999999999999</v>
      </c>
      <c r="AN31" s="311">
        <v>946</v>
      </c>
      <c r="AO31" s="87">
        <f t="shared" si="10"/>
        <v>28687.45</v>
      </c>
      <c r="AP31" s="232">
        <f t="shared" si="2"/>
        <v>8746.6384793292855</v>
      </c>
      <c r="AQ31" s="233">
        <f t="shared" si="3"/>
        <v>146.75</v>
      </c>
      <c r="AR31" s="71">
        <v>0</v>
      </c>
      <c r="AS31" s="91">
        <v>0</v>
      </c>
      <c r="AT31" s="91">
        <v>0</v>
      </c>
      <c r="AU31" s="71">
        <v>0</v>
      </c>
      <c r="AV31" s="91">
        <v>3</v>
      </c>
      <c r="AW31" s="71">
        <v>1440</v>
      </c>
      <c r="AX31" s="71">
        <v>0</v>
      </c>
      <c r="AZ31" s="92">
        <v>1071</v>
      </c>
      <c r="BA31" s="92">
        <v>1045</v>
      </c>
      <c r="BB31" s="92">
        <v>1453</v>
      </c>
      <c r="BC31" s="92">
        <f t="shared" si="11"/>
        <v>-26</v>
      </c>
      <c r="BD31" s="92">
        <f t="shared" si="12"/>
        <v>8746.6384793292855</v>
      </c>
      <c r="BE31" s="92">
        <f t="shared" si="4"/>
        <v>8746.6384793292855</v>
      </c>
      <c r="BF31" s="319">
        <v>2.2149999999999999</v>
      </c>
      <c r="BG31" s="132">
        <v>2.2149999999999999</v>
      </c>
      <c r="BH31" s="132">
        <v>30.86</v>
      </c>
      <c r="BI31" s="132">
        <v>28.12</v>
      </c>
      <c r="BJ31" s="132">
        <v>22.47</v>
      </c>
      <c r="BK31" s="132">
        <v>27.3</v>
      </c>
      <c r="BL31" s="132">
        <v>992.38</v>
      </c>
      <c r="BM31" s="132">
        <v>50.05</v>
      </c>
      <c r="BN31" s="132">
        <v>0.92789999999999995</v>
      </c>
      <c r="BO31" s="132">
        <v>94.65</v>
      </c>
      <c r="BP31" s="131">
        <v>85.78</v>
      </c>
      <c r="BQ31" s="131">
        <f t="shared" si="13"/>
        <v>-8.8700000000000045</v>
      </c>
      <c r="BR31" s="92">
        <v>12486</v>
      </c>
      <c r="BS31" s="92">
        <v>12580</v>
      </c>
      <c r="BT31" s="312">
        <f t="shared" si="14"/>
        <v>94</v>
      </c>
      <c r="BU31" s="92">
        <f t="shared" si="15"/>
        <v>4.43</v>
      </c>
      <c r="BV31" s="94">
        <v>24</v>
      </c>
      <c r="BW31" s="94">
        <v>24</v>
      </c>
      <c r="BX31" s="94">
        <v>24</v>
      </c>
      <c r="BY31" s="92">
        <v>7.78</v>
      </c>
    </row>
    <row r="32" spans="1:77">
      <c r="A32" s="548"/>
      <c r="B32" s="213">
        <v>42818</v>
      </c>
      <c r="C32" s="69">
        <v>78.900000000000006</v>
      </c>
      <c r="D32" s="100">
        <v>0.53700000000000003</v>
      </c>
      <c r="E32" s="71">
        <v>94</v>
      </c>
      <c r="F32" s="71">
        <v>66</v>
      </c>
      <c r="G32" s="72">
        <v>24</v>
      </c>
      <c r="H32" s="72">
        <v>0</v>
      </c>
      <c r="I32" s="72">
        <v>24</v>
      </c>
      <c r="J32" s="72">
        <v>0</v>
      </c>
      <c r="K32" s="106">
        <v>0</v>
      </c>
      <c r="L32" s="106">
        <v>0</v>
      </c>
      <c r="M32" s="106">
        <v>0</v>
      </c>
      <c r="N32" s="106">
        <v>0</v>
      </c>
      <c r="O32" s="106">
        <v>0</v>
      </c>
      <c r="P32" s="106">
        <v>0</v>
      </c>
      <c r="Q32" s="106">
        <v>3615</v>
      </c>
      <c r="R32" s="75">
        <v>3522</v>
      </c>
      <c r="S32" s="75">
        <v>3522</v>
      </c>
      <c r="T32" s="76">
        <v>3453</v>
      </c>
      <c r="U32" s="230">
        <v>3563</v>
      </c>
      <c r="V32" s="72">
        <v>44</v>
      </c>
      <c r="W32" s="72">
        <v>0</v>
      </c>
      <c r="X32" s="72">
        <v>43</v>
      </c>
      <c r="Y32" s="72">
        <v>0</v>
      </c>
      <c r="Z32" s="72">
        <v>64</v>
      </c>
      <c r="AA32" s="72">
        <v>0</v>
      </c>
      <c r="AB32" s="77">
        <f t="shared" si="0"/>
        <v>110</v>
      </c>
      <c r="AC32" s="78">
        <f t="shared" si="5"/>
        <v>-69</v>
      </c>
      <c r="AD32" s="72">
        <v>152</v>
      </c>
      <c r="AE32" s="322">
        <f t="shared" si="6"/>
        <v>0.97669956140350878</v>
      </c>
      <c r="AF32" s="80">
        <f t="shared" si="7"/>
        <v>150.625</v>
      </c>
      <c r="AG32" s="79">
        <f t="shared" si="8"/>
        <v>0.95518672199170129</v>
      </c>
      <c r="AH32" s="81">
        <f t="shared" si="1"/>
        <v>1</v>
      </c>
      <c r="AI32" s="82">
        <f t="shared" si="16"/>
        <v>0.98013245033112573</v>
      </c>
      <c r="AJ32" s="309">
        <v>10.523</v>
      </c>
      <c r="AK32" s="310">
        <v>151.63999999999999</v>
      </c>
      <c r="AL32" s="103">
        <f t="shared" si="9"/>
        <v>1595.7077199999999</v>
      </c>
      <c r="AM32" s="309">
        <v>30.184000000000001</v>
      </c>
      <c r="AN32" s="311">
        <v>945</v>
      </c>
      <c r="AO32" s="87">
        <f t="shared" si="10"/>
        <v>28523.88</v>
      </c>
      <c r="AP32" s="232">
        <f t="shared" si="2"/>
        <v>8722.7302982913407</v>
      </c>
      <c r="AQ32" s="233">
        <f t="shared" si="3"/>
        <v>146.75</v>
      </c>
      <c r="AR32" s="71">
        <v>0</v>
      </c>
      <c r="AS32" s="91">
        <v>0</v>
      </c>
      <c r="AT32" s="91">
        <v>0</v>
      </c>
      <c r="AU32" s="71">
        <v>0</v>
      </c>
      <c r="AV32" s="91">
        <v>3</v>
      </c>
      <c r="AW32" s="71">
        <v>1440</v>
      </c>
      <c r="AX32" s="71">
        <v>0</v>
      </c>
      <c r="AZ32" s="92">
        <v>1060</v>
      </c>
      <c r="BA32" s="92">
        <v>1043</v>
      </c>
      <c r="BB32" s="92">
        <v>1460</v>
      </c>
      <c r="BC32" s="92">
        <f t="shared" si="11"/>
        <v>-17</v>
      </c>
      <c r="BD32" s="92">
        <f t="shared" si="12"/>
        <v>8722.7302982913407</v>
      </c>
      <c r="BE32" s="92">
        <f t="shared" si="4"/>
        <v>8722.7302982913407</v>
      </c>
      <c r="BF32" s="319">
        <v>2.274</v>
      </c>
      <c r="BG32" s="132">
        <v>2.274</v>
      </c>
      <c r="BH32" s="132">
        <v>30.43</v>
      </c>
      <c r="BI32" s="132">
        <v>27.91</v>
      </c>
      <c r="BJ32" s="132">
        <v>22.3</v>
      </c>
      <c r="BK32" s="132">
        <v>27.3</v>
      </c>
      <c r="BL32" s="132">
        <v>999.33</v>
      </c>
      <c r="BM32" s="132">
        <v>50</v>
      </c>
      <c r="BN32" s="132">
        <v>0.92810000000000004</v>
      </c>
      <c r="BO32" s="132">
        <v>93.9</v>
      </c>
      <c r="BP32" s="131">
        <v>85.73</v>
      </c>
      <c r="BQ32" s="131">
        <f t="shared" si="13"/>
        <v>-8.1700000000000017</v>
      </c>
      <c r="BR32" s="92">
        <v>12514</v>
      </c>
      <c r="BS32" s="92">
        <v>12557</v>
      </c>
      <c r="BT32" s="312">
        <f t="shared" si="14"/>
        <v>43</v>
      </c>
      <c r="BU32" s="92">
        <f t="shared" si="15"/>
        <v>4.548</v>
      </c>
      <c r="BV32" s="94">
        <v>24</v>
      </c>
      <c r="BW32" s="94">
        <v>24</v>
      </c>
      <c r="BX32" s="94">
        <v>24</v>
      </c>
      <c r="BY32" s="92">
        <v>7.5</v>
      </c>
    </row>
    <row r="33" spans="1:77">
      <c r="A33" s="549"/>
      <c r="B33" s="213">
        <v>42819</v>
      </c>
      <c r="C33" s="69">
        <v>79.400000000000006</v>
      </c>
      <c r="D33" s="100">
        <v>0.57299999999999995</v>
      </c>
      <c r="E33" s="71">
        <v>92</v>
      </c>
      <c r="F33" s="71">
        <v>71</v>
      </c>
      <c r="G33" s="72">
        <v>24</v>
      </c>
      <c r="H33" s="72">
        <v>0</v>
      </c>
      <c r="I33" s="72">
        <v>24</v>
      </c>
      <c r="J33" s="72">
        <v>0</v>
      </c>
      <c r="K33" s="106">
        <v>0</v>
      </c>
      <c r="L33" s="106">
        <v>0</v>
      </c>
      <c r="M33" s="106">
        <v>0</v>
      </c>
      <c r="N33" s="106">
        <v>0</v>
      </c>
      <c r="O33" s="106">
        <v>0</v>
      </c>
      <c r="P33" s="106">
        <v>0</v>
      </c>
      <c r="Q33" s="106">
        <v>3598</v>
      </c>
      <c r="R33" s="75">
        <v>3341</v>
      </c>
      <c r="S33" s="75">
        <v>3341</v>
      </c>
      <c r="T33" s="76">
        <v>3294</v>
      </c>
      <c r="U33" s="230">
        <v>3396</v>
      </c>
      <c r="V33" s="72">
        <v>44</v>
      </c>
      <c r="W33" s="72">
        <v>0</v>
      </c>
      <c r="X33" s="72">
        <v>43</v>
      </c>
      <c r="Y33" s="71">
        <v>0</v>
      </c>
      <c r="Z33" s="72">
        <v>64</v>
      </c>
      <c r="AA33" s="71">
        <v>0</v>
      </c>
      <c r="AB33" s="77">
        <f t="shared" si="0"/>
        <v>102</v>
      </c>
      <c r="AC33" s="78">
        <f t="shared" si="5"/>
        <v>-47</v>
      </c>
      <c r="AD33" s="71">
        <v>147</v>
      </c>
      <c r="AE33" s="322">
        <f t="shared" si="6"/>
        <v>0.9625850340136054</v>
      </c>
      <c r="AF33" s="80">
        <f t="shared" si="7"/>
        <v>149.91666666666666</v>
      </c>
      <c r="AG33" s="79">
        <f t="shared" si="8"/>
        <v>0.91550861589772092</v>
      </c>
      <c r="AH33" s="81">
        <f t="shared" si="1"/>
        <v>1</v>
      </c>
      <c r="AI33" s="82">
        <f t="shared" si="16"/>
        <v>0.9403973509933774</v>
      </c>
      <c r="AJ33" s="309">
        <v>10.545</v>
      </c>
      <c r="AK33" s="310">
        <v>154.11000000000001</v>
      </c>
      <c r="AL33" s="103">
        <f t="shared" si="9"/>
        <v>1625.08995</v>
      </c>
      <c r="AM33" s="309">
        <v>28.79</v>
      </c>
      <c r="AN33" s="311">
        <v>944.54420000000005</v>
      </c>
      <c r="AO33" s="87">
        <f t="shared" si="10"/>
        <v>27193.427518</v>
      </c>
      <c r="AP33" s="232">
        <f t="shared" si="2"/>
        <v>8748.7909738919243</v>
      </c>
      <c r="AQ33" s="233">
        <f t="shared" si="3"/>
        <v>139.20833333333334</v>
      </c>
      <c r="AR33" s="71">
        <v>0</v>
      </c>
      <c r="AS33" s="91">
        <v>0</v>
      </c>
      <c r="AT33" s="91">
        <v>0</v>
      </c>
      <c r="AU33" s="71">
        <v>0</v>
      </c>
      <c r="AV33" s="91">
        <v>9</v>
      </c>
      <c r="AW33" s="71">
        <v>1440</v>
      </c>
      <c r="AX33" s="71">
        <v>0</v>
      </c>
      <c r="AZ33" s="92">
        <v>1055</v>
      </c>
      <c r="BA33" s="92">
        <v>1034</v>
      </c>
      <c r="BB33" s="92">
        <v>1307</v>
      </c>
      <c r="BC33" s="92">
        <f t="shared" si="11"/>
        <v>-21</v>
      </c>
      <c r="BD33" s="92">
        <f t="shared" si="12"/>
        <v>8748.7909738919243</v>
      </c>
      <c r="BE33" s="92">
        <f t="shared" si="4"/>
        <v>8748.7909738919243</v>
      </c>
      <c r="BF33" s="319">
        <v>1.4690000000000001</v>
      </c>
      <c r="BG33" s="132">
        <v>1.4570000000000001</v>
      </c>
      <c r="BH33" s="132">
        <v>30.37</v>
      </c>
      <c r="BI33" s="132">
        <v>27.81</v>
      </c>
      <c r="BJ33" s="132">
        <v>22.14</v>
      </c>
      <c r="BK33" s="132">
        <v>27.23</v>
      </c>
      <c r="BL33" s="132">
        <v>992.67</v>
      </c>
      <c r="BM33" s="132">
        <v>50</v>
      </c>
      <c r="BN33" s="132">
        <v>0.84930000000000005</v>
      </c>
      <c r="BO33" s="132">
        <v>94.33</v>
      </c>
      <c r="BP33" s="131">
        <v>85.79</v>
      </c>
      <c r="BQ33" s="131">
        <f t="shared" si="13"/>
        <v>-8.539999999999992</v>
      </c>
      <c r="BR33" s="92">
        <v>12547</v>
      </c>
      <c r="BS33" s="92">
        <v>12566</v>
      </c>
      <c r="BT33" s="312">
        <f t="shared" si="14"/>
        <v>19</v>
      </c>
      <c r="BU33" s="92">
        <f t="shared" si="15"/>
        <v>2.9260000000000002</v>
      </c>
      <c r="BV33" s="94">
        <v>23.16</v>
      </c>
      <c r="BW33" s="94">
        <v>23.52</v>
      </c>
      <c r="BX33" s="92">
        <v>24</v>
      </c>
      <c r="BY33" s="92">
        <v>8.08</v>
      </c>
    </row>
    <row r="34" spans="1:77">
      <c r="A34" s="547" t="s">
        <v>155</v>
      </c>
      <c r="B34" s="213">
        <v>42820</v>
      </c>
      <c r="C34" s="25">
        <v>82.4</v>
      </c>
      <c r="D34" s="26">
        <v>0.53700000000000003</v>
      </c>
      <c r="E34" s="27">
        <v>97</v>
      </c>
      <c r="F34" s="27">
        <v>70</v>
      </c>
      <c r="G34" s="28">
        <v>24</v>
      </c>
      <c r="H34" s="28">
        <v>0</v>
      </c>
      <c r="I34" s="28">
        <v>24</v>
      </c>
      <c r="J34" s="28">
        <v>0</v>
      </c>
      <c r="K34" s="29">
        <v>0</v>
      </c>
      <c r="L34" s="29">
        <v>0</v>
      </c>
      <c r="M34" s="29">
        <v>0</v>
      </c>
      <c r="N34" s="29">
        <v>0</v>
      </c>
      <c r="O34" s="29">
        <v>0</v>
      </c>
      <c r="P34" s="29">
        <v>0</v>
      </c>
      <c r="Q34" s="29">
        <v>3573</v>
      </c>
      <c r="R34" s="30">
        <v>3073</v>
      </c>
      <c r="S34" s="30">
        <v>3073</v>
      </c>
      <c r="T34" s="30">
        <v>3013</v>
      </c>
      <c r="U34" s="221">
        <v>3109</v>
      </c>
      <c r="V34" s="28">
        <v>43</v>
      </c>
      <c r="W34" s="28">
        <v>0</v>
      </c>
      <c r="X34" s="28">
        <v>43</v>
      </c>
      <c r="Y34" s="28">
        <v>0</v>
      </c>
      <c r="Z34" s="28">
        <v>64</v>
      </c>
      <c r="AA34" s="27">
        <v>0</v>
      </c>
      <c r="AB34" s="32">
        <f t="shared" si="0"/>
        <v>96</v>
      </c>
      <c r="AC34" s="33">
        <f t="shared" si="5"/>
        <v>-60</v>
      </c>
      <c r="AD34" s="27">
        <v>135</v>
      </c>
      <c r="AE34" s="214">
        <f t="shared" si="6"/>
        <v>0.95956790123456792</v>
      </c>
      <c r="AF34" s="35">
        <f t="shared" si="7"/>
        <v>148.875</v>
      </c>
      <c r="AG34" s="34">
        <f t="shared" si="8"/>
        <v>0.84326896165687093</v>
      </c>
      <c r="AH34" s="36">
        <f t="shared" si="1"/>
        <v>1</v>
      </c>
      <c r="AI34" s="37">
        <f t="shared" si="16"/>
        <v>0.8600000000000001</v>
      </c>
      <c r="AJ34" s="57">
        <v>10.555</v>
      </c>
      <c r="AK34" s="62">
        <v>151.35</v>
      </c>
      <c r="AL34" s="40">
        <f t="shared" si="9"/>
        <v>1597.4992499999998</v>
      </c>
      <c r="AM34" s="57">
        <v>25.972999999999999</v>
      </c>
      <c r="AN34" s="59">
        <v>945</v>
      </c>
      <c r="AO34" s="42">
        <f t="shared" si="10"/>
        <v>24544.485000000001</v>
      </c>
      <c r="AP34" s="216">
        <f t="shared" si="2"/>
        <v>8676.3970295386662</v>
      </c>
      <c r="AQ34" s="217">
        <f t="shared" si="3"/>
        <v>128.04166666666666</v>
      </c>
      <c r="AR34" s="27">
        <v>0</v>
      </c>
      <c r="AS34" s="45">
        <v>0</v>
      </c>
      <c r="AT34" s="45">
        <v>0</v>
      </c>
      <c r="AU34" s="27">
        <v>0</v>
      </c>
      <c r="AV34" s="45">
        <v>21</v>
      </c>
      <c r="AW34" s="27">
        <v>1440</v>
      </c>
      <c r="AX34" s="27">
        <v>0</v>
      </c>
      <c r="AZ34" s="46">
        <v>1042</v>
      </c>
      <c r="BA34" s="46">
        <v>1029</v>
      </c>
      <c r="BB34" s="46">
        <v>1038</v>
      </c>
      <c r="BC34" s="218">
        <f t="shared" si="11"/>
        <v>-13</v>
      </c>
      <c r="BD34" s="46">
        <f t="shared" si="12"/>
        <v>8676.3970295386662</v>
      </c>
      <c r="BE34" s="46">
        <f t="shared" si="4"/>
        <v>8676.3970295386662</v>
      </c>
      <c r="BF34" s="323">
        <v>0</v>
      </c>
      <c r="BG34" s="115">
        <v>0</v>
      </c>
      <c r="BH34" s="52">
        <v>30.04</v>
      </c>
      <c r="BI34" s="50">
        <v>27.6</v>
      </c>
      <c r="BJ34" s="50">
        <v>21.93</v>
      </c>
      <c r="BK34" s="50">
        <v>27.22</v>
      </c>
      <c r="BL34" s="52">
        <v>993.38</v>
      </c>
      <c r="BM34" s="50">
        <v>49.97</v>
      </c>
      <c r="BN34" s="52">
        <v>0.92749999999999999</v>
      </c>
      <c r="BO34" s="50">
        <v>93.89</v>
      </c>
      <c r="BP34" s="50">
        <v>85.67</v>
      </c>
      <c r="BQ34" s="54">
        <f t="shared" si="13"/>
        <v>-8.2199999999999989</v>
      </c>
      <c r="BR34" s="46">
        <v>12595</v>
      </c>
      <c r="BS34" s="46">
        <v>12556</v>
      </c>
      <c r="BT34" s="169">
        <f t="shared" si="14"/>
        <v>-39</v>
      </c>
      <c r="BU34" s="46">
        <f t="shared" si="15"/>
        <v>0</v>
      </c>
      <c r="BV34" s="47">
        <v>0</v>
      </c>
      <c r="BW34" s="47">
        <v>0</v>
      </c>
      <c r="BX34" s="46">
        <v>24</v>
      </c>
      <c r="BY34" s="46">
        <v>7.72</v>
      </c>
    </row>
    <row r="35" spans="1:77">
      <c r="A35" s="548"/>
      <c r="B35" s="213">
        <v>42821</v>
      </c>
      <c r="C35" s="25">
        <v>83.5</v>
      </c>
      <c r="D35" s="26">
        <v>0.55800000000000005</v>
      </c>
      <c r="E35" s="27">
        <v>96</v>
      </c>
      <c r="F35" s="27">
        <v>71</v>
      </c>
      <c r="G35" s="28">
        <v>24</v>
      </c>
      <c r="H35" s="28">
        <v>0</v>
      </c>
      <c r="I35" s="28">
        <v>24</v>
      </c>
      <c r="J35" s="28">
        <v>0</v>
      </c>
      <c r="K35" s="29">
        <v>0</v>
      </c>
      <c r="L35" s="29">
        <v>0</v>
      </c>
      <c r="M35" s="29">
        <v>0</v>
      </c>
      <c r="N35" s="29">
        <v>0</v>
      </c>
      <c r="O35" s="29">
        <v>0</v>
      </c>
      <c r="P35" s="29">
        <v>0</v>
      </c>
      <c r="Q35" s="29">
        <v>3565</v>
      </c>
      <c r="R35" s="30">
        <v>3209</v>
      </c>
      <c r="S35" s="30">
        <v>3209</v>
      </c>
      <c r="T35" s="30">
        <v>3153</v>
      </c>
      <c r="U35" s="221">
        <v>3256</v>
      </c>
      <c r="V35" s="28">
        <v>43</v>
      </c>
      <c r="W35" s="28">
        <v>0</v>
      </c>
      <c r="X35" s="28">
        <v>42</v>
      </c>
      <c r="Y35" s="28">
        <v>0</v>
      </c>
      <c r="Z35" s="28">
        <v>64</v>
      </c>
      <c r="AA35" s="27">
        <v>0</v>
      </c>
      <c r="AB35" s="32">
        <f t="shared" si="0"/>
        <v>103</v>
      </c>
      <c r="AC35" s="33">
        <f t="shared" si="5"/>
        <v>-56</v>
      </c>
      <c r="AD35" s="27">
        <v>142</v>
      </c>
      <c r="AE35" s="214">
        <f t="shared" si="6"/>
        <v>0.95539906103286387</v>
      </c>
      <c r="AF35" s="35">
        <f t="shared" si="7"/>
        <v>148.54166666666666</v>
      </c>
      <c r="AG35" s="34">
        <f t="shared" si="8"/>
        <v>0.88443197755960734</v>
      </c>
      <c r="AH35" s="36">
        <f t="shared" si="1"/>
        <v>1</v>
      </c>
      <c r="AI35" s="37">
        <f t="shared" si="16"/>
        <v>0.90604026845637575</v>
      </c>
      <c r="AJ35" s="57">
        <v>10.53</v>
      </c>
      <c r="AK35" s="62">
        <v>150.79</v>
      </c>
      <c r="AL35" s="40">
        <f t="shared" si="9"/>
        <v>1587.8186999999998</v>
      </c>
      <c r="AM35" s="57">
        <v>27.423000000000002</v>
      </c>
      <c r="AN35" s="59">
        <v>944</v>
      </c>
      <c r="AO35" s="42">
        <f t="shared" si="10"/>
        <v>25887.312000000002</v>
      </c>
      <c r="AP35" s="216">
        <f t="shared" si="2"/>
        <v>8713.9647002854435</v>
      </c>
      <c r="AQ35" s="217">
        <f t="shared" si="3"/>
        <v>133.70833333333334</v>
      </c>
      <c r="AR35" s="27">
        <v>0</v>
      </c>
      <c r="AS35" s="45">
        <v>0</v>
      </c>
      <c r="AT35" s="45">
        <v>0</v>
      </c>
      <c r="AU35" s="27">
        <v>0</v>
      </c>
      <c r="AV35" s="45">
        <v>14</v>
      </c>
      <c r="AW35" s="27">
        <v>1440</v>
      </c>
      <c r="AX35" s="27">
        <v>0</v>
      </c>
      <c r="AZ35" s="46">
        <v>1033</v>
      </c>
      <c r="BA35" s="46">
        <v>1016</v>
      </c>
      <c r="BB35" s="46">
        <v>1207</v>
      </c>
      <c r="BC35" s="218">
        <f t="shared" si="11"/>
        <v>-17</v>
      </c>
      <c r="BD35" s="46">
        <f t="shared" si="12"/>
        <v>8713.9647002854435</v>
      </c>
      <c r="BE35" s="46">
        <f t="shared" si="4"/>
        <v>8713.9647002854435</v>
      </c>
      <c r="BF35" s="228">
        <v>0.996</v>
      </c>
      <c r="BG35" s="115">
        <v>1</v>
      </c>
      <c r="BH35" s="52">
        <v>29.9</v>
      </c>
      <c r="BI35" s="50">
        <v>27.4</v>
      </c>
      <c r="BJ35" s="50">
        <v>21.8</v>
      </c>
      <c r="BK35" s="50">
        <v>26.9</v>
      </c>
      <c r="BL35" s="52">
        <v>991.5</v>
      </c>
      <c r="BM35" s="50">
        <v>49.95</v>
      </c>
      <c r="BN35" s="52">
        <v>0.92869999999999997</v>
      </c>
      <c r="BO35" s="50">
        <v>94.1</v>
      </c>
      <c r="BP35" s="50">
        <v>85.7</v>
      </c>
      <c r="BQ35" s="54">
        <f t="shared" si="13"/>
        <v>-8.3999999999999915</v>
      </c>
      <c r="BR35" s="46">
        <v>12631</v>
      </c>
      <c r="BS35" s="46">
        <v>12653</v>
      </c>
      <c r="BT35" s="169">
        <f t="shared" si="14"/>
        <v>22</v>
      </c>
      <c r="BU35" s="46">
        <f t="shared" si="15"/>
        <v>1.996</v>
      </c>
      <c r="BV35" s="47">
        <v>13</v>
      </c>
      <c r="BW35" s="47">
        <v>13</v>
      </c>
      <c r="BX35" s="46">
        <v>24</v>
      </c>
      <c r="BY35" s="46">
        <v>6.92</v>
      </c>
    </row>
    <row r="36" spans="1:77">
      <c r="A36" s="548"/>
      <c r="B36" s="213">
        <v>42822</v>
      </c>
      <c r="C36" s="25">
        <v>83.8</v>
      </c>
      <c r="D36" s="26">
        <v>0.58499999999999996</v>
      </c>
      <c r="E36" s="27">
        <v>94</v>
      </c>
      <c r="F36" s="27">
        <v>73</v>
      </c>
      <c r="G36" s="28">
        <v>24</v>
      </c>
      <c r="H36" s="28">
        <v>0</v>
      </c>
      <c r="I36" s="28">
        <v>24</v>
      </c>
      <c r="J36" s="28">
        <v>0</v>
      </c>
      <c r="K36" s="29">
        <v>0</v>
      </c>
      <c r="L36" s="29">
        <v>0</v>
      </c>
      <c r="M36" s="29">
        <v>0</v>
      </c>
      <c r="N36" s="29">
        <v>0</v>
      </c>
      <c r="O36" s="29">
        <v>0</v>
      </c>
      <c r="P36" s="29">
        <v>0</v>
      </c>
      <c r="Q36" s="29">
        <v>3558</v>
      </c>
      <c r="R36" s="30">
        <v>3212</v>
      </c>
      <c r="S36" s="30">
        <v>3212</v>
      </c>
      <c r="T36" s="30">
        <v>3160</v>
      </c>
      <c r="U36" s="221">
        <v>3263</v>
      </c>
      <c r="V36" s="28">
        <v>43</v>
      </c>
      <c r="W36" s="28">
        <v>0</v>
      </c>
      <c r="X36" s="28">
        <v>42</v>
      </c>
      <c r="Y36" s="28">
        <v>0</v>
      </c>
      <c r="Z36" s="28">
        <v>64</v>
      </c>
      <c r="AA36" s="27">
        <v>0</v>
      </c>
      <c r="AB36" s="32">
        <f t="shared" si="0"/>
        <v>103</v>
      </c>
      <c r="AC36" s="33">
        <f t="shared" si="5"/>
        <v>-52</v>
      </c>
      <c r="AD36" s="27">
        <v>142</v>
      </c>
      <c r="AE36" s="214">
        <f t="shared" si="6"/>
        <v>0.9574530516431925</v>
      </c>
      <c r="AF36" s="35">
        <f t="shared" si="7"/>
        <v>148.25</v>
      </c>
      <c r="AG36" s="34">
        <f t="shared" si="8"/>
        <v>0.88813940415964021</v>
      </c>
      <c r="AH36" s="36">
        <f t="shared" si="1"/>
        <v>1</v>
      </c>
      <c r="AI36" s="37">
        <f t="shared" si="16"/>
        <v>0.91275167785234901</v>
      </c>
      <c r="AJ36" s="57">
        <v>10.33</v>
      </c>
      <c r="AK36" s="62">
        <v>153.03</v>
      </c>
      <c r="AL36" s="40">
        <f t="shared" si="9"/>
        <v>1580.7999</v>
      </c>
      <c r="AM36" s="57">
        <v>27.59</v>
      </c>
      <c r="AN36" s="59">
        <v>944</v>
      </c>
      <c r="AO36" s="42">
        <f t="shared" si="10"/>
        <v>26044.959999999999</v>
      </c>
      <c r="AP36" s="216">
        <f t="shared" si="2"/>
        <v>8742.3290822784802</v>
      </c>
      <c r="AQ36" s="217">
        <f t="shared" si="3"/>
        <v>133.83333333333334</v>
      </c>
      <c r="AR36" s="27">
        <v>0</v>
      </c>
      <c r="AS36" s="45">
        <v>0</v>
      </c>
      <c r="AT36" s="45">
        <v>0</v>
      </c>
      <c r="AU36" s="27">
        <v>0</v>
      </c>
      <c r="AV36" s="45">
        <v>13</v>
      </c>
      <c r="AW36" s="27">
        <v>1440</v>
      </c>
      <c r="AX36" s="27">
        <v>0</v>
      </c>
      <c r="AZ36" s="46">
        <v>1027</v>
      </c>
      <c r="BA36" s="46">
        <v>1009</v>
      </c>
      <c r="BB36" s="46">
        <v>1227</v>
      </c>
      <c r="BC36" s="218">
        <f t="shared" si="11"/>
        <v>-18</v>
      </c>
      <c r="BD36" s="46">
        <f t="shared" si="12"/>
        <v>8742.3290822784802</v>
      </c>
      <c r="BE36" s="46">
        <f t="shared" si="4"/>
        <v>8742.3290822784802</v>
      </c>
      <c r="BF36" s="228">
        <v>1.131</v>
      </c>
      <c r="BG36" s="52">
        <v>1.131</v>
      </c>
      <c r="BH36" s="52">
        <v>29.9</v>
      </c>
      <c r="BI36" s="50">
        <v>27.3</v>
      </c>
      <c r="BJ36" s="50">
        <v>21.7</v>
      </c>
      <c r="BK36" s="50">
        <v>26.7</v>
      </c>
      <c r="BL36" s="52">
        <v>990.3</v>
      </c>
      <c r="BM36" s="50">
        <v>49.97</v>
      </c>
      <c r="BN36" s="52">
        <v>0.9284</v>
      </c>
      <c r="BO36" s="50">
        <v>94.4</v>
      </c>
      <c r="BP36" s="50">
        <v>85.7</v>
      </c>
      <c r="BQ36" s="54">
        <f t="shared" si="13"/>
        <v>-8.7000000000000028</v>
      </c>
      <c r="BR36" s="46">
        <v>12638</v>
      </c>
      <c r="BS36" s="46">
        <v>12662</v>
      </c>
      <c r="BT36" s="169">
        <f t="shared" si="14"/>
        <v>24</v>
      </c>
      <c r="BU36" s="46">
        <f t="shared" si="15"/>
        <v>2.262</v>
      </c>
      <c r="BV36" s="47">
        <v>24</v>
      </c>
      <c r="BW36" s="47">
        <v>24</v>
      </c>
      <c r="BX36" s="46">
        <v>24</v>
      </c>
      <c r="BY36" s="46">
        <v>7.5</v>
      </c>
    </row>
    <row r="37" spans="1:77">
      <c r="A37" s="548"/>
      <c r="B37" s="213">
        <v>42823</v>
      </c>
      <c r="C37" s="25">
        <v>85.8</v>
      </c>
      <c r="D37" s="26">
        <v>0.53800000000000003</v>
      </c>
      <c r="E37" s="27">
        <v>98</v>
      </c>
      <c r="F37" s="27">
        <v>74</v>
      </c>
      <c r="G37" s="28">
        <v>24</v>
      </c>
      <c r="H37" s="28">
        <v>0</v>
      </c>
      <c r="I37" s="28">
        <v>24</v>
      </c>
      <c r="J37" s="28">
        <v>0</v>
      </c>
      <c r="K37" s="29">
        <v>0</v>
      </c>
      <c r="L37" s="29">
        <v>0</v>
      </c>
      <c r="M37" s="29">
        <v>0</v>
      </c>
      <c r="N37" s="29">
        <v>0</v>
      </c>
      <c r="O37" s="29">
        <v>2</v>
      </c>
      <c r="P37" s="29">
        <v>0</v>
      </c>
      <c r="Q37" s="29">
        <v>3543</v>
      </c>
      <c r="R37" s="30">
        <v>3312</v>
      </c>
      <c r="S37" s="30">
        <v>3312</v>
      </c>
      <c r="T37" s="31">
        <v>3253</v>
      </c>
      <c r="U37" s="221">
        <v>3359</v>
      </c>
      <c r="V37" s="28">
        <v>43</v>
      </c>
      <c r="W37" s="28">
        <v>0</v>
      </c>
      <c r="X37" s="28">
        <v>42</v>
      </c>
      <c r="Y37" s="28">
        <v>0</v>
      </c>
      <c r="Z37" s="28">
        <v>64</v>
      </c>
      <c r="AA37" s="27">
        <v>0</v>
      </c>
      <c r="AB37" s="32">
        <f t="shared" si="0"/>
        <v>106</v>
      </c>
      <c r="AC37" s="33">
        <f>T37-S37</f>
        <v>-59</v>
      </c>
      <c r="AD37" s="27">
        <v>147</v>
      </c>
      <c r="AE37" s="214">
        <f>IF(AD37&gt;0, U37/(AD37*24),"no data")</f>
        <v>0.95209750566893425</v>
      </c>
      <c r="AF37" s="35">
        <f>IF(Q37&gt;0,Q37/24,"no data")</f>
        <v>147.625</v>
      </c>
      <c r="AG37" s="34">
        <f>IF(T37&gt;0,(T37/Q37),"no data")</f>
        <v>0.91814846175557441</v>
      </c>
      <c r="AH37" s="36">
        <f t="shared" si="1"/>
        <v>1</v>
      </c>
      <c r="AI37" s="37">
        <f t="shared" si="16"/>
        <v>0.94463087248322153</v>
      </c>
      <c r="AJ37" s="57">
        <v>10.105</v>
      </c>
      <c r="AK37" s="62">
        <v>156.33000000000001</v>
      </c>
      <c r="AL37" s="40">
        <f t="shared" si="9"/>
        <v>1579.7146500000001</v>
      </c>
      <c r="AM37" s="57">
        <v>28.734000000000002</v>
      </c>
      <c r="AN37" s="59">
        <v>943.93579999999997</v>
      </c>
      <c r="AO37" s="42">
        <f t="shared" si="10"/>
        <v>27123.0512772</v>
      </c>
      <c r="AP37" s="216">
        <f t="shared" si="2"/>
        <v>8823.4755386412562</v>
      </c>
      <c r="AQ37" s="217">
        <f t="shared" si="3"/>
        <v>138</v>
      </c>
      <c r="AR37" s="27">
        <v>0</v>
      </c>
      <c r="AS37" s="45">
        <v>0</v>
      </c>
      <c r="AT37" s="45">
        <v>0</v>
      </c>
      <c r="AU37" s="27">
        <v>0</v>
      </c>
      <c r="AV37" s="45">
        <v>9</v>
      </c>
      <c r="AW37" s="27">
        <v>1320</v>
      </c>
      <c r="AX37" s="27">
        <v>0</v>
      </c>
      <c r="AZ37" s="46">
        <v>1021</v>
      </c>
      <c r="BA37" s="46">
        <v>1011</v>
      </c>
      <c r="BB37" s="46">
        <v>1327</v>
      </c>
      <c r="BC37" s="218">
        <f>(BA37-AZ37)</f>
        <v>-10</v>
      </c>
      <c r="BD37" s="46">
        <f t="shared" si="12"/>
        <v>8823.4755386412562</v>
      </c>
      <c r="BE37" s="46">
        <f t="shared" si="4"/>
        <v>8823.4755386412562</v>
      </c>
      <c r="BF37" s="228">
        <v>1.7330000000000001</v>
      </c>
      <c r="BG37" s="52">
        <v>1.7070000000000001</v>
      </c>
      <c r="BH37" s="52">
        <v>29.7</v>
      </c>
      <c r="BI37" s="50">
        <v>27.17</v>
      </c>
      <c r="BJ37" s="50">
        <v>21.84</v>
      </c>
      <c r="BK37" s="50">
        <v>26.68</v>
      </c>
      <c r="BL37" s="52">
        <v>989.4</v>
      </c>
      <c r="BM37" s="50">
        <v>50.03</v>
      </c>
      <c r="BN37" s="52">
        <v>0.92749999999999999</v>
      </c>
      <c r="BO37" s="50">
        <v>93.17</v>
      </c>
      <c r="BP37" s="50">
        <v>85.59</v>
      </c>
      <c r="BQ37" s="54">
        <f t="shared" si="13"/>
        <v>-7.5799999999999983</v>
      </c>
      <c r="BR37" s="46">
        <v>12649</v>
      </c>
      <c r="BS37" s="46">
        <v>12689</v>
      </c>
      <c r="BT37" s="169">
        <f t="shared" si="14"/>
        <v>40</v>
      </c>
      <c r="BU37" s="46">
        <f t="shared" si="15"/>
        <v>3.4400000000000004</v>
      </c>
      <c r="BV37" s="47">
        <v>24</v>
      </c>
      <c r="BW37" s="47">
        <v>24</v>
      </c>
      <c r="BX37" s="46">
        <v>24</v>
      </c>
      <c r="BY37" s="46">
        <v>7.3</v>
      </c>
    </row>
    <row r="38" spans="1:77">
      <c r="A38" s="548"/>
      <c r="B38" s="213">
        <v>42824</v>
      </c>
      <c r="C38" s="25">
        <v>85.6</v>
      </c>
      <c r="D38" s="26">
        <v>0.52300000000000002</v>
      </c>
      <c r="E38" s="27">
        <v>98</v>
      </c>
      <c r="F38" s="27">
        <v>74</v>
      </c>
      <c r="G38" s="28">
        <v>24</v>
      </c>
      <c r="H38" s="28">
        <v>0</v>
      </c>
      <c r="I38" s="28">
        <v>24</v>
      </c>
      <c r="J38" s="28">
        <v>0</v>
      </c>
      <c r="K38" s="29">
        <v>0</v>
      </c>
      <c r="L38" s="29">
        <v>0</v>
      </c>
      <c r="M38" s="29">
        <v>0</v>
      </c>
      <c r="N38" s="29">
        <v>0</v>
      </c>
      <c r="O38" s="29">
        <v>0</v>
      </c>
      <c r="P38" s="29">
        <v>0</v>
      </c>
      <c r="Q38" s="29">
        <v>3546</v>
      </c>
      <c r="R38" s="30">
        <v>3269</v>
      </c>
      <c r="S38" s="30">
        <v>3269</v>
      </c>
      <c r="T38" s="31">
        <v>3208</v>
      </c>
      <c r="U38" s="221">
        <v>3313</v>
      </c>
      <c r="V38" s="28">
        <v>42</v>
      </c>
      <c r="W38" s="28">
        <v>0</v>
      </c>
      <c r="X38" s="28">
        <v>42</v>
      </c>
      <c r="Y38" s="28">
        <v>0</v>
      </c>
      <c r="Z38" s="28">
        <v>64</v>
      </c>
      <c r="AA38" s="27">
        <v>0</v>
      </c>
      <c r="AB38" s="32">
        <f t="shared" si="0"/>
        <v>105</v>
      </c>
      <c r="AC38" s="33">
        <f t="shared" si="5"/>
        <v>-61</v>
      </c>
      <c r="AD38" s="27">
        <v>150</v>
      </c>
      <c r="AE38" s="214">
        <f t="shared" si="6"/>
        <v>0.92027777777777775</v>
      </c>
      <c r="AF38" s="35">
        <f t="shared" si="7"/>
        <v>147.75</v>
      </c>
      <c r="AG38" s="34">
        <f t="shared" si="8"/>
        <v>0.90468133107727011</v>
      </c>
      <c r="AH38" s="36">
        <f t="shared" si="1"/>
        <v>1</v>
      </c>
      <c r="AI38" s="37">
        <f t="shared" si="16"/>
        <v>0.92567567567567566</v>
      </c>
      <c r="AJ38" s="57">
        <v>10</v>
      </c>
      <c r="AK38" s="62">
        <v>153.77000000000001</v>
      </c>
      <c r="AL38" s="40">
        <f t="shared" si="9"/>
        <v>1537.7</v>
      </c>
      <c r="AM38" s="57">
        <v>28.152999999999999</v>
      </c>
      <c r="AN38" s="59">
        <v>944</v>
      </c>
      <c r="AO38" s="42">
        <f t="shared" si="10"/>
        <v>26576.431999999997</v>
      </c>
      <c r="AP38" s="216">
        <f t="shared" si="2"/>
        <v>8763.7568578553601</v>
      </c>
      <c r="AQ38" s="217">
        <f t="shared" si="3"/>
        <v>136.20833333333334</v>
      </c>
      <c r="AR38" s="27">
        <v>0</v>
      </c>
      <c r="AS38" s="45">
        <v>0</v>
      </c>
      <c r="AT38" s="45">
        <v>0</v>
      </c>
      <c r="AU38" s="27">
        <v>0</v>
      </c>
      <c r="AV38" s="45">
        <v>11</v>
      </c>
      <c r="AW38" s="27">
        <v>1440</v>
      </c>
      <c r="AX38" s="27">
        <v>0</v>
      </c>
      <c r="AZ38" s="46">
        <v>1022</v>
      </c>
      <c r="BA38" s="46">
        <v>1013</v>
      </c>
      <c r="BB38" s="46">
        <v>1278</v>
      </c>
      <c r="BC38" s="218">
        <f t="shared" si="11"/>
        <v>-9</v>
      </c>
      <c r="BD38" s="46">
        <f t="shared" si="12"/>
        <v>8763.7568578553601</v>
      </c>
      <c r="BE38" s="46">
        <f t="shared" si="4"/>
        <v>8763.7568578553601</v>
      </c>
      <c r="BF38" s="228">
        <v>1.4039999999999999</v>
      </c>
      <c r="BG38" s="52">
        <v>1.4019999999999999</v>
      </c>
      <c r="BH38" s="52">
        <v>29.7</v>
      </c>
      <c r="BI38" s="52">
        <v>27.17</v>
      </c>
      <c r="BJ38" s="52">
        <v>21.74</v>
      </c>
      <c r="BK38" s="52">
        <v>26.92</v>
      </c>
      <c r="BL38" s="52">
        <v>988.71</v>
      </c>
      <c r="BM38" s="50">
        <v>49.99</v>
      </c>
      <c r="BN38" s="52">
        <v>0.92789999999999995</v>
      </c>
      <c r="BO38" s="47">
        <v>93.65</v>
      </c>
      <c r="BP38" s="47">
        <v>85.59</v>
      </c>
      <c r="BQ38" s="54">
        <f t="shared" si="13"/>
        <v>-8.0600000000000023</v>
      </c>
      <c r="BR38" s="46">
        <v>12644</v>
      </c>
      <c r="BS38" s="46">
        <v>12654</v>
      </c>
      <c r="BT38" s="169">
        <f t="shared" si="14"/>
        <v>10</v>
      </c>
      <c r="BU38" s="46">
        <f t="shared" si="15"/>
        <v>2.806</v>
      </c>
      <c r="BV38" s="46">
        <v>24</v>
      </c>
      <c r="BW38" s="46">
        <v>24</v>
      </c>
      <c r="BX38" s="46">
        <v>24</v>
      </c>
      <c r="BY38" s="46">
        <v>7.58</v>
      </c>
    </row>
    <row r="39" spans="1:77">
      <c r="A39" s="548"/>
      <c r="B39" s="213">
        <v>42825</v>
      </c>
      <c r="C39" s="25">
        <v>86.8</v>
      </c>
      <c r="D39" s="26">
        <v>0.52800000000000002</v>
      </c>
      <c r="E39" s="27">
        <v>99</v>
      </c>
      <c r="F39" s="27">
        <v>74</v>
      </c>
      <c r="G39" s="28">
        <v>24</v>
      </c>
      <c r="H39" s="28">
        <v>0</v>
      </c>
      <c r="I39" s="28">
        <v>24</v>
      </c>
      <c r="J39" s="28">
        <v>0</v>
      </c>
      <c r="K39" s="29">
        <v>0</v>
      </c>
      <c r="L39" s="29">
        <v>0</v>
      </c>
      <c r="M39" s="29">
        <v>0</v>
      </c>
      <c r="N39" s="29">
        <v>0</v>
      </c>
      <c r="O39" s="29">
        <v>0</v>
      </c>
      <c r="P39" s="29">
        <v>0</v>
      </c>
      <c r="Q39" s="29">
        <v>3525</v>
      </c>
      <c r="R39" s="30">
        <v>3159</v>
      </c>
      <c r="S39" s="30">
        <v>3159</v>
      </c>
      <c r="T39" s="31">
        <v>3103</v>
      </c>
      <c r="U39" s="221">
        <v>3205</v>
      </c>
      <c r="V39" s="28">
        <v>42</v>
      </c>
      <c r="W39" s="28">
        <v>0</v>
      </c>
      <c r="X39" s="28">
        <v>42</v>
      </c>
      <c r="Y39" s="28">
        <v>0</v>
      </c>
      <c r="Z39" s="28">
        <v>64</v>
      </c>
      <c r="AA39" s="27">
        <v>0</v>
      </c>
      <c r="AB39" s="32">
        <f t="shared" si="0"/>
        <v>102</v>
      </c>
      <c r="AC39" s="33">
        <f t="shared" si="5"/>
        <v>-56</v>
      </c>
      <c r="AD39" s="27">
        <v>142</v>
      </c>
      <c r="AE39" s="214">
        <f t="shared" si="6"/>
        <v>0.9404342723004695</v>
      </c>
      <c r="AF39" s="35">
        <f t="shared" si="7"/>
        <v>146.875</v>
      </c>
      <c r="AG39" s="34">
        <f t="shared" si="8"/>
        <v>0.88028368794326239</v>
      </c>
      <c r="AH39" s="36">
        <f t="shared" si="1"/>
        <v>1</v>
      </c>
      <c r="AI39" s="37">
        <f t="shared" si="16"/>
        <v>0.89864864864864868</v>
      </c>
      <c r="AJ39" s="57">
        <v>9.7859999999999996</v>
      </c>
      <c r="AK39" s="62">
        <v>149.1</v>
      </c>
      <c r="AL39" s="40">
        <f t="shared" si="9"/>
        <v>1459.0925999999999</v>
      </c>
      <c r="AM39" s="57">
        <v>27.167999999999999</v>
      </c>
      <c r="AN39" s="59">
        <v>944</v>
      </c>
      <c r="AO39" s="42">
        <f t="shared" si="10"/>
        <v>25646.592000000001</v>
      </c>
      <c r="AP39" s="216">
        <f t="shared" si="2"/>
        <v>8735.3156944892053</v>
      </c>
      <c r="AQ39" s="217">
        <f t="shared" si="3"/>
        <v>131.625</v>
      </c>
      <c r="AR39" s="27">
        <v>0</v>
      </c>
      <c r="AS39" s="45">
        <v>0</v>
      </c>
      <c r="AT39" s="45">
        <v>0</v>
      </c>
      <c r="AU39" s="27">
        <v>0</v>
      </c>
      <c r="AV39" s="45">
        <v>15</v>
      </c>
      <c r="AW39" s="27">
        <v>1440</v>
      </c>
      <c r="AX39" s="27">
        <v>0</v>
      </c>
      <c r="AZ39" s="46">
        <v>1016</v>
      </c>
      <c r="BA39" s="46">
        <v>1008</v>
      </c>
      <c r="BB39" s="46">
        <v>1181</v>
      </c>
      <c r="BC39" s="218">
        <f t="shared" si="11"/>
        <v>-8</v>
      </c>
      <c r="BD39" s="46">
        <f t="shared" si="12"/>
        <v>8735.3156944892053</v>
      </c>
      <c r="BE39" s="46">
        <f t="shared" si="4"/>
        <v>8735.3156944892053</v>
      </c>
      <c r="BF39" s="228">
        <v>0.93700000000000006</v>
      </c>
      <c r="BG39" s="52">
        <v>0.89100000000000001</v>
      </c>
      <c r="BH39" s="52">
        <v>29.54</v>
      </c>
      <c r="BI39" s="52">
        <v>27.08</v>
      </c>
      <c r="BJ39" s="52">
        <v>21.69</v>
      </c>
      <c r="BK39" s="52">
        <v>26.77</v>
      </c>
      <c r="BL39" s="52">
        <v>989.13</v>
      </c>
      <c r="BM39" s="50">
        <v>50.02</v>
      </c>
      <c r="BN39" s="52">
        <v>0.92930000000000001</v>
      </c>
      <c r="BO39" s="47">
        <v>93.69</v>
      </c>
      <c r="BP39" s="47">
        <v>85.64</v>
      </c>
      <c r="BQ39" s="54">
        <f t="shared" si="13"/>
        <v>-8.0499999999999972</v>
      </c>
      <c r="BR39" s="46">
        <v>12674</v>
      </c>
      <c r="BS39" s="46">
        <v>12672</v>
      </c>
      <c r="BT39" s="169">
        <f t="shared" si="14"/>
        <v>-2</v>
      </c>
      <c r="BU39" s="46">
        <f t="shared" si="15"/>
        <v>1.8280000000000001</v>
      </c>
      <c r="BV39" s="46">
        <v>24</v>
      </c>
      <c r="BW39" s="46">
        <v>24</v>
      </c>
      <c r="BX39" s="46">
        <v>24</v>
      </c>
      <c r="BY39" s="46">
        <v>8.42</v>
      </c>
    </row>
    <row r="40" spans="1:77">
      <c r="A40" s="549"/>
      <c r="B40" s="213">
        <v>42826</v>
      </c>
      <c r="C40" s="25"/>
      <c r="D40" s="26"/>
      <c r="E40" s="27"/>
      <c r="F40" s="27"/>
      <c r="G40" s="28"/>
      <c r="H40" s="28"/>
      <c r="I40" s="28"/>
      <c r="J40" s="28"/>
      <c r="K40" s="29"/>
      <c r="L40" s="29"/>
      <c r="M40" s="29"/>
      <c r="N40" s="29"/>
      <c r="O40" s="29"/>
      <c r="P40" s="29"/>
      <c r="Q40" s="29"/>
      <c r="R40" s="30"/>
      <c r="S40" s="30"/>
      <c r="T40" s="31"/>
      <c r="U40" s="221"/>
      <c r="V40" s="28"/>
      <c r="W40" s="28"/>
      <c r="X40" s="28"/>
      <c r="Y40" s="28"/>
      <c r="Z40" s="28"/>
      <c r="AA40" s="27"/>
      <c r="AB40" s="32">
        <f t="shared" si="0"/>
        <v>0</v>
      </c>
      <c r="AC40" s="33">
        <f t="shared" si="5"/>
        <v>0</v>
      </c>
      <c r="AD40" s="27"/>
      <c r="AE40" s="214" t="str">
        <f t="shared" si="6"/>
        <v>no data</v>
      </c>
      <c r="AF40" s="35" t="str">
        <f t="shared" si="7"/>
        <v>no data</v>
      </c>
      <c r="AG40" s="34" t="str">
        <f t="shared" si="8"/>
        <v>no data</v>
      </c>
      <c r="AH40" s="36" t="e">
        <f t="shared" si="1"/>
        <v>#DIV/0!</v>
      </c>
      <c r="AI40" s="37" t="str">
        <f t="shared" si="16"/>
        <v>no data</v>
      </c>
      <c r="AJ40" s="57"/>
      <c r="AK40" s="62"/>
      <c r="AL40" s="40">
        <f t="shared" si="9"/>
        <v>0</v>
      </c>
      <c r="AM40" s="57"/>
      <c r="AN40" s="59"/>
      <c r="AO40" s="42">
        <f t="shared" si="10"/>
        <v>0</v>
      </c>
      <c r="AP40" s="216" t="str">
        <f t="shared" si="2"/>
        <v>no data</v>
      </c>
      <c r="AQ40" s="217">
        <f t="shared" si="3"/>
        <v>0</v>
      </c>
      <c r="AR40" s="27"/>
      <c r="AS40" s="45"/>
      <c r="AT40" s="45"/>
      <c r="AU40" s="27"/>
      <c r="AV40" s="45"/>
      <c r="AW40" s="27"/>
      <c r="AX40" s="27"/>
      <c r="AZ40" s="46"/>
      <c r="BA40" s="46"/>
      <c r="BB40" s="46"/>
      <c r="BC40" s="218">
        <f t="shared" si="11"/>
        <v>0</v>
      </c>
      <c r="BD40" s="46" t="str">
        <f t="shared" si="12"/>
        <v>no data</v>
      </c>
      <c r="BE40" s="46"/>
      <c r="BF40" s="228"/>
      <c r="BG40" s="52"/>
      <c r="BH40" s="52"/>
      <c r="BI40" s="52"/>
      <c r="BJ40" s="52"/>
      <c r="BK40" s="52"/>
      <c r="BL40" s="52"/>
      <c r="BM40" s="50"/>
      <c r="BN40" s="52"/>
      <c r="BO40" s="47"/>
      <c r="BP40" s="47"/>
      <c r="BQ40" s="54">
        <f t="shared" si="13"/>
        <v>0</v>
      </c>
      <c r="BR40" s="46"/>
      <c r="BS40" s="46"/>
      <c r="BT40" s="169">
        <f t="shared" si="14"/>
        <v>0</v>
      </c>
      <c r="BU40" s="46">
        <f>BF40+BG40</f>
        <v>0</v>
      </c>
      <c r="BV40" s="137"/>
      <c r="BW40" s="137"/>
      <c r="BX40" s="137"/>
      <c r="BY40" s="137"/>
    </row>
    <row r="41" spans="1:77">
      <c r="A41" s="254"/>
      <c r="B41" s="165" t="s">
        <v>85</v>
      </c>
      <c r="C41" s="140">
        <f>AVERAGE(C9:C39)</f>
        <v>72.898709677419376</v>
      </c>
      <c r="D41" s="141">
        <f>AVERAGE(D9:D39)</f>
        <v>0.5839193548387096</v>
      </c>
      <c r="E41" s="140">
        <f>AVERAGE(E9:E39)</f>
        <v>84.870967741935488</v>
      </c>
      <c r="F41" s="140">
        <f>AVERAGE(F9:F39)</f>
        <v>62.516129032258064</v>
      </c>
      <c r="G41" s="142">
        <f t="shared" ref="G41:P41" si="17">SUM(G9:G39)+(INT(SUM(H9:H39)/60))</f>
        <v>722</v>
      </c>
      <c r="H41" s="142">
        <f t="shared" si="17"/>
        <v>23</v>
      </c>
      <c r="I41" s="142">
        <f t="shared" si="17"/>
        <v>723</v>
      </c>
      <c r="J41" s="142">
        <f t="shared" si="17"/>
        <v>11</v>
      </c>
      <c r="K41" s="142">
        <f t="shared" si="17"/>
        <v>0</v>
      </c>
      <c r="L41" s="142">
        <f t="shared" si="17"/>
        <v>0</v>
      </c>
      <c r="M41" s="142">
        <f t="shared" si="17"/>
        <v>0</v>
      </c>
      <c r="N41" s="142">
        <f t="shared" si="17"/>
        <v>1</v>
      </c>
      <c r="O41" s="142">
        <f t="shared" si="17"/>
        <v>66</v>
      </c>
      <c r="P41" s="142">
        <f t="shared" si="17"/>
        <v>1931</v>
      </c>
      <c r="Q41" s="146">
        <f>(SUM(Q9:Q39))</f>
        <v>113040</v>
      </c>
      <c r="R41" s="146">
        <f>(SUM(R9:R39))</f>
        <v>104547</v>
      </c>
      <c r="S41" s="146">
        <f>(SUM(S9:S39))</f>
        <v>104461</v>
      </c>
      <c r="T41" s="324">
        <v>102785.56</v>
      </c>
      <c r="U41" s="146">
        <f>(SUM(U9:U39))</f>
        <v>105805</v>
      </c>
      <c r="V41" s="144">
        <f>AVERAGE(V9:V39)</f>
        <v>45.29032258064516</v>
      </c>
      <c r="W41" s="146">
        <f>(SUM(W9:W39))</f>
        <v>1107</v>
      </c>
      <c r="X41" s="146">
        <f>(AVERAGE(X9:X39))</f>
        <v>44.29032258064516</v>
      </c>
      <c r="Y41" s="144">
        <f>SUM(Y9:Y39)</f>
        <v>1024</v>
      </c>
      <c r="Z41" s="146">
        <f>(AVERAGE(Z9:Z39))</f>
        <v>63.096774193548384</v>
      </c>
      <c r="AA41" s="144">
        <f>SUM(AA9:AA39)</f>
        <v>222</v>
      </c>
      <c r="AB41" s="145">
        <f>U41-(T41+AX41)</f>
        <v>3017.4400000000023</v>
      </c>
      <c r="AC41" s="146">
        <f>(SUM($AC$9:$AC$39))</f>
        <v>-1887</v>
      </c>
      <c r="AD41" s="146">
        <f>AVERAGE(AD9:AD39)</f>
        <v>150.2258064516129</v>
      </c>
      <c r="AE41" s="147">
        <f>AVERAGE(AE9:AE39)</f>
        <v>0.94677615206952148</v>
      </c>
      <c r="AF41" s="149">
        <f>AVERAGE(AF9:AF39)</f>
        <v>151.93548387096774</v>
      </c>
      <c r="AG41" s="147">
        <f>T41/Q41</f>
        <v>0.90928485491861288</v>
      </c>
      <c r="AH41" s="147">
        <f>AVERAGE(AH9:AH39)</f>
        <v>0.98378311622666459</v>
      </c>
      <c r="AI41" s="147">
        <f>AVERAGE(AI9:AI39)</f>
        <v>0.93203858335631662</v>
      </c>
      <c r="AJ41" s="148">
        <f>SUM(AJ9:AJ39)</f>
        <v>313.637</v>
      </c>
      <c r="AK41" s="148">
        <f>SUM(AK9:AK39)/MAX(1,COUNT(AK9:AK39)-COUNTIF(AK9:AK39,0))</f>
        <v>153.29322580645166</v>
      </c>
      <c r="AL41" s="149">
        <f>SUM(AL9:AL39)</f>
        <v>47978.661930000002</v>
      </c>
      <c r="AM41" s="148">
        <f>SUM(AM9:AM39)</f>
        <v>899.7109999999999</v>
      </c>
      <c r="AN41" s="148">
        <f>SUM(AN9:AN39)/MAX(1,COUNT(AN9:AN39)-COUNTIF(AN9:AN39,0))</f>
        <v>940.95096774193541</v>
      </c>
      <c r="AO41" s="325">
        <f>SUM(AO9:AO39)</f>
        <v>846552.40379519993</v>
      </c>
      <c r="AP41" s="150">
        <f>((AJ41*AK41)+(AM41*AN41))/(T41*1000)*1000000</f>
        <v>8704.1639273096571</v>
      </c>
      <c r="AQ41" s="257"/>
      <c r="AR41" s="151">
        <f>SUM(AR9:AR39)</f>
        <v>37</v>
      </c>
      <c r="AS41" s="151">
        <f t="shared" ref="AS41:AX41" si="18">SUM(AS9:AS39)</f>
        <v>202</v>
      </c>
      <c r="AT41" s="151">
        <f t="shared" si="18"/>
        <v>32</v>
      </c>
      <c r="AU41" s="151">
        <f t="shared" si="18"/>
        <v>225</v>
      </c>
      <c r="AV41" s="151">
        <f t="shared" si="18"/>
        <v>245</v>
      </c>
      <c r="AW41" s="151">
        <f t="shared" si="18"/>
        <v>40097</v>
      </c>
      <c r="AX41" s="151">
        <f t="shared" si="18"/>
        <v>2</v>
      </c>
      <c r="AZ41" s="258"/>
      <c r="BA41" s="258"/>
      <c r="BB41" s="258"/>
      <c r="BC41" s="6">
        <f t="shared" si="11"/>
        <v>0</v>
      </c>
      <c r="BD41" s="259">
        <f t="shared" si="12"/>
        <v>8704.1639273096571</v>
      </c>
      <c r="BE41" s="260"/>
      <c r="BF41" s="261">
        <f t="shared" ref="BF41:BK41" si="19">SUM(BF9:BF39)</f>
        <v>49.841999999999999</v>
      </c>
      <c r="BG41" s="261">
        <f t="shared" si="19"/>
        <v>49.714000000000006</v>
      </c>
      <c r="BH41" s="261">
        <f t="shared" si="19"/>
        <v>950.86999999999989</v>
      </c>
      <c r="BI41" s="326">
        <f t="shared" si="19"/>
        <v>881.14999999999975</v>
      </c>
      <c r="BJ41" s="326">
        <f t="shared" si="19"/>
        <v>705.24</v>
      </c>
      <c r="BK41" s="326">
        <f t="shared" si="19"/>
        <v>854.50999999999988</v>
      </c>
      <c r="BL41" s="261">
        <f>AVERAGE(BL9:BL39)</f>
        <v>992.65451612903223</v>
      </c>
      <c r="BM41" s="261">
        <f>AVERAGE(BM9:BM39)</f>
        <v>50.009354838709676</v>
      </c>
      <c r="BN41" s="261">
        <f>AVERAGE(BN9:BN39)</f>
        <v>0.92465161290322584</v>
      </c>
      <c r="BO41" s="261">
        <f>AVERAGE(BO9:BO39)</f>
        <v>93.811612903225821</v>
      </c>
      <c r="BP41" s="261">
        <f>AVERAGE(BP9:BP39)</f>
        <v>85.765161290322553</v>
      </c>
      <c r="BR41" s="5">
        <f>AVERAGE(BR9:BR39)</f>
        <v>12486.612903225807</v>
      </c>
      <c r="BS41" s="5">
        <f>AVERAGE(BS9:BS39)</f>
        <v>12529.258064516129</v>
      </c>
      <c r="BU41" s="155">
        <f>(SUM(BU9:BU39))</f>
        <v>99.555999999999997</v>
      </c>
      <c r="BV41" s="155">
        <f>(SUM(BV9:BV39))</f>
        <v>686.63</v>
      </c>
      <c r="BW41" s="155">
        <f>(SUM(BW9:BW39))</f>
        <v>687.83999999999992</v>
      </c>
      <c r="BX41" s="155">
        <f>(SUM(BX9:BX39))</f>
        <v>683.7166666666667</v>
      </c>
      <c r="BY41" s="155">
        <f>(SUM(BY9:BY39))</f>
        <v>206.04666666666668</v>
      </c>
    </row>
    <row r="42" spans="1:77" ht="15.75" thickBot="1">
      <c r="A42" s="265"/>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161"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266"/>
      <c r="AX42" s="165" t="s">
        <v>102</v>
      </c>
      <c r="AZ42" s="267">
        <f>SUM(AZ9:AZ39)</f>
        <v>32755</v>
      </c>
      <c r="BA42" s="267">
        <f>SUM(BA9:BA39)</f>
        <v>32178</v>
      </c>
      <c r="BB42" s="267">
        <f>SUM(BB9:BB39)</f>
        <v>40872</v>
      </c>
      <c r="BC42" s="6">
        <f t="shared" si="11"/>
        <v>-577</v>
      </c>
      <c r="BD42" s="166" t="str">
        <f t="shared" si="12"/>
        <v>Avg.</v>
      </c>
      <c r="BE42" s="268"/>
      <c r="BR42" s="5"/>
      <c r="BS42" s="5"/>
      <c r="BW42" s="152">
        <f>(BV41+BW41)/2</f>
        <v>687.2349999999999</v>
      </c>
      <c r="BX42" s="5"/>
    </row>
    <row r="43" spans="1:77" ht="15.75" thickBot="1">
      <c r="B43" s="634"/>
      <c r="C43" s="634"/>
      <c r="D43" s="634"/>
      <c r="E43" s="634"/>
      <c r="F43" s="634"/>
      <c r="G43" s="634"/>
      <c r="H43" s="634"/>
      <c r="I43" s="634"/>
      <c r="J43" s="634"/>
      <c r="K43" s="634"/>
      <c r="L43" s="634"/>
      <c r="M43" s="634"/>
      <c r="N43" s="634"/>
      <c r="O43" s="634"/>
      <c r="P43" s="634"/>
      <c r="Q43" s="634"/>
      <c r="R43" s="634"/>
      <c r="S43" s="634"/>
      <c r="T43" s="634"/>
      <c r="U43" s="634"/>
      <c r="V43" s="634"/>
      <c r="W43" s="634"/>
      <c r="X43" s="634"/>
      <c r="Y43" s="634"/>
      <c r="Z43" s="634"/>
      <c r="AA43" s="634"/>
      <c r="AB43" s="634"/>
      <c r="AC43" s="634"/>
      <c r="AD43" s="634"/>
      <c r="AE43" s="634"/>
      <c r="AF43" s="634"/>
      <c r="AG43" s="634"/>
      <c r="AH43" s="634"/>
      <c r="AI43" s="634"/>
      <c r="AJ43" s="634"/>
      <c r="AK43" s="634"/>
      <c r="AL43" s="168"/>
      <c r="AP43" s="169"/>
      <c r="AQ43" s="269"/>
      <c r="AY43" s="170"/>
      <c r="AZ43" s="171"/>
      <c r="BA43" s="171"/>
      <c r="BB43" s="171"/>
      <c r="BC43" s="6">
        <f>AVERAGE(BC28:BC32)</f>
        <v>-21.2</v>
      </c>
      <c r="BR43" s="5"/>
      <c r="BS43" s="5"/>
      <c r="BX43" s="5"/>
    </row>
    <row r="44" spans="1:77" ht="60.75" thickBot="1">
      <c r="B44" s="270" t="s">
        <v>103</v>
      </c>
      <c r="C44" s="173" t="s">
        <v>104</v>
      </c>
      <c r="D44" s="271" t="s">
        <v>105</v>
      </c>
      <c r="E44" s="635" t="s">
        <v>106</v>
      </c>
      <c r="F44" s="636"/>
      <c r="G44" s="531" t="s">
        <v>107</v>
      </c>
      <c r="H44" s="532"/>
      <c r="I44" s="531" t="s">
        <v>108</v>
      </c>
      <c r="J44" s="532"/>
      <c r="K44" s="531" t="s">
        <v>109</v>
      </c>
      <c r="L44" s="532"/>
      <c r="M44" s="531" t="s">
        <v>110</v>
      </c>
      <c r="N44" s="532"/>
      <c r="O44" s="531" t="s">
        <v>111</v>
      </c>
      <c r="P44" s="532"/>
      <c r="Q44" s="174" t="s">
        <v>112</v>
      </c>
      <c r="R44" s="175" t="s">
        <v>113</v>
      </c>
      <c r="S44" s="176" t="s">
        <v>114</v>
      </c>
      <c r="T44" s="173" t="s">
        <v>12</v>
      </c>
      <c r="U44" s="176" t="s">
        <v>13</v>
      </c>
      <c r="V44" s="173" t="s">
        <v>115</v>
      </c>
      <c r="W44" s="173" t="s">
        <v>15</v>
      </c>
      <c r="X44" s="173" t="s">
        <v>116</v>
      </c>
      <c r="Y44" s="173" t="s">
        <v>17</v>
      </c>
      <c r="Z44" s="173" t="s">
        <v>19</v>
      </c>
      <c r="AA44" s="173" t="s">
        <v>18</v>
      </c>
      <c r="AB44" s="272" t="s">
        <v>20</v>
      </c>
      <c r="AC44" s="177" t="s">
        <v>21</v>
      </c>
      <c r="AD44" s="178" t="s">
        <v>22</v>
      </c>
      <c r="AE44" s="178" t="s">
        <v>23</v>
      </c>
      <c r="AF44" s="178" t="s">
        <v>117</v>
      </c>
      <c r="AG44" s="179"/>
      <c r="AH44" s="179"/>
      <c r="AI44" s="180" t="s">
        <v>27</v>
      </c>
      <c r="AJ44" s="176" t="s">
        <v>119</v>
      </c>
      <c r="AK44" s="181" t="s">
        <v>29</v>
      </c>
      <c r="AL44" s="181"/>
      <c r="AM44" s="176" t="s">
        <v>120</v>
      </c>
      <c r="AN44" s="181" t="s">
        <v>121</v>
      </c>
      <c r="AO44" s="181"/>
      <c r="AP44" s="180" t="s">
        <v>122</v>
      </c>
      <c r="AQ44" s="273"/>
      <c r="AY44" s="170"/>
      <c r="AZ44" s="171"/>
      <c r="BA44" s="171"/>
      <c r="BB44" s="171"/>
      <c r="BC44" s="183">
        <f>AVERAGE(BC28:BC31)</f>
        <v>-22.25</v>
      </c>
      <c r="BR44" s="5"/>
      <c r="BS44" s="5"/>
      <c r="BX44" s="5"/>
    </row>
    <row r="45" spans="1:77" ht="15.75" thickBot="1">
      <c r="B45" s="274" t="s">
        <v>129</v>
      </c>
      <c r="C45" s="275">
        <f>IF(C6=0,"no data",AVERAGE(C6:C12))</f>
        <v>69.231428571428566</v>
      </c>
      <c r="D45" s="276">
        <f>IF(D6=0,"no data",AVERAGE(D6:D12))</f>
        <v>0.57734285714285716</v>
      </c>
      <c r="E45" s="275">
        <f>IF(E6=0,"no data",AVERAGE(E6:E12))</f>
        <v>81.571428571428569</v>
      </c>
      <c r="F45" s="275">
        <f>IF(F6=0,"no data",AVERAGE(F6:F12))</f>
        <v>58.142857142857146</v>
      </c>
      <c r="G45" s="277">
        <f>SUM(G6:G12)+INT(SUM(H6:H12)/60)</f>
        <v>168</v>
      </c>
      <c r="H45" s="278">
        <f>SUM(H6:H12)-INT(SUM(H6:H12)/60)*60</f>
        <v>0</v>
      </c>
      <c r="I45" s="278">
        <f>SUM(I6:I12)+INT(SUM(J6:J12)/60)</f>
        <v>168</v>
      </c>
      <c r="J45" s="278">
        <f>SUM(J6:J12)-INT(SUM(J6:J12)/60)*60</f>
        <v>0</v>
      </c>
      <c r="K45" s="278">
        <f>SUM(K6:K12)+INT(SUM(L6:L12)/60)</f>
        <v>0</v>
      </c>
      <c r="L45" s="278">
        <f>SUM(L6:L12)-INT(SUM(L6:L12)/60)*60</f>
        <v>0</v>
      </c>
      <c r="M45" s="278">
        <f>SUM(M6:M12)+INT(SUM(N6:N12)/60)</f>
        <v>0</v>
      </c>
      <c r="N45" s="278">
        <f>SUM(N6:N12)-INT(SUM(N6:N12)/60)*60</f>
        <v>0</v>
      </c>
      <c r="O45" s="278">
        <f>SUM(O6:O12)+INT(SUM(P6:P12)/60)</f>
        <v>1</v>
      </c>
      <c r="P45" s="278">
        <f>SUM(P6:P12)-INT(SUM(P6:P12)/60)*60</f>
        <v>0</v>
      </c>
      <c r="Q45" s="279">
        <f t="shared" ref="Q45:X45" si="20">IF(Q6=0,"no data", AVERAGE(Q6:Q12))</f>
        <v>3678</v>
      </c>
      <c r="R45" s="279">
        <f t="shared" si="20"/>
        <v>3554.4285714285716</v>
      </c>
      <c r="S45" s="279">
        <f t="shared" si="20"/>
        <v>3554.4285714285716</v>
      </c>
      <c r="T45" s="279">
        <f t="shared" si="20"/>
        <v>3497.5714285714284</v>
      </c>
      <c r="U45" s="279">
        <f t="shared" si="20"/>
        <v>3606.2857142857142</v>
      </c>
      <c r="V45" s="280">
        <f t="shared" si="20"/>
        <v>45.571428571428569</v>
      </c>
      <c r="W45" s="281" t="e">
        <f>IF(AND(W6=0,W7=0,W8=0,W9=0,W10=0,#REF!= 0,W12=0),"No outage",SUM(W6:W12))</f>
        <v>#REF!</v>
      </c>
      <c r="X45" s="281">
        <f t="shared" si="20"/>
        <v>44.857142857142854</v>
      </c>
      <c r="Y45" s="281" t="e">
        <f>IF(AND(Y6=0,Y7=0,Y8=0,Y9=0,Y10=0,#REF!= 0,Y12=0),"No outage",SUM(Y6:Y12))</f>
        <v>#REF!</v>
      </c>
      <c r="Z45" s="281">
        <f>IF(AND(Z6=0,Z7=0,Z8=0,Z9=0,Z10=0, Z11=0,Z12=0),"No outage",SUM(Z6:Z12))</f>
        <v>441</v>
      </c>
      <c r="AA45" s="281" t="str">
        <f>IF(Y6=0,"no data", AVERAGE(AA6:AA12))</f>
        <v>no data</v>
      </c>
      <c r="AB45" s="282" t="str">
        <f>IF(Y6=0,"no data", SUM(AB6:AB12))</f>
        <v>no data</v>
      </c>
      <c r="AC45" s="282">
        <f>IF(AC6=0,"no data", SUM(AC6:AC12))</f>
        <v>-398</v>
      </c>
      <c r="AD45" s="280">
        <f t="shared" ref="AD45:AI45" si="21">IF(AD6=0,"no data", AVERAGE(AD6:AD12))</f>
        <v>153</v>
      </c>
      <c r="AE45" s="283">
        <f t="shared" si="21"/>
        <v>0.98211932300831017</v>
      </c>
      <c r="AF45" s="281">
        <f t="shared" si="21"/>
        <v>153.25</v>
      </c>
      <c r="AG45" s="283">
        <f t="shared" si="21"/>
        <v>0.95094927327989787</v>
      </c>
      <c r="AH45" s="283">
        <f t="shared" si="21"/>
        <v>1</v>
      </c>
      <c r="AI45" s="283">
        <f t="shared" si="21"/>
        <v>0.97968735274545737</v>
      </c>
      <c r="AJ45" s="281">
        <f>IF(AJ6=0,"no data", SUM(AJ6:AJ12))</f>
        <v>73.320000000000007</v>
      </c>
      <c r="AK45" s="281">
        <f>IF(AK6=0,"no data", AVERAGE(AK6:AK12))</f>
        <v>157.28857142857143</v>
      </c>
      <c r="AL45" s="281"/>
      <c r="AM45" s="281">
        <f>IF(AM6=0,"no data", SUM(AM6:AM12))</f>
        <v>215.809</v>
      </c>
      <c r="AN45" s="281">
        <f>IF(AN6=0,"no data", AVERAGE(AN6:AN12))</f>
        <v>937.42857142857144</v>
      </c>
      <c r="AO45" s="281"/>
      <c r="AP45" s="281">
        <f>IF(AP6=0,"no data", AVERAGE(AP6:AP12))</f>
        <v>8734.0900618541</v>
      </c>
      <c r="AQ45" s="192"/>
      <c r="AY45" s="170"/>
      <c r="AZ45" s="171"/>
      <c r="BA45" s="171"/>
      <c r="BB45" s="171"/>
      <c r="BR45" s="5"/>
      <c r="BS45" s="5"/>
      <c r="BX45" s="5"/>
    </row>
    <row r="46" spans="1:77" ht="15.75" thickBot="1">
      <c r="B46" s="274" t="s">
        <v>152</v>
      </c>
      <c r="C46" s="284">
        <f>IF(C13=0,"no data", AVERAGE(C13:C19))</f>
        <v>65.818571428571417</v>
      </c>
      <c r="D46" s="285">
        <f>IF(D13=0,"no data", AVERAGE(D13:D19))</f>
        <v>0.6416142857142858</v>
      </c>
      <c r="E46" s="284">
        <f>IF(E13=0,"no data", AVERAGE(E13:E19))</f>
        <v>77.142857142857139</v>
      </c>
      <c r="F46" s="284">
        <f>IF(F13=0,"no data", AVERAGE(F13:F19))</f>
        <v>57.285714285714285</v>
      </c>
      <c r="G46" s="277">
        <f>SUM(G13:G19)+INT(SUM(H13:H19)/60)</f>
        <v>150</v>
      </c>
      <c r="H46" s="278">
        <f>SUM(H13:H19)-INT(SUM(I13:I19)/60)</f>
        <v>7</v>
      </c>
      <c r="I46" s="278">
        <f>SUM(I13:I19)+INT(SUM(J13:J19)/60)</f>
        <v>151</v>
      </c>
      <c r="J46" s="278">
        <f>SUM(J13:J19)-INT(SUM(K13:K19)/60)*60</f>
        <v>9</v>
      </c>
      <c r="K46" s="278">
        <f>SUM(K13:K19)+INT(SUM(L13:L19)/60)</f>
        <v>0</v>
      </c>
      <c r="L46" s="278">
        <f>SUM(L13:L19)-INT(SUM(M13:M19)/60)*60</f>
        <v>0</v>
      </c>
      <c r="M46" s="278">
        <f>SUM(M13:M19)+INT(SUM(N13:N19)/60)</f>
        <v>0</v>
      </c>
      <c r="N46" s="278">
        <f>SUM(N13:N19)-INT(SUM(O13:O19)/60)*60</f>
        <v>0</v>
      </c>
      <c r="O46" s="278">
        <f>SUM(O13:O19)+INT(SUM(P13:P19)/60)</f>
        <v>0</v>
      </c>
      <c r="P46" s="278">
        <f>SUM(P7:P13)-INT(SUM(P13:P19)/60)*60</f>
        <v>0</v>
      </c>
      <c r="Q46" s="279">
        <f>IF(Q13=0,"no data", AVERAGE(Q13:Q19))</f>
        <v>3697.4285714285716</v>
      </c>
      <c r="R46" s="279">
        <f>IF(R13=0,"no data", AVERAGE(R13:R19))</f>
        <v>3156.7142857142858</v>
      </c>
      <c r="S46" s="279">
        <f>IF(S13=0,"no data", AVERAGE(S13:S19))</f>
        <v>3144.4285714285716</v>
      </c>
      <c r="T46" s="279">
        <f>IF(T13=0,"no data", SUM(T13:T19))</f>
        <v>21719</v>
      </c>
      <c r="U46" s="279">
        <f>IF(U13=0,"no data", SUM(U13:U19))</f>
        <v>22409</v>
      </c>
      <c r="V46" s="279">
        <f>IF(V13=0,"no data", AVERAGE(V13:V19))</f>
        <v>46.714285714285715</v>
      </c>
      <c r="W46" s="281">
        <f>IF(AND(W13=0,W14=0,W15=0,W16=0,W17=0,W18=0,W19=0),"No outage",SUM(W13:W19))</f>
        <v>1006</v>
      </c>
      <c r="X46" s="281">
        <f>IF(AND(X13=0,X14=0,X15=0,X16=0,X17=0,X18=0,X19=0),"No outage",SUM(X13:X19))</f>
        <v>321</v>
      </c>
      <c r="Y46" s="279" t="str">
        <f>IF(Y13=0,"no data", AVERAGE(Y13:Y19))</f>
        <v>no data</v>
      </c>
      <c r="Z46" s="281">
        <f>IF(AND(Z13=0,Z14=0,Z15=0,Z16=0,Z17=0,Z18=0,Z19=0),"No outage",SUM(Z13:Z19))</f>
        <v>441</v>
      </c>
      <c r="AA46" s="279" t="str">
        <f>IF(AA13=0,"no data", AVERAGE(AA13:AA19))</f>
        <v>no data</v>
      </c>
      <c r="AB46" s="279">
        <f>IF(AB13=0,"no data", SUM(AB13:AB19))</f>
        <v>690</v>
      </c>
      <c r="AC46" s="279">
        <f>IF(AC13=0,"no data", SUM(AC13:AC19))</f>
        <v>-292</v>
      </c>
      <c r="AD46" s="279">
        <f t="shared" ref="AD46:AI46" si="22">IF(AD13=0,"no data", AVERAGE(AD13:AD19))</f>
        <v>151.42857142857142</v>
      </c>
      <c r="AE46" s="283">
        <f t="shared" si="22"/>
        <v>0.88181108122745278</v>
      </c>
      <c r="AF46" s="279">
        <f t="shared" si="22"/>
        <v>154.0595238095238</v>
      </c>
      <c r="AG46" s="283">
        <f t="shared" si="22"/>
        <v>0.83899880984891462</v>
      </c>
      <c r="AH46" s="283">
        <f t="shared" si="22"/>
        <v>0.94259507027364164</v>
      </c>
      <c r="AI46" s="283">
        <f t="shared" si="22"/>
        <v>0.86351504954823832</v>
      </c>
      <c r="AJ46" s="286">
        <f>IF(AJ13=0,"no data",SUM(AJ13:AJ19))</f>
        <v>65.050000000000011</v>
      </c>
      <c r="AK46" s="287">
        <f>IF(AK13=0,"no data", AVERAGE(AK13:AK19))</f>
        <v>154.78714285714287</v>
      </c>
      <c r="AL46" s="287"/>
      <c r="AM46" s="281">
        <f>IF(AM13=0,"no data", SUM(AM13:AM19))</f>
        <v>189.49799999999996</v>
      </c>
      <c r="AN46" s="286">
        <f>IF(AN13=0,"no data",AVERAGE(AN13:AN19))</f>
        <v>939</v>
      </c>
      <c r="AO46" s="286"/>
      <c r="AP46" s="281">
        <f>IF(AP13=0,"no data", AVERAGE(AP13:AP19))</f>
        <v>8652.5051694772574</v>
      </c>
      <c r="AQ46" s="192"/>
      <c r="AY46" s="170"/>
      <c r="BA46" s="171"/>
      <c r="BR46" s="5"/>
      <c r="BS46" s="5"/>
      <c r="BX46" s="5"/>
    </row>
    <row r="47" spans="1:77" ht="15.75" thickBot="1">
      <c r="A47" s="201"/>
      <c r="B47" s="274" t="s">
        <v>153</v>
      </c>
      <c r="C47" s="281">
        <f>IF(C20=0,"no data", AVERAGE(C20:C26))</f>
        <v>68.028571428571425</v>
      </c>
      <c r="D47" s="288">
        <f>IF(D20=0,"no data", AVERAGE(D20:D26))</f>
        <v>0.5664285714285715</v>
      </c>
      <c r="E47" s="281">
        <f>IF(E20=0,"no data", AVERAGE(E20:E26))</f>
        <v>78.714285714285708</v>
      </c>
      <c r="F47" s="281">
        <f>IF(F20=0,"no data", AVERAGE(F20:F26))</f>
        <v>58</v>
      </c>
      <c r="G47" s="278">
        <f>SUM(G20:G26)+INT(SUM(H20:H26)/60)</f>
        <v>168</v>
      </c>
      <c r="H47" s="278">
        <f>SUM(H20:H26)-INT(SUM(H26:H26)/60)*60</f>
        <v>0</v>
      </c>
      <c r="I47" s="278">
        <f>SUM(I20:I26)+INT(SUM(J20:J26)/60)</f>
        <v>168</v>
      </c>
      <c r="J47" s="278">
        <f>SUM(J20:J26)-INT(SUM(J20:J26)/60)*60</f>
        <v>0</v>
      </c>
      <c r="K47" s="278">
        <f>SUM(K20:K26)+INT(SUM(L20:L26)/60)</f>
        <v>0</v>
      </c>
      <c r="L47" s="278">
        <f>SUM(L20:L26)-INT(SUM(L20:L26)/60)*60</f>
        <v>0</v>
      </c>
      <c r="M47" s="278">
        <f>SUM(M20:M26)+INT(SUM(N20:N26)/60)</f>
        <v>0</v>
      </c>
      <c r="N47" s="278">
        <f>SUM(N20:N26)-INT(SUM(N20:N26)/60)*60</f>
        <v>0</v>
      </c>
      <c r="O47" s="278">
        <f>SUM(O20:O26)+INT(SUM(P20:P26)/60)</f>
        <v>64</v>
      </c>
      <c r="P47" s="278">
        <f>SUM(P20:P26)-INT(SUM(P20:P26)/60)*60</f>
        <v>47</v>
      </c>
      <c r="Q47" s="279">
        <f>IF(Q20=0,"no data", AVERAGE(Q20:Q26))</f>
        <v>3681.5714285714284</v>
      </c>
      <c r="R47" s="279">
        <f>IF(R20=0,"no data", AVERAGE(R20:R26))</f>
        <v>3590.8571428571427</v>
      </c>
      <c r="S47" s="279">
        <f>IF(S20=0,"no data", AVERAGE(S20:S26))</f>
        <v>3590.8571428571427</v>
      </c>
      <c r="T47" s="280">
        <f>IF(T20=0,"no data", SUM(T20:T26))</f>
        <v>24741</v>
      </c>
      <c r="U47" s="280">
        <f>IF(U20=0,"no data", SUM(U20:U26))</f>
        <v>25500</v>
      </c>
      <c r="V47" s="280">
        <f>IF(V20=0,"no data", AVERAGE(V20:V26))</f>
        <v>46.285714285714285</v>
      </c>
      <c r="W47" s="281" t="str">
        <f>IF(AND(W20=0,W21=0,W22=0,W23=0,W24=0,W25=0,W26=0),"No outage",SUM(W20:W26))</f>
        <v>No outage</v>
      </c>
      <c r="X47" s="281">
        <f>IF(AND(X20=0,X21=0,X22=0,X23=0,X24=0,X25=0,X26=0),"No outage",SUM(X20:X26))</f>
        <v>316</v>
      </c>
      <c r="Y47" s="280" t="str">
        <f>IF(Y20=0,"no data", AVERAGE(Y20:Y26))</f>
        <v>no data</v>
      </c>
      <c r="Z47" s="281">
        <f>IF(AND(Z20=0,Z21=0,Z22=0,Z23=0,Z24=0,Z25=0,Z26=0),"No outage",SUM(Z20:Z26))</f>
        <v>438</v>
      </c>
      <c r="AA47" s="281" t="str">
        <f>IF(AA20=0,"no data", AVERAGE(AA20:AA26))</f>
        <v>no data</v>
      </c>
      <c r="AB47" s="281">
        <f>IF(AB20=0,"no data", SUM(AB20:AB26))</f>
        <v>759</v>
      </c>
      <c r="AC47" s="280">
        <f>IF(AC20=0,"no data", SUM(AC20:AC26))</f>
        <v>-395</v>
      </c>
      <c r="AD47" s="281">
        <f t="shared" ref="AD47:AI47" si="23">IF(AD20=0,"no data", AVERAGE(AD20:AD26))</f>
        <v>154.14285714285714</v>
      </c>
      <c r="AE47" s="283">
        <f t="shared" si="23"/>
        <v>0.98472171533976904</v>
      </c>
      <c r="AF47" s="281">
        <f t="shared" si="23"/>
        <v>153.39880952380949</v>
      </c>
      <c r="AG47" s="283">
        <f t="shared" si="23"/>
        <v>0.96006261343383692</v>
      </c>
      <c r="AH47" s="283">
        <f t="shared" si="23"/>
        <v>1</v>
      </c>
      <c r="AI47" s="283">
        <f t="shared" si="23"/>
        <v>0.98290770609319</v>
      </c>
      <c r="AJ47" s="281">
        <f>IF(AJ20=0,"no data", SUM(AJ20:AJ26))</f>
        <v>71.269000000000005</v>
      </c>
      <c r="AK47" s="281">
        <f>IF(AK20=0,"no data", AVERAGE(AK20:AK26))</f>
        <v>152.4457142857143</v>
      </c>
      <c r="AL47" s="281"/>
      <c r="AM47" s="281">
        <f>IF(AM20=0,"no data", SUM(AM20:AM26))</f>
        <v>217.47600000000003</v>
      </c>
      <c r="AN47" s="281">
        <f>IF(AN20=0,"no data", AVERAGE(AN20:AN26))</f>
        <v>939.28571428571433</v>
      </c>
      <c r="AO47" s="281"/>
      <c r="AP47" s="281">
        <f>IF(AP20=0,"no data", AVERAGE(AP20:AP26))</f>
        <v>8695.5551043314754</v>
      </c>
      <c r="AQ47" s="192"/>
      <c r="AR47" s="201"/>
      <c r="AS47" s="201"/>
      <c r="AT47" s="201"/>
      <c r="AU47" s="201"/>
      <c r="AV47" s="201"/>
      <c r="AW47" s="201"/>
      <c r="AX47" s="201"/>
      <c r="AY47" s="170"/>
      <c r="AZ47" s="201"/>
      <c r="BA47" s="171"/>
      <c r="BB47" s="201"/>
      <c r="BC47" s="201"/>
      <c r="BD47" s="201"/>
      <c r="BE47" s="201"/>
      <c r="BR47" s="5"/>
      <c r="BS47" s="5"/>
      <c r="BX47" s="5"/>
    </row>
    <row r="48" spans="1:77" ht="15.75" thickBot="1">
      <c r="B48" s="274" t="s">
        <v>154</v>
      </c>
      <c r="C48" s="281">
        <f>IF(C21=0,"no data", AVERAGE(C27:C33))</f>
        <v>77.284285714285716</v>
      </c>
      <c r="D48" s="288">
        <f>IF(D21=0,"no data", AVERAGE(D27:D33))</f>
        <v>0.57219999999999993</v>
      </c>
      <c r="E48" s="281">
        <f>IF(E21=0,"no data", AVERAGE(E27:E33))</f>
        <v>90.428571428571431</v>
      </c>
      <c r="F48" s="281">
        <f>IF(F21=0,"no data", AVERAGE(F27:F33))</f>
        <v>66.142857142857139</v>
      </c>
      <c r="G48" s="278">
        <f>SUM(G27:G33)+INT(SUM(H27:H33)/60)</f>
        <v>164</v>
      </c>
      <c r="H48" s="278">
        <f>SUM(H27:H33)-INT(SUM(H27:H33)/60)*60</f>
        <v>2</v>
      </c>
      <c r="I48" s="278">
        <f>SUM(I27:I33)+INT(SUM(J27:J33)/60)</f>
        <v>164</v>
      </c>
      <c r="J48" s="278">
        <f>SUM(J27:J33)-INT(SUM(J27:J33)/60)*60</f>
        <v>2</v>
      </c>
      <c r="K48" s="278">
        <f>SUM(K27:K33)+INT(SUM(L27:L33)/60)</f>
        <v>0</v>
      </c>
      <c r="L48" s="278">
        <f>SUM(L27:L33)-INT(SUM(L27:L33)/60)*60</f>
        <v>0</v>
      </c>
      <c r="M48" s="278">
        <f>SUM(M27:M33)+INT(SUM(N27:N33)/60)</f>
        <v>0</v>
      </c>
      <c r="N48" s="278">
        <f>SUM(N27:N33)-INT(SUM(N27:N33)/60)*60</f>
        <v>0</v>
      </c>
      <c r="O48" s="278">
        <f>SUM(O27:O33)+INT(SUM(P27:P33)/60)</f>
        <v>0</v>
      </c>
      <c r="P48" s="278">
        <f>SUM(P27:P33)-INT(SUM(P27:P33)/60)*60</f>
        <v>0</v>
      </c>
      <c r="Q48" s="279">
        <f>IF(Q27=0,"no data", AVERAGE(Q27:Q33))</f>
        <v>3621.2857142857142</v>
      </c>
      <c r="R48" s="279">
        <f>IF(R27=0,"no data", AVERAGE(R27:R33))</f>
        <v>3411</v>
      </c>
      <c r="S48" s="279">
        <f>IF(S27=0,"no data", AVERAGE(S27:S33))</f>
        <v>3411</v>
      </c>
      <c r="T48" s="279">
        <f>IF(T27=0,"no data", SUM(T27:T33))</f>
        <v>23247</v>
      </c>
      <c r="U48" s="279">
        <f>IF(U27=0,"no data", SUM(U27:U33))</f>
        <v>23980</v>
      </c>
      <c r="V48" s="280">
        <f>IF(V27=0,"no data", AVERAGE(V27:V33))</f>
        <v>44.714285714285715</v>
      </c>
      <c r="W48" s="281">
        <f>IF(AND(W27=0,W28=0,W29=0,W30=0,W31=0,W32=0,W33=0),"No outage",SUM(W27:W33))</f>
        <v>101</v>
      </c>
      <c r="X48" s="281">
        <f>IF(AND(X27=0,X28=0,X29=0,X30=0,X31=0,X32=0,X33=0),"No outage",SUM(X27:X33))</f>
        <v>303</v>
      </c>
      <c r="Y48" s="280" t="str">
        <f>IF(Y27=0,"no data", AVERAGE(Y27:Y33))</f>
        <v>no data</v>
      </c>
      <c r="Z48" s="281">
        <f>IF(AND(Z27=0,Z28=0,Z29=0,Z30=0,Z31=0,Z32=0,Z33=0),"No outage",SUM(Z27:Z33))</f>
        <v>441</v>
      </c>
      <c r="AA48" s="281" t="str">
        <f>IF(AA27=0,"no data", AVERAGE(AA27:AA33))</f>
        <v>no data</v>
      </c>
      <c r="AB48" s="279">
        <f>IF(AB27=0,"no data", SUM(AB27:AB33))</f>
        <v>735</v>
      </c>
      <c r="AC48" s="279">
        <f>IF(AC27=0,"no data", SUM(AC27:AC33))</f>
        <v>-630</v>
      </c>
      <c r="AD48" s="280">
        <f t="shared" ref="AD48:AI48" si="24">IF(AD27=0,"no data", AVERAGE(AD27:AD33))</f>
        <v>149.71428571428572</v>
      </c>
      <c r="AE48" s="288">
        <f t="shared" si="24"/>
        <v>0.95349815508179092</v>
      </c>
      <c r="AF48" s="281">
        <f t="shared" si="24"/>
        <v>150.88690476190476</v>
      </c>
      <c r="AG48" s="288">
        <f t="shared" si="24"/>
        <v>0.9170047803174487</v>
      </c>
      <c r="AH48" s="288">
        <f t="shared" si="24"/>
        <v>0.98558730158730157</v>
      </c>
      <c r="AI48" s="288">
        <f t="shared" si="24"/>
        <v>0.94541317840602013</v>
      </c>
      <c r="AJ48" s="279">
        <f>IF(AJ27=0,"no data", SUM(AJ27:AJ33))</f>
        <v>74.227000000000004</v>
      </c>
      <c r="AK48" s="281">
        <f>IF(AK27=0,"no data", AVERAGE(AK27:AK33))</f>
        <v>151.73999999999998</v>
      </c>
      <c r="AL48" s="281"/>
      <c r="AM48" s="281">
        <f>IF(AM27=0,"no data", SUM(AM27:AM33))</f>
        <v>204.82199999999997</v>
      </c>
      <c r="AN48" s="281">
        <f>IF(AN27=0,"no data", AVERAGE(AN27:AN33))</f>
        <v>943.50631428571432</v>
      </c>
      <c r="AO48" s="281"/>
      <c r="AP48" s="281">
        <f>IF(AP27=0,"no data", AVERAGE(AP27:AP33))</f>
        <v>8805.0445590489107</v>
      </c>
      <c r="AQ48" s="192"/>
      <c r="AY48" s="170"/>
      <c r="BA48" s="171"/>
      <c r="BR48" s="5"/>
      <c r="BS48" s="5"/>
      <c r="BX48" s="5"/>
    </row>
    <row r="49" spans="2:76" ht="15.75" thickBot="1">
      <c r="B49" s="274" t="s">
        <v>155</v>
      </c>
      <c r="C49" s="281">
        <f>IF(C34=0,"no data", AVERAGE(C34:C40))</f>
        <v>84.65</v>
      </c>
      <c r="D49" s="281">
        <f>IF(D34=0,"no data", AVERAGE(D34:D40))</f>
        <v>0.54483333333333339</v>
      </c>
      <c r="E49" s="281">
        <f>IF(E34=0,"no data", AVERAGE(E34:E40))</f>
        <v>97</v>
      </c>
      <c r="F49" s="281">
        <f>IF(F34=0,"no data", AVERAGE(F34:F40))</f>
        <v>72.666666666666671</v>
      </c>
      <c r="G49" s="278">
        <f>SUM(G34:G40)+INT(SUM(H34:H40)/60)</f>
        <v>144</v>
      </c>
      <c r="H49" s="278">
        <f>SUM(H34:H40)-INT(SUM(H34:H40)/60)*60</f>
        <v>0</v>
      </c>
      <c r="I49" s="278">
        <f>SUM(I34:I40)+INT(SUM(J34:J40)/60)</f>
        <v>144</v>
      </c>
      <c r="J49" s="278">
        <f>SUM(J34:J40)-INT(SUM(J34:J40)/60)*60</f>
        <v>0</v>
      </c>
      <c r="K49" s="278">
        <f>SUM(K34:K40)+INT(SUM(L34:L40)/60)</f>
        <v>0</v>
      </c>
      <c r="L49" s="278">
        <f>SUM(L34:L40)-INT(SUM(L34:L40)/60)*60</f>
        <v>0</v>
      </c>
      <c r="M49" s="278">
        <f>SUM(M34:M40)+INT(SUM(N34:N40)/60)</f>
        <v>0</v>
      </c>
      <c r="N49" s="278">
        <f>SUM(N34:N40)-INT(SUM(N34:N40)/60)*60</f>
        <v>0</v>
      </c>
      <c r="O49" s="278">
        <f>SUM(O34:O40)+INT(SUM(P34:P40)/60)</f>
        <v>2</v>
      </c>
      <c r="P49" s="278">
        <f>SUM(P34:P40)-INT(SUM(P34:P40)/60)*60</f>
        <v>0</v>
      </c>
      <c r="Q49" s="279">
        <f>IF(Q28=0,"no data", AVERAGE(Q28:Q34))</f>
        <v>3612.5714285714284</v>
      </c>
      <c r="R49" s="279">
        <f>IF(R34=0,"no data", AVERAGE(R34:R40))</f>
        <v>3205.6666666666665</v>
      </c>
      <c r="S49" s="279">
        <f>IF(S34=0,"no data", AVERAGE(S34:S40))</f>
        <v>3205.6666666666665</v>
      </c>
      <c r="T49" s="279">
        <f>IF(T34=0,"no data", SUM(T34:T40))</f>
        <v>18890</v>
      </c>
      <c r="U49" s="279">
        <f>IF(U34=0,"no data", SUM(U34:U40))</f>
        <v>19505</v>
      </c>
      <c r="V49" s="280">
        <f>IF(V34=0,"no data", AVERAGE(V34:V40))</f>
        <v>42.666666666666664</v>
      </c>
      <c r="W49" s="281" t="str">
        <f>IF(AND(W34=0,W35=0,W36=0,W37=0,W38=0,W39=0,W40=0),"No outage",SUM(W33:W40))</f>
        <v>No outage</v>
      </c>
      <c r="X49" s="281">
        <f>IF(AND(X34=0,X35=0,X36=0,X37=0,X38=0,X39=0,X40=0),"No outage",SUM(X33:X40))</f>
        <v>296</v>
      </c>
      <c r="Y49" s="280" t="str">
        <f>IF(Y34=0,"no data", AVERAGE(Y34:Y40))</f>
        <v>no data</v>
      </c>
      <c r="Z49" s="281">
        <f>IF(AND(Z34=0,Z35=0,Z36=0,Z37=0,Z38=0,Z39=0,Z40=0),"No outage",SUM(Z34:Z40))</f>
        <v>384</v>
      </c>
      <c r="AA49" s="281" t="str">
        <f>IF(AA34=0,"no data", AVERAGE(AA34:AA40))</f>
        <v>no data</v>
      </c>
      <c r="AB49" s="279">
        <f>IF(AB34=0,"no data", SUM(AB34:AB40))</f>
        <v>615</v>
      </c>
      <c r="AC49" s="279">
        <f>IF(AC34=0,"no data", SUM(AC34:AC40))</f>
        <v>-344</v>
      </c>
      <c r="AD49" s="280">
        <f t="shared" ref="AD49:AI49" si="25">IF(AD34=0,"no data", AVERAGE(AD34:AD40))</f>
        <v>143</v>
      </c>
      <c r="AE49" s="288">
        <f t="shared" si="25"/>
        <v>0.94753826160963417</v>
      </c>
      <c r="AF49" s="281">
        <f t="shared" si="25"/>
        <v>147.98611111111111</v>
      </c>
      <c r="AG49" s="288">
        <f t="shared" si="25"/>
        <v>0.88649230402537083</v>
      </c>
      <c r="AH49" s="288" t="e">
        <f t="shared" si="25"/>
        <v>#DIV/0!</v>
      </c>
      <c r="AI49" s="288">
        <f t="shared" si="25"/>
        <v>0.90795785718604505</v>
      </c>
      <c r="AJ49" s="279">
        <f>IF(AJ34=0,"no data", SUM(AJ34:AJ40))</f>
        <v>61.305999999999997</v>
      </c>
      <c r="AK49" s="281">
        <f>IF(AK34=0,"no data", AVERAGE(AK34:AK40))</f>
        <v>152.39500000000001</v>
      </c>
      <c r="AL49" s="281"/>
      <c r="AM49" s="281">
        <f>IF(AM34=0,"no data", SUM(AM34:AM40))</f>
        <v>165.041</v>
      </c>
      <c r="AN49" s="281">
        <f>IF(AN34=0,"no data", AVERAGE(AN34:AN40))</f>
        <v>944.1559666666667</v>
      </c>
      <c r="AO49" s="281"/>
      <c r="AP49" s="281">
        <f>IF(AP34=0,"no data", AVERAGE(AP34:AP40))</f>
        <v>8742.5398171814013</v>
      </c>
      <c r="AQ49" s="192"/>
      <c r="AY49" s="170"/>
      <c r="BA49" s="171"/>
      <c r="BR49" s="5"/>
      <c r="BS49" s="5"/>
      <c r="BX49" s="5"/>
    </row>
    <row r="50" spans="2:76" ht="15.75">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89"/>
      <c r="AG50" s="204"/>
      <c r="AH50" s="204"/>
      <c r="AI50" s="204"/>
      <c r="AJ50" s="204"/>
      <c r="AK50" s="204"/>
      <c r="AL50" s="204"/>
      <c r="AP50" s="290"/>
      <c r="AQ50" s="291"/>
      <c r="AR50" s="292"/>
      <c r="AY50" s="170"/>
      <c r="BA50" s="171"/>
      <c r="BR50" s="5"/>
      <c r="BS50" s="5"/>
      <c r="BX50" s="5"/>
    </row>
    <row r="51" spans="2:76">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293"/>
      <c r="AR51" s="183"/>
      <c r="AY51" s="170"/>
      <c r="BA51" s="171"/>
      <c r="BR51" s="5"/>
      <c r="BS51" s="5"/>
      <c r="BX51" s="5"/>
    </row>
    <row r="52" spans="2:76" ht="15.75" thickBot="1">
      <c r="B52" s="203"/>
      <c r="C52" s="204"/>
      <c r="D52" s="204"/>
      <c r="E52" s="204"/>
      <c r="F52" s="205"/>
      <c r="G52" s="205"/>
      <c r="H52" s="205"/>
      <c r="I52" s="205"/>
      <c r="J52" s="206"/>
      <c r="K52" s="206"/>
      <c r="L52" s="206"/>
      <c r="M52" s="206"/>
      <c r="N52" s="207"/>
      <c r="O52" s="207"/>
      <c r="P52" s="204"/>
      <c r="Q52" s="204"/>
      <c r="R52" s="204"/>
      <c r="S52" s="204"/>
      <c r="T52" s="204"/>
      <c r="U52" s="204"/>
      <c r="V52" s="204"/>
      <c r="W52" s="204"/>
      <c r="X52" s="204"/>
      <c r="Y52" s="204"/>
      <c r="Z52" s="204"/>
      <c r="AA52" s="204"/>
      <c r="AB52" s="207"/>
      <c r="AC52" s="207"/>
      <c r="AD52" s="204"/>
      <c r="AE52" s="207"/>
      <c r="AF52" s="207"/>
      <c r="AG52" s="204"/>
      <c r="AH52" s="204"/>
      <c r="AI52" s="204"/>
      <c r="AJ52" s="204"/>
      <c r="AK52" s="204"/>
      <c r="AL52" s="204"/>
      <c r="AP52" s="183"/>
      <c r="AQ52" s="293"/>
      <c r="AR52" s="183"/>
      <c r="AY52" s="170"/>
      <c r="BA52" s="171"/>
      <c r="BR52" s="5"/>
      <c r="BS52" s="5"/>
      <c r="BX52" s="5"/>
    </row>
    <row r="53" spans="2:76" ht="16.5" thickTop="1">
      <c r="B53" s="208" t="s">
        <v>123</v>
      </c>
      <c r="C53" s="294" t="s">
        <v>124</v>
      </c>
      <c r="D53" s="295"/>
      <c r="E53" s="295"/>
      <c r="F53" s="295"/>
      <c r="G53" s="295"/>
      <c r="H53" s="295"/>
      <c r="I53" s="295"/>
      <c r="J53" s="295"/>
      <c r="K53" s="295"/>
      <c r="L53" s="295"/>
      <c r="M53" s="295"/>
      <c r="N53" s="295"/>
      <c r="O53" s="295"/>
      <c r="P53" s="295"/>
      <c r="Q53" s="295"/>
      <c r="R53" s="296"/>
      <c r="S53" s="297"/>
      <c r="T53" s="297"/>
      <c r="U53" s="292"/>
      <c r="V53" s="292"/>
      <c r="W53" s="292"/>
      <c r="X53" s="292"/>
      <c r="Y53" s="292"/>
      <c r="Z53" s="292"/>
      <c r="AA53" s="292"/>
      <c r="AB53" s="292"/>
      <c r="AC53" s="292"/>
      <c r="AD53" s="292"/>
      <c r="AE53" s="292"/>
      <c r="AF53" s="292"/>
      <c r="AG53" s="292"/>
      <c r="AH53" s="292"/>
      <c r="AI53" s="292"/>
      <c r="AJ53" s="292"/>
      <c r="AK53" s="292"/>
      <c r="AL53" s="292"/>
      <c r="AQ53" s="210"/>
      <c r="BR53" s="5"/>
      <c r="BS53" s="5"/>
      <c r="BX53" s="5"/>
    </row>
    <row r="54" spans="2:76" ht="15" customHeight="1">
      <c r="B54" s="209">
        <v>42795</v>
      </c>
      <c r="C54" s="528" t="s">
        <v>156</v>
      </c>
      <c r="D54" s="529"/>
      <c r="E54" s="529"/>
      <c r="F54" s="529"/>
      <c r="G54" s="529"/>
      <c r="H54" s="529"/>
      <c r="I54" s="529"/>
      <c r="J54" s="529"/>
      <c r="K54" s="529"/>
      <c r="L54" s="529"/>
      <c r="M54" s="529"/>
      <c r="N54" s="529"/>
      <c r="O54" s="529"/>
      <c r="P54" s="529"/>
      <c r="Q54" s="529"/>
      <c r="R54" s="529"/>
      <c r="S54" s="529"/>
      <c r="T54" s="529"/>
      <c r="U54" s="529"/>
      <c r="V54" s="529"/>
      <c r="W54" s="529"/>
      <c r="X54" s="652"/>
      <c r="Y54" s="299"/>
      <c r="Z54" s="299"/>
      <c r="AA54" s="299"/>
      <c r="AB54" s="299"/>
      <c r="AC54" s="299"/>
      <c r="AD54" s="299"/>
      <c r="AE54" s="299"/>
      <c r="AF54" s="299"/>
      <c r="AG54" s="299"/>
      <c r="AH54" s="299"/>
      <c r="AI54" s="299"/>
      <c r="AJ54" s="299"/>
      <c r="AK54" s="299"/>
      <c r="AL54" s="299"/>
      <c r="AM54" s="299"/>
      <c r="AN54" s="299"/>
      <c r="AO54" s="299"/>
      <c r="AP54" s="299"/>
      <c r="AQ54" s="299"/>
      <c r="BR54" s="5"/>
      <c r="BS54" s="5"/>
      <c r="BX54" s="5"/>
    </row>
    <row r="55" spans="2:76" ht="15" customHeight="1">
      <c r="B55" s="209">
        <v>42796</v>
      </c>
      <c r="C55" s="528" t="s">
        <v>157</v>
      </c>
      <c r="D55" s="529"/>
      <c r="E55" s="529"/>
      <c r="F55" s="529"/>
      <c r="G55" s="529"/>
      <c r="H55" s="529"/>
      <c r="I55" s="529"/>
      <c r="J55" s="529"/>
      <c r="K55" s="529"/>
      <c r="L55" s="529"/>
      <c r="M55" s="529"/>
      <c r="N55" s="529"/>
      <c r="O55" s="529"/>
      <c r="P55" s="529"/>
      <c r="Q55" s="529"/>
      <c r="R55" s="529"/>
      <c r="S55" s="529"/>
      <c r="T55" s="529"/>
      <c r="U55" s="529"/>
      <c r="V55" s="529"/>
      <c r="W55" s="529"/>
      <c r="X55" s="652"/>
      <c r="Y55" s="301"/>
      <c r="Z55" s="301"/>
      <c r="AA55" s="301"/>
      <c r="AB55" s="301"/>
      <c r="AC55" s="301"/>
      <c r="AD55" s="301"/>
      <c r="AE55" s="301"/>
      <c r="AF55" s="301"/>
      <c r="AG55" s="301"/>
      <c r="AH55" s="301"/>
      <c r="AI55" s="301"/>
      <c r="AJ55" s="301"/>
      <c r="AK55" s="301"/>
      <c r="AL55" s="301"/>
      <c r="AM55" s="171"/>
      <c r="AN55" s="171"/>
      <c r="AO55" s="171"/>
      <c r="AP55" s="171"/>
      <c r="AQ55" s="327"/>
      <c r="BR55" s="5"/>
      <c r="BS55" s="5"/>
      <c r="BX55" s="5"/>
    </row>
    <row r="56" spans="2:76" ht="15" customHeight="1">
      <c r="B56" s="209">
        <v>42797</v>
      </c>
      <c r="C56" s="528" t="s">
        <v>158</v>
      </c>
      <c r="D56" s="529"/>
      <c r="E56" s="529"/>
      <c r="F56" s="529"/>
      <c r="G56" s="529"/>
      <c r="H56" s="529"/>
      <c r="I56" s="529"/>
      <c r="J56" s="529"/>
      <c r="K56" s="529"/>
      <c r="L56" s="529"/>
      <c r="M56" s="529"/>
      <c r="N56" s="529"/>
      <c r="O56" s="529"/>
      <c r="P56" s="529"/>
      <c r="Q56" s="529"/>
      <c r="R56" s="529"/>
      <c r="S56" s="529"/>
      <c r="T56" s="529"/>
      <c r="U56" s="529"/>
      <c r="V56" s="529"/>
      <c r="W56" s="529"/>
      <c r="X56" s="652"/>
      <c r="Y56" s="301"/>
      <c r="Z56" s="301"/>
      <c r="AA56" s="301"/>
      <c r="AB56" s="301"/>
      <c r="AC56" s="301"/>
      <c r="AD56" s="301"/>
      <c r="AE56" s="301"/>
      <c r="AF56" s="301"/>
      <c r="AG56" s="301"/>
      <c r="AH56" s="301"/>
      <c r="AI56" s="301"/>
      <c r="AJ56" s="301"/>
      <c r="AK56" s="301"/>
      <c r="AL56" s="301"/>
      <c r="AM56" s="171"/>
      <c r="AN56" s="171"/>
      <c r="AO56" s="171"/>
      <c r="AP56" s="171"/>
      <c r="AQ56" s="327"/>
      <c r="BR56" s="5"/>
      <c r="BS56" s="5"/>
      <c r="BX56" s="5"/>
    </row>
    <row r="57" spans="2:76" ht="15" customHeight="1">
      <c r="B57" s="209">
        <v>42798</v>
      </c>
      <c r="C57" s="528" t="s">
        <v>159</v>
      </c>
      <c r="D57" s="529"/>
      <c r="E57" s="529"/>
      <c r="F57" s="529"/>
      <c r="G57" s="529"/>
      <c r="H57" s="529"/>
      <c r="I57" s="529"/>
      <c r="J57" s="529"/>
      <c r="K57" s="529"/>
      <c r="L57" s="529"/>
      <c r="M57" s="529"/>
      <c r="N57" s="529"/>
      <c r="O57" s="529"/>
      <c r="P57" s="529"/>
      <c r="Q57" s="529"/>
      <c r="R57" s="529"/>
      <c r="S57" s="529"/>
      <c r="T57" s="529"/>
      <c r="U57" s="529"/>
      <c r="V57" s="529"/>
      <c r="W57" s="529"/>
      <c r="X57" s="652"/>
      <c r="Y57" s="301"/>
      <c r="Z57" s="301"/>
      <c r="AA57" s="301"/>
      <c r="AB57" s="301"/>
      <c r="AC57" s="301"/>
      <c r="AD57" s="301"/>
      <c r="AE57" s="301"/>
      <c r="AF57" s="301"/>
      <c r="AG57" s="301"/>
      <c r="AH57" s="301"/>
      <c r="AI57" s="301"/>
      <c r="AJ57" s="301"/>
      <c r="AK57" s="301"/>
      <c r="AL57" s="301"/>
      <c r="AM57" s="171"/>
      <c r="AN57" s="171"/>
      <c r="AO57" s="171"/>
      <c r="AP57" s="171"/>
      <c r="AQ57" s="327"/>
      <c r="BR57" s="5"/>
      <c r="BS57" s="5"/>
      <c r="BX57" s="5"/>
    </row>
    <row r="58" spans="2:76" ht="15" customHeight="1">
      <c r="B58" s="209">
        <v>42799</v>
      </c>
      <c r="C58" s="528" t="s">
        <v>160</v>
      </c>
      <c r="D58" s="529"/>
      <c r="E58" s="529"/>
      <c r="F58" s="529"/>
      <c r="G58" s="529"/>
      <c r="H58" s="529"/>
      <c r="I58" s="529"/>
      <c r="J58" s="529"/>
      <c r="K58" s="529"/>
      <c r="L58" s="529"/>
      <c r="M58" s="529"/>
      <c r="N58" s="529"/>
      <c r="O58" s="529"/>
      <c r="P58" s="529"/>
      <c r="Q58" s="529"/>
      <c r="R58" s="529"/>
      <c r="S58" s="529"/>
      <c r="T58" s="529"/>
      <c r="U58" s="529"/>
      <c r="V58" s="529"/>
      <c r="W58" s="529"/>
      <c r="X58" s="652"/>
      <c r="Y58" s="328"/>
      <c r="Z58" s="328"/>
      <c r="AA58" s="328"/>
      <c r="AB58" s="328"/>
      <c r="AC58" s="328"/>
      <c r="AD58" s="328"/>
      <c r="AE58" s="301"/>
      <c r="AF58" s="301"/>
      <c r="AG58" s="301"/>
      <c r="AH58" s="301"/>
      <c r="AI58" s="301"/>
      <c r="AJ58" s="301"/>
      <c r="AK58" s="301"/>
      <c r="AL58" s="301"/>
      <c r="AM58" s="171"/>
      <c r="AN58" s="171"/>
      <c r="AO58" s="171"/>
      <c r="AP58" s="171"/>
      <c r="AQ58" s="327"/>
      <c r="BR58" s="5"/>
      <c r="BS58" s="5"/>
      <c r="BX58" s="5"/>
    </row>
    <row r="59" spans="2:76" ht="15" customHeight="1">
      <c r="B59" s="209">
        <v>42800</v>
      </c>
      <c r="C59" s="528" t="s">
        <v>161</v>
      </c>
      <c r="D59" s="529"/>
      <c r="E59" s="529"/>
      <c r="F59" s="529"/>
      <c r="G59" s="529"/>
      <c r="H59" s="529"/>
      <c r="I59" s="529"/>
      <c r="J59" s="529"/>
      <c r="K59" s="529"/>
      <c r="L59" s="529"/>
      <c r="M59" s="529"/>
      <c r="N59" s="529"/>
      <c r="O59" s="529"/>
      <c r="P59" s="529"/>
      <c r="Q59" s="529"/>
      <c r="R59" s="529"/>
      <c r="S59" s="529"/>
      <c r="T59" s="529"/>
      <c r="U59" s="529"/>
      <c r="V59" s="529"/>
      <c r="W59" s="529"/>
      <c r="X59" s="652"/>
      <c r="Y59" s="299"/>
      <c r="Z59" s="299"/>
      <c r="AA59" s="299"/>
      <c r="AB59" s="299"/>
      <c r="AC59" s="301"/>
      <c r="AD59" s="299"/>
      <c r="AE59" s="299"/>
      <c r="AF59" s="299"/>
      <c r="AG59" s="299"/>
      <c r="AH59" s="299"/>
      <c r="AI59" s="299"/>
      <c r="AJ59" s="299"/>
      <c r="AK59" s="299"/>
      <c r="AL59" s="299"/>
      <c r="AM59" s="171"/>
      <c r="AN59" s="171"/>
      <c r="AO59" s="171"/>
      <c r="AP59" s="171"/>
      <c r="AQ59" s="327"/>
      <c r="BR59" s="5"/>
      <c r="BS59" s="5"/>
      <c r="BX59" s="5"/>
    </row>
    <row r="60" spans="2:76" ht="15" customHeight="1">
      <c r="B60" s="209">
        <v>42801</v>
      </c>
      <c r="C60" s="528" t="s">
        <v>162</v>
      </c>
      <c r="D60" s="529"/>
      <c r="E60" s="529"/>
      <c r="F60" s="529"/>
      <c r="G60" s="529"/>
      <c r="H60" s="529"/>
      <c r="I60" s="529"/>
      <c r="J60" s="529"/>
      <c r="K60" s="529"/>
      <c r="L60" s="529"/>
      <c r="M60" s="529"/>
      <c r="N60" s="529"/>
      <c r="O60" s="529"/>
      <c r="P60" s="529"/>
      <c r="Q60" s="529"/>
      <c r="R60" s="529"/>
      <c r="S60" s="529"/>
      <c r="T60" s="529"/>
      <c r="U60" s="529"/>
      <c r="V60" s="529"/>
      <c r="W60" s="529"/>
      <c r="X60" s="652"/>
      <c r="Y60" s="299"/>
      <c r="Z60" s="299"/>
      <c r="AA60" s="299"/>
      <c r="AB60" s="299"/>
      <c r="AC60" s="298"/>
      <c r="AD60" s="299"/>
      <c r="AE60" s="299"/>
      <c r="AF60" s="299"/>
      <c r="AG60" s="299"/>
      <c r="AH60" s="299"/>
      <c r="AI60" s="299"/>
      <c r="AJ60" s="299"/>
      <c r="AK60" s="299"/>
      <c r="AL60" s="299"/>
      <c r="AQ60" s="210"/>
      <c r="BR60" s="5"/>
      <c r="BS60" s="5"/>
      <c r="BX60" s="5"/>
    </row>
    <row r="61" spans="2:76" ht="15" customHeight="1">
      <c r="B61" s="209">
        <v>42802</v>
      </c>
      <c r="C61" s="528" t="s">
        <v>163</v>
      </c>
      <c r="D61" s="529"/>
      <c r="E61" s="529"/>
      <c r="F61" s="529"/>
      <c r="G61" s="529"/>
      <c r="H61" s="529"/>
      <c r="I61" s="529"/>
      <c r="J61" s="529"/>
      <c r="K61" s="529"/>
      <c r="L61" s="529"/>
      <c r="M61" s="529"/>
      <c r="N61" s="529"/>
      <c r="O61" s="529"/>
      <c r="P61" s="529"/>
      <c r="Q61" s="529"/>
      <c r="R61" s="529"/>
      <c r="S61" s="529"/>
      <c r="T61" s="529"/>
      <c r="U61" s="529"/>
      <c r="V61" s="529"/>
      <c r="W61" s="529"/>
      <c r="X61" s="652"/>
      <c r="Y61" s="300"/>
      <c r="Z61" s="171"/>
      <c r="AA61" s="171"/>
      <c r="AB61" s="301"/>
      <c r="AC61" s="298"/>
      <c r="AD61" s="183"/>
      <c r="AE61" s="183"/>
      <c r="AF61" s="183"/>
      <c r="AG61" s="183"/>
      <c r="AH61" s="183"/>
      <c r="AI61" s="299"/>
      <c r="AJ61" s="183"/>
      <c r="AK61" s="183"/>
      <c r="AL61" s="183"/>
      <c r="AQ61" s="210"/>
      <c r="BR61" s="5"/>
      <c r="BS61" s="5"/>
      <c r="BX61" s="5"/>
    </row>
    <row r="62" spans="2:76" ht="15" customHeight="1">
      <c r="B62" s="209">
        <v>42803</v>
      </c>
      <c r="C62" s="528" t="s">
        <v>164</v>
      </c>
      <c r="D62" s="529"/>
      <c r="E62" s="529"/>
      <c r="F62" s="529"/>
      <c r="G62" s="529"/>
      <c r="H62" s="529"/>
      <c r="I62" s="529"/>
      <c r="J62" s="529"/>
      <c r="K62" s="529"/>
      <c r="L62" s="529"/>
      <c r="M62" s="529"/>
      <c r="N62" s="529"/>
      <c r="O62" s="529"/>
      <c r="P62" s="529"/>
      <c r="Q62" s="529"/>
      <c r="R62" s="529"/>
      <c r="S62" s="529"/>
      <c r="T62" s="529"/>
      <c r="U62" s="529"/>
      <c r="V62" s="529"/>
      <c r="W62" s="529"/>
      <c r="X62" s="652"/>
      <c r="Y62" s="300"/>
      <c r="Z62" s="171"/>
      <c r="AA62" s="171"/>
      <c r="AB62" s="301"/>
      <c r="AC62" s="298"/>
      <c r="AD62" s="183"/>
      <c r="AE62" s="183"/>
      <c r="AF62" s="183"/>
      <c r="AG62" s="183"/>
      <c r="AH62" s="183"/>
      <c r="AI62" s="299"/>
      <c r="AJ62" s="183"/>
      <c r="AK62" s="183"/>
      <c r="AL62" s="183"/>
      <c r="AQ62" s="210"/>
      <c r="BR62" s="5"/>
      <c r="BS62" s="5"/>
      <c r="BX62" s="5"/>
    </row>
    <row r="63" spans="2:76" ht="15" customHeight="1">
      <c r="B63" s="209">
        <v>42804</v>
      </c>
      <c r="C63" s="528" t="s">
        <v>165</v>
      </c>
      <c r="D63" s="529"/>
      <c r="E63" s="529"/>
      <c r="F63" s="529"/>
      <c r="G63" s="529"/>
      <c r="H63" s="529"/>
      <c r="I63" s="529"/>
      <c r="J63" s="529"/>
      <c r="K63" s="529"/>
      <c r="L63" s="529"/>
      <c r="M63" s="529"/>
      <c r="N63" s="529"/>
      <c r="O63" s="529"/>
      <c r="P63" s="529"/>
      <c r="Q63" s="529"/>
      <c r="R63" s="529"/>
      <c r="S63" s="529"/>
      <c r="T63" s="529"/>
      <c r="U63" s="529"/>
      <c r="V63" s="529"/>
      <c r="W63" s="529"/>
      <c r="X63" s="652"/>
      <c r="Y63" s="300"/>
      <c r="Z63" s="171"/>
      <c r="AA63" s="171"/>
      <c r="AB63" s="301"/>
      <c r="AC63" s="298"/>
      <c r="AD63" s="183"/>
      <c r="AE63" s="183"/>
      <c r="AF63" s="183"/>
      <c r="AG63" s="183"/>
      <c r="AH63" s="183"/>
      <c r="AI63" s="299"/>
      <c r="AJ63" s="183"/>
      <c r="AK63" s="183"/>
      <c r="AL63" s="183"/>
      <c r="AQ63" s="210"/>
      <c r="BR63" s="5"/>
      <c r="BS63" s="5"/>
      <c r="BX63" s="5"/>
    </row>
    <row r="64" spans="2:76" ht="15" customHeight="1">
      <c r="B64" s="209">
        <v>42805</v>
      </c>
      <c r="C64" s="528" t="s">
        <v>166</v>
      </c>
      <c r="D64" s="529"/>
      <c r="E64" s="529"/>
      <c r="F64" s="529"/>
      <c r="G64" s="529"/>
      <c r="H64" s="529"/>
      <c r="I64" s="529"/>
      <c r="J64" s="529"/>
      <c r="K64" s="529"/>
      <c r="L64" s="529"/>
      <c r="M64" s="529"/>
      <c r="N64" s="529"/>
      <c r="O64" s="529"/>
      <c r="P64" s="529"/>
      <c r="Q64" s="529"/>
      <c r="R64" s="529"/>
      <c r="S64" s="529"/>
      <c r="T64" s="529"/>
      <c r="U64" s="529"/>
      <c r="V64" s="529"/>
      <c r="W64" s="529"/>
      <c r="X64" s="652"/>
      <c r="Y64" s="300"/>
      <c r="Z64" s="171"/>
      <c r="AA64" s="171"/>
      <c r="AB64" s="301"/>
      <c r="AC64" s="298"/>
      <c r="AD64" s="183"/>
      <c r="AE64" s="183"/>
      <c r="AF64" s="183"/>
      <c r="AG64" s="183"/>
      <c r="AH64" s="183"/>
      <c r="AI64" s="299"/>
      <c r="AJ64" s="183"/>
      <c r="AK64" s="183"/>
      <c r="AL64" s="183"/>
      <c r="AQ64" s="210"/>
      <c r="BR64" s="5"/>
      <c r="BS64" s="5"/>
      <c r="BX64" s="5"/>
    </row>
    <row r="65" spans="2:76" ht="15" customHeight="1">
      <c r="B65" s="209">
        <v>42806</v>
      </c>
      <c r="C65" s="528" t="s">
        <v>167</v>
      </c>
      <c r="D65" s="529"/>
      <c r="E65" s="529"/>
      <c r="F65" s="529"/>
      <c r="G65" s="529"/>
      <c r="H65" s="529"/>
      <c r="I65" s="529"/>
      <c r="J65" s="529"/>
      <c r="K65" s="529"/>
      <c r="L65" s="529"/>
      <c r="M65" s="529"/>
      <c r="N65" s="529"/>
      <c r="O65" s="529"/>
      <c r="P65" s="529"/>
      <c r="Q65" s="529"/>
      <c r="R65" s="529"/>
      <c r="S65" s="529"/>
      <c r="T65" s="529"/>
      <c r="U65" s="529"/>
      <c r="V65" s="529"/>
      <c r="W65" s="529"/>
      <c r="X65" s="652"/>
      <c r="Y65" s="300"/>
      <c r="Z65" s="171"/>
      <c r="AA65" s="171"/>
      <c r="AB65" s="301"/>
      <c r="AC65" s="298"/>
      <c r="AD65" s="183"/>
      <c r="AE65" s="183"/>
      <c r="AF65" s="183"/>
      <c r="AG65" s="183"/>
      <c r="AH65" s="183"/>
      <c r="AI65" s="299"/>
      <c r="AJ65" s="183"/>
      <c r="AK65" s="183"/>
      <c r="AL65" s="183"/>
      <c r="AQ65" s="210"/>
      <c r="BR65" s="5"/>
      <c r="BS65" s="5"/>
      <c r="BX65" s="5"/>
    </row>
    <row r="66" spans="2:76" ht="15" customHeight="1">
      <c r="B66" s="209">
        <v>42807</v>
      </c>
      <c r="C66" s="528" t="s">
        <v>168</v>
      </c>
      <c r="D66" s="529"/>
      <c r="E66" s="529"/>
      <c r="F66" s="529"/>
      <c r="G66" s="529"/>
      <c r="H66" s="529"/>
      <c r="I66" s="529"/>
      <c r="J66" s="529"/>
      <c r="K66" s="529"/>
      <c r="L66" s="529"/>
      <c r="M66" s="529"/>
      <c r="N66" s="529"/>
      <c r="O66" s="529"/>
      <c r="P66" s="529"/>
      <c r="Q66" s="529"/>
      <c r="R66" s="529"/>
      <c r="S66" s="529"/>
      <c r="T66" s="529"/>
      <c r="U66" s="529"/>
      <c r="V66" s="529"/>
      <c r="W66" s="529"/>
      <c r="X66" s="652"/>
      <c r="Y66" s="300"/>
      <c r="Z66" s="171"/>
      <c r="AA66" s="171"/>
      <c r="AB66" s="301"/>
      <c r="AC66" s="298"/>
      <c r="AD66" s="183"/>
      <c r="AE66" s="183"/>
      <c r="AF66" s="183"/>
      <c r="AG66" s="183"/>
      <c r="AH66" s="183"/>
      <c r="AI66" s="299"/>
      <c r="AJ66" s="183"/>
      <c r="AK66" s="183"/>
      <c r="AL66" s="183"/>
      <c r="AQ66" s="210"/>
      <c r="BR66" s="5"/>
      <c r="BS66" s="5"/>
      <c r="BX66" s="5"/>
    </row>
    <row r="67" spans="2:76" ht="15" customHeight="1">
      <c r="B67" s="209">
        <v>42808</v>
      </c>
      <c r="C67" s="528" t="s">
        <v>168</v>
      </c>
      <c r="D67" s="529"/>
      <c r="E67" s="529"/>
      <c r="F67" s="529"/>
      <c r="G67" s="529"/>
      <c r="H67" s="529"/>
      <c r="I67" s="529"/>
      <c r="J67" s="529"/>
      <c r="K67" s="529"/>
      <c r="L67" s="529"/>
      <c r="M67" s="529"/>
      <c r="N67" s="529"/>
      <c r="O67" s="529"/>
      <c r="P67" s="529"/>
      <c r="Q67" s="529"/>
      <c r="R67" s="529"/>
      <c r="S67" s="529"/>
      <c r="T67" s="529"/>
      <c r="U67" s="529"/>
      <c r="V67" s="529"/>
      <c r="W67" s="529"/>
      <c r="X67" s="652"/>
      <c r="Y67" s="300"/>
      <c r="Z67" s="171"/>
      <c r="AA67" s="171"/>
      <c r="AB67" s="301"/>
      <c r="AC67" s="298"/>
      <c r="AD67" s="183"/>
      <c r="AE67" s="183"/>
      <c r="AF67" s="183"/>
      <c r="AG67" s="183"/>
      <c r="AH67" s="183"/>
      <c r="AI67" s="299"/>
      <c r="AJ67" s="183"/>
      <c r="AK67" s="183"/>
      <c r="AL67" s="183"/>
      <c r="AQ67" s="210"/>
      <c r="BR67" s="5"/>
      <c r="BS67" s="5"/>
      <c r="BX67" s="5"/>
    </row>
    <row r="68" spans="2:76" ht="15" customHeight="1">
      <c r="B68" s="209">
        <v>42809</v>
      </c>
      <c r="C68" s="528" t="s">
        <v>168</v>
      </c>
      <c r="D68" s="529"/>
      <c r="E68" s="529"/>
      <c r="F68" s="529"/>
      <c r="G68" s="529"/>
      <c r="H68" s="529"/>
      <c r="I68" s="529"/>
      <c r="J68" s="529"/>
      <c r="K68" s="529"/>
      <c r="L68" s="529"/>
      <c r="M68" s="529"/>
      <c r="N68" s="529"/>
      <c r="O68" s="529"/>
      <c r="P68" s="529"/>
      <c r="Q68" s="529"/>
      <c r="R68" s="529"/>
      <c r="S68" s="529"/>
      <c r="T68" s="529"/>
      <c r="U68" s="529"/>
      <c r="V68" s="529"/>
      <c r="W68" s="529"/>
      <c r="X68" s="652"/>
      <c r="Y68" s="300"/>
      <c r="Z68" s="171"/>
      <c r="AA68" s="171"/>
      <c r="AB68" s="301"/>
      <c r="AC68" s="298"/>
      <c r="AD68" s="183"/>
      <c r="AE68" s="183"/>
      <c r="AF68" s="183"/>
      <c r="AG68" s="183"/>
      <c r="AH68" s="183"/>
      <c r="AI68" s="299"/>
      <c r="AJ68" s="183"/>
      <c r="AK68" s="183"/>
      <c r="AL68" s="183"/>
      <c r="AQ68" s="210"/>
      <c r="BR68" s="5"/>
      <c r="BS68" s="5"/>
      <c r="BX68" s="5"/>
    </row>
    <row r="69" spans="2:76" ht="15" customHeight="1">
      <c r="B69" s="209">
        <v>42810</v>
      </c>
      <c r="C69" s="528" t="s">
        <v>169</v>
      </c>
      <c r="D69" s="529"/>
      <c r="E69" s="529"/>
      <c r="F69" s="529"/>
      <c r="G69" s="529"/>
      <c r="H69" s="529"/>
      <c r="I69" s="529"/>
      <c r="J69" s="529"/>
      <c r="K69" s="529"/>
      <c r="L69" s="529"/>
      <c r="M69" s="529"/>
      <c r="N69" s="529"/>
      <c r="O69" s="529"/>
      <c r="P69" s="529"/>
      <c r="Q69" s="529"/>
      <c r="R69" s="529"/>
      <c r="S69" s="529"/>
      <c r="T69" s="529"/>
      <c r="U69" s="529"/>
      <c r="V69" s="529"/>
      <c r="W69" s="529"/>
      <c r="X69" s="652"/>
      <c r="Y69" s="528"/>
      <c r="Z69" s="652"/>
      <c r="AA69" s="171"/>
      <c r="AB69" s="301"/>
      <c r="AC69" s="298"/>
      <c r="AD69" s="183"/>
      <c r="AE69" s="183"/>
      <c r="AF69" s="183"/>
      <c r="AG69" s="183"/>
      <c r="AH69" s="183"/>
      <c r="AI69" s="299"/>
      <c r="AJ69" s="183"/>
      <c r="AK69" s="183"/>
      <c r="AL69" s="183"/>
      <c r="AQ69" s="210"/>
      <c r="BR69" s="5"/>
      <c r="BS69" s="5"/>
      <c r="BX69" s="5"/>
    </row>
    <row r="70" spans="2:76" ht="15" customHeight="1">
      <c r="B70" s="209">
        <v>42811</v>
      </c>
      <c r="C70" s="528" t="s">
        <v>170</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183"/>
      <c r="AF70" s="183"/>
      <c r="AG70" s="183"/>
      <c r="AH70" s="183"/>
      <c r="AI70" s="299"/>
      <c r="AJ70" s="183"/>
      <c r="AK70" s="183"/>
      <c r="AL70" s="183"/>
      <c r="AQ70" s="210"/>
      <c r="BR70" s="5"/>
      <c r="BS70" s="5"/>
      <c r="BX70" s="5"/>
    </row>
    <row r="71" spans="2:76" ht="15" customHeight="1">
      <c r="B71" s="209">
        <v>42812</v>
      </c>
      <c r="C71" s="528" t="s">
        <v>170</v>
      </c>
      <c r="D71" s="529"/>
      <c r="E71" s="529"/>
      <c r="F71" s="529"/>
      <c r="G71" s="529"/>
      <c r="H71" s="529"/>
      <c r="I71" s="529"/>
      <c r="J71" s="529"/>
      <c r="K71" s="529"/>
      <c r="L71" s="529"/>
      <c r="M71" s="529"/>
      <c r="N71" s="529"/>
      <c r="O71" s="529"/>
      <c r="P71" s="529"/>
      <c r="Q71" s="529"/>
      <c r="R71" s="529"/>
      <c r="S71" s="529"/>
      <c r="T71" s="529"/>
      <c r="U71" s="529"/>
      <c r="V71" s="529"/>
      <c r="W71" s="529"/>
      <c r="X71" s="652"/>
      <c r="Y71" s="300"/>
      <c r="Z71" s="171"/>
      <c r="AA71" s="171"/>
      <c r="AB71" s="301"/>
      <c r="AC71" s="183"/>
      <c r="AD71" s="183"/>
      <c r="AE71" s="183"/>
      <c r="AF71" s="183"/>
      <c r="AG71" s="183"/>
      <c r="AH71" s="183"/>
      <c r="AI71" s="299"/>
      <c r="AJ71" s="183"/>
      <c r="AK71" s="183"/>
      <c r="AL71" s="183"/>
      <c r="AQ71" s="210"/>
      <c r="BR71" s="5"/>
      <c r="BS71" s="5"/>
      <c r="BX71" s="5"/>
    </row>
    <row r="72" spans="2:76" ht="15.75">
      <c r="B72" s="209">
        <v>42813</v>
      </c>
      <c r="C72" s="528" t="s">
        <v>171</v>
      </c>
      <c r="D72" s="529"/>
      <c r="E72" s="529"/>
      <c r="F72" s="529"/>
      <c r="G72" s="529"/>
      <c r="H72" s="529"/>
      <c r="I72" s="529"/>
      <c r="J72" s="529"/>
      <c r="K72" s="529"/>
      <c r="L72" s="529"/>
      <c r="M72" s="529"/>
      <c r="N72" s="529"/>
      <c r="O72" s="529"/>
      <c r="P72" s="529"/>
      <c r="Q72" s="529"/>
      <c r="R72" s="529"/>
      <c r="S72" s="529"/>
      <c r="T72" s="529"/>
      <c r="U72" s="529"/>
      <c r="V72" s="529"/>
      <c r="W72" s="529"/>
      <c r="X72" s="652"/>
      <c r="Y72" s="300"/>
      <c r="Z72" s="171"/>
      <c r="AA72" s="171"/>
      <c r="AB72" s="301"/>
      <c r="AC72" s="183"/>
      <c r="AD72" s="183"/>
      <c r="AE72" s="183"/>
      <c r="AF72" s="183"/>
      <c r="AG72" s="183"/>
      <c r="AH72" s="183"/>
      <c r="AI72" s="299"/>
      <c r="AJ72" s="183"/>
      <c r="AK72" s="183"/>
      <c r="AL72" s="183"/>
      <c r="AQ72" s="210"/>
      <c r="BR72" s="5"/>
      <c r="BS72" s="5"/>
      <c r="BX72" s="5"/>
    </row>
    <row r="73" spans="2:76" ht="15.75">
      <c r="B73" s="209">
        <v>42814</v>
      </c>
      <c r="C73" s="528" t="s">
        <v>172</v>
      </c>
      <c r="D73" s="529"/>
      <c r="E73" s="529"/>
      <c r="F73" s="529"/>
      <c r="G73" s="529"/>
      <c r="H73" s="529"/>
      <c r="I73" s="529"/>
      <c r="J73" s="529"/>
      <c r="K73" s="529"/>
      <c r="L73" s="529"/>
      <c r="M73" s="529"/>
      <c r="N73" s="529"/>
      <c r="O73" s="529"/>
      <c r="P73" s="529"/>
      <c r="Q73" s="529"/>
      <c r="R73" s="529"/>
      <c r="S73" s="529"/>
      <c r="T73" s="529"/>
      <c r="U73" s="529"/>
      <c r="V73" s="529"/>
      <c r="W73" s="529"/>
      <c r="X73" s="652"/>
      <c r="Y73" s="300"/>
      <c r="Z73" s="171"/>
      <c r="AA73" s="171"/>
      <c r="AB73" s="301"/>
      <c r="AC73" s="183"/>
      <c r="AD73" s="183"/>
      <c r="AE73" s="183"/>
      <c r="AF73" s="183"/>
      <c r="AG73" s="183"/>
      <c r="AH73" s="183"/>
      <c r="AI73" s="299"/>
      <c r="AJ73" s="183"/>
      <c r="AK73" s="183"/>
      <c r="AL73" s="183"/>
      <c r="AQ73" s="210"/>
      <c r="BR73" s="5"/>
      <c r="BS73" s="5"/>
      <c r="BX73" s="5"/>
    </row>
    <row r="74" spans="2:76" ht="15.75">
      <c r="B74" s="209">
        <v>42815</v>
      </c>
      <c r="C74" s="528" t="s">
        <v>173</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183"/>
      <c r="AF74" s="183"/>
      <c r="AG74" s="183"/>
      <c r="AH74" s="183"/>
      <c r="AI74" s="299"/>
      <c r="AJ74" s="183"/>
      <c r="AK74" s="183"/>
      <c r="AL74" s="183"/>
      <c r="AQ74" s="210"/>
      <c r="BR74" s="5"/>
      <c r="BS74" s="5"/>
      <c r="BX74" s="5"/>
    </row>
    <row r="75" spans="2:76" ht="15.75">
      <c r="B75" s="209">
        <v>42816</v>
      </c>
      <c r="C75" s="528" t="s">
        <v>174</v>
      </c>
      <c r="D75" s="529"/>
      <c r="E75" s="529"/>
      <c r="F75" s="529"/>
      <c r="G75" s="529"/>
      <c r="H75" s="529"/>
      <c r="I75" s="529"/>
      <c r="J75" s="529"/>
      <c r="K75" s="529"/>
      <c r="L75" s="529"/>
      <c r="M75" s="529"/>
      <c r="N75" s="529"/>
      <c r="O75" s="529"/>
      <c r="P75" s="529"/>
      <c r="Q75" s="529"/>
      <c r="R75" s="529"/>
      <c r="S75" s="529"/>
      <c r="T75" s="529"/>
      <c r="U75" s="529"/>
      <c r="V75" s="529"/>
      <c r="W75" s="529"/>
      <c r="X75" s="652"/>
      <c r="Y75" s="300"/>
      <c r="Z75" s="171"/>
      <c r="AA75" s="171"/>
      <c r="AB75" s="301"/>
      <c r="AC75" s="183"/>
      <c r="AD75" s="183"/>
      <c r="AE75" s="183"/>
      <c r="AF75" s="183"/>
      <c r="AG75" s="183"/>
      <c r="AH75" s="183"/>
      <c r="AI75" s="183"/>
      <c r="AJ75" s="183"/>
      <c r="AK75" s="183"/>
      <c r="AL75" s="183"/>
      <c r="AQ75" s="210"/>
      <c r="BR75" s="5"/>
      <c r="BS75" s="5"/>
      <c r="BX75" s="5"/>
    </row>
    <row r="76" spans="2:76" ht="15.75">
      <c r="B76" s="209">
        <v>42817</v>
      </c>
      <c r="C76" s="528" t="s">
        <v>174</v>
      </c>
      <c r="D76" s="529"/>
      <c r="E76" s="529"/>
      <c r="F76" s="529"/>
      <c r="G76" s="529"/>
      <c r="H76" s="529"/>
      <c r="I76" s="529"/>
      <c r="J76" s="529"/>
      <c r="K76" s="529"/>
      <c r="L76" s="529"/>
      <c r="M76" s="529"/>
      <c r="N76" s="529"/>
      <c r="O76" s="529"/>
      <c r="P76" s="529"/>
      <c r="Q76" s="529"/>
      <c r="R76" s="529"/>
      <c r="S76" s="529"/>
      <c r="T76" s="529"/>
      <c r="U76" s="529"/>
      <c r="V76" s="529"/>
      <c r="W76" s="529"/>
      <c r="X76" s="652"/>
      <c r="Y76" s="300"/>
      <c r="Z76" s="171"/>
      <c r="AA76" s="171"/>
      <c r="AB76" s="301"/>
      <c r="AC76" s="183"/>
      <c r="AD76" s="183"/>
      <c r="AE76" s="183"/>
      <c r="AF76" s="183"/>
      <c r="AG76" s="183"/>
      <c r="AH76" s="183"/>
      <c r="AI76" s="183"/>
      <c r="AJ76" s="183"/>
      <c r="AK76" s="183"/>
      <c r="AL76" s="183"/>
      <c r="AQ76" s="210"/>
      <c r="BR76" s="5"/>
      <c r="BS76" s="5"/>
      <c r="BX76" s="5"/>
    </row>
    <row r="77" spans="2:76" ht="15.75">
      <c r="B77" s="209">
        <v>42818</v>
      </c>
      <c r="C77" s="528" t="s">
        <v>175</v>
      </c>
      <c r="D77" s="529"/>
      <c r="E77" s="529"/>
      <c r="F77" s="529"/>
      <c r="G77" s="529"/>
      <c r="H77" s="529"/>
      <c r="I77" s="529"/>
      <c r="J77" s="529"/>
      <c r="K77" s="529"/>
      <c r="L77" s="529"/>
      <c r="M77" s="529"/>
      <c r="N77" s="529"/>
      <c r="O77" s="529"/>
      <c r="P77" s="529"/>
      <c r="Q77" s="529"/>
      <c r="R77" s="529"/>
      <c r="S77" s="529"/>
      <c r="T77" s="529"/>
      <c r="U77" s="529"/>
      <c r="V77" s="529"/>
      <c r="W77" s="529"/>
      <c r="X77" s="652"/>
      <c r="Y77" s="300"/>
      <c r="Z77" s="171"/>
      <c r="AA77" s="171"/>
      <c r="AB77" s="301"/>
      <c r="AC77" s="183"/>
      <c r="AD77" s="183"/>
      <c r="AE77" s="183"/>
      <c r="AF77" s="183"/>
      <c r="AG77" s="183"/>
      <c r="AH77" s="183"/>
      <c r="AI77" s="183"/>
      <c r="AJ77" s="183"/>
      <c r="AK77" s="183"/>
      <c r="AL77" s="183"/>
      <c r="AQ77" s="210"/>
      <c r="BR77" s="5"/>
      <c r="BS77" s="5"/>
      <c r="BX77" s="5"/>
    </row>
    <row r="78" spans="2:76" ht="15.75">
      <c r="B78" s="209">
        <v>42819</v>
      </c>
      <c r="C78" s="653" t="s">
        <v>176</v>
      </c>
      <c r="D78" s="654"/>
      <c r="E78" s="654"/>
      <c r="F78" s="654"/>
      <c r="G78" s="654"/>
      <c r="H78" s="654"/>
      <c r="I78" s="654"/>
      <c r="J78" s="654"/>
      <c r="K78" s="654"/>
      <c r="L78" s="654"/>
      <c r="M78" s="654"/>
      <c r="N78" s="654"/>
      <c r="O78" s="654"/>
      <c r="P78" s="654"/>
      <c r="Q78" s="654"/>
      <c r="R78" s="654"/>
      <c r="S78" s="654"/>
      <c r="T78" s="654"/>
      <c r="U78" s="654"/>
      <c r="V78" s="654"/>
      <c r="W78" s="654"/>
      <c r="X78" s="654"/>
      <c r="Y78" s="300"/>
      <c r="Z78" s="171"/>
      <c r="AA78" s="171"/>
      <c r="AB78" s="301"/>
      <c r="AC78" s="183"/>
      <c r="AD78" s="183"/>
      <c r="AE78" s="183"/>
      <c r="AF78" s="183"/>
      <c r="AG78" s="183"/>
      <c r="AH78" s="183"/>
      <c r="AI78" s="183"/>
      <c r="AJ78" s="183"/>
      <c r="AK78" s="183"/>
      <c r="AL78" s="183"/>
      <c r="AQ78" s="210"/>
      <c r="BR78" s="5"/>
      <c r="BS78" s="5"/>
      <c r="BX78" s="5"/>
    </row>
    <row r="79" spans="2:76" ht="15.75">
      <c r="B79" s="209">
        <v>42820</v>
      </c>
      <c r="C79" s="653" t="s">
        <v>177</v>
      </c>
      <c r="D79" s="654"/>
      <c r="E79" s="654"/>
      <c r="F79" s="654"/>
      <c r="G79" s="654"/>
      <c r="H79" s="654"/>
      <c r="I79" s="654"/>
      <c r="J79" s="654"/>
      <c r="K79" s="654"/>
      <c r="L79" s="654"/>
      <c r="M79" s="654"/>
      <c r="N79" s="654"/>
      <c r="O79" s="654"/>
      <c r="P79" s="654"/>
      <c r="Q79" s="654"/>
      <c r="R79" s="654"/>
      <c r="S79" s="654"/>
      <c r="T79" s="654"/>
      <c r="U79" s="654"/>
      <c r="V79" s="654"/>
      <c r="W79" s="654"/>
      <c r="X79" s="654"/>
      <c r="Y79" s="300"/>
      <c r="Z79" s="171"/>
      <c r="AA79" s="171"/>
      <c r="AB79" s="301"/>
      <c r="AC79" s="183"/>
      <c r="AD79" s="183"/>
      <c r="AE79" s="183"/>
      <c r="AF79" s="183"/>
      <c r="AG79" s="183"/>
      <c r="AH79" s="183"/>
      <c r="AI79" s="183"/>
      <c r="AJ79" s="183"/>
      <c r="AK79" s="183"/>
      <c r="AL79" s="183"/>
      <c r="AQ79" s="210"/>
      <c r="BR79" s="5"/>
      <c r="BS79" s="5"/>
      <c r="BX79" s="5"/>
    </row>
    <row r="80" spans="2:76" ht="15.75">
      <c r="B80" s="209">
        <v>42821</v>
      </c>
      <c r="C80" s="528" t="s">
        <v>178</v>
      </c>
      <c r="D80" s="529"/>
      <c r="E80" s="529"/>
      <c r="F80" s="529"/>
      <c r="G80" s="529"/>
      <c r="H80" s="529"/>
      <c r="I80" s="529"/>
      <c r="J80" s="529"/>
      <c r="K80" s="529"/>
      <c r="L80" s="529"/>
      <c r="M80" s="529"/>
      <c r="N80" s="529"/>
      <c r="O80" s="529"/>
      <c r="P80" s="529"/>
      <c r="Q80" s="529"/>
      <c r="R80" s="529"/>
      <c r="S80" s="529"/>
      <c r="T80" s="529"/>
      <c r="U80" s="529"/>
      <c r="V80" s="529"/>
      <c r="W80" s="529"/>
      <c r="X80" s="652"/>
      <c r="Y80" s="302"/>
      <c r="Z80" s="299"/>
      <c r="AA80" s="299"/>
      <c r="AB80" s="299"/>
      <c r="AC80" s="183"/>
      <c r="AD80" s="303"/>
      <c r="AE80" s="303"/>
      <c r="AF80" s="303"/>
      <c r="AG80" s="183"/>
      <c r="AH80" s="183"/>
      <c r="AI80" s="183"/>
      <c r="AJ80" s="303"/>
      <c r="AK80" s="303"/>
      <c r="AL80" s="303"/>
      <c r="AQ80" s="210"/>
      <c r="BR80" s="5"/>
      <c r="BS80" s="5"/>
      <c r="BX80" s="5"/>
    </row>
    <row r="81" spans="2:76" ht="15.75">
      <c r="B81" s="209">
        <v>42822</v>
      </c>
      <c r="C81" s="528" t="s">
        <v>179</v>
      </c>
      <c r="D81" s="529"/>
      <c r="E81" s="529"/>
      <c r="F81" s="529"/>
      <c r="G81" s="529"/>
      <c r="H81" s="529"/>
      <c r="I81" s="529"/>
      <c r="J81" s="529"/>
      <c r="K81" s="529"/>
      <c r="L81" s="529"/>
      <c r="M81" s="529"/>
      <c r="N81" s="529"/>
      <c r="O81" s="529"/>
      <c r="P81" s="529"/>
      <c r="Q81" s="529"/>
      <c r="R81" s="529"/>
      <c r="S81" s="529"/>
      <c r="T81" s="529"/>
      <c r="U81" s="529"/>
      <c r="V81" s="529"/>
      <c r="W81" s="529"/>
      <c r="X81" s="652"/>
      <c r="Y81" s="300"/>
      <c r="Z81" s="171"/>
      <c r="AA81" s="171"/>
      <c r="AB81" s="171"/>
      <c r="AC81" s="183"/>
      <c r="AD81" s="183"/>
      <c r="AE81" s="183"/>
      <c r="AF81" s="183"/>
      <c r="AG81" s="183"/>
      <c r="AH81" s="183"/>
      <c r="AI81" s="183"/>
      <c r="AJ81" s="183"/>
      <c r="AK81" s="183"/>
      <c r="AL81" s="183"/>
      <c r="AQ81" s="210"/>
      <c r="BR81" s="5"/>
      <c r="BS81" s="5"/>
      <c r="BX81" s="5"/>
    </row>
    <row r="82" spans="2:76" ht="15.75">
      <c r="B82" s="209">
        <v>42823</v>
      </c>
      <c r="C82" s="653" t="s">
        <v>180</v>
      </c>
      <c r="D82" s="654"/>
      <c r="E82" s="654"/>
      <c r="F82" s="654"/>
      <c r="G82" s="654"/>
      <c r="H82" s="654"/>
      <c r="I82" s="654"/>
      <c r="J82" s="654"/>
      <c r="K82" s="654"/>
      <c r="L82" s="654"/>
      <c r="M82" s="654"/>
      <c r="N82" s="654"/>
      <c r="O82" s="654"/>
      <c r="P82" s="654"/>
      <c r="Q82" s="654"/>
      <c r="R82" s="654"/>
      <c r="S82" s="654"/>
      <c r="T82" s="654"/>
      <c r="U82" s="654"/>
      <c r="V82" s="654"/>
      <c r="W82" s="654"/>
      <c r="X82" s="654"/>
      <c r="AQ82" s="210"/>
      <c r="BR82" s="5"/>
      <c r="BS82" s="5"/>
      <c r="BX82" s="5"/>
    </row>
    <row r="83" spans="2:76" ht="15.75">
      <c r="B83" s="209">
        <v>42824</v>
      </c>
      <c r="C83" s="653" t="s">
        <v>181</v>
      </c>
      <c r="D83" s="654"/>
      <c r="E83" s="654"/>
      <c r="F83" s="654"/>
      <c r="G83" s="654"/>
      <c r="H83" s="654"/>
      <c r="I83" s="654"/>
      <c r="J83" s="654"/>
      <c r="K83" s="654"/>
      <c r="L83" s="654"/>
      <c r="M83" s="654"/>
      <c r="N83" s="654"/>
      <c r="O83" s="654"/>
      <c r="P83" s="654"/>
      <c r="Q83" s="654"/>
      <c r="R83" s="654"/>
      <c r="S83" s="654"/>
      <c r="T83" s="654"/>
      <c r="U83" s="654"/>
      <c r="V83" s="654"/>
      <c r="W83" s="654"/>
      <c r="X83" s="654"/>
      <c r="AQ83" s="210"/>
      <c r="BR83" s="5"/>
      <c r="BS83" s="5"/>
      <c r="BX83" s="5"/>
    </row>
    <row r="84" spans="2:76" ht="15.75">
      <c r="B84" s="209">
        <v>42825</v>
      </c>
      <c r="C84" s="528" t="s">
        <v>182</v>
      </c>
      <c r="D84" s="529"/>
      <c r="E84" s="529"/>
      <c r="F84" s="529"/>
      <c r="G84" s="529"/>
      <c r="H84" s="529"/>
      <c r="I84" s="529"/>
      <c r="J84" s="529"/>
      <c r="K84" s="529"/>
      <c r="L84" s="529"/>
      <c r="M84" s="529"/>
      <c r="N84" s="529"/>
      <c r="O84" s="529"/>
      <c r="P84" s="529"/>
      <c r="Q84" s="529"/>
      <c r="R84" s="529"/>
      <c r="S84" s="529"/>
      <c r="T84" s="529"/>
      <c r="U84" s="529"/>
      <c r="V84" s="529"/>
      <c r="W84" s="529"/>
      <c r="X84" s="652"/>
      <c r="AQ84" s="210"/>
      <c r="BR84" s="5"/>
      <c r="BS84" s="5"/>
      <c r="BX84" s="5"/>
    </row>
  </sheetData>
  <mergeCells count="115">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BY3:BY5"/>
    <mergeCell ref="G4:H4"/>
    <mergeCell ref="I4:J4"/>
    <mergeCell ref="K4:L4"/>
    <mergeCell ref="M4:N4"/>
    <mergeCell ref="BF4:BF5"/>
    <mergeCell ref="A6:A12"/>
    <mergeCell ref="A13:A19"/>
    <mergeCell ref="A20:A26"/>
    <mergeCell ref="BD3:BD5"/>
    <mergeCell ref="BE3:BE5"/>
    <mergeCell ref="AO3:AO5"/>
    <mergeCell ref="AP3:AP5"/>
    <mergeCell ref="BS3:BS5"/>
    <mergeCell ref="BO3:BO5"/>
    <mergeCell ref="BL4:BL5"/>
    <mergeCell ref="BM4:BM5"/>
    <mergeCell ref="AV3:AV5"/>
    <mergeCell ref="AW3:AW5"/>
    <mergeCell ref="AX3:AX5"/>
    <mergeCell ref="AZ3:AZ5"/>
    <mergeCell ref="BA3:BA5"/>
    <mergeCell ref="BB3:BB5"/>
    <mergeCell ref="BJ4:BJ5"/>
    <mergeCell ref="BW3:BW5"/>
    <mergeCell ref="BX3:BX5"/>
    <mergeCell ref="BU4:BU5"/>
    <mergeCell ref="BC3:BC5"/>
    <mergeCell ref="BP3:BP5"/>
    <mergeCell ref="BR3:BR5"/>
    <mergeCell ref="BV3:BV5"/>
    <mergeCell ref="A34:A40"/>
    <mergeCell ref="B43:AK43"/>
    <mergeCell ref="A27:A33"/>
    <mergeCell ref="BG4:BG5"/>
    <mergeCell ref="BI4:BI5"/>
    <mergeCell ref="AQ3:AQ5"/>
    <mergeCell ref="AR3:AR5"/>
    <mergeCell ref="AS3:AS5"/>
    <mergeCell ref="AF3:AF5"/>
    <mergeCell ref="AG3:AG5"/>
    <mergeCell ref="AH3:AH5"/>
    <mergeCell ref="AI3:AI5"/>
    <mergeCell ref="BJ3:BK3"/>
    <mergeCell ref="BN3:BN5"/>
    <mergeCell ref="BK4:BK5"/>
    <mergeCell ref="AT3:AT5"/>
    <mergeCell ref="AU3:AU5"/>
    <mergeCell ref="C58:X58"/>
    <mergeCell ref="C59:X59"/>
    <mergeCell ref="E44:F44"/>
    <mergeCell ref="G44:H44"/>
    <mergeCell ref="I44:J44"/>
    <mergeCell ref="K44:L44"/>
    <mergeCell ref="M44:N44"/>
    <mergeCell ref="O44:P44"/>
    <mergeCell ref="C54:X54"/>
    <mergeCell ref="C55:X55"/>
    <mergeCell ref="C56:X56"/>
    <mergeCell ref="C57:X57"/>
    <mergeCell ref="Y69:Z69"/>
    <mergeCell ref="C70:AD70"/>
    <mergeCell ref="C60:X60"/>
    <mergeCell ref="C61:X61"/>
    <mergeCell ref="C62:X62"/>
    <mergeCell ref="C63:X63"/>
    <mergeCell ref="C64:X64"/>
    <mergeCell ref="C65:X65"/>
    <mergeCell ref="C66:X66"/>
    <mergeCell ref="C67:X67"/>
    <mergeCell ref="C68:X68"/>
    <mergeCell ref="C69:X69"/>
    <mergeCell ref="C71:X71"/>
    <mergeCell ref="C72:X72"/>
    <mergeCell ref="C73:X73"/>
    <mergeCell ref="C74:AD74"/>
    <mergeCell ref="C83:X83"/>
    <mergeCell ref="C84:X84"/>
    <mergeCell ref="C77:X77"/>
    <mergeCell ref="C78:X78"/>
    <mergeCell ref="C79:X79"/>
    <mergeCell ref="C80:X80"/>
    <mergeCell ref="C81:X81"/>
    <mergeCell ref="C82:X82"/>
    <mergeCell ref="C75:X75"/>
    <mergeCell ref="C76:X76"/>
  </mergeCells>
  <phoneticPr fontId="0" type="noConversion"/>
  <conditionalFormatting sqref="Q13:T15">
    <cfRule type="cellIs" dxfId="16" priority="1" stopIfTrue="1" operator="greaterThan">
      <formula>3768</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Z90"/>
  <sheetViews>
    <sheetView workbookViewId="0">
      <selection activeCell="B6" sqref="A6:XFD40"/>
    </sheetView>
  </sheetViews>
  <sheetFormatPr defaultRowHeight="15"/>
  <cols>
    <col min="2" max="2" width="9.42578125" bestFit="1" customWidth="1"/>
    <col min="21" max="21" width="9.5703125" customWidth="1"/>
    <col min="24" max="24" width="9.28515625" customWidth="1"/>
    <col min="38" max="38" width="11" customWidth="1"/>
    <col min="39" max="39" width="9.5703125" bestFit="1" customWidth="1"/>
    <col min="41" max="41" width="11.5703125" customWidth="1"/>
    <col min="43" max="43" width="11.42578125" bestFit="1" customWidth="1"/>
    <col min="64" max="64" width="9.5703125" bestFit="1" customWidth="1"/>
    <col min="70" max="70" width="9.5703125" bestFit="1" customWidth="1"/>
    <col min="77" max="77" width="11.85546875" style="169" customWidth="1"/>
    <col min="78" max="78" width="11" style="169" customWidth="1"/>
    <col min="176" max="176" width="9.42578125" bestFit="1" customWidth="1"/>
    <col min="195" max="195" width="9.5703125" customWidth="1"/>
    <col min="198" max="198" width="9.28515625" customWidth="1"/>
    <col min="212" max="212" width="11" customWidth="1"/>
    <col min="213" max="213" width="9.5703125" bestFit="1" customWidth="1"/>
    <col min="215" max="215" width="11.5703125" customWidth="1"/>
    <col min="238" max="238" width="9.5703125" bestFit="1" customWidth="1"/>
    <col min="251" max="251" width="11.85546875" customWidth="1"/>
    <col min="252" max="252" width="11" customWidth="1"/>
  </cols>
  <sheetData>
    <row r="1" spans="1:78"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row>
    <row r="2" spans="1:78" ht="18.75" thickBot="1">
      <c r="B2" s="597">
        <v>42826</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row>
    <row r="3" spans="1:78"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15"/>
      <c r="BR3" s="633" t="s">
        <v>59</v>
      </c>
      <c r="BS3" s="633" t="s">
        <v>60</v>
      </c>
      <c r="BT3" s="6"/>
      <c r="BU3" s="14" t="s">
        <v>61</v>
      </c>
      <c r="BV3" s="533" t="s">
        <v>62</v>
      </c>
      <c r="BW3" s="533" t="s">
        <v>63</v>
      </c>
      <c r="BY3" s="715" t="s">
        <v>64</v>
      </c>
      <c r="BZ3" s="715" t="s">
        <v>65</v>
      </c>
    </row>
    <row r="4" spans="1:78"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15"/>
      <c r="BR4" s="633"/>
      <c r="BS4" s="633"/>
      <c r="BT4" s="6"/>
      <c r="BU4" s="539" t="s">
        <v>68</v>
      </c>
      <c r="BV4" s="534"/>
      <c r="BW4" s="534"/>
      <c r="BY4" s="716"/>
      <c r="BZ4" s="716"/>
    </row>
    <row r="5" spans="1:78"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15"/>
      <c r="BR5" s="633"/>
      <c r="BS5" s="633"/>
      <c r="BT5" s="6"/>
      <c r="BU5" s="540"/>
      <c r="BV5" s="535"/>
      <c r="BW5" s="535"/>
      <c r="BY5" s="717"/>
      <c r="BZ5" s="717"/>
    </row>
    <row r="6" spans="1:78">
      <c r="A6" s="718" t="s">
        <v>155</v>
      </c>
      <c r="B6" s="24">
        <v>42820</v>
      </c>
      <c r="C6" s="25">
        <v>82.4</v>
      </c>
      <c r="D6" s="26">
        <v>0.53700000000000003</v>
      </c>
      <c r="E6" s="27">
        <v>97</v>
      </c>
      <c r="F6" s="27">
        <v>70</v>
      </c>
      <c r="G6" s="28">
        <v>24</v>
      </c>
      <c r="H6" s="28">
        <v>0</v>
      </c>
      <c r="I6" s="28">
        <v>24</v>
      </c>
      <c r="J6" s="28">
        <v>0</v>
      </c>
      <c r="K6" s="29">
        <v>0</v>
      </c>
      <c r="L6" s="29">
        <v>0</v>
      </c>
      <c r="M6" s="29">
        <v>0</v>
      </c>
      <c r="N6" s="29">
        <v>0</v>
      </c>
      <c r="O6" s="29">
        <v>0</v>
      </c>
      <c r="P6" s="29">
        <v>0</v>
      </c>
      <c r="Q6" s="29">
        <v>3573</v>
      </c>
      <c r="R6" s="30">
        <v>3073</v>
      </c>
      <c r="S6" s="30">
        <v>3073</v>
      </c>
      <c r="T6" s="31">
        <v>3013</v>
      </c>
      <c r="U6" s="31">
        <v>3109</v>
      </c>
      <c r="V6" s="28">
        <v>43</v>
      </c>
      <c r="W6" s="28">
        <v>0</v>
      </c>
      <c r="X6" s="28">
        <v>43</v>
      </c>
      <c r="Y6" s="28">
        <v>0</v>
      </c>
      <c r="Z6" s="28">
        <v>64</v>
      </c>
      <c r="AA6" s="27">
        <v>0</v>
      </c>
      <c r="AB6" s="32">
        <f t="shared" ref="AB6:AB47" si="0">U6-T6+AX6</f>
        <v>96</v>
      </c>
      <c r="AC6" s="33">
        <f t="shared" ref="AC6:AC47" si="1">T6-S6</f>
        <v>-60</v>
      </c>
      <c r="AD6" s="27">
        <v>135</v>
      </c>
      <c r="AE6" s="34">
        <f t="shared" ref="AE6:AE47" si="2">IF(AD6&gt;0, U6/(AD6*24),"no data")</f>
        <v>0.95956790123456792</v>
      </c>
      <c r="AF6" s="35">
        <f t="shared" ref="AF6:AF47" si="3">IF(Q6&gt;0,Q6/24,"no data")</f>
        <v>148.875</v>
      </c>
      <c r="AG6" s="34">
        <f t="shared" ref="AG6:AG47" si="4">IF(T6&gt;0,(T6/Q6),"no data")</f>
        <v>0.84326896165687093</v>
      </c>
      <c r="AH6" s="36">
        <f t="shared" ref="AH6:AH47" si="5">(1440-((V6*W6)+(X6*Y6)+(Z6*AA6))/(V6+X6+Z6))/1440</f>
        <v>1</v>
      </c>
      <c r="AI6" s="37">
        <f t="shared" ref="AI6:AI47" si="6">IF(T6&gt;0,(1440-((W6*V6+AR6*AS6)+(Y6*X6+AT6*AU6)+(Z6*AA6+AV6*AW6))/(V6+X6+Z6))/1440,"no data")</f>
        <v>0.8600000000000001</v>
      </c>
      <c r="AJ6" s="57">
        <v>10.555</v>
      </c>
      <c r="AK6" s="62">
        <v>151.35</v>
      </c>
      <c r="AL6" s="40">
        <f t="shared" ref="AL6:AL47" si="7">AJ6*AK6</f>
        <v>1597.4992499999998</v>
      </c>
      <c r="AM6" s="57">
        <v>25.974</v>
      </c>
      <c r="AN6" s="59">
        <v>945</v>
      </c>
      <c r="AO6" s="42">
        <f t="shared" ref="AO6:AO47" si="8">AM6*AN6</f>
        <v>24545.43</v>
      </c>
      <c r="AP6" s="43">
        <f t="shared" ref="AP6:AP47" si="9">IF(T6&gt;0,((((AJ6*AK6)+(AM6*AN6))/(T6*1000))*1000000),"no data")</f>
        <v>8676.710670428145</v>
      </c>
      <c r="AQ6" s="40">
        <f t="shared" ref="AQ6:AQ47" si="10">R6/24</f>
        <v>128.04166666666666</v>
      </c>
      <c r="AR6" s="27">
        <v>0</v>
      </c>
      <c r="AS6" s="45">
        <v>0</v>
      </c>
      <c r="AT6" s="45">
        <v>0</v>
      </c>
      <c r="AU6" s="27">
        <v>0</v>
      </c>
      <c r="AV6" s="45">
        <v>21</v>
      </c>
      <c r="AW6" s="27">
        <v>1440</v>
      </c>
      <c r="AX6" s="27">
        <v>0</v>
      </c>
      <c r="AY6" s="4"/>
      <c r="AZ6" s="46">
        <v>1042</v>
      </c>
      <c r="BA6" s="46">
        <v>1029</v>
      </c>
      <c r="BB6" s="46">
        <v>1038</v>
      </c>
      <c r="BC6" s="46">
        <f>BA6-AZ6</f>
        <v>-13</v>
      </c>
      <c r="BD6" s="46">
        <f t="shared" ref="BD6:BD49" si="11">AP6</f>
        <v>8676.710670428145</v>
      </c>
      <c r="BE6" s="47">
        <f t="shared" ref="BE6:BE47" si="12">BB6/24</f>
        <v>43.25</v>
      </c>
      <c r="BF6" s="48">
        <v>0</v>
      </c>
      <c r="BG6" s="49">
        <v>0</v>
      </c>
      <c r="BH6" s="50">
        <v>30.04</v>
      </c>
      <c r="BI6" s="51">
        <v>27.6</v>
      </c>
      <c r="BJ6" s="50">
        <v>21.93</v>
      </c>
      <c r="BK6" s="50">
        <v>27.22</v>
      </c>
      <c r="BL6" s="52">
        <v>993.38</v>
      </c>
      <c r="BM6" s="50">
        <v>49.97</v>
      </c>
      <c r="BN6" s="53">
        <v>0.92749999999999999</v>
      </c>
      <c r="BO6" s="51">
        <v>93.89</v>
      </c>
      <c r="BP6" s="50">
        <v>85.67</v>
      </c>
      <c r="BQ6" s="54">
        <f t="shared" ref="BQ6:BQ47" si="13">BP6-BO6</f>
        <v>-8.2199999999999989</v>
      </c>
      <c r="BR6" s="55">
        <v>12595</v>
      </c>
      <c r="BS6" s="55">
        <v>12556</v>
      </c>
      <c r="BT6" s="56">
        <f t="shared" ref="BT6:BT47" si="14">BS6-BR6</f>
        <v>-39</v>
      </c>
      <c r="BU6" s="111">
        <f t="shared" ref="BU6:BU47" si="15">BF6+BG6</f>
        <v>0</v>
      </c>
      <c r="BV6" s="47">
        <v>0</v>
      </c>
      <c r="BW6" s="47">
        <v>0</v>
      </c>
      <c r="BX6" s="4"/>
      <c r="BY6" s="47">
        <v>24</v>
      </c>
      <c r="BZ6" s="47">
        <v>7.72</v>
      </c>
    </row>
    <row r="7" spans="1:78">
      <c r="A7" s="718"/>
      <c r="B7" s="24">
        <v>42821</v>
      </c>
      <c r="C7" s="25">
        <v>83.5</v>
      </c>
      <c r="D7" s="26">
        <v>0.55800000000000005</v>
      </c>
      <c r="E7" s="27">
        <v>96</v>
      </c>
      <c r="F7" s="27">
        <v>71</v>
      </c>
      <c r="G7" s="28">
        <v>24</v>
      </c>
      <c r="H7" s="28">
        <v>0</v>
      </c>
      <c r="I7" s="28">
        <v>24</v>
      </c>
      <c r="J7" s="28">
        <v>0</v>
      </c>
      <c r="K7" s="29">
        <v>0</v>
      </c>
      <c r="L7" s="29">
        <v>0</v>
      </c>
      <c r="M7" s="29">
        <v>0</v>
      </c>
      <c r="N7" s="29">
        <v>0</v>
      </c>
      <c r="O7" s="29">
        <v>0</v>
      </c>
      <c r="P7" s="29">
        <v>0</v>
      </c>
      <c r="Q7" s="29">
        <v>3565</v>
      </c>
      <c r="R7" s="30">
        <v>3209</v>
      </c>
      <c r="S7" s="30">
        <v>3209</v>
      </c>
      <c r="T7" s="31">
        <v>3153</v>
      </c>
      <c r="U7" s="31">
        <v>3256</v>
      </c>
      <c r="V7" s="28">
        <v>43</v>
      </c>
      <c r="W7" s="28">
        <v>0</v>
      </c>
      <c r="X7" s="28">
        <v>42</v>
      </c>
      <c r="Y7" s="28">
        <v>0</v>
      </c>
      <c r="Z7" s="28">
        <v>64</v>
      </c>
      <c r="AA7" s="27">
        <v>0</v>
      </c>
      <c r="AB7" s="32">
        <f t="shared" si="0"/>
        <v>103</v>
      </c>
      <c r="AC7" s="33">
        <f t="shared" si="1"/>
        <v>-56</v>
      </c>
      <c r="AD7" s="27">
        <v>142</v>
      </c>
      <c r="AE7" s="34">
        <f t="shared" si="2"/>
        <v>0.95539906103286387</v>
      </c>
      <c r="AF7" s="35">
        <f t="shared" si="3"/>
        <v>148.54166666666666</v>
      </c>
      <c r="AG7" s="34">
        <f t="shared" si="4"/>
        <v>0.88443197755960734</v>
      </c>
      <c r="AH7" s="36">
        <f t="shared" si="5"/>
        <v>1</v>
      </c>
      <c r="AI7" s="37">
        <f t="shared" si="6"/>
        <v>0.90604026845637575</v>
      </c>
      <c r="AJ7" s="57">
        <v>10.53</v>
      </c>
      <c r="AK7" s="62">
        <v>150.79</v>
      </c>
      <c r="AL7" s="40">
        <f t="shared" si="7"/>
        <v>1587.8186999999998</v>
      </c>
      <c r="AM7" s="57">
        <v>27.423000000000002</v>
      </c>
      <c r="AN7" s="59">
        <v>944</v>
      </c>
      <c r="AO7" s="42">
        <f t="shared" si="8"/>
        <v>25887.312000000002</v>
      </c>
      <c r="AP7" s="43">
        <f t="shared" si="9"/>
        <v>8713.9647002854435</v>
      </c>
      <c r="AQ7" s="40">
        <f t="shared" si="10"/>
        <v>133.70833333333334</v>
      </c>
      <c r="AR7" s="27">
        <v>0</v>
      </c>
      <c r="AS7" s="45">
        <v>0</v>
      </c>
      <c r="AT7" s="45">
        <v>0</v>
      </c>
      <c r="AU7" s="27">
        <v>0</v>
      </c>
      <c r="AV7" s="45">
        <v>14</v>
      </c>
      <c r="AW7" s="27">
        <v>1440</v>
      </c>
      <c r="AX7" s="27">
        <v>0</v>
      </c>
      <c r="AY7" s="4"/>
      <c r="AZ7" s="46">
        <v>1033</v>
      </c>
      <c r="BA7" s="46">
        <v>1016</v>
      </c>
      <c r="BB7" s="46">
        <v>1207</v>
      </c>
      <c r="BC7" s="46">
        <f t="shared" ref="BC7:BC47" si="16">BA7-AZ7</f>
        <v>-17</v>
      </c>
      <c r="BD7" s="46">
        <f t="shared" si="11"/>
        <v>8713.9647002854435</v>
      </c>
      <c r="BE7" s="47">
        <f t="shared" si="12"/>
        <v>50.291666666666664</v>
      </c>
      <c r="BF7" s="48">
        <v>0.996</v>
      </c>
      <c r="BG7" s="49">
        <v>1</v>
      </c>
      <c r="BH7" s="50">
        <v>29.9</v>
      </c>
      <c r="BI7" s="50">
        <v>27.4</v>
      </c>
      <c r="BJ7" s="51">
        <v>21.8</v>
      </c>
      <c r="BK7" s="50">
        <v>26.9</v>
      </c>
      <c r="BL7" s="52">
        <v>991.5</v>
      </c>
      <c r="BM7" s="50">
        <v>49.95</v>
      </c>
      <c r="BN7" s="53">
        <v>0.92869999999999997</v>
      </c>
      <c r="BO7" s="61">
        <v>94.1</v>
      </c>
      <c r="BP7" s="50">
        <v>85.7</v>
      </c>
      <c r="BQ7" s="54">
        <f t="shared" si="13"/>
        <v>-8.3999999999999915</v>
      </c>
      <c r="BR7" s="55">
        <v>12631</v>
      </c>
      <c r="BS7" s="55">
        <v>12653</v>
      </c>
      <c r="BT7" s="56">
        <f t="shared" si="14"/>
        <v>22</v>
      </c>
      <c r="BU7" s="111">
        <f t="shared" si="15"/>
        <v>1.996</v>
      </c>
      <c r="BV7" s="47">
        <v>13</v>
      </c>
      <c r="BW7" s="47">
        <v>13</v>
      </c>
      <c r="BX7" s="4"/>
      <c r="BY7" s="47">
        <v>24</v>
      </c>
      <c r="BZ7" s="47">
        <v>6.92</v>
      </c>
    </row>
    <row r="8" spans="1:78">
      <c r="A8" s="718"/>
      <c r="B8" s="24">
        <v>42822</v>
      </c>
      <c r="C8" s="25">
        <v>83.8</v>
      </c>
      <c r="D8" s="26">
        <v>0.58499999999999996</v>
      </c>
      <c r="E8" s="27">
        <v>94</v>
      </c>
      <c r="F8" s="27">
        <v>73</v>
      </c>
      <c r="G8" s="28">
        <v>24</v>
      </c>
      <c r="H8" s="28">
        <v>0</v>
      </c>
      <c r="I8" s="28">
        <v>24</v>
      </c>
      <c r="J8" s="28">
        <v>0</v>
      </c>
      <c r="K8" s="29">
        <v>0</v>
      </c>
      <c r="L8" s="29">
        <v>0</v>
      </c>
      <c r="M8" s="29">
        <v>0</v>
      </c>
      <c r="N8" s="29">
        <v>0</v>
      </c>
      <c r="O8" s="29">
        <v>0</v>
      </c>
      <c r="P8" s="29">
        <v>0</v>
      </c>
      <c r="Q8" s="29">
        <v>3558</v>
      </c>
      <c r="R8" s="30">
        <v>3212</v>
      </c>
      <c r="S8" s="30">
        <v>3212</v>
      </c>
      <c r="T8" s="31">
        <v>3160</v>
      </c>
      <c r="U8" s="31">
        <v>3263</v>
      </c>
      <c r="V8" s="28">
        <v>43</v>
      </c>
      <c r="W8" s="28">
        <v>0</v>
      </c>
      <c r="X8" s="28">
        <v>42</v>
      </c>
      <c r="Y8" s="28">
        <v>0</v>
      </c>
      <c r="Z8" s="28">
        <v>64</v>
      </c>
      <c r="AA8" s="27">
        <v>0</v>
      </c>
      <c r="AB8" s="32">
        <f t="shared" si="0"/>
        <v>103</v>
      </c>
      <c r="AC8" s="33">
        <f t="shared" si="1"/>
        <v>-52</v>
      </c>
      <c r="AD8" s="27">
        <v>142</v>
      </c>
      <c r="AE8" s="34">
        <f t="shared" si="2"/>
        <v>0.9574530516431925</v>
      </c>
      <c r="AF8" s="35">
        <f t="shared" si="3"/>
        <v>148.25</v>
      </c>
      <c r="AG8" s="34">
        <f t="shared" si="4"/>
        <v>0.88813940415964021</v>
      </c>
      <c r="AH8" s="36">
        <f t="shared" si="5"/>
        <v>1</v>
      </c>
      <c r="AI8" s="37">
        <f t="shared" si="6"/>
        <v>0.91275167785234901</v>
      </c>
      <c r="AJ8" s="57">
        <v>10.33</v>
      </c>
      <c r="AK8" s="62">
        <v>153.03</v>
      </c>
      <c r="AL8" s="40">
        <f t="shared" si="7"/>
        <v>1580.7999</v>
      </c>
      <c r="AM8" s="57">
        <v>27.59</v>
      </c>
      <c r="AN8" s="59">
        <v>944</v>
      </c>
      <c r="AO8" s="42">
        <f t="shared" si="8"/>
        <v>26044.959999999999</v>
      </c>
      <c r="AP8" s="43">
        <f t="shared" si="9"/>
        <v>8742.3290822784802</v>
      </c>
      <c r="AQ8" s="40">
        <f t="shared" si="10"/>
        <v>133.83333333333334</v>
      </c>
      <c r="AR8" s="27">
        <v>0</v>
      </c>
      <c r="AS8" s="45">
        <v>0</v>
      </c>
      <c r="AT8" s="45">
        <v>0</v>
      </c>
      <c r="AU8" s="27">
        <v>0</v>
      </c>
      <c r="AV8" s="45">
        <v>13</v>
      </c>
      <c r="AW8" s="27">
        <v>1440</v>
      </c>
      <c r="AX8" s="27">
        <v>0</v>
      </c>
      <c r="AY8" s="4"/>
      <c r="AZ8" s="46">
        <v>1027</v>
      </c>
      <c r="BA8" s="46">
        <v>1009</v>
      </c>
      <c r="BB8" s="46">
        <v>1227</v>
      </c>
      <c r="BC8" s="46">
        <f t="shared" si="16"/>
        <v>-18</v>
      </c>
      <c r="BD8" s="46">
        <f t="shared" si="11"/>
        <v>8742.3290822784802</v>
      </c>
      <c r="BE8" s="47">
        <f t="shared" si="12"/>
        <v>51.125</v>
      </c>
      <c r="BF8" s="48">
        <v>1.131</v>
      </c>
      <c r="BG8" s="49">
        <v>1.131</v>
      </c>
      <c r="BH8" s="50">
        <v>29.9</v>
      </c>
      <c r="BI8" s="51">
        <v>27.3</v>
      </c>
      <c r="BJ8" s="50">
        <v>21.7</v>
      </c>
      <c r="BK8" s="50">
        <v>26.7</v>
      </c>
      <c r="BL8" s="52">
        <v>990.3</v>
      </c>
      <c r="BM8" s="50">
        <v>49.97</v>
      </c>
      <c r="BN8" s="53">
        <v>0.9284</v>
      </c>
      <c r="BO8" s="51">
        <v>94.4</v>
      </c>
      <c r="BP8" s="50">
        <v>85.7</v>
      </c>
      <c r="BQ8" s="54">
        <f t="shared" si="13"/>
        <v>-8.7000000000000028</v>
      </c>
      <c r="BR8" s="55">
        <v>12638</v>
      </c>
      <c r="BS8" s="55">
        <v>12662</v>
      </c>
      <c r="BT8" s="56">
        <f t="shared" si="14"/>
        <v>24</v>
      </c>
      <c r="BU8" s="111">
        <f t="shared" si="15"/>
        <v>2.262</v>
      </c>
      <c r="BV8" s="47">
        <v>24</v>
      </c>
      <c r="BW8" s="47">
        <v>24</v>
      </c>
      <c r="BX8" s="4"/>
      <c r="BY8" s="47">
        <v>24</v>
      </c>
      <c r="BZ8" s="47">
        <v>7.5</v>
      </c>
    </row>
    <row r="9" spans="1:78">
      <c r="A9" s="718"/>
      <c r="B9" s="24">
        <v>42823</v>
      </c>
      <c r="C9" s="25">
        <v>85.8</v>
      </c>
      <c r="D9" s="26">
        <v>0.53800000000000003</v>
      </c>
      <c r="E9" s="27">
        <v>98</v>
      </c>
      <c r="F9" s="27">
        <v>74</v>
      </c>
      <c r="G9" s="28">
        <v>24</v>
      </c>
      <c r="H9" s="28">
        <v>0</v>
      </c>
      <c r="I9" s="28">
        <v>24</v>
      </c>
      <c r="J9" s="28">
        <v>0</v>
      </c>
      <c r="K9" s="29">
        <v>0</v>
      </c>
      <c r="L9" s="29">
        <v>0</v>
      </c>
      <c r="M9" s="29">
        <v>0</v>
      </c>
      <c r="N9" s="29">
        <v>0</v>
      </c>
      <c r="O9" s="29">
        <v>2</v>
      </c>
      <c r="P9" s="29">
        <v>0</v>
      </c>
      <c r="Q9" s="29">
        <v>3543</v>
      </c>
      <c r="R9" s="30">
        <v>3312</v>
      </c>
      <c r="S9" s="30">
        <v>3312</v>
      </c>
      <c r="T9" s="31">
        <v>3253</v>
      </c>
      <c r="U9" s="31">
        <v>3359</v>
      </c>
      <c r="V9" s="28">
        <v>43</v>
      </c>
      <c r="W9" s="28">
        <v>0</v>
      </c>
      <c r="X9" s="28">
        <v>42</v>
      </c>
      <c r="Y9" s="28">
        <v>0</v>
      </c>
      <c r="Z9" s="28">
        <v>64</v>
      </c>
      <c r="AA9" s="27">
        <v>0</v>
      </c>
      <c r="AB9" s="32">
        <f t="shared" si="0"/>
        <v>106</v>
      </c>
      <c r="AC9" s="33">
        <f t="shared" si="1"/>
        <v>-59</v>
      </c>
      <c r="AD9" s="27">
        <v>147</v>
      </c>
      <c r="AE9" s="34">
        <f t="shared" si="2"/>
        <v>0.95209750566893425</v>
      </c>
      <c r="AF9" s="35">
        <f t="shared" si="3"/>
        <v>147.625</v>
      </c>
      <c r="AG9" s="34">
        <f t="shared" si="4"/>
        <v>0.91814846175557441</v>
      </c>
      <c r="AH9" s="36">
        <f t="shared" si="5"/>
        <v>1</v>
      </c>
      <c r="AI9" s="37">
        <f t="shared" si="6"/>
        <v>0.94463087248322153</v>
      </c>
      <c r="AJ9" s="57">
        <v>10.105</v>
      </c>
      <c r="AK9" s="62">
        <v>156.33000000000001</v>
      </c>
      <c r="AL9" s="40">
        <f t="shared" si="7"/>
        <v>1579.7146500000001</v>
      </c>
      <c r="AM9" s="57">
        <v>28.734000000000002</v>
      </c>
      <c r="AN9" s="59">
        <v>944</v>
      </c>
      <c r="AO9" s="42">
        <f t="shared" si="8"/>
        <v>27124.896000000001</v>
      </c>
      <c r="AP9" s="43">
        <f t="shared" si="9"/>
        <v>8824.0426221948965</v>
      </c>
      <c r="AQ9" s="40">
        <f t="shared" si="10"/>
        <v>138</v>
      </c>
      <c r="AR9" s="27">
        <v>0</v>
      </c>
      <c r="AS9" s="45">
        <v>0</v>
      </c>
      <c r="AT9" s="45">
        <v>0</v>
      </c>
      <c r="AU9" s="27">
        <v>0</v>
      </c>
      <c r="AV9" s="45">
        <v>9</v>
      </c>
      <c r="AW9" s="27">
        <v>1320</v>
      </c>
      <c r="AX9" s="27">
        <v>0</v>
      </c>
      <c r="AY9" s="4"/>
      <c r="AZ9" s="46">
        <v>1021</v>
      </c>
      <c r="BA9" s="46">
        <v>1011</v>
      </c>
      <c r="BB9" s="46">
        <v>1327</v>
      </c>
      <c r="BC9" s="46">
        <f t="shared" si="16"/>
        <v>-10</v>
      </c>
      <c r="BD9" s="46">
        <f t="shared" si="11"/>
        <v>8824.0426221948965</v>
      </c>
      <c r="BE9" s="47">
        <f t="shared" si="12"/>
        <v>55.291666666666664</v>
      </c>
      <c r="BF9" s="48">
        <v>1.7330000000000001</v>
      </c>
      <c r="BG9" s="49">
        <v>1.7070000000000001</v>
      </c>
      <c r="BH9" s="50">
        <v>29.7</v>
      </c>
      <c r="BI9" s="51">
        <v>27.17</v>
      </c>
      <c r="BJ9" s="50">
        <v>21.84</v>
      </c>
      <c r="BK9" s="50">
        <v>26.68</v>
      </c>
      <c r="BL9" s="52">
        <v>989.4</v>
      </c>
      <c r="BM9" s="50">
        <v>50.03</v>
      </c>
      <c r="BN9" s="63">
        <v>0.92749999999999999</v>
      </c>
      <c r="BO9" s="50">
        <v>93.17</v>
      </c>
      <c r="BP9" s="50">
        <v>85.59</v>
      </c>
      <c r="BQ9" s="54">
        <f t="shared" si="13"/>
        <v>-7.5799999999999983</v>
      </c>
      <c r="BR9" s="55">
        <v>12649</v>
      </c>
      <c r="BS9" s="55">
        <v>12689</v>
      </c>
      <c r="BT9" s="56">
        <f t="shared" si="14"/>
        <v>40</v>
      </c>
      <c r="BU9" s="111">
        <f t="shared" si="15"/>
        <v>3.4400000000000004</v>
      </c>
      <c r="BV9" s="47">
        <v>24</v>
      </c>
      <c r="BW9" s="47">
        <v>24</v>
      </c>
      <c r="BX9" s="4"/>
      <c r="BY9" s="47">
        <v>24</v>
      </c>
      <c r="BZ9" s="47">
        <v>7.3</v>
      </c>
    </row>
    <row r="10" spans="1:78">
      <c r="A10" s="718"/>
      <c r="B10" s="24">
        <v>42824</v>
      </c>
      <c r="C10" s="25">
        <v>85.6</v>
      </c>
      <c r="D10" s="26">
        <v>0.52300000000000002</v>
      </c>
      <c r="E10" s="27">
        <v>98</v>
      </c>
      <c r="F10" s="27">
        <v>74</v>
      </c>
      <c r="G10" s="28">
        <v>24</v>
      </c>
      <c r="H10" s="28">
        <v>0</v>
      </c>
      <c r="I10" s="28">
        <v>24</v>
      </c>
      <c r="J10" s="28">
        <v>0</v>
      </c>
      <c r="K10" s="29">
        <v>0</v>
      </c>
      <c r="L10" s="29">
        <v>0</v>
      </c>
      <c r="M10" s="29">
        <v>0</v>
      </c>
      <c r="N10" s="29">
        <v>0</v>
      </c>
      <c r="O10" s="29">
        <v>0</v>
      </c>
      <c r="P10" s="29">
        <v>0</v>
      </c>
      <c r="Q10" s="29">
        <v>3546</v>
      </c>
      <c r="R10" s="30">
        <v>3269</v>
      </c>
      <c r="S10" s="30">
        <v>3269</v>
      </c>
      <c r="T10" s="31">
        <v>3208</v>
      </c>
      <c r="U10" s="31">
        <v>3313</v>
      </c>
      <c r="V10" s="28">
        <v>42</v>
      </c>
      <c r="W10" s="28">
        <v>0</v>
      </c>
      <c r="X10" s="28">
        <v>42</v>
      </c>
      <c r="Y10" s="28">
        <v>0</v>
      </c>
      <c r="Z10" s="28">
        <v>64</v>
      </c>
      <c r="AA10" s="27">
        <v>0</v>
      </c>
      <c r="AB10" s="32">
        <f t="shared" si="0"/>
        <v>105</v>
      </c>
      <c r="AC10" s="33">
        <f t="shared" si="1"/>
        <v>-61</v>
      </c>
      <c r="AD10" s="27">
        <v>150</v>
      </c>
      <c r="AE10" s="34">
        <f t="shared" si="2"/>
        <v>0.92027777777777775</v>
      </c>
      <c r="AF10" s="35">
        <f t="shared" si="3"/>
        <v>147.75</v>
      </c>
      <c r="AG10" s="34">
        <f t="shared" si="4"/>
        <v>0.90468133107727011</v>
      </c>
      <c r="AH10" s="36">
        <f t="shared" si="5"/>
        <v>1</v>
      </c>
      <c r="AI10" s="37">
        <f t="shared" si="6"/>
        <v>0.92567567567567566</v>
      </c>
      <c r="AJ10" s="57">
        <v>10</v>
      </c>
      <c r="AK10" s="62">
        <v>153.77000000000001</v>
      </c>
      <c r="AL10" s="40">
        <f t="shared" si="7"/>
        <v>1537.7</v>
      </c>
      <c r="AM10" s="57">
        <v>28.152999999999999</v>
      </c>
      <c r="AN10" s="59">
        <v>944</v>
      </c>
      <c r="AO10" s="42">
        <f t="shared" si="8"/>
        <v>26576.431999999997</v>
      </c>
      <c r="AP10" s="43">
        <f t="shared" si="9"/>
        <v>8763.7568578553601</v>
      </c>
      <c r="AQ10" s="40">
        <f t="shared" si="10"/>
        <v>136.20833333333334</v>
      </c>
      <c r="AR10" s="27">
        <v>0</v>
      </c>
      <c r="AS10" s="45">
        <v>0</v>
      </c>
      <c r="AT10" s="45">
        <v>0</v>
      </c>
      <c r="AU10" s="27">
        <v>0</v>
      </c>
      <c r="AV10" s="45">
        <v>11</v>
      </c>
      <c r="AW10" s="27">
        <v>1440</v>
      </c>
      <c r="AX10" s="27">
        <v>0</v>
      </c>
      <c r="AY10" s="4"/>
      <c r="AZ10" s="46">
        <v>1022</v>
      </c>
      <c r="BA10" s="46">
        <v>1013</v>
      </c>
      <c r="BB10" s="46">
        <v>1278</v>
      </c>
      <c r="BC10" s="46">
        <f t="shared" si="16"/>
        <v>-9</v>
      </c>
      <c r="BD10" s="46">
        <f t="shared" si="11"/>
        <v>8763.7568578553601</v>
      </c>
      <c r="BE10" s="47">
        <f t="shared" si="12"/>
        <v>53.25</v>
      </c>
      <c r="BF10" s="48">
        <v>1.4039999999999999</v>
      </c>
      <c r="BG10" s="49">
        <v>1.4019999999999999</v>
      </c>
      <c r="BH10" s="50">
        <v>29.7</v>
      </c>
      <c r="BI10" s="51">
        <v>27.17</v>
      </c>
      <c r="BJ10" s="52">
        <v>21.74</v>
      </c>
      <c r="BK10" s="52">
        <v>26.92</v>
      </c>
      <c r="BL10" s="52">
        <v>988.71</v>
      </c>
      <c r="BM10" s="50">
        <v>49.99</v>
      </c>
      <c r="BN10" s="53">
        <v>0.92789999999999995</v>
      </c>
      <c r="BO10" s="47">
        <v>93.65</v>
      </c>
      <c r="BP10" s="47">
        <v>85.59</v>
      </c>
      <c r="BQ10" s="54">
        <f t="shared" si="13"/>
        <v>-8.0600000000000023</v>
      </c>
      <c r="BR10" s="55">
        <v>12644</v>
      </c>
      <c r="BS10" s="55">
        <v>12654</v>
      </c>
      <c r="BT10" s="56">
        <f t="shared" si="14"/>
        <v>10</v>
      </c>
      <c r="BU10" s="111">
        <f t="shared" si="15"/>
        <v>2.806</v>
      </c>
      <c r="BV10" s="47">
        <v>24</v>
      </c>
      <c r="BW10" s="47">
        <v>24</v>
      </c>
      <c r="BX10" s="4"/>
      <c r="BY10" s="47">
        <v>24</v>
      </c>
      <c r="BZ10" s="47">
        <v>7.58</v>
      </c>
    </row>
    <row r="11" spans="1:78">
      <c r="A11" s="718"/>
      <c r="B11" s="24">
        <v>42825</v>
      </c>
      <c r="C11" s="25">
        <v>86.8</v>
      </c>
      <c r="D11" s="26">
        <v>0.52800000000000002</v>
      </c>
      <c r="E11" s="27">
        <v>99</v>
      </c>
      <c r="F11" s="27">
        <v>74</v>
      </c>
      <c r="G11" s="28">
        <v>24</v>
      </c>
      <c r="H11" s="28">
        <v>0</v>
      </c>
      <c r="I11" s="28">
        <v>24</v>
      </c>
      <c r="J11" s="28">
        <v>0</v>
      </c>
      <c r="K11" s="29">
        <v>0</v>
      </c>
      <c r="L11" s="29">
        <v>0</v>
      </c>
      <c r="M11" s="29">
        <v>0</v>
      </c>
      <c r="N11" s="29">
        <v>0</v>
      </c>
      <c r="O11" s="29">
        <v>0</v>
      </c>
      <c r="P11" s="29">
        <v>0</v>
      </c>
      <c r="Q11" s="29">
        <v>3525</v>
      </c>
      <c r="R11" s="30">
        <v>3159</v>
      </c>
      <c r="S11" s="30">
        <v>3159</v>
      </c>
      <c r="T11" s="31">
        <v>3103</v>
      </c>
      <c r="U11" s="31">
        <v>3205</v>
      </c>
      <c r="V11" s="28">
        <v>42</v>
      </c>
      <c r="W11" s="28">
        <v>0</v>
      </c>
      <c r="X11" s="28">
        <v>42</v>
      </c>
      <c r="Y11" s="28">
        <v>0</v>
      </c>
      <c r="Z11" s="28">
        <v>64</v>
      </c>
      <c r="AA11" s="27">
        <v>0</v>
      </c>
      <c r="AB11" s="32">
        <f t="shared" si="0"/>
        <v>102</v>
      </c>
      <c r="AC11" s="33">
        <f t="shared" si="1"/>
        <v>-56</v>
      </c>
      <c r="AD11" s="27">
        <v>142</v>
      </c>
      <c r="AE11" s="34">
        <f t="shared" si="2"/>
        <v>0.9404342723004695</v>
      </c>
      <c r="AF11" s="35">
        <f t="shared" si="3"/>
        <v>146.875</v>
      </c>
      <c r="AG11" s="34">
        <f t="shared" si="4"/>
        <v>0.88028368794326239</v>
      </c>
      <c r="AH11" s="36">
        <f t="shared" si="5"/>
        <v>1</v>
      </c>
      <c r="AI11" s="37">
        <f t="shared" si="6"/>
        <v>0.89864864864864868</v>
      </c>
      <c r="AJ11" s="57">
        <v>9.7859999999999996</v>
      </c>
      <c r="AK11" s="62">
        <v>149.1</v>
      </c>
      <c r="AL11" s="40">
        <f t="shared" si="7"/>
        <v>1459.0925999999999</v>
      </c>
      <c r="AM11" s="57">
        <v>27.167999999999999</v>
      </c>
      <c r="AN11" s="59">
        <v>944</v>
      </c>
      <c r="AO11" s="42">
        <f t="shared" si="8"/>
        <v>25646.592000000001</v>
      </c>
      <c r="AP11" s="43">
        <f t="shared" si="9"/>
        <v>8735.3156944892053</v>
      </c>
      <c r="AQ11" s="40">
        <f t="shared" si="10"/>
        <v>131.625</v>
      </c>
      <c r="AR11" s="27">
        <v>0</v>
      </c>
      <c r="AS11" s="45">
        <v>0</v>
      </c>
      <c r="AT11" s="45">
        <v>0</v>
      </c>
      <c r="AU11" s="27">
        <v>0</v>
      </c>
      <c r="AV11" s="45">
        <v>15</v>
      </c>
      <c r="AW11" s="27">
        <v>1440</v>
      </c>
      <c r="AX11" s="27">
        <v>0</v>
      </c>
      <c r="AY11" s="4"/>
      <c r="AZ11" s="46">
        <v>1016</v>
      </c>
      <c r="BA11" s="46">
        <v>1008</v>
      </c>
      <c r="BB11" s="46">
        <v>1181</v>
      </c>
      <c r="BC11" s="46">
        <f t="shared" si="16"/>
        <v>-8</v>
      </c>
      <c r="BD11" s="46">
        <f t="shared" si="11"/>
        <v>8735.3156944892053</v>
      </c>
      <c r="BE11" s="47">
        <f t="shared" si="12"/>
        <v>49.208333333333336</v>
      </c>
      <c r="BF11" s="48">
        <v>0.93700000000000006</v>
      </c>
      <c r="BG11" s="49">
        <v>0.89100000000000001</v>
      </c>
      <c r="BH11" s="50">
        <v>29.54</v>
      </c>
      <c r="BI11" s="51">
        <v>27.08</v>
      </c>
      <c r="BJ11" s="52">
        <v>21.69</v>
      </c>
      <c r="BK11" s="52">
        <v>26.77</v>
      </c>
      <c r="BL11" s="52">
        <v>989.13</v>
      </c>
      <c r="BM11" s="50">
        <v>50.02</v>
      </c>
      <c r="BN11" s="53">
        <v>0.92930000000000001</v>
      </c>
      <c r="BO11" s="64">
        <v>93.69</v>
      </c>
      <c r="BP11" s="64">
        <v>85.64</v>
      </c>
      <c r="BQ11" s="54">
        <f t="shared" si="13"/>
        <v>-8.0499999999999972</v>
      </c>
      <c r="BR11" s="65">
        <v>12674</v>
      </c>
      <c r="BS11" s="65">
        <v>12672</v>
      </c>
      <c r="BT11" s="56">
        <f t="shared" si="14"/>
        <v>-2</v>
      </c>
      <c r="BU11" s="111">
        <f t="shared" si="15"/>
        <v>1.8280000000000001</v>
      </c>
      <c r="BV11" s="47">
        <v>24</v>
      </c>
      <c r="BW11" s="47">
        <v>24</v>
      </c>
      <c r="BX11" s="4"/>
      <c r="BY11" s="47">
        <v>24</v>
      </c>
      <c r="BZ11" s="47">
        <v>8.42</v>
      </c>
    </row>
    <row r="12" spans="1:78">
      <c r="A12" s="718"/>
      <c r="B12" s="24">
        <v>42826</v>
      </c>
      <c r="C12" s="25">
        <v>86.1</v>
      </c>
      <c r="D12" s="26">
        <v>0.53600000000000003</v>
      </c>
      <c r="E12" s="27">
        <v>98</v>
      </c>
      <c r="F12" s="27">
        <v>76</v>
      </c>
      <c r="G12" s="28">
        <v>24</v>
      </c>
      <c r="H12" s="28">
        <v>0</v>
      </c>
      <c r="I12" s="28">
        <v>11</v>
      </c>
      <c r="J12" s="28">
        <v>34</v>
      </c>
      <c r="K12" s="29">
        <v>0</v>
      </c>
      <c r="L12" s="29">
        <v>0</v>
      </c>
      <c r="M12" s="29">
        <v>0</v>
      </c>
      <c r="N12" s="29">
        <v>0</v>
      </c>
      <c r="O12" s="29">
        <v>10</v>
      </c>
      <c r="P12" s="29">
        <v>0</v>
      </c>
      <c r="Q12" s="29">
        <v>3537</v>
      </c>
      <c r="R12" s="30">
        <v>2529</v>
      </c>
      <c r="S12" s="30">
        <v>2529</v>
      </c>
      <c r="T12" s="31">
        <v>2511</v>
      </c>
      <c r="U12" s="31">
        <v>2607</v>
      </c>
      <c r="V12" s="28">
        <v>42</v>
      </c>
      <c r="W12" s="28">
        <v>0</v>
      </c>
      <c r="X12" s="28">
        <v>42</v>
      </c>
      <c r="Y12" s="28">
        <v>668</v>
      </c>
      <c r="Z12" s="28">
        <v>62</v>
      </c>
      <c r="AA12" s="27">
        <v>0</v>
      </c>
      <c r="AB12" s="32">
        <f t="shared" si="0"/>
        <v>96</v>
      </c>
      <c r="AC12" s="33">
        <f t="shared" si="1"/>
        <v>-18</v>
      </c>
      <c r="AD12" s="27">
        <v>148</v>
      </c>
      <c r="AE12" s="34">
        <f t="shared" si="2"/>
        <v>0.73395270270270274</v>
      </c>
      <c r="AF12" s="35">
        <f t="shared" si="3"/>
        <v>147.375</v>
      </c>
      <c r="AG12" s="34">
        <f t="shared" si="4"/>
        <v>0.70992366412213737</v>
      </c>
      <c r="AH12" s="36">
        <f t="shared" si="5"/>
        <v>0.86655251141552525</v>
      </c>
      <c r="AI12" s="37">
        <f t="shared" si="6"/>
        <v>0.74437785388127853</v>
      </c>
      <c r="AJ12" s="38">
        <v>4.96</v>
      </c>
      <c r="AK12" s="40">
        <v>163.61000000000001</v>
      </c>
      <c r="AL12" s="40">
        <f t="shared" si="7"/>
        <v>811.50560000000007</v>
      </c>
      <c r="AM12" s="38">
        <v>23.698</v>
      </c>
      <c r="AN12" s="27">
        <v>943</v>
      </c>
      <c r="AO12" s="42">
        <f t="shared" si="8"/>
        <v>22347.214</v>
      </c>
      <c r="AP12" s="43">
        <f t="shared" si="9"/>
        <v>9222.9070489844689</v>
      </c>
      <c r="AQ12" s="40">
        <f t="shared" si="10"/>
        <v>105.375</v>
      </c>
      <c r="AR12" s="27">
        <v>0</v>
      </c>
      <c r="AS12" s="45">
        <v>0</v>
      </c>
      <c r="AT12" s="45">
        <v>17</v>
      </c>
      <c r="AU12" s="27">
        <v>78</v>
      </c>
      <c r="AV12" s="45">
        <v>29</v>
      </c>
      <c r="AW12" s="27">
        <v>840</v>
      </c>
      <c r="AX12" s="27">
        <v>0</v>
      </c>
      <c r="AY12" s="4"/>
      <c r="AZ12" s="46">
        <v>1014</v>
      </c>
      <c r="BA12" s="46">
        <v>526</v>
      </c>
      <c r="BB12" s="46">
        <v>1067</v>
      </c>
      <c r="BC12" s="46">
        <f t="shared" si="16"/>
        <v>-488</v>
      </c>
      <c r="BD12" s="46">
        <f t="shared" si="11"/>
        <v>9222.9070489844689</v>
      </c>
      <c r="BE12" s="47">
        <f t="shared" si="12"/>
        <v>44.458333333333336</v>
      </c>
      <c r="BF12" s="48">
        <v>2.4340000000000002</v>
      </c>
      <c r="BG12" s="49">
        <v>1.1120000000000001</v>
      </c>
      <c r="BH12" s="50">
        <v>29.6</v>
      </c>
      <c r="BI12" s="51">
        <v>27.09</v>
      </c>
      <c r="BJ12" s="52">
        <v>22</v>
      </c>
      <c r="BK12" s="52">
        <v>23.83</v>
      </c>
      <c r="BL12" s="52">
        <v>988.08</v>
      </c>
      <c r="BM12" s="50">
        <v>49.98</v>
      </c>
      <c r="BN12" s="53">
        <v>0.92479999999999996</v>
      </c>
      <c r="BO12" s="64">
        <v>93.76</v>
      </c>
      <c r="BP12" s="64">
        <v>86.49</v>
      </c>
      <c r="BQ12" s="54">
        <f t="shared" si="13"/>
        <v>-7.2700000000000102</v>
      </c>
      <c r="BR12" s="66">
        <v>12683</v>
      </c>
      <c r="BS12" s="66">
        <v>12330</v>
      </c>
      <c r="BT12" s="56">
        <f t="shared" si="14"/>
        <v>-353</v>
      </c>
      <c r="BU12" s="46">
        <f t="shared" si="15"/>
        <v>3.5460000000000003</v>
      </c>
      <c r="BV12" s="67">
        <v>23.18</v>
      </c>
      <c r="BW12" s="67">
        <v>11.32</v>
      </c>
      <c r="BX12" s="4"/>
      <c r="BY12" s="67">
        <v>24</v>
      </c>
      <c r="BZ12" s="67">
        <v>8.4600000000000009</v>
      </c>
    </row>
    <row r="13" spans="1:78" ht="12.75" customHeight="1">
      <c r="A13" s="718" t="s">
        <v>183</v>
      </c>
      <c r="B13" s="68">
        <v>42827</v>
      </c>
      <c r="C13" s="69">
        <v>87.2</v>
      </c>
      <c r="D13" s="70">
        <v>0.50139999999999996</v>
      </c>
      <c r="E13" s="71">
        <v>102</v>
      </c>
      <c r="F13" s="71">
        <v>71</v>
      </c>
      <c r="G13" s="72">
        <v>24</v>
      </c>
      <c r="H13" s="72">
        <v>0</v>
      </c>
      <c r="I13" s="72">
        <v>24</v>
      </c>
      <c r="J13" s="72">
        <v>0</v>
      </c>
      <c r="K13" s="73">
        <v>0</v>
      </c>
      <c r="L13" s="73">
        <v>0</v>
      </c>
      <c r="M13" s="73">
        <v>0</v>
      </c>
      <c r="N13" s="73">
        <v>0</v>
      </c>
      <c r="O13" s="73">
        <v>0</v>
      </c>
      <c r="P13" s="73">
        <v>0</v>
      </c>
      <c r="Q13" s="74">
        <v>3522</v>
      </c>
      <c r="R13" s="75">
        <v>3038</v>
      </c>
      <c r="S13" s="75">
        <v>3038</v>
      </c>
      <c r="T13" s="76">
        <v>2983</v>
      </c>
      <c r="U13" s="76">
        <v>3082</v>
      </c>
      <c r="V13" s="71">
        <v>42</v>
      </c>
      <c r="W13" s="71">
        <v>0</v>
      </c>
      <c r="X13" s="71">
        <v>43</v>
      </c>
      <c r="Y13" s="71">
        <v>0</v>
      </c>
      <c r="Z13" s="71">
        <v>62</v>
      </c>
      <c r="AA13" s="71">
        <v>0</v>
      </c>
      <c r="AB13" s="77">
        <f t="shared" si="0"/>
        <v>99</v>
      </c>
      <c r="AC13" s="78">
        <f t="shared" si="1"/>
        <v>-55</v>
      </c>
      <c r="AD13" s="71">
        <v>133</v>
      </c>
      <c r="AE13" s="79">
        <f t="shared" si="2"/>
        <v>0.96553884711779447</v>
      </c>
      <c r="AF13" s="80">
        <f t="shared" si="3"/>
        <v>146.75</v>
      </c>
      <c r="AG13" s="79">
        <f t="shared" si="4"/>
        <v>0.84696195343554803</v>
      </c>
      <c r="AH13" s="81">
        <f t="shared" si="5"/>
        <v>1</v>
      </c>
      <c r="AI13" s="82">
        <f t="shared" si="6"/>
        <v>0.8571428571428571</v>
      </c>
      <c r="AJ13" s="309">
        <v>9</v>
      </c>
      <c r="AK13" s="329">
        <v>157.79</v>
      </c>
      <c r="AL13" s="103">
        <f t="shared" si="7"/>
        <v>1420.11</v>
      </c>
      <c r="AM13" s="309">
        <v>26.012</v>
      </c>
      <c r="AN13" s="330">
        <v>944</v>
      </c>
      <c r="AO13" s="87">
        <f t="shared" si="8"/>
        <v>24555.328000000001</v>
      </c>
      <c r="AP13" s="88">
        <f t="shared" si="9"/>
        <v>8707.823667448878</v>
      </c>
      <c r="AQ13" s="331">
        <f t="shared" si="10"/>
        <v>126.58333333333333</v>
      </c>
      <c r="AR13" s="90">
        <v>0</v>
      </c>
      <c r="AS13" s="71">
        <v>0</v>
      </c>
      <c r="AT13" s="91">
        <v>0</v>
      </c>
      <c r="AU13" s="91">
        <v>0</v>
      </c>
      <c r="AV13" s="71">
        <v>21</v>
      </c>
      <c r="AW13" s="91">
        <v>1440</v>
      </c>
      <c r="AX13" s="71">
        <v>0</v>
      </c>
      <c r="AY13" s="4"/>
      <c r="AZ13" s="71">
        <v>1017</v>
      </c>
      <c r="BA13" s="71">
        <v>1037</v>
      </c>
      <c r="BB13" s="71">
        <v>1028</v>
      </c>
      <c r="BC13" s="92">
        <f t="shared" si="16"/>
        <v>20</v>
      </c>
      <c r="BD13" s="93">
        <f t="shared" si="11"/>
        <v>8707.823667448878</v>
      </c>
      <c r="BE13" s="94">
        <f t="shared" si="12"/>
        <v>42.833333333333336</v>
      </c>
      <c r="BF13" s="95">
        <v>0</v>
      </c>
      <c r="BG13" s="96">
        <v>0</v>
      </c>
      <c r="BH13" s="94">
        <v>29.51</v>
      </c>
      <c r="BI13" s="92">
        <v>27.09</v>
      </c>
      <c r="BJ13" s="92">
        <v>22.16</v>
      </c>
      <c r="BK13" s="92">
        <v>24</v>
      </c>
      <c r="BL13" s="92">
        <v>986.1</v>
      </c>
      <c r="BM13" s="94">
        <v>50.05</v>
      </c>
      <c r="BN13" s="97">
        <v>0.92669999999999997</v>
      </c>
      <c r="BO13" s="98">
        <v>93.1</v>
      </c>
      <c r="BP13" s="98">
        <v>86.41</v>
      </c>
      <c r="BQ13" s="54">
        <f t="shared" si="13"/>
        <v>-6.6899999999999977</v>
      </c>
      <c r="BR13" s="99">
        <v>12679</v>
      </c>
      <c r="BS13" s="99">
        <v>12261</v>
      </c>
      <c r="BT13" s="56">
        <f t="shared" si="14"/>
        <v>-418</v>
      </c>
      <c r="BU13" s="92">
        <f t="shared" si="15"/>
        <v>0</v>
      </c>
      <c r="BV13" s="94">
        <v>0</v>
      </c>
      <c r="BW13" s="94">
        <v>0</v>
      </c>
      <c r="BY13" s="94">
        <v>24</v>
      </c>
      <c r="BZ13" s="94">
        <v>6.95</v>
      </c>
    </row>
    <row r="14" spans="1:78">
      <c r="A14" s="718"/>
      <c r="B14" s="68">
        <v>42828</v>
      </c>
      <c r="C14" s="69">
        <v>86.41</v>
      </c>
      <c r="D14" s="100">
        <v>0.45789999999999997</v>
      </c>
      <c r="E14" s="71">
        <v>100</v>
      </c>
      <c r="F14" s="71">
        <v>74</v>
      </c>
      <c r="G14" s="72">
        <v>24</v>
      </c>
      <c r="H14" s="72">
        <v>0</v>
      </c>
      <c r="I14" s="72">
        <v>24</v>
      </c>
      <c r="J14" s="72">
        <v>0</v>
      </c>
      <c r="K14" s="73">
        <v>0</v>
      </c>
      <c r="L14" s="73">
        <v>0</v>
      </c>
      <c r="M14" s="73">
        <v>0</v>
      </c>
      <c r="N14" s="73">
        <v>0</v>
      </c>
      <c r="O14" s="73">
        <v>12</v>
      </c>
      <c r="P14" s="73">
        <v>49</v>
      </c>
      <c r="Q14" s="74">
        <v>3536</v>
      </c>
      <c r="R14" s="75">
        <v>3252</v>
      </c>
      <c r="S14" s="75">
        <v>3252</v>
      </c>
      <c r="T14" s="76">
        <v>3192</v>
      </c>
      <c r="U14" s="76">
        <v>3297</v>
      </c>
      <c r="V14" s="71">
        <v>42</v>
      </c>
      <c r="W14" s="71">
        <v>0</v>
      </c>
      <c r="X14" s="71">
        <v>43</v>
      </c>
      <c r="Y14" s="71">
        <v>0</v>
      </c>
      <c r="Z14" s="71">
        <v>62</v>
      </c>
      <c r="AA14" s="71">
        <v>0</v>
      </c>
      <c r="AB14" s="77">
        <f t="shared" si="0"/>
        <v>105</v>
      </c>
      <c r="AC14" s="78">
        <f t="shared" si="1"/>
        <v>-60</v>
      </c>
      <c r="AD14" s="71">
        <v>146</v>
      </c>
      <c r="AE14" s="79">
        <f t="shared" si="2"/>
        <v>0.94092465753424659</v>
      </c>
      <c r="AF14" s="80">
        <f t="shared" si="3"/>
        <v>147.33333333333334</v>
      </c>
      <c r="AG14" s="79">
        <f t="shared" si="4"/>
        <v>0.90271493212669685</v>
      </c>
      <c r="AH14" s="81">
        <f t="shared" si="5"/>
        <v>1</v>
      </c>
      <c r="AI14" s="82">
        <f t="shared" si="6"/>
        <v>0.93977229780801208</v>
      </c>
      <c r="AJ14" s="309">
        <v>9.0250000000000004</v>
      </c>
      <c r="AK14" s="329">
        <v>156.54</v>
      </c>
      <c r="AL14" s="103">
        <f t="shared" si="7"/>
        <v>1412.7735</v>
      </c>
      <c r="AM14" s="309">
        <v>28.045000000000002</v>
      </c>
      <c r="AN14" s="330">
        <v>943</v>
      </c>
      <c r="AO14" s="87">
        <f t="shared" si="8"/>
        <v>26446.435000000001</v>
      </c>
      <c r="AP14" s="88">
        <f t="shared" si="9"/>
        <v>8727.8222117794503</v>
      </c>
      <c r="AQ14" s="331">
        <f t="shared" si="10"/>
        <v>135.5</v>
      </c>
      <c r="AR14" s="90">
        <v>0</v>
      </c>
      <c r="AS14" s="71">
        <v>0</v>
      </c>
      <c r="AT14" s="91">
        <v>0</v>
      </c>
      <c r="AU14" s="91">
        <v>0</v>
      </c>
      <c r="AV14" s="71">
        <v>19</v>
      </c>
      <c r="AW14" s="91">
        <v>671</v>
      </c>
      <c r="AX14" s="71">
        <v>0</v>
      </c>
      <c r="AY14" s="4"/>
      <c r="AZ14" s="71">
        <v>1018</v>
      </c>
      <c r="BA14" s="71">
        <v>1042</v>
      </c>
      <c r="BB14" s="71">
        <v>1237</v>
      </c>
      <c r="BC14" s="92">
        <f t="shared" si="16"/>
        <v>24</v>
      </c>
      <c r="BD14" s="93">
        <f t="shared" si="11"/>
        <v>8727.8222117794503</v>
      </c>
      <c r="BE14" s="94">
        <f t="shared" si="12"/>
        <v>51.541666666666664</v>
      </c>
      <c r="BF14" s="95">
        <v>1.171</v>
      </c>
      <c r="BG14" s="96">
        <v>1.171</v>
      </c>
      <c r="BH14" s="94">
        <v>29.59</v>
      </c>
      <c r="BI14" s="92">
        <v>27.12</v>
      </c>
      <c r="BJ14" s="92">
        <v>22.31</v>
      </c>
      <c r="BK14" s="92">
        <v>24.37</v>
      </c>
      <c r="BL14" s="99">
        <v>985.9</v>
      </c>
      <c r="BM14" s="99">
        <v>49.99</v>
      </c>
      <c r="BN14" s="97">
        <v>0.92700000000000005</v>
      </c>
      <c r="BO14" s="94">
        <v>92.89</v>
      </c>
      <c r="BP14" s="94">
        <v>86.37</v>
      </c>
      <c r="BQ14" s="54">
        <f t="shared" si="13"/>
        <v>-6.519999999999996</v>
      </c>
      <c r="BR14" s="92">
        <v>12665</v>
      </c>
      <c r="BS14" s="92">
        <v>12319</v>
      </c>
      <c r="BT14" s="56">
        <f t="shared" si="14"/>
        <v>-346</v>
      </c>
      <c r="BU14" s="92">
        <f t="shared" si="15"/>
        <v>2.3420000000000001</v>
      </c>
      <c r="BV14" s="94">
        <v>12.98</v>
      </c>
      <c r="BW14" s="94">
        <v>12.95</v>
      </c>
      <c r="BY14" s="94">
        <v>24</v>
      </c>
      <c r="BZ14" s="94">
        <v>7.66</v>
      </c>
    </row>
    <row r="15" spans="1:78">
      <c r="A15" s="718"/>
      <c r="B15" s="68">
        <v>42829</v>
      </c>
      <c r="C15" s="69">
        <v>85</v>
      </c>
      <c r="D15" s="100">
        <v>0.54</v>
      </c>
      <c r="E15" s="71">
        <v>96</v>
      </c>
      <c r="F15" s="71">
        <v>74</v>
      </c>
      <c r="G15" s="72">
        <v>0</v>
      </c>
      <c r="H15" s="72">
        <v>0</v>
      </c>
      <c r="I15" s="72">
        <v>0</v>
      </c>
      <c r="J15" s="72">
        <v>0</v>
      </c>
      <c r="K15" s="73">
        <v>0</v>
      </c>
      <c r="L15" s="73">
        <v>0</v>
      </c>
      <c r="M15" s="73">
        <v>0</v>
      </c>
      <c r="N15" s="73">
        <v>0</v>
      </c>
      <c r="O15" s="73">
        <v>0</v>
      </c>
      <c r="P15" s="73">
        <v>0</v>
      </c>
      <c r="Q15" s="74">
        <v>3549</v>
      </c>
      <c r="R15" s="75">
        <v>3463</v>
      </c>
      <c r="S15" s="75">
        <v>3463</v>
      </c>
      <c r="T15" s="76">
        <v>30</v>
      </c>
      <c r="U15" s="76">
        <v>31</v>
      </c>
      <c r="V15" s="71">
        <v>42</v>
      </c>
      <c r="W15" s="71">
        <v>1418</v>
      </c>
      <c r="X15" s="71">
        <v>43</v>
      </c>
      <c r="Y15" s="71">
        <v>1418</v>
      </c>
      <c r="Z15" s="71">
        <v>62</v>
      </c>
      <c r="AA15" s="71">
        <v>1418</v>
      </c>
      <c r="AB15" s="77">
        <f t="shared" si="0"/>
        <v>24</v>
      </c>
      <c r="AC15" s="78">
        <f t="shared" si="1"/>
        <v>-3433</v>
      </c>
      <c r="AD15" s="71">
        <v>31</v>
      </c>
      <c r="AE15" s="79">
        <f t="shared" si="2"/>
        <v>4.1666666666666664E-2</v>
      </c>
      <c r="AF15" s="80">
        <f t="shared" si="3"/>
        <v>147.875</v>
      </c>
      <c r="AG15" s="79">
        <f t="shared" si="4"/>
        <v>8.4530853761623E-3</v>
      </c>
      <c r="AH15" s="81">
        <f t="shared" si="5"/>
        <v>1.5277777777777777E-2</v>
      </c>
      <c r="AI15" s="82">
        <f t="shared" si="6"/>
        <v>3.2218442932729218E-3</v>
      </c>
      <c r="AJ15" s="130">
        <v>0</v>
      </c>
      <c r="AK15" s="329">
        <v>156.54</v>
      </c>
      <c r="AL15" s="103">
        <f t="shared" si="7"/>
        <v>0</v>
      </c>
      <c r="AM15" s="309">
        <v>0.71399999999999997</v>
      </c>
      <c r="AN15" s="330">
        <v>943</v>
      </c>
      <c r="AO15" s="87">
        <f t="shared" si="8"/>
        <v>673.30200000000002</v>
      </c>
      <c r="AP15" s="88">
        <f t="shared" si="9"/>
        <v>22443.4</v>
      </c>
      <c r="AQ15" s="93">
        <f t="shared" si="10"/>
        <v>144.29166666666666</v>
      </c>
      <c r="AR15" s="101">
        <v>33</v>
      </c>
      <c r="AS15" s="71">
        <v>22</v>
      </c>
      <c r="AT15" s="91">
        <v>34</v>
      </c>
      <c r="AU15" s="91">
        <v>22</v>
      </c>
      <c r="AV15" s="71">
        <v>49</v>
      </c>
      <c r="AW15" s="91">
        <v>22</v>
      </c>
      <c r="AX15" s="71">
        <v>23</v>
      </c>
      <c r="AY15" s="4"/>
      <c r="AZ15" s="71">
        <v>9</v>
      </c>
      <c r="BA15" s="71">
        <v>9</v>
      </c>
      <c r="BB15" s="71">
        <v>13</v>
      </c>
      <c r="BC15" s="92">
        <f t="shared" si="16"/>
        <v>0</v>
      </c>
      <c r="BD15" s="93">
        <f t="shared" si="11"/>
        <v>22443.4</v>
      </c>
      <c r="BE15" s="94">
        <f t="shared" si="12"/>
        <v>0.54166666666666663</v>
      </c>
      <c r="BF15" s="95">
        <v>0</v>
      </c>
      <c r="BG15" s="96">
        <v>0</v>
      </c>
      <c r="BH15" s="94">
        <v>0</v>
      </c>
      <c r="BI15" s="92">
        <v>0.53600000000000003</v>
      </c>
      <c r="BJ15" s="92">
        <v>0.63100000000000001</v>
      </c>
      <c r="BK15" s="92">
        <v>0.16900000000000001</v>
      </c>
      <c r="BL15" s="99">
        <v>984.21</v>
      </c>
      <c r="BM15" s="99">
        <v>50.01</v>
      </c>
      <c r="BN15" s="97">
        <v>0</v>
      </c>
      <c r="BO15" s="94">
        <v>0</v>
      </c>
      <c r="BP15" s="94">
        <v>0</v>
      </c>
      <c r="BQ15" s="54">
        <f t="shared" si="13"/>
        <v>0</v>
      </c>
      <c r="BR15" s="92">
        <v>0</v>
      </c>
      <c r="BS15" s="92">
        <v>0</v>
      </c>
      <c r="BT15" s="56">
        <f t="shared" si="14"/>
        <v>0</v>
      </c>
      <c r="BU15" s="92">
        <f t="shared" si="15"/>
        <v>0</v>
      </c>
      <c r="BV15" s="94">
        <f>10/60</f>
        <v>0.16666666666666666</v>
      </c>
      <c r="BW15" s="94">
        <v>0.17</v>
      </c>
      <c r="BY15" s="94">
        <v>0</v>
      </c>
      <c r="BZ15" s="94">
        <v>0</v>
      </c>
    </row>
    <row r="16" spans="1:78">
      <c r="A16" s="718"/>
      <c r="B16" s="68">
        <v>42830</v>
      </c>
      <c r="C16" s="69">
        <v>81.8</v>
      </c>
      <c r="D16" s="100">
        <v>0.59</v>
      </c>
      <c r="E16" s="102">
        <v>94</v>
      </c>
      <c r="F16" s="102">
        <v>71</v>
      </c>
      <c r="G16" s="72">
        <v>0</v>
      </c>
      <c r="H16" s="72">
        <v>0</v>
      </c>
      <c r="I16" s="72">
        <v>0</v>
      </c>
      <c r="J16" s="72">
        <v>0</v>
      </c>
      <c r="K16" s="73">
        <v>0</v>
      </c>
      <c r="L16" s="73">
        <v>0</v>
      </c>
      <c r="M16" s="73">
        <v>0</v>
      </c>
      <c r="N16" s="73">
        <v>0</v>
      </c>
      <c r="O16" s="73">
        <v>0</v>
      </c>
      <c r="P16" s="73">
        <v>0</v>
      </c>
      <c r="Q16" s="74">
        <v>3574</v>
      </c>
      <c r="R16" s="75">
        <v>3473</v>
      </c>
      <c r="S16" s="75">
        <v>3473</v>
      </c>
      <c r="T16" s="76">
        <v>0</v>
      </c>
      <c r="U16" s="76">
        <v>0</v>
      </c>
      <c r="V16" s="71">
        <v>42</v>
      </c>
      <c r="W16" s="102">
        <v>1440</v>
      </c>
      <c r="X16" s="102">
        <v>43</v>
      </c>
      <c r="Y16" s="102">
        <v>1440</v>
      </c>
      <c r="Z16" s="102">
        <v>63</v>
      </c>
      <c r="AA16" s="102">
        <v>1440</v>
      </c>
      <c r="AB16" s="77">
        <f t="shared" si="0"/>
        <v>19</v>
      </c>
      <c r="AC16" s="78">
        <f t="shared" si="1"/>
        <v>-3473</v>
      </c>
      <c r="AD16" s="71">
        <v>0</v>
      </c>
      <c r="AE16" s="79" t="str">
        <f t="shared" si="2"/>
        <v>no data</v>
      </c>
      <c r="AF16" s="80">
        <f t="shared" si="3"/>
        <v>148.91666666666666</v>
      </c>
      <c r="AG16" s="79" t="str">
        <f t="shared" si="4"/>
        <v>no data</v>
      </c>
      <c r="AH16" s="81">
        <f t="shared" si="5"/>
        <v>0</v>
      </c>
      <c r="AI16" s="82" t="str">
        <f t="shared" si="6"/>
        <v>no data</v>
      </c>
      <c r="AJ16" s="130">
        <v>0</v>
      </c>
      <c r="AK16" s="329">
        <v>0</v>
      </c>
      <c r="AL16" s="103">
        <f t="shared" si="7"/>
        <v>0</v>
      </c>
      <c r="AM16" s="130">
        <v>0</v>
      </c>
      <c r="AN16" s="71">
        <v>0</v>
      </c>
      <c r="AO16" s="87">
        <f t="shared" si="8"/>
        <v>0</v>
      </c>
      <c r="AP16" s="88" t="str">
        <f t="shared" si="9"/>
        <v>no data</v>
      </c>
      <c r="AQ16" s="103">
        <f t="shared" si="10"/>
        <v>144.70833333333334</v>
      </c>
      <c r="AR16" s="71">
        <v>0</v>
      </c>
      <c r="AS16" s="91">
        <v>0</v>
      </c>
      <c r="AT16" s="91">
        <v>0</v>
      </c>
      <c r="AU16" s="71">
        <v>0</v>
      </c>
      <c r="AV16" s="91">
        <v>0</v>
      </c>
      <c r="AW16" s="71">
        <v>0</v>
      </c>
      <c r="AX16" s="71">
        <v>19</v>
      </c>
      <c r="AY16" s="4"/>
      <c r="AZ16" s="92">
        <v>0</v>
      </c>
      <c r="BA16" s="92">
        <v>0</v>
      </c>
      <c r="BB16" s="104">
        <v>0</v>
      </c>
      <c r="BC16" s="92">
        <f t="shared" si="16"/>
        <v>0</v>
      </c>
      <c r="BD16" s="94" t="str">
        <f t="shared" si="11"/>
        <v>no data</v>
      </c>
      <c r="BE16" s="94">
        <f t="shared" si="12"/>
        <v>0</v>
      </c>
      <c r="BF16" s="95">
        <v>0</v>
      </c>
      <c r="BG16" s="96">
        <v>0</v>
      </c>
      <c r="BH16" s="94">
        <v>0</v>
      </c>
      <c r="BI16" s="92">
        <v>0</v>
      </c>
      <c r="BJ16" s="92">
        <v>0</v>
      </c>
      <c r="BK16" s="92">
        <v>0</v>
      </c>
      <c r="BL16" s="99">
        <v>981.6</v>
      </c>
      <c r="BM16" s="99">
        <v>50.05</v>
      </c>
      <c r="BN16" s="105">
        <v>0</v>
      </c>
      <c r="BO16" s="94">
        <v>0</v>
      </c>
      <c r="BP16" s="94">
        <v>0</v>
      </c>
      <c r="BQ16" s="54">
        <f t="shared" si="13"/>
        <v>0</v>
      </c>
      <c r="BR16" s="92">
        <v>0</v>
      </c>
      <c r="BS16" s="92">
        <v>0</v>
      </c>
      <c r="BT16" s="56">
        <f t="shared" si="14"/>
        <v>0</v>
      </c>
      <c r="BU16" s="92">
        <f t="shared" si="15"/>
        <v>0</v>
      </c>
      <c r="BV16" s="94">
        <v>0</v>
      </c>
      <c r="BW16" s="94">
        <v>0</v>
      </c>
      <c r="BY16" s="94">
        <v>0</v>
      </c>
      <c r="BZ16" s="94">
        <v>6</v>
      </c>
    </row>
    <row r="17" spans="1:78">
      <c r="A17" s="718"/>
      <c r="B17" s="68">
        <v>42831</v>
      </c>
      <c r="C17" s="69">
        <v>76</v>
      </c>
      <c r="D17" s="100">
        <v>0.56000000000000005</v>
      </c>
      <c r="E17" s="71">
        <v>85</v>
      </c>
      <c r="F17" s="71">
        <v>67</v>
      </c>
      <c r="G17" s="71">
        <v>0</v>
      </c>
      <c r="H17" s="71">
        <v>0</v>
      </c>
      <c r="I17" s="71">
        <v>0</v>
      </c>
      <c r="J17" s="71">
        <v>0</v>
      </c>
      <c r="K17" s="73">
        <v>0</v>
      </c>
      <c r="L17" s="73">
        <v>0</v>
      </c>
      <c r="M17" s="73">
        <v>0</v>
      </c>
      <c r="N17" s="73">
        <v>0</v>
      </c>
      <c r="O17" s="73">
        <v>0</v>
      </c>
      <c r="P17" s="73">
        <v>0</v>
      </c>
      <c r="Q17" s="74">
        <v>3636</v>
      </c>
      <c r="R17" s="75">
        <v>3480</v>
      </c>
      <c r="S17" s="75">
        <v>3480</v>
      </c>
      <c r="T17" s="76">
        <v>0</v>
      </c>
      <c r="U17" s="76">
        <v>0</v>
      </c>
      <c r="V17" s="71">
        <v>43</v>
      </c>
      <c r="W17" s="71">
        <v>1440</v>
      </c>
      <c r="X17" s="71">
        <v>44</v>
      </c>
      <c r="Y17" s="71">
        <v>1440</v>
      </c>
      <c r="Z17" s="71">
        <v>63</v>
      </c>
      <c r="AA17" s="71">
        <v>1440</v>
      </c>
      <c r="AB17" s="77">
        <f t="shared" si="0"/>
        <v>13</v>
      </c>
      <c r="AC17" s="78">
        <f t="shared" si="1"/>
        <v>-3480</v>
      </c>
      <c r="AD17" s="71">
        <v>0</v>
      </c>
      <c r="AE17" s="79" t="str">
        <f t="shared" si="2"/>
        <v>no data</v>
      </c>
      <c r="AF17" s="80">
        <f t="shared" si="3"/>
        <v>151.5</v>
      </c>
      <c r="AG17" s="79" t="str">
        <f t="shared" si="4"/>
        <v>no data</v>
      </c>
      <c r="AH17" s="81">
        <f t="shared" si="5"/>
        <v>0</v>
      </c>
      <c r="AI17" s="82" t="str">
        <f t="shared" si="6"/>
        <v>no data</v>
      </c>
      <c r="AJ17" s="130">
        <v>0</v>
      </c>
      <c r="AK17" s="329">
        <v>0</v>
      </c>
      <c r="AL17" s="103">
        <f t="shared" si="7"/>
        <v>0</v>
      </c>
      <c r="AM17" s="130">
        <v>0</v>
      </c>
      <c r="AN17" s="71">
        <v>0</v>
      </c>
      <c r="AO17" s="87">
        <f t="shared" si="8"/>
        <v>0</v>
      </c>
      <c r="AP17" s="88" t="str">
        <f t="shared" si="9"/>
        <v>no data</v>
      </c>
      <c r="AQ17" s="103">
        <f t="shared" si="10"/>
        <v>145</v>
      </c>
      <c r="AR17" s="71">
        <v>0</v>
      </c>
      <c r="AS17" s="71">
        <v>0</v>
      </c>
      <c r="AT17" s="71">
        <v>0</v>
      </c>
      <c r="AU17" s="71">
        <v>0</v>
      </c>
      <c r="AV17" s="71">
        <v>0</v>
      </c>
      <c r="AW17" s="71">
        <v>0</v>
      </c>
      <c r="AX17" s="71">
        <v>13</v>
      </c>
      <c r="AY17" s="4"/>
      <c r="AZ17" s="92">
        <v>0</v>
      </c>
      <c r="BA17" s="92">
        <v>0</v>
      </c>
      <c r="BB17" s="92">
        <v>0</v>
      </c>
      <c r="BC17" s="92">
        <f t="shared" si="16"/>
        <v>0</v>
      </c>
      <c r="BD17" s="94" t="str">
        <f t="shared" si="11"/>
        <v>no data</v>
      </c>
      <c r="BE17" s="94">
        <f t="shared" si="12"/>
        <v>0</v>
      </c>
      <c r="BF17" s="95">
        <v>0</v>
      </c>
      <c r="BG17" s="96">
        <v>0</v>
      </c>
      <c r="BH17" s="94">
        <v>0</v>
      </c>
      <c r="BI17" s="92">
        <v>0</v>
      </c>
      <c r="BJ17" s="92">
        <v>0</v>
      </c>
      <c r="BK17" s="92">
        <v>0</v>
      </c>
      <c r="BL17" s="99">
        <v>982.7</v>
      </c>
      <c r="BM17" s="99">
        <v>50.04</v>
      </c>
      <c r="BN17" s="105">
        <v>0</v>
      </c>
      <c r="BO17" s="94">
        <v>0</v>
      </c>
      <c r="BP17" s="94">
        <v>0</v>
      </c>
      <c r="BQ17" s="54">
        <f t="shared" si="13"/>
        <v>0</v>
      </c>
      <c r="BR17" s="92">
        <v>0</v>
      </c>
      <c r="BS17" s="92">
        <v>0</v>
      </c>
      <c r="BT17" s="56">
        <f t="shared" si="14"/>
        <v>0</v>
      </c>
      <c r="BU17" s="92">
        <f t="shared" si="15"/>
        <v>0</v>
      </c>
      <c r="BV17" s="94">
        <v>0</v>
      </c>
      <c r="BW17" s="94">
        <v>0</v>
      </c>
      <c r="BY17" s="94">
        <v>0</v>
      </c>
      <c r="BZ17" s="94">
        <v>0</v>
      </c>
    </row>
    <row r="18" spans="1:78">
      <c r="A18" s="718"/>
      <c r="B18" s="68">
        <v>42832</v>
      </c>
      <c r="C18" s="69">
        <v>73</v>
      </c>
      <c r="D18" s="100">
        <v>0.48</v>
      </c>
      <c r="E18" s="71">
        <v>85</v>
      </c>
      <c r="F18" s="71">
        <v>61</v>
      </c>
      <c r="G18" s="71">
        <v>0</v>
      </c>
      <c r="H18" s="71">
        <v>0</v>
      </c>
      <c r="I18" s="71">
        <v>0</v>
      </c>
      <c r="J18" s="71">
        <v>0</v>
      </c>
      <c r="K18" s="73">
        <v>0</v>
      </c>
      <c r="L18" s="73">
        <v>0</v>
      </c>
      <c r="M18" s="73">
        <v>0</v>
      </c>
      <c r="N18" s="73">
        <v>0</v>
      </c>
      <c r="O18" s="73">
        <v>0</v>
      </c>
      <c r="P18" s="73">
        <v>0</v>
      </c>
      <c r="Q18" s="74">
        <v>3648</v>
      </c>
      <c r="R18" s="75">
        <v>3487</v>
      </c>
      <c r="S18" s="75">
        <v>3487</v>
      </c>
      <c r="T18" s="76">
        <v>0</v>
      </c>
      <c r="U18" s="76">
        <v>0</v>
      </c>
      <c r="V18" s="71">
        <v>43</v>
      </c>
      <c r="W18" s="71">
        <v>1440</v>
      </c>
      <c r="X18" s="71">
        <v>44</v>
      </c>
      <c r="Y18" s="71">
        <v>1440</v>
      </c>
      <c r="Z18" s="71">
        <v>63</v>
      </c>
      <c r="AA18" s="71">
        <v>1440</v>
      </c>
      <c r="AB18" s="77">
        <v>12</v>
      </c>
      <c r="AC18" s="78">
        <f t="shared" si="1"/>
        <v>-3487</v>
      </c>
      <c r="AD18" s="71">
        <v>0</v>
      </c>
      <c r="AE18" s="79" t="str">
        <f t="shared" si="2"/>
        <v>no data</v>
      </c>
      <c r="AF18" s="80">
        <f t="shared" si="3"/>
        <v>152</v>
      </c>
      <c r="AG18" s="79" t="str">
        <f t="shared" si="4"/>
        <v>no data</v>
      </c>
      <c r="AH18" s="81">
        <f t="shared" si="5"/>
        <v>0</v>
      </c>
      <c r="AI18" s="82" t="str">
        <f t="shared" si="6"/>
        <v>no data</v>
      </c>
      <c r="AJ18" s="130">
        <v>0</v>
      </c>
      <c r="AK18" s="329">
        <v>0</v>
      </c>
      <c r="AL18" s="103">
        <f t="shared" si="7"/>
        <v>0</v>
      </c>
      <c r="AM18" s="130">
        <v>0</v>
      </c>
      <c r="AN18" s="71">
        <v>0</v>
      </c>
      <c r="AO18" s="87">
        <f t="shared" si="8"/>
        <v>0</v>
      </c>
      <c r="AP18" s="88" t="str">
        <f t="shared" si="9"/>
        <v>no data</v>
      </c>
      <c r="AQ18" s="103">
        <f t="shared" si="10"/>
        <v>145.29166666666666</v>
      </c>
      <c r="AR18" s="71">
        <v>0</v>
      </c>
      <c r="AS18" s="71">
        <v>0</v>
      </c>
      <c r="AT18" s="71">
        <v>0</v>
      </c>
      <c r="AU18" s="71">
        <v>0</v>
      </c>
      <c r="AV18" s="71">
        <v>0</v>
      </c>
      <c r="AW18" s="71">
        <v>0</v>
      </c>
      <c r="AX18" s="71">
        <v>12</v>
      </c>
      <c r="AY18" s="4"/>
      <c r="AZ18" s="92">
        <v>0</v>
      </c>
      <c r="BA18" s="92">
        <v>0</v>
      </c>
      <c r="BB18" s="92">
        <v>0</v>
      </c>
      <c r="BC18" s="92">
        <f t="shared" si="16"/>
        <v>0</v>
      </c>
      <c r="BD18" s="94" t="str">
        <f t="shared" si="11"/>
        <v>no data</v>
      </c>
      <c r="BE18" s="94">
        <f t="shared" si="12"/>
        <v>0</v>
      </c>
      <c r="BF18" s="95">
        <v>0</v>
      </c>
      <c r="BG18" s="96">
        <v>0</v>
      </c>
      <c r="BH18" s="94">
        <v>0</v>
      </c>
      <c r="BI18" s="92">
        <v>0</v>
      </c>
      <c r="BJ18" s="92">
        <v>0</v>
      </c>
      <c r="BK18" s="92">
        <v>0</v>
      </c>
      <c r="BL18" s="99">
        <v>988.5</v>
      </c>
      <c r="BM18" s="99">
        <v>50.03</v>
      </c>
      <c r="BN18" s="105">
        <v>0</v>
      </c>
      <c r="BO18" s="94">
        <v>0</v>
      </c>
      <c r="BP18" s="98">
        <v>0</v>
      </c>
      <c r="BQ18" s="54">
        <f t="shared" si="13"/>
        <v>0</v>
      </c>
      <c r="BR18" s="92">
        <v>0</v>
      </c>
      <c r="BS18" s="92">
        <v>0</v>
      </c>
      <c r="BT18" s="56">
        <f t="shared" si="14"/>
        <v>0</v>
      </c>
      <c r="BU18" s="92">
        <f t="shared" si="15"/>
        <v>0</v>
      </c>
      <c r="BV18" s="94">
        <v>0</v>
      </c>
      <c r="BW18" s="94">
        <v>0</v>
      </c>
      <c r="BY18" s="94">
        <v>0</v>
      </c>
      <c r="BZ18" s="94">
        <v>0</v>
      </c>
    </row>
    <row r="19" spans="1:78">
      <c r="A19" s="718"/>
      <c r="B19" s="68">
        <v>42833</v>
      </c>
      <c r="C19" s="69">
        <v>75.2</v>
      </c>
      <c r="D19" s="100">
        <v>0.47399999999999998</v>
      </c>
      <c r="E19" s="71">
        <v>88</v>
      </c>
      <c r="F19" s="71">
        <v>61</v>
      </c>
      <c r="G19" s="71">
        <v>0</v>
      </c>
      <c r="H19" s="71">
        <v>0</v>
      </c>
      <c r="I19" s="71">
        <v>0</v>
      </c>
      <c r="J19" s="71">
        <v>0</v>
      </c>
      <c r="K19" s="71">
        <v>0</v>
      </c>
      <c r="L19" s="71">
        <v>0</v>
      </c>
      <c r="M19" s="106">
        <v>0</v>
      </c>
      <c r="N19" s="106">
        <v>0</v>
      </c>
      <c r="O19" s="106">
        <v>0</v>
      </c>
      <c r="P19" s="106">
        <v>0</v>
      </c>
      <c r="Q19" s="74">
        <v>3635</v>
      </c>
      <c r="R19" s="75">
        <v>3491</v>
      </c>
      <c r="S19" s="75">
        <v>3491</v>
      </c>
      <c r="T19" s="76">
        <v>0</v>
      </c>
      <c r="U19" s="76">
        <v>0</v>
      </c>
      <c r="V19" s="71">
        <v>43</v>
      </c>
      <c r="W19" s="71">
        <v>1440</v>
      </c>
      <c r="X19" s="71">
        <v>44</v>
      </c>
      <c r="Y19" s="71">
        <v>1440</v>
      </c>
      <c r="Z19" s="71">
        <v>63</v>
      </c>
      <c r="AA19" s="71">
        <v>1440</v>
      </c>
      <c r="AB19" s="77">
        <v>13</v>
      </c>
      <c r="AC19" s="78">
        <f t="shared" si="1"/>
        <v>-3491</v>
      </c>
      <c r="AD19" s="71">
        <v>0</v>
      </c>
      <c r="AE19" s="79" t="str">
        <f t="shared" si="2"/>
        <v>no data</v>
      </c>
      <c r="AF19" s="80">
        <f t="shared" si="3"/>
        <v>151.45833333333334</v>
      </c>
      <c r="AG19" s="79" t="str">
        <f t="shared" si="4"/>
        <v>no data</v>
      </c>
      <c r="AH19" s="81">
        <f t="shared" si="5"/>
        <v>0</v>
      </c>
      <c r="AI19" s="82" t="str">
        <f t="shared" si="6"/>
        <v>no data</v>
      </c>
      <c r="AJ19" s="130">
        <v>0</v>
      </c>
      <c r="AK19" s="329">
        <v>0</v>
      </c>
      <c r="AL19" s="103">
        <f t="shared" si="7"/>
        <v>0</v>
      </c>
      <c r="AM19" s="130">
        <v>0</v>
      </c>
      <c r="AN19" s="71">
        <v>0</v>
      </c>
      <c r="AO19" s="87">
        <f t="shared" si="8"/>
        <v>0</v>
      </c>
      <c r="AP19" s="88" t="str">
        <f t="shared" si="9"/>
        <v>no data</v>
      </c>
      <c r="AQ19" s="103">
        <f t="shared" si="10"/>
        <v>145.45833333333334</v>
      </c>
      <c r="AR19" s="71">
        <v>0</v>
      </c>
      <c r="AS19" s="71">
        <v>0</v>
      </c>
      <c r="AT19" s="71">
        <v>0</v>
      </c>
      <c r="AU19" s="71">
        <v>0</v>
      </c>
      <c r="AV19" s="91">
        <v>0</v>
      </c>
      <c r="AW19" s="71">
        <v>0</v>
      </c>
      <c r="AX19" s="71">
        <v>13</v>
      </c>
      <c r="AY19" s="4"/>
      <c r="AZ19" s="92">
        <v>0</v>
      </c>
      <c r="BA19" s="92">
        <v>0</v>
      </c>
      <c r="BB19" s="92">
        <v>0</v>
      </c>
      <c r="BC19" s="92">
        <f t="shared" si="16"/>
        <v>0</v>
      </c>
      <c r="BD19" s="94" t="str">
        <f t="shared" si="11"/>
        <v>no data</v>
      </c>
      <c r="BE19" s="94">
        <f t="shared" si="12"/>
        <v>0</v>
      </c>
      <c r="BF19" s="95">
        <v>0</v>
      </c>
      <c r="BG19" s="96">
        <v>0</v>
      </c>
      <c r="BH19" s="94">
        <v>0</v>
      </c>
      <c r="BI19" s="92">
        <v>0</v>
      </c>
      <c r="BJ19" s="92">
        <v>0</v>
      </c>
      <c r="BK19" s="92">
        <v>0</v>
      </c>
      <c r="BL19" s="99">
        <v>993.92</v>
      </c>
      <c r="BM19" s="99">
        <v>50.03</v>
      </c>
      <c r="BN19" s="105">
        <v>0</v>
      </c>
      <c r="BO19" s="98">
        <v>0</v>
      </c>
      <c r="BP19" s="98">
        <v>0</v>
      </c>
      <c r="BQ19" s="54">
        <f t="shared" si="13"/>
        <v>0</v>
      </c>
      <c r="BR19" s="92">
        <v>0</v>
      </c>
      <c r="BS19" s="92">
        <v>0</v>
      </c>
      <c r="BT19" s="56">
        <f t="shared" si="14"/>
        <v>0</v>
      </c>
      <c r="BU19" s="92">
        <f t="shared" si="15"/>
        <v>0</v>
      </c>
      <c r="BV19" s="94">
        <v>0</v>
      </c>
      <c r="BW19" s="94">
        <v>0</v>
      </c>
      <c r="BY19" s="94">
        <v>0</v>
      </c>
      <c r="BZ19" s="94">
        <v>0</v>
      </c>
    </row>
    <row r="20" spans="1:78" ht="12.75" customHeight="1">
      <c r="A20" s="718" t="s">
        <v>184</v>
      </c>
      <c r="B20" s="24">
        <v>42834</v>
      </c>
      <c r="C20" s="25">
        <v>77.599999999999994</v>
      </c>
      <c r="D20" s="26">
        <v>0.41399999999999998</v>
      </c>
      <c r="E20" s="27">
        <v>92</v>
      </c>
      <c r="F20" s="27">
        <v>64</v>
      </c>
      <c r="G20" s="27">
        <v>0</v>
      </c>
      <c r="H20" s="27">
        <v>0</v>
      </c>
      <c r="I20" s="27">
        <v>0</v>
      </c>
      <c r="J20" s="27">
        <v>0</v>
      </c>
      <c r="K20" s="27">
        <v>0</v>
      </c>
      <c r="L20" s="27">
        <v>0</v>
      </c>
      <c r="M20" s="29">
        <v>0</v>
      </c>
      <c r="N20" s="29">
        <v>0</v>
      </c>
      <c r="O20" s="29">
        <v>0</v>
      </c>
      <c r="P20" s="29">
        <v>0</v>
      </c>
      <c r="Q20" s="107">
        <v>3612</v>
      </c>
      <c r="R20" s="30">
        <v>3492</v>
      </c>
      <c r="S20" s="30">
        <v>3492</v>
      </c>
      <c r="T20" s="108">
        <v>0</v>
      </c>
      <c r="U20" s="31">
        <v>0</v>
      </c>
      <c r="V20" s="27">
        <v>43</v>
      </c>
      <c r="W20" s="27">
        <v>1440</v>
      </c>
      <c r="X20" s="27">
        <v>44</v>
      </c>
      <c r="Y20" s="27">
        <v>1440</v>
      </c>
      <c r="Z20" s="27">
        <v>63</v>
      </c>
      <c r="AA20" s="27">
        <v>1440</v>
      </c>
      <c r="AB20" s="32">
        <v>13</v>
      </c>
      <c r="AC20" s="33">
        <f t="shared" si="1"/>
        <v>-3492</v>
      </c>
      <c r="AD20" s="27">
        <v>0</v>
      </c>
      <c r="AE20" s="34" t="str">
        <f t="shared" si="2"/>
        <v>no data</v>
      </c>
      <c r="AF20" s="35">
        <f t="shared" si="3"/>
        <v>150.5</v>
      </c>
      <c r="AG20" s="34" t="str">
        <f t="shared" si="4"/>
        <v>no data</v>
      </c>
      <c r="AH20" s="36">
        <f t="shared" si="5"/>
        <v>0</v>
      </c>
      <c r="AI20" s="37" t="str">
        <f t="shared" si="6"/>
        <v>no data</v>
      </c>
      <c r="AJ20" s="49">
        <v>0</v>
      </c>
      <c r="AK20" s="332">
        <v>0</v>
      </c>
      <c r="AL20" s="40">
        <f t="shared" si="7"/>
        <v>0</v>
      </c>
      <c r="AM20" s="49">
        <v>0</v>
      </c>
      <c r="AN20" s="27">
        <v>0</v>
      </c>
      <c r="AO20" s="42">
        <f t="shared" si="8"/>
        <v>0</v>
      </c>
      <c r="AP20" s="43" t="str">
        <f t="shared" si="9"/>
        <v>no data</v>
      </c>
      <c r="AQ20" s="40">
        <f t="shared" si="10"/>
        <v>145.5</v>
      </c>
      <c r="AR20" s="27">
        <v>0</v>
      </c>
      <c r="AS20" s="45">
        <v>0</v>
      </c>
      <c r="AT20" s="45">
        <v>0</v>
      </c>
      <c r="AU20" s="27">
        <v>0</v>
      </c>
      <c r="AV20" s="45">
        <v>0</v>
      </c>
      <c r="AW20" s="27">
        <v>0</v>
      </c>
      <c r="AX20" s="27">
        <v>13</v>
      </c>
      <c r="AY20" s="4"/>
      <c r="AZ20" s="61">
        <v>0</v>
      </c>
      <c r="BA20" s="61">
        <v>0</v>
      </c>
      <c r="BB20" s="61">
        <v>0</v>
      </c>
      <c r="BC20" s="46">
        <f t="shared" si="16"/>
        <v>0</v>
      </c>
      <c r="BD20" s="46" t="str">
        <f t="shared" si="11"/>
        <v>no data</v>
      </c>
      <c r="BE20" s="109">
        <f t="shared" si="12"/>
        <v>0</v>
      </c>
      <c r="BF20" s="110">
        <v>0</v>
      </c>
      <c r="BG20" s="111">
        <v>0</v>
      </c>
      <c r="BH20" s="47">
        <v>0</v>
      </c>
      <c r="BI20" s="46">
        <v>0</v>
      </c>
      <c r="BJ20" s="46">
        <v>0</v>
      </c>
      <c r="BK20" s="46">
        <v>0</v>
      </c>
      <c r="BL20" s="112">
        <v>994.1</v>
      </c>
      <c r="BM20" s="112">
        <v>50.05</v>
      </c>
      <c r="BN20" s="113">
        <v>0</v>
      </c>
      <c r="BO20" s="47">
        <v>0</v>
      </c>
      <c r="BP20" s="47">
        <v>0</v>
      </c>
      <c r="BQ20" s="54">
        <f t="shared" si="13"/>
        <v>0</v>
      </c>
      <c r="BR20" s="46">
        <v>0</v>
      </c>
      <c r="BS20" s="46">
        <v>0</v>
      </c>
      <c r="BT20" s="56">
        <f t="shared" si="14"/>
        <v>0</v>
      </c>
      <c r="BU20" s="46">
        <f t="shared" si="15"/>
        <v>0</v>
      </c>
      <c r="BV20" s="47">
        <v>0</v>
      </c>
      <c r="BW20" s="47">
        <v>0</v>
      </c>
      <c r="BY20" s="47">
        <v>0</v>
      </c>
      <c r="BZ20" s="47">
        <v>0</v>
      </c>
    </row>
    <row r="21" spans="1:78">
      <c r="A21" s="718"/>
      <c r="B21" s="24">
        <v>42835</v>
      </c>
      <c r="C21" s="25">
        <v>81.400000000000006</v>
      </c>
      <c r="D21" s="26">
        <v>0.375</v>
      </c>
      <c r="E21" s="27">
        <v>97</v>
      </c>
      <c r="F21" s="27">
        <v>67</v>
      </c>
      <c r="G21" s="27">
        <v>11</v>
      </c>
      <c r="H21" s="27">
        <v>4</v>
      </c>
      <c r="I21" s="27">
        <v>11</v>
      </c>
      <c r="J21" s="27">
        <v>10</v>
      </c>
      <c r="K21" s="29">
        <v>0</v>
      </c>
      <c r="L21" s="29">
        <v>0</v>
      </c>
      <c r="M21" s="29">
        <v>0</v>
      </c>
      <c r="N21" s="29">
        <v>0</v>
      </c>
      <c r="O21" s="29">
        <v>10</v>
      </c>
      <c r="P21" s="29">
        <v>30</v>
      </c>
      <c r="Q21" s="107">
        <v>3581</v>
      </c>
      <c r="R21" s="30">
        <v>3462</v>
      </c>
      <c r="S21" s="30">
        <v>3462</v>
      </c>
      <c r="T21" s="108">
        <v>1593</v>
      </c>
      <c r="U21" s="31">
        <v>1650</v>
      </c>
      <c r="V21" s="27">
        <v>43</v>
      </c>
      <c r="W21" s="27">
        <v>741</v>
      </c>
      <c r="X21" s="27">
        <v>44</v>
      </c>
      <c r="Y21" s="27">
        <v>635</v>
      </c>
      <c r="Z21" s="27">
        <v>60</v>
      </c>
      <c r="AA21" s="27">
        <v>762</v>
      </c>
      <c r="AB21" s="32">
        <f t="shared" si="0"/>
        <v>63</v>
      </c>
      <c r="AC21" s="33">
        <f t="shared" si="1"/>
        <v>-1869</v>
      </c>
      <c r="AD21" s="27">
        <v>149</v>
      </c>
      <c r="AE21" s="34">
        <f t="shared" si="2"/>
        <v>0.46140939597315433</v>
      </c>
      <c r="AF21" s="35">
        <f t="shared" si="3"/>
        <v>149.20833333333334</v>
      </c>
      <c r="AG21" s="34">
        <f t="shared" si="4"/>
        <v>0.44484780787489531</v>
      </c>
      <c r="AH21" s="36">
        <f t="shared" si="5"/>
        <v>0.50149754346182918</v>
      </c>
      <c r="AI21" s="37">
        <f t="shared" si="6"/>
        <v>0.47706443688586547</v>
      </c>
      <c r="AJ21" s="49">
        <v>4.3</v>
      </c>
      <c r="AK21" s="332">
        <v>162.46</v>
      </c>
      <c r="AL21" s="40">
        <f t="shared" si="7"/>
        <v>698.57799999999997</v>
      </c>
      <c r="AM21" s="49">
        <v>14.452</v>
      </c>
      <c r="AN21" s="27">
        <v>957.57299999999998</v>
      </c>
      <c r="AO21" s="42">
        <f t="shared" si="8"/>
        <v>13838.844996</v>
      </c>
      <c r="AP21" s="43">
        <f t="shared" si="9"/>
        <v>9125.81481230383</v>
      </c>
      <c r="AQ21" s="40">
        <f t="shared" si="10"/>
        <v>144.25</v>
      </c>
      <c r="AR21" s="27">
        <v>27</v>
      </c>
      <c r="AS21" s="45">
        <v>35</v>
      </c>
      <c r="AT21" s="45">
        <v>21</v>
      </c>
      <c r="AU21" s="27">
        <v>135</v>
      </c>
      <c r="AV21" s="45">
        <v>29</v>
      </c>
      <c r="AW21" s="27">
        <v>48</v>
      </c>
      <c r="AX21" s="27">
        <v>6</v>
      </c>
      <c r="AY21" s="4"/>
      <c r="AZ21" s="61">
        <v>486</v>
      </c>
      <c r="BA21" s="61">
        <v>546</v>
      </c>
      <c r="BB21" s="61">
        <v>618</v>
      </c>
      <c r="BC21" s="46">
        <f t="shared" si="16"/>
        <v>60</v>
      </c>
      <c r="BD21" s="46">
        <f t="shared" si="11"/>
        <v>9125.81481230383</v>
      </c>
      <c r="BE21" s="109">
        <f t="shared" si="12"/>
        <v>25.75</v>
      </c>
      <c r="BF21" s="48">
        <v>1.0840000000000001</v>
      </c>
      <c r="BG21" s="49">
        <v>0.46700000000000003</v>
      </c>
      <c r="BH21" s="50">
        <v>29.5</v>
      </c>
      <c r="BI21" s="52">
        <v>25.5</v>
      </c>
      <c r="BJ21" s="52">
        <v>21.2</v>
      </c>
      <c r="BK21" s="52">
        <v>25.2</v>
      </c>
      <c r="BL21" s="52">
        <v>991.3</v>
      </c>
      <c r="BM21" s="50">
        <v>50.06</v>
      </c>
      <c r="BN21" s="53">
        <v>0.92649999999999999</v>
      </c>
      <c r="BO21" s="47">
        <v>91.5</v>
      </c>
      <c r="BP21" s="47">
        <v>85.9</v>
      </c>
      <c r="BQ21" s="54">
        <f t="shared" si="13"/>
        <v>-5.5999999999999943</v>
      </c>
      <c r="BR21" s="46">
        <v>12220</v>
      </c>
      <c r="BS21" s="46">
        <v>12132</v>
      </c>
      <c r="BT21" s="56">
        <f t="shared" si="14"/>
        <v>-88</v>
      </c>
      <c r="BU21" s="46">
        <f t="shared" si="15"/>
        <v>1.5510000000000002</v>
      </c>
      <c r="BV21" s="47">
        <v>11</v>
      </c>
      <c r="BW21" s="47">
        <v>10.83</v>
      </c>
      <c r="BX21" s="5"/>
      <c r="BY21" s="47">
        <v>9.9700000000000006</v>
      </c>
      <c r="BZ21" s="47">
        <v>0</v>
      </c>
    </row>
    <row r="22" spans="1:78">
      <c r="A22" s="718"/>
      <c r="B22" s="24">
        <v>42836</v>
      </c>
      <c r="C22" s="25">
        <v>85.7</v>
      </c>
      <c r="D22" s="26">
        <v>0.34799999999999998</v>
      </c>
      <c r="E22" s="27">
        <v>101</v>
      </c>
      <c r="F22" s="27">
        <v>70</v>
      </c>
      <c r="G22" s="27">
        <v>24</v>
      </c>
      <c r="H22" s="27">
        <v>0</v>
      </c>
      <c r="I22" s="27">
        <v>24</v>
      </c>
      <c r="J22" s="27">
        <v>0</v>
      </c>
      <c r="K22" s="29">
        <v>0</v>
      </c>
      <c r="L22" s="29">
        <v>0</v>
      </c>
      <c r="M22" s="29">
        <v>0</v>
      </c>
      <c r="N22" s="29">
        <v>0</v>
      </c>
      <c r="O22" s="29">
        <v>24</v>
      </c>
      <c r="P22" s="29">
        <v>0</v>
      </c>
      <c r="Q22" s="107">
        <v>3536</v>
      </c>
      <c r="R22" s="30">
        <v>3460</v>
      </c>
      <c r="S22" s="30">
        <v>3460</v>
      </c>
      <c r="T22" s="108">
        <v>3397</v>
      </c>
      <c r="U22" s="31">
        <v>3507</v>
      </c>
      <c r="V22" s="27">
        <v>43</v>
      </c>
      <c r="W22" s="27">
        <v>0</v>
      </c>
      <c r="X22" s="27">
        <v>44</v>
      </c>
      <c r="Y22" s="27">
        <v>0</v>
      </c>
      <c r="Z22" s="27">
        <v>58</v>
      </c>
      <c r="AA22" s="27">
        <v>0</v>
      </c>
      <c r="AB22" s="32">
        <f t="shared" si="0"/>
        <v>110</v>
      </c>
      <c r="AC22" s="33">
        <f t="shared" si="1"/>
        <v>-63</v>
      </c>
      <c r="AD22" s="27">
        <v>151</v>
      </c>
      <c r="AE22" s="34">
        <f t="shared" si="2"/>
        <v>0.9677152317880795</v>
      </c>
      <c r="AF22" s="35">
        <f t="shared" si="3"/>
        <v>147.33333333333334</v>
      </c>
      <c r="AG22" s="34">
        <f t="shared" si="4"/>
        <v>0.96069004524886881</v>
      </c>
      <c r="AH22" s="36">
        <f t="shared" si="5"/>
        <v>1</v>
      </c>
      <c r="AI22" s="37">
        <f t="shared" si="6"/>
        <v>1</v>
      </c>
      <c r="AJ22" s="49">
        <v>8.8889999999999993</v>
      </c>
      <c r="AK22" s="332">
        <v>154.44999999999999</v>
      </c>
      <c r="AL22" s="40">
        <f t="shared" si="7"/>
        <v>1372.9060499999998</v>
      </c>
      <c r="AM22" s="49">
        <v>29.401</v>
      </c>
      <c r="AN22" s="27">
        <v>959</v>
      </c>
      <c r="AO22" s="42">
        <f t="shared" si="8"/>
        <v>28195.559000000001</v>
      </c>
      <c r="AP22" s="43">
        <f t="shared" si="9"/>
        <v>8704.2876214306743</v>
      </c>
      <c r="AQ22" s="40">
        <f t="shared" si="10"/>
        <v>144.16666666666666</v>
      </c>
      <c r="AR22" s="27">
        <v>0</v>
      </c>
      <c r="AS22" s="45">
        <v>0</v>
      </c>
      <c r="AT22" s="45">
        <v>0</v>
      </c>
      <c r="AU22" s="27">
        <v>0</v>
      </c>
      <c r="AV22" s="45">
        <v>0</v>
      </c>
      <c r="AW22" s="27">
        <v>0</v>
      </c>
      <c r="AX22" s="27">
        <v>0</v>
      </c>
      <c r="AY22" s="4"/>
      <c r="AZ22" s="61">
        <v>1041</v>
      </c>
      <c r="BA22" s="61">
        <v>1064</v>
      </c>
      <c r="BB22" s="61">
        <v>1402</v>
      </c>
      <c r="BC22" s="46">
        <f t="shared" si="16"/>
        <v>23</v>
      </c>
      <c r="BD22" s="46">
        <f t="shared" si="11"/>
        <v>8704.2876214306743</v>
      </c>
      <c r="BE22" s="109">
        <f t="shared" si="12"/>
        <v>58.416666666666664</v>
      </c>
      <c r="BF22" s="48">
        <v>2.173</v>
      </c>
      <c r="BG22" s="49">
        <v>1.6379999999999999</v>
      </c>
      <c r="BH22" s="50">
        <v>29.7</v>
      </c>
      <c r="BI22" s="52">
        <v>26.73</v>
      </c>
      <c r="BJ22" s="52">
        <v>22.07</v>
      </c>
      <c r="BK22" s="52">
        <v>24.7</v>
      </c>
      <c r="BL22" s="115">
        <v>989.33</v>
      </c>
      <c r="BM22" s="50">
        <v>50.04</v>
      </c>
      <c r="BN22" s="53">
        <v>0.92869999999999997</v>
      </c>
      <c r="BO22" s="47">
        <v>91.95</v>
      </c>
      <c r="BP22" s="47">
        <v>86.01</v>
      </c>
      <c r="BQ22" s="54">
        <f t="shared" si="13"/>
        <v>-5.9399999999999977</v>
      </c>
      <c r="BR22" s="46">
        <v>12338</v>
      </c>
      <c r="BS22" s="46">
        <v>12155</v>
      </c>
      <c r="BT22" s="56">
        <f t="shared" si="14"/>
        <v>-183</v>
      </c>
      <c r="BU22" s="46">
        <f t="shared" si="15"/>
        <v>3.8109999999999999</v>
      </c>
      <c r="BV22" s="47">
        <v>24</v>
      </c>
      <c r="BW22" s="47">
        <v>23.05</v>
      </c>
      <c r="BX22" s="5"/>
      <c r="BY22" s="47">
        <v>24</v>
      </c>
      <c r="BZ22" s="47">
        <v>2.75</v>
      </c>
    </row>
    <row r="23" spans="1:78">
      <c r="A23" s="718"/>
      <c r="B23" s="24">
        <v>42837</v>
      </c>
      <c r="C23" s="25">
        <v>88.9</v>
      </c>
      <c r="D23" s="26">
        <v>0.34499999999999997</v>
      </c>
      <c r="E23" s="27">
        <v>105</v>
      </c>
      <c r="F23" s="27">
        <v>72</v>
      </c>
      <c r="G23" s="27">
        <v>24</v>
      </c>
      <c r="H23" s="27">
        <v>0</v>
      </c>
      <c r="I23" s="27">
        <v>24</v>
      </c>
      <c r="J23" s="27">
        <v>0</v>
      </c>
      <c r="K23" s="29">
        <v>0</v>
      </c>
      <c r="L23" s="29">
        <v>0</v>
      </c>
      <c r="M23" s="29">
        <v>0</v>
      </c>
      <c r="N23" s="29">
        <v>0</v>
      </c>
      <c r="O23" s="29">
        <v>23</v>
      </c>
      <c r="P23" s="29">
        <v>0</v>
      </c>
      <c r="Q23" s="116">
        <v>3506</v>
      </c>
      <c r="R23" s="30">
        <v>3423</v>
      </c>
      <c r="S23" s="30">
        <v>3423</v>
      </c>
      <c r="T23" s="108">
        <v>3384</v>
      </c>
      <c r="U23" s="31">
        <v>3497</v>
      </c>
      <c r="V23" s="27">
        <v>43</v>
      </c>
      <c r="W23" s="27">
        <v>0</v>
      </c>
      <c r="X23" s="27">
        <v>44</v>
      </c>
      <c r="Y23" s="27">
        <v>0</v>
      </c>
      <c r="Z23" s="27">
        <v>59</v>
      </c>
      <c r="AA23" s="27">
        <v>0</v>
      </c>
      <c r="AB23" s="32">
        <f t="shared" si="0"/>
        <v>113</v>
      </c>
      <c r="AC23" s="33">
        <f t="shared" si="1"/>
        <v>-39</v>
      </c>
      <c r="AD23" s="27">
        <v>153</v>
      </c>
      <c r="AE23" s="34">
        <f t="shared" si="2"/>
        <v>0.95234204793028321</v>
      </c>
      <c r="AF23" s="35">
        <f t="shared" si="3"/>
        <v>146.08333333333334</v>
      </c>
      <c r="AG23" s="34">
        <f t="shared" si="4"/>
        <v>0.96520250998288648</v>
      </c>
      <c r="AH23" s="36">
        <f t="shared" si="5"/>
        <v>1</v>
      </c>
      <c r="AI23" s="37">
        <f t="shared" si="6"/>
        <v>0.99600456621004574</v>
      </c>
      <c r="AJ23" s="49">
        <v>8.8490000000000002</v>
      </c>
      <c r="AK23" s="332">
        <v>155.35</v>
      </c>
      <c r="AL23" s="40">
        <f t="shared" si="7"/>
        <v>1374.6921500000001</v>
      </c>
      <c r="AM23" s="49">
        <v>29.402000000000001</v>
      </c>
      <c r="AN23" s="27">
        <v>960</v>
      </c>
      <c r="AO23" s="42">
        <f t="shared" si="8"/>
        <v>28225.920000000002</v>
      </c>
      <c r="AP23" s="43">
        <f t="shared" si="9"/>
        <v>8747.2258126477536</v>
      </c>
      <c r="AQ23" s="40">
        <f t="shared" si="10"/>
        <v>142.625</v>
      </c>
      <c r="AR23" s="27">
        <v>0</v>
      </c>
      <c r="AS23" s="45">
        <v>0</v>
      </c>
      <c r="AT23" s="45">
        <v>0</v>
      </c>
      <c r="AU23" s="27">
        <v>0</v>
      </c>
      <c r="AV23" s="45">
        <v>14</v>
      </c>
      <c r="AW23" s="27">
        <v>60</v>
      </c>
      <c r="AX23" s="27">
        <v>0</v>
      </c>
      <c r="AY23" s="4"/>
      <c r="AZ23" s="61">
        <v>1025</v>
      </c>
      <c r="BA23" s="61">
        <v>1053</v>
      </c>
      <c r="BB23" s="61">
        <v>1419</v>
      </c>
      <c r="BC23" s="46">
        <f t="shared" si="16"/>
        <v>28</v>
      </c>
      <c r="BD23" s="46">
        <f t="shared" si="11"/>
        <v>8747.2258126477536</v>
      </c>
      <c r="BE23" s="109">
        <f t="shared" si="12"/>
        <v>59.125</v>
      </c>
      <c r="BF23" s="48">
        <v>2.0590000000000002</v>
      </c>
      <c r="BG23" s="49">
        <v>2.0670000000000002</v>
      </c>
      <c r="BH23" s="50">
        <v>29.33</v>
      </c>
      <c r="BI23" s="52">
        <v>26.98</v>
      </c>
      <c r="BJ23" s="52">
        <v>22.37</v>
      </c>
      <c r="BK23" s="52">
        <v>24.25</v>
      </c>
      <c r="BL23" s="52">
        <v>987.9</v>
      </c>
      <c r="BM23" s="50">
        <v>49.98</v>
      </c>
      <c r="BN23" s="53">
        <v>0.92930000000000001</v>
      </c>
      <c r="BO23" s="47">
        <v>91.71</v>
      </c>
      <c r="BP23" s="47">
        <v>85.98</v>
      </c>
      <c r="BQ23" s="54">
        <f t="shared" si="13"/>
        <v>-5.7299999999999898</v>
      </c>
      <c r="BR23" s="46">
        <v>12744</v>
      </c>
      <c r="BS23" s="46">
        <v>12551</v>
      </c>
      <c r="BT23" s="56">
        <f t="shared" si="14"/>
        <v>-193</v>
      </c>
      <c r="BU23" s="46">
        <f t="shared" si="15"/>
        <v>4.1260000000000003</v>
      </c>
      <c r="BV23" s="47">
        <v>24</v>
      </c>
      <c r="BW23" s="47">
        <v>24</v>
      </c>
      <c r="BY23" s="47">
        <v>24</v>
      </c>
      <c r="BZ23" s="47">
        <v>6.95</v>
      </c>
    </row>
    <row r="24" spans="1:78">
      <c r="A24" s="718"/>
      <c r="B24" s="24">
        <v>42838</v>
      </c>
      <c r="C24" s="25">
        <v>90.2</v>
      </c>
      <c r="D24" s="26">
        <v>0.33600000000000002</v>
      </c>
      <c r="E24" s="28">
        <v>108</v>
      </c>
      <c r="F24" s="28">
        <v>76</v>
      </c>
      <c r="G24" s="28">
        <v>24</v>
      </c>
      <c r="H24" s="28">
        <v>0</v>
      </c>
      <c r="I24" s="28">
        <v>24</v>
      </c>
      <c r="J24" s="28">
        <v>0</v>
      </c>
      <c r="K24" s="28">
        <v>0</v>
      </c>
      <c r="L24" s="28">
        <v>0</v>
      </c>
      <c r="M24" s="28">
        <v>0</v>
      </c>
      <c r="N24" s="28">
        <v>0</v>
      </c>
      <c r="O24" s="28">
        <v>0</v>
      </c>
      <c r="P24" s="28">
        <v>0</v>
      </c>
      <c r="Q24" s="116">
        <v>3495</v>
      </c>
      <c r="R24" s="117">
        <v>3158</v>
      </c>
      <c r="S24" s="118">
        <v>3158</v>
      </c>
      <c r="T24" s="119">
        <v>3105</v>
      </c>
      <c r="U24" s="119">
        <v>3203</v>
      </c>
      <c r="V24" s="28">
        <v>42</v>
      </c>
      <c r="W24" s="28">
        <v>0</v>
      </c>
      <c r="X24" s="28">
        <v>43</v>
      </c>
      <c r="Y24" s="28">
        <v>0</v>
      </c>
      <c r="Z24" s="28">
        <v>60</v>
      </c>
      <c r="AA24" s="28">
        <v>0</v>
      </c>
      <c r="AB24" s="32">
        <f t="shared" si="0"/>
        <v>98</v>
      </c>
      <c r="AC24" s="33">
        <f t="shared" si="1"/>
        <v>-53</v>
      </c>
      <c r="AD24" s="28">
        <v>137</v>
      </c>
      <c r="AE24" s="34">
        <f t="shared" si="2"/>
        <v>0.97414841849148415</v>
      </c>
      <c r="AF24" s="35">
        <f t="shared" si="3"/>
        <v>145.625</v>
      </c>
      <c r="AG24" s="34">
        <f t="shared" si="4"/>
        <v>0.88841201716738194</v>
      </c>
      <c r="AH24" s="36">
        <f t="shared" si="5"/>
        <v>1</v>
      </c>
      <c r="AI24" s="37">
        <f t="shared" si="6"/>
        <v>0.91034482758620683</v>
      </c>
      <c r="AJ24" s="49">
        <v>8.9130000000000003</v>
      </c>
      <c r="AK24" s="332">
        <v>153.86000000000001</v>
      </c>
      <c r="AL24" s="40">
        <f t="shared" si="7"/>
        <v>1371.3541800000003</v>
      </c>
      <c r="AM24" s="49">
        <v>27.021000000000001</v>
      </c>
      <c r="AN24" s="27">
        <v>956</v>
      </c>
      <c r="AO24" s="42">
        <f t="shared" si="8"/>
        <v>25832.076000000001</v>
      </c>
      <c r="AP24" s="43">
        <f t="shared" si="9"/>
        <v>8761.1691400966192</v>
      </c>
      <c r="AQ24" s="122">
        <f t="shared" si="10"/>
        <v>131.58333333333334</v>
      </c>
      <c r="AR24" s="28">
        <v>0</v>
      </c>
      <c r="AS24" s="28">
        <v>0</v>
      </c>
      <c r="AT24" s="28">
        <v>0</v>
      </c>
      <c r="AU24" s="28">
        <v>0</v>
      </c>
      <c r="AV24" s="28">
        <v>13</v>
      </c>
      <c r="AW24" s="28">
        <v>1440</v>
      </c>
      <c r="AX24" s="28">
        <v>0</v>
      </c>
      <c r="AY24" s="4"/>
      <c r="AZ24" s="28">
        <v>1017</v>
      </c>
      <c r="BA24" s="28">
        <v>1044</v>
      </c>
      <c r="BB24" s="28">
        <v>1142</v>
      </c>
      <c r="BC24" s="46">
        <f t="shared" si="16"/>
        <v>27</v>
      </c>
      <c r="BD24" s="46">
        <f t="shared" si="11"/>
        <v>8761.1691400966192</v>
      </c>
      <c r="BE24" s="109">
        <f t="shared" si="12"/>
        <v>47.583333333333336</v>
      </c>
      <c r="BF24" s="120">
        <v>0.63200000000000001</v>
      </c>
      <c r="BG24" s="120">
        <v>0.53100000000000003</v>
      </c>
      <c r="BH24" s="121">
        <v>29.18</v>
      </c>
      <c r="BI24" s="121">
        <v>26.89</v>
      </c>
      <c r="BJ24" s="121">
        <v>22.17</v>
      </c>
      <c r="BK24" s="121">
        <v>24.38</v>
      </c>
      <c r="BL24" s="122">
        <v>987.1</v>
      </c>
      <c r="BM24" s="122">
        <v>49.95</v>
      </c>
      <c r="BN24" s="123">
        <v>0.92889999999999995</v>
      </c>
      <c r="BO24" s="64">
        <v>91.65</v>
      </c>
      <c r="BP24" s="64">
        <v>85.97</v>
      </c>
      <c r="BQ24" s="54">
        <f t="shared" si="13"/>
        <v>-5.6800000000000068</v>
      </c>
      <c r="BR24" s="65">
        <v>12795</v>
      </c>
      <c r="BS24" s="65">
        <v>12580</v>
      </c>
      <c r="BT24" s="56">
        <f t="shared" si="14"/>
        <v>-215</v>
      </c>
      <c r="BU24" s="46">
        <f t="shared" si="15"/>
        <v>1.163</v>
      </c>
      <c r="BV24" s="122">
        <v>24</v>
      </c>
      <c r="BW24" s="122">
        <v>24</v>
      </c>
      <c r="BY24" s="122">
        <v>24</v>
      </c>
      <c r="BZ24" s="122">
        <v>6.73</v>
      </c>
    </row>
    <row r="25" spans="1:78">
      <c r="A25" s="718"/>
      <c r="B25" s="24">
        <v>42839</v>
      </c>
      <c r="C25" s="25">
        <v>90.66</v>
      </c>
      <c r="D25" s="26">
        <v>0.3513</v>
      </c>
      <c r="E25" s="124">
        <v>106</v>
      </c>
      <c r="F25" s="124">
        <v>76</v>
      </c>
      <c r="G25" s="27">
        <v>24</v>
      </c>
      <c r="H25" s="27">
        <v>0</v>
      </c>
      <c r="I25" s="27">
        <v>24</v>
      </c>
      <c r="J25" s="27">
        <v>0</v>
      </c>
      <c r="K25" s="29">
        <v>0</v>
      </c>
      <c r="L25" s="29">
        <v>0</v>
      </c>
      <c r="M25" s="29">
        <v>0</v>
      </c>
      <c r="N25" s="29">
        <v>0</v>
      </c>
      <c r="O25" s="29">
        <v>0</v>
      </c>
      <c r="P25" s="29">
        <v>0</v>
      </c>
      <c r="Q25" s="116">
        <v>3488</v>
      </c>
      <c r="R25" s="117">
        <v>3150</v>
      </c>
      <c r="S25" s="125">
        <v>3150</v>
      </c>
      <c r="T25" s="31">
        <v>3087</v>
      </c>
      <c r="U25" s="31">
        <v>3187</v>
      </c>
      <c r="V25" s="27">
        <v>42</v>
      </c>
      <c r="W25" s="27">
        <v>0</v>
      </c>
      <c r="X25" s="27">
        <v>43</v>
      </c>
      <c r="Y25" s="27">
        <v>0</v>
      </c>
      <c r="Z25" s="27">
        <v>60</v>
      </c>
      <c r="AA25" s="27">
        <v>0</v>
      </c>
      <c r="AB25" s="32">
        <f t="shared" si="0"/>
        <v>100</v>
      </c>
      <c r="AC25" s="33">
        <f t="shared" si="1"/>
        <v>-63</v>
      </c>
      <c r="AD25" s="28">
        <v>137</v>
      </c>
      <c r="AE25" s="34">
        <f t="shared" si="2"/>
        <v>0.96928223844282235</v>
      </c>
      <c r="AF25" s="35">
        <f t="shared" si="3"/>
        <v>145.33333333333334</v>
      </c>
      <c r="AG25" s="34">
        <f t="shared" si="4"/>
        <v>0.88503440366972475</v>
      </c>
      <c r="AH25" s="36">
        <f t="shared" si="5"/>
        <v>1</v>
      </c>
      <c r="AI25" s="37">
        <f t="shared" si="6"/>
        <v>0.91034482758620683</v>
      </c>
      <c r="AJ25" s="49">
        <v>8.84</v>
      </c>
      <c r="AK25" s="332">
        <v>154.66</v>
      </c>
      <c r="AL25" s="40">
        <f t="shared" si="7"/>
        <v>1367.1943999999999</v>
      </c>
      <c r="AM25" s="49">
        <v>26.789000000000001</v>
      </c>
      <c r="AN25" s="27">
        <v>954</v>
      </c>
      <c r="AO25" s="42">
        <f t="shared" si="8"/>
        <v>25556.706000000002</v>
      </c>
      <c r="AP25" s="43">
        <f t="shared" si="9"/>
        <v>8721.7040492387441</v>
      </c>
      <c r="AQ25" s="40">
        <f t="shared" si="10"/>
        <v>131.25</v>
      </c>
      <c r="AR25" s="27">
        <v>0</v>
      </c>
      <c r="AS25" s="45">
        <v>0</v>
      </c>
      <c r="AT25" s="45">
        <v>0</v>
      </c>
      <c r="AU25" s="27">
        <v>0</v>
      </c>
      <c r="AV25" s="45">
        <v>13</v>
      </c>
      <c r="AW25" s="27">
        <v>1440</v>
      </c>
      <c r="AX25" s="27">
        <v>0</v>
      </c>
      <c r="AY25" s="4"/>
      <c r="AZ25" s="46">
        <v>1014</v>
      </c>
      <c r="BA25" s="46">
        <v>1036</v>
      </c>
      <c r="BB25" s="46">
        <v>1137</v>
      </c>
      <c r="BC25" s="46">
        <f t="shared" si="16"/>
        <v>22</v>
      </c>
      <c r="BD25" s="46">
        <f t="shared" si="11"/>
        <v>8721.7040492387441</v>
      </c>
      <c r="BE25" s="109">
        <f t="shared" si="12"/>
        <v>47.375</v>
      </c>
      <c r="BF25" s="48">
        <v>0.629</v>
      </c>
      <c r="BG25" s="49">
        <v>0.52200000000000002</v>
      </c>
      <c r="BH25" s="50">
        <v>29.13</v>
      </c>
      <c r="BI25" s="52">
        <v>26.74</v>
      </c>
      <c r="BJ25" s="52">
        <v>21.9</v>
      </c>
      <c r="BK25" s="52">
        <v>24.22</v>
      </c>
      <c r="BL25" s="52">
        <v>984.79</v>
      </c>
      <c r="BM25" s="50">
        <v>49.95</v>
      </c>
      <c r="BN25" s="53">
        <v>0.92800000000000005</v>
      </c>
      <c r="BO25" s="64">
        <v>91.93</v>
      </c>
      <c r="BP25" s="64">
        <v>85.91</v>
      </c>
      <c r="BQ25" s="54">
        <f t="shared" si="13"/>
        <v>-6.0200000000000102</v>
      </c>
      <c r="BR25" s="65">
        <v>12771</v>
      </c>
      <c r="BS25" s="65">
        <v>12563</v>
      </c>
      <c r="BT25" s="56">
        <f t="shared" si="14"/>
        <v>-208</v>
      </c>
      <c r="BU25" s="46">
        <f t="shared" si="15"/>
        <v>1.151</v>
      </c>
      <c r="BV25" s="47">
        <v>24</v>
      </c>
      <c r="BW25" s="47">
        <v>24</v>
      </c>
      <c r="BY25" s="47">
        <v>24</v>
      </c>
      <c r="BZ25" s="47">
        <v>8.1</v>
      </c>
    </row>
    <row r="26" spans="1:78">
      <c r="A26" s="718"/>
      <c r="B26" s="24">
        <v>42840</v>
      </c>
      <c r="C26" s="25">
        <v>92.9</v>
      </c>
      <c r="D26" s="26">
        <v>0.34399999999999997</v>
      </c>
      <c r="E26" s="28">
        <v>108</v>
      </c>
      <c r="F26" s="28">
        <v>78</v>
      </c>
      <c r="G26" s="27">
        <v>24</v>
      </c>
      <c r="H26" s="27">
        <v>0</v>
      </c>
      <c r="I26" s="27">
        <v>24</v>
      </c>
      <c r="J26" s="27">
        <v>0</v>
      </c>
      <c r="K26" s="29">
        <v>0</v>
      </c>
      <c r="L26" s="29">
        <v>0</v>
      </c>
      <c r="M26" s="29">
        <v>0</v>
      </c>
      <c r="N26" s="29">
        <v>0</v>
      </c>
      <c r="O26" s="29">
        <v>0</v>
      </c>
      <c r="P26" s="29">
        <v>0</v>
      </c>
      <c r="Q26" s="116">
        <v>3472</v>
      </c>
      <c r="R26" s="117">
        <v>3132</v>
      </c>
      <c r="S26" s="117">
        <v>3132</v>
      </c>
      <c r="T26" s="31">
        <v>3066</v>
      </c>
      <c r="U26" s="31">
        <v>3165</v>
      </c>
      <c r="V26" s="27">
        <v>42</v>
      </c>
      <c r="W26" s="28">
        <v>0</v>
      </c>
      <c r="X26" s="28">
        <v>43</v>
      </c>
      <c r="Y26" s="28">
        <v>0</v>
      </c>
      <c r="Z26" s="28">
        <v>60</v>
      </c>
      <c r="AA26" s="28">
        <v>0</v>
      </c>
      <c r="AB26" s="32">
        <f t="shared" si="0"/>
        <v>99</v>
      </c>
      <c r="AC26" s="33">
        <f t="shared" si="1"/>
        <v>-66</v>
      </c>
      <c r="AD26" s="28">
        <v>135</v>
      </c>
      <c r="AE26" s="34">
        <f t="shared" si="2"/>
        <v>0.97685185185185186</v>
      </c>
      <c r="AF26" s="35">
        <f t="shared" si="3"/>
        <v>144.66666666666666</v>
      </c>
      <c r="AG26" s="34">
        <f t="shared" si="4"/>
        <v>0.88306451612903225</v>
      </c>
      <c r="AH26" s="36">
        <f t="shared" si="5"/>
        <v>1</v>
      </c>
      <c r="AI26" s="37">
        <f t="shared" si="6"/>
        <v>0.91034482758620683</v>
      </c>
      <c r="AJ26" s="49">
        <v>8.85</v>
      </c>
      <c r="AK26" s="332">
        <v>154.57</v>
      </c>
      <c r="AL26" s="40">
        <f t="shared" si="7"/>
        <v>1367.9444999999998</v>
      </c>
      <c r="AM26" s="49">
        <v>26.94</v>
      </c>
      <c r="AN26" s="27">
        <v>940</v>
      </c>
      <c r="AO26" s="42">
        <f t="shared" si="8"/>
        <v>25323.600000000002</v>
      </c>
      <c r="AP26" s="43">
        <f t="shared" si="9"/>
        <v>8705.6570450097861</v>
      </c>
      <c r="AQ26" s="40">
        <f t="shared" si="10"/>
        <v>130.5</v>
      </c>
      <c r="AR26" s="27">
        <v>0</v>
      </c>
      <c r="AS26" s="45">
        <v>0</v>
      </c>
      <c r="AT26" s="45">
        <v>0</v>
      </c>
      <c r="AU26" s="27">
        <v>0</v>
      </c>
      <c r="AV26" s="45">
        <v>13</v>
      </c>
      <c r="AW26" s="27">
        <v>1440</v>
      </c>
      <c r="AX26" s="27">
        <v>0</v>
      </c>
      <c r="AY26" s="4"/>
      <c r="AZ26" s="46">
        <v>1004</v>
      </c>
      <c r="BA26" s="46">
        <v>1028</v>
      </c>
      <c r="BB26" s="46">
        <v>1133</v>
      </c>
      <c r="BC26" s="46">
        <f t="shared" si="16"/>
        <v>24</v>
      </c>
      <c r="BD26" s="46">
        <f t="shared" si="11"/>
        <v>8705.6570450097861</v>
      </c>
      <c r="BE26" s="109">
        <f t="shared" si="12"/>
        <v>47.208333333333336</v>
      </c>
      <c r="BF26" s="48">
        <v>0.60199999999999998</v>
      </c>
      <c r="BG26" s="49">
        <v>0.54300000000000004</v>
      </c>
      <c r="BH26" s="50">
        <v>28.9</v>
      </c>
      <c r="BI26" s="52">
        <v>27.09</v>
      </c>
      <c r="BJ26" s="52">
        <v>22.33</v>
      </c>
      <c r="BK26" s="52">
        <v>24.1</v>
      </c>
      <c r="BL26" s="52">
        <v>983.6</v>
      </c>
      <c r="BM26" s="50">
        <v>49.95</v>
      </c>
      <c r="BN26" s="53">
        <v>0.92879999999999996</v>
      </c>
      <c r="BO26" s="64">
        <v>91.85</v>
      </c>
      <c r="BP26" s="64">
        <v>85.85</v>
      </c>
      <c r="BQ26" s="54">
        <f t="shared" si="13"/>
        <v>-6</v>
      </c>
      <c r="BR26" s="65">
        <v>13060</v>
      </c>
      <c r="BS26" s="65">
        <v>12837</v>
      </c>
      <c r="BT26" s="56">
        <f t="shared" si="14"/>
        <v>-223</v>
      </c>
      <c r="BU26" s="46">
        <f t="shared" si="15"/>
        <v>1.145</v>
      </c>
      <c r="BV26" s="47">
        <v>23</v>
      </c>
      <c r="BW26" s="47">
        <v>23</v>
      </c>
      <c r="BY26" s="47">
        <v>24</v>
      </c>
      <c r="BZ26" s="47">
        <v>7.37</v>
      </c>
    </row>
    <row r="27" spans="1:78" ht="12.75" customHeight="1">
      <c r="A27" s="718" t="s">
        <v>185</v>
      </c>
      <c r="B27" s="68">
        <v>42841</v>
      </c>
      <c r="C27" s="69">
        <v>94.55</v>
      </c>
      <c r="D27" s="100">
        <v>0.34079999999999999</v>
      </c>
      <c r="E27" s="72">
        <v>110</v>
      </c>
      <c r="F27" s="72">
        <v>79</v>
      </c>
      <c r="G27" s="72">
        <v>24</v>
      </c>
      <c r="H27" s="72">
        <v>0</v>
      </c>
      <c r="I27" s="72">
        <v>24</v>
      </c>
      <c r="J27" s="72">
        <v>0</v>
      </c>
      <c r="K27" s="126">
        <v>0</v>
      </c>
      <c r="L27" s="126">
        <v>0</v>
      </c>
      <c r="M27" s="126">
        <v>0</v>
      </c>
      <c r="N27" s="126">
        <v>0</v>
      </c>
      <c r="O27" s="126">
        <v>0</v>
      </c>
      <c r="P27" s="126">
        <v>0</v>
      </c>
      <c r="Q27" s="127">
        <v>3455</v>
      </c>
      <c r="R27" s="128">
        <v>3007</v>
      </c>
      <c r="S27" s="128">
        <v>3007</v>
      </c>
      <c r="T27" s="76">
        <v>2944</v>
      </c>
      <c r="U27" s="76">
        <v>3042</v>
      </c>
      <c r="V27" s="72">
        <v>41</v>
      </c>
      <c r="W27" s="72">
        <v>0</v>
      </c>
      <c r="X27" s="72">
        <v>43</v>
      </c>
      <c r="Y27" s="72">
        <v>0</v>
      </c>
      <c r="Z27" s="72">
        <v>60</v>
      </c>
      <c r="AA27" s="72">
        <v>0</v>
      </c>
      <c r="AB27" s="77">
        <f t="shared" si="0"/>
        <v>98</v>
      </c>
      <c r="AC27" s="78">
        <f t="shared" si="1"/>
        <v>-63</v>
      </c>
      <c r="AD27" s="72">
        <v>132</v>
      </c>
      <c r="AE27" s="79">
        <f t="shared" si="2"/>
        <v>0.96022727272727271</v>
      </c>
      <c r="AF27" s="80">
        <f t="shared" si="3"/>
        <v>143.95833333333334</v>
      </c>
      <c r="AG27" s="79">
        <f t="shared" si="4"/>
        <v>0.85209840810419679</v>
      </c>
      <c r="AH27" s="81">
        <f t="shared" si="5"/>
        <v>1</v>
      </c>
      <c r="AI27" s="82">
        <f t="shared" si="6"/>
        <v>0.88194444444444442</v>
      </c>
      <c r="AJ27" s="130">
        <v>8.8960000000000008</v>
      </c>
      <c r="AK27" s="329">
        <v>157.51</v>
      </c>
      <c r="AL27" s="103">
        <f t="shared" si="7"/>
        <v>1401.2089599999999</v>
      </c>
      <c r="AM27" s="130">
        <v>25.684000000000001</v>
      </c>
      <c r="AN27" s="71">
        <v>940</v>
      </c>
      <c r="AO27" s="87">
        <f t="shared" si="8"/>
        <v>24142.960000000003</v>
      </c>
      <c r="AP27" s="88">
        <f t="shared" si="9"/>
        <v>8676.687826086958</v>
      </c>
      <c r="AQ27" s="103">
        <f t="shared" si="10"/>
        <v>125.29166666666667</v>
      </c>
      <c r="AR27" s="71">
        <v>0</v>
      </c>
      <c r="AS27" s="91">
        <v>0</v>
      </c>
      <c r="AT27" s="91">
        <v>0</v>
      </c>
      <c r="AU27" s="71">
        <v>0</v>
      </c>
      <c r="AV27" s="91">
        <v>17</v>
      </c>
      <c r="AW27" s="71">
        <v>1440</v>
      </c>
      <c r="AX27" s="71">
        <v>0</v>
      </c>
      <c r="AY27" s="4"/>
      <c r="AZ27" s="92">
        <v>995</v>
      </c>
      <c r="BA27" s="92">
        <v>1023</v>
      </c>
      <c r="BB27" s="92">
        <v>1024</v>
      </c>
      <c r="BC27" s="92">
        <f t="shared" si="16"/>
        <v>28</v>
      </c>
      <c r="BD27" s="92">
        <f t="shared" si="11"/>
        <v>8676.687826086958</v>
      </c>
      <c r="BE27" s="94">
        <f t="shared" si="12"/>
        <v>42.666666666666664</v>
      </c>
      <c r="BF27" s="129">
        <v>0</v>
      </c>
      <c r="BG27" s="130">
        <v>0</v>
      </c>
      <c r="BH27" s="131">
        <v>28.68</v>
      </c>
      <c r="BI27" s="132">
        <v>26.94</v>
      </c>
      <c r="BJ27" s="132">
        <v>22.23</v>
      </c>
      <c r="BK27" s="132">
        <v>24.17</v>
      </c>
      <c r="BL27" s="132">
        <v>982.75</v>
      </c>
      <c r="BM27" s="132">
        <v>49.9</v>
      </c>
      <c r="BN27" s="133">
        <v>0.92830000000000001</v>
      </c>
      <c r="BO27" s="134">
        <v>91.33</v>
      </c>
      <c r="BP27" s="134">
        <v>85.6</v>
      </c>
      <c r="BQ27" s="54">
        <f t="shared" si="13"/>
        <v>-5.730000000000004</v>
      </c>
      <c r="BR27" s="134">
        <v>13091</v>
      </c>
      <c r="BS27" s="134">
        <v>12869</v>
      </c>
      <c r="BT27" s="56">
        <f t="shared" si="14"/>
        <v>-222</v>
      </c>
      <c r="BU27" s="92">
        <f t="shared" si="15"/>
        <v>0</v>
      </c>
      <c r="BV27" s="94">
        <v>0</v>
      </c>
      <c r="BW27" s="94">
        <v>0</v>
      </c>
      <c r="BY27" s="94">
        <v>24</v>
      </c>
      <c r="BZ27" s="94">
        <v>7</v>
      </c>
    </row>
    <row r="28" spans="1:78">
      <c r="A28" s="718"/>
      <c r="B28" s="68">
        <v>42842</v>
      </c>
      <c r="C28" s="69">
        <v>94.9</v>
      </c>
      <c r="D28" s="100">
        <v>0.37</v>
      </c>
      <c r="E28" s="72">
        <v>107</v>
      </c>
      <c r="F28" s="72">
        <v>79</v>
      </c>
      <c r="G28" s="72">
        <v>24</v>
      </c>
      <c r="H28" s="72">
        <v>0</v>
      </c>
      <c r="I28" s="72">
        <v>24</v>
      </c>
      <c r="J28" s="72">
        <v>0</v>
      </c>
      <c r="K28" s="126">
        <v>0</v>
      </c>
      <c r="L28" s="126">
        <v>0</v>
      </c>
      <c r="M28" s="126">
        <v>0</v>
      </c>
      <c r="N28" s="126">
        <v>0</v>
      </c>
      <c r="O28" s="126">
        <v>0</v>
      </c>
      <c r="P28" s="126">
        <v>0</v>
      </c>
      <c r="Q28" s="127">
        <v>3446</v>
      </c>
      <c r="R28" s="75">
        <v>3074</v>
      </c>
      <c r="S28" s="75">
        <v>3074</v>
      </c>
      <c r="T28" s="76">
        <v>3020</v>
      </c>
      <c r="U28" s="76">
        <v>3122</v>
      </c>
      <c r="V28" s="72">
        <v>41</v>
      </c>
      <c r="W28" s="72">
        <v>0</v>
      </c>
      <c r="X28" s="72">
        <v>42</v>
      </c>
      <c r="Y28" s="72">
        <v>0</v>
      </c>
      <c r="Z28" s="72">
        <v>60</v>
      </c>
      <c r="AA28" s="72">
        <v>0</v>
      </c>
      <c r="AB28" s="77">
        <f t="shared" si="0"/>
        <v>102</v>
      </c>
      <c r="AC28" s="78">
        <f t="shared" si="1"/>
        <v>-54</v>
      </c>
      <c r="AD28" s="72">
        <v>134</v>
      </c>
      <c r="AE28" s="79">
        <f t="shared" si="2"/>
        <v>0.970771144278607</v>
      </c>
      <c r="AF28" s="80">
        <f t="shared" si="3"/>
        <v>143.58333333333334</v>
      </c>
      <c r="AG28" s="79">
        <f t="shared" si="4"/>
        <v>0.87637840975043524</v>
      </c>
      <c r="AH28" s="81">
        <f t="shared" si="5"/>
        <v>1</v>
      </c>
      <c r="AI28" s="82">
        <f t="shared" si="6"/>
        <v>0.90209790209790208</v>
      </c>
      <c r="AJ28" s="130">
        <v>8.9009999999999998</v>
      </c>
      <c r="AK28" s="329">
        <v>155.6</v>
      </c>
      <c r="AL28" s="103">
        <f t="shared" si="7"/>
        <v>1384.9956</v>
      </c>
      <c r="AM28" s="130">
        <v>26.308</v>
      </c>
      <c r="AN28" s="71">
        <v>945</v>
      </c>
      <c r="AO28" s="87">
        <f t="shared" si="8"/>
        <v>24861.06</v>
      </c>
      <c r="AP28" s="88">
        <f t="shared" si="9"/>
        <v>8690.7468874172191</v>
      </c>
      <c r="AQ28" s="103">
        <f t="shared" si="10"/>
        <v>128.08333333333334</v>
      </c>
      <c r="AR28" s="71">
        <v>0</v>
      </c>
      <c r="AS28" s="91">
        <v>0</v>
      </c>
      <c r="AT28" s="71">
        <v>0</v>
      </c>
      <c r="AU28" s="71">
        <v>0</v>
      </c>
      <c r="AV28" s="91">
        <v>14</v>
      </c>
      <c r="AW28" s="71">
        <v>1440</v>
      </c>
      <c r="AX28" s="71">
        <v>0</v>
      </c>
      <c r="AY28" s="4"/>
      <c r="AZ28" s="92">
        <v>988</v>
      </c>
      <c r="BA28" s="92">
        <v>1021</v>
      </c>
      <c r="BB28" s="92">
        <v>1113</v>
      </c>
      <c r="BC28" s="92">
        <f t="shared" si="16"/>
        <v>33</v>
      </c>
      <c r="BD28" s="92">
        <f t="shared" si="11"/>
        <v>8690.7468874172191</v>
      </c>
      <c r="BE28" s="94">
        <f t="shared" si="12"/>
        <v>46.375</v>
      </c>
      <c r="BF28" s="129">
        <v>0.51800000000000002</v>
      </c>
      <c r="BG28" s="130">
        <v>0.52400000000000002</v>
      </c>
      <c r="BH28" s="131">
        <v>28.3</v>
      </c>
      <c r="BI28" s="132">
        <v>26.7</v>
      </c>
      <c r="BJ28" s="132">
        <v>22.1</v>
      </c>
      <c r="BK28" s="132">
        <v>24.3</v>
      </c>
      <c r="BL28" s="135">
        <v>983.8</v>
      </c>
      <c r="BM28" s="132">
        <v>49.97</v>
      </c>
      <c r="BN28" s="133">
        <v>0.92889999999999995</v>
      </c>
      <c r="BO28" s="134">
        <v>90.9</v>
      </c>
      <c r="BP28" s="134">
        <v>85.4</v>
      </c>
      <c r="BQ28" s="54">
        <f t="shared" si="13"/>
        <v>-5.5</v>
      </c>
      <c r="BR28" s="134">
        <v>13075</v>
      </c>
      <c r="BS28" s="134">
        <v>12827</v>
      </c>
      <c r="BT28" s="56">
        <f t="shared" si="14"/>
        <v>-248</v>
      </c>
      <c r="BU28" s="92">
        <f t="shared" si="15"/>
        <v>1.042</v>
      </c>
      <c r="BV28" s="94">
        <v>13</v>
      </c>
      <c r="BW28" s="94">
        <v>13</v>
      </c>
      <c r="BY28" s="94">
        <v>23.7</v>
      </c>
      <c r="BZ28" s="94">
        <v>7.6</v>
      </c>
    </row>
    <row r="29" spans="1:78">
      <c r="A29" s="718"/>
      <c r="B29" s="68">
        <v>42843</v>
      </c>
      <c r="C29" s="69">
        <v>95.4</v>
      </c>
      <c r="D29" s="100">
        <v>0.34300000000000003</v>
      </c>
      <c r="E29" s="72">
        <v>108</v>
      </c>
      <c r="F29" s="72">
        <v>83</v>
      </c>
      <c r="G29" s="72">
        <v>20</v>
      </c>
      <c r="H29" s="72">
        <v>9</v>
      </c>
      <c r="I29" s="72">
        <v>20</v>
      </c>
      <c r="J29" s="72">
        <v>29</v>
      </c>
      <c r="K29" s="126">
        <v>0</v>
      </c>
      <c r="L29" s="126">
        <v>0</v>
      </c>
      <c r="M29" s="126">
        <v>0</v>
      </c>
      <c r="N29" s="126">
        <v>0</v>
      </c>
      <c r="O29" s="126">
        <v>0</v>
      </c>
      <c r="P29" s="126">
        <v>0</v>
      </c>
      <c r="Q29" s="127">
        <v>3437</v>
      </c>
      <c r="R29" s="75">
        <v>3060</v>
      </c>
      <c r="S29" s="75">
        <v>3060</v>
      </c>
      <c r="T29" s="76">
        <v>2602</v>
      </c>
      <c r="U29" s="76">
        <v>2692</v>
      </c>
      <c r="V29" s="72">
        <v>41</v>
      </c>
      <c r="W29" s="72">
        <v>187</v>
      </c>
      <c r="X29" s="72">
        <v>42</v>
      </c>
      <c r="Y29" s="72">
        <v>133</v>
      </c>
      <c r="Z29" s="72">
        <v>60</v>
      </c>
      <c r="AA29" s="72">
        <v>206</v>
      </c>
      <c r="AB29" s="77">
        <f t="shared" si="0"/>
        <v>92</v>
      </c>
      <c r="AC29" s="78">
        <f t="shared" si="1"/>
        <v>-458</v>
      </c>
      <c r="AD29" s="72">
        <v>134</v>
      </c>
      <c r="AE29" s="79">
        <f t="shared" si="2"/>
        <v>0.83706467661691542</v>
      </c>
      <c r="AF29" s="80">
        <f t="shared" si="3"/>
        <v>143.20833333333334</v>
      </c>
      <c r="AG29" s="79">
        <f t="shared" si="4"/>
        <v>0.75705557171952287</v>
      </c>
      <c r="AH29" s="81">
        <f t="shared" si="5"/>
        <v>0.8756167443667443</v>
      </c>
      <c r="AI29" s="82">
        <f t="shared" si="6"/>
        <v>0.75282148407148419</v>
      </c>
      <c r="AJ29" s="130">
        <v>8.9009999999999998</v>
      </c>
      <c r="AK29" s="329">
        <v>158.80000000000001</v>
      </c>
      <c r="AL29" s="103">
        <f t="shared" si="7"/>
        <v>1413.4788000000001</v>
      </c>
      <c r="AM29" s="130">
        <v>22.667000000000002</v>
      </c>
      <c r="AN29" s="71">
        <v>944</v>
      </c>
      <c r="AO29" s="87">
        <f t="shared" si="8"/>
        <v>21397.648000000001</v>
      </c>
      <c r="AP29" s="88">
        <f t="shared" si="9"/>
        <v>8766.7666410453512</v>
      </c>
      <c r="AQ29" s="103">
        <f t="shared" si="10"/>
        <v>127.5</v>
      </c>
      <c r="AR29" s="71">
        <v>17</v>
      </c>
      <c r="AS29" s="91">
        <v>44</v>
      </c>
      <c r="AT29" s="91">
        <v>14</v>
      </c>
      <c r="AU29" s="71">
        <v>78</v>
      </c>
      <c r="AV29" s="91">
        <v>19</v>
      </c>
      <c r="AW29" s="71">
        <v>1234</v>
      </c>
      <c r="AX29" s="71">
        <v>2</v>
      </c>
      <c r="AY29" s="4"/>
      <c r="AZ29" s="92">
        <v>852</v>
      </c>
      <c r="BA29" s="92">
        <v>913</v>
      </c>
      <c r="BB29" s="92">
        <v>927</v>
      </c>
      <c r="BC29" s="92">
        <f t="shared" si="16"/>
        <v>61</v>
      </c>
      <c r="BD29" s="92">
        <f t="shared" si="11"/>
        <v>8766.7666410453512</v>
      </c>
      <c r="BE29" s="94">
        <f t="shared" si="12"/>
        <v>38.625</v>
      </c>
      <c r="BF29" s="129">
        <v>0.35599999999999998</v>
      </c>
      <c r="BG29" s="130">
        <v>0.318</v>
      </c>
      <c r="BH29" s="131">
        <v>28.2</v>
      </c>
      <c r="BI29" s="132">
        <v>23.2</v>
      </c>
      <c r="BJ29" s="132">
        <v>21.4</v>
      </c>
      <c r="BK29" s="132">
        <v>23.8</v>
      </c>
      <c r="BL29" s="135">
        <v>981.9</v>
      </c>
      <c r="BM29" s="131">
        <v>49.8</v>
      </c>
      <c r="BN29" s="133">
        <v>0.92700000000000005</v>
      </c>
      <c r="BO29" s="134">
        <v>88.3</v>
      </c>
      <c r="BP29" s="134">
        <v>84.9</v>
      </c>
      <c r="BQ29" s="54">
        <f t="shared" si="13"/>
        <v>-3.3999999999999915</v>
      </c>
      <c r="BR29" s="134">
        <v>13280</v>
      </c>
      <c r="BS29" s="134">
        <v>12975</v>
      </c>
      <c r="BT29" s="56">
        <f t="shared" si="14"/>
        <v>-305</v>
      </c>
      <c r="BU29" s="92">
        <f t="shared" si="15"/>
        <v>0.67399999999999993</v>
      </c>
      <c r="BV29" s="94">
        <v>14.8</v>
      </c>
      <c r="BW29" s="94">
        <v>14.7</v>
      </c>
      <c r="BY29" s="94">
        <v>18.2</v>
      </c>
      <c r="BZ29" s="94">
        <v>7.6</v>
      </c>
    </row>
    <row r="30" spans="1:78">
      <c r="A30" s="718"/>
      <c r="B30" s="68">
        <v>42844</v>
      </c>
      <c r="C30" s="69">
        <v>96.4</v>
      </c>
      <c r="D30" s="100">
        <v>0.34</v>
      </c>
      <c r="E30" s="72">
        <v>108</v>
      </c>
      <c r="F30" s="72">
        <v>85</v>
      </c>
      <c r="G30" s="72">
        <v>24</v>
      </c>
      <c r="H30" s="72">
        <v>0</v>
      </c>
      <c r="I30" s="72">
        <v>24</v>
      </c>
      <c r="J30" s="72">
        <v>0</v>
      </c>
      <c r="K30" s="126">
        <v>0</v>
      </c>
      <c r="L30" s="126">
        <v>0</v>
      </c>
      <c r="M30" s="126">
        <v>0</v>
      </c>
      <c r="N30" s="126">
        <v>0</v>
      </c>
      <c r="O30" s="126">
        <v>0</v>
      </c>
      <c r="P30" s="126">
        <v>0</v>
      </c>
      <c r="Q30" s="127">
        <v>3430</v>
      </c>
      <c r="R30" s="75">
        <v>2968</v>
      </c>
      <c r="S30" s="75">
        <v>2968</v>
      </c>
      <c r="T30" s="76">
        <v>2910</v>
      </c>
      <c r="U30" s="76">
        <v>3010</v>
      </c>
      <c r="V30" s="72">
        <v>41</v>
      </c>
      <c r="W30" s="72">
        <v>0</v>
      </c>
      <c r="X30" s="72">
        <v>42</v>
      </c>
      <c r="Y30" s="72">
        <v>0</v>
      </c>
      <c r="Z30" s="72">
        <v>60</v>
      </c>
      <c r="AA30" s="72">
        <v>0</v>
      </c>
      <c r="AB30" s="77">
        <f t="shared" si="0"/>
        <v>100</v>
      </c>
      <c r="AC30" s="78">
        <f t="shared" si="1"/>
        <v>-58</v>
      </c>
      <c r="AD30" s="72">
        <v>130</v>
      </c>
      <c r="AE30" s="79">
        <f t="shared" si="2"/>
        <v>0.96474358974358976</v>
      </c>
      <c r="AF30" s="80">
        <f t="shared" si="3"/>
        <v>142.91666666666666</v>
      </c>
      <c r="AG30" s="79">
        <f t="shared" si="4"/>
        <v>0.84839650145772594</v>
      </c>
      <c r="AH30" s="81">
        <f t="shared" si="5"/>
        <v>1</v>
      </c>
      <c r="AI30" s="82">
        <f t="shared" si="6"/>
        <v>0.87412587412587406</v>
      </c>
      <c r="AJ30" s="130">
        <v>8.875</v>
      </c>
      <c r="AK30" s="329">
        <v>150.25</v>
      </c>
      <c r="AL30" s="103">
        <f t="shared" si="7"/>
        <v>1333.46875</v>
      </c>
      <c r="AM30" s="130">
        <v>25.225000000000001</v>
      </c>
      <c r="AN30" s="71">
        <v>944</v>
      </c>
      <c r="AO30" s="87">
        <f t="shared" si="8"/>
        <v>23812.400000000001</v>
      </c>
      <c r="AP30" s="88">
        <f t="shared" si="9"/>
        <v>8641.192010309278</v>
      </c>
      <c r="AQ30" s="103">
        <f t="shared" si="10"/>
        <v>123.66666666666667</v>
      </c>
      <c r="AR30" s="71">
        <v>0</v>
      </c>
      <c r="AS30" s="91">
        <v>0</v>
      </c>
      <c r="AT30" s="91">
        <v>0</v>
      </c>
      <c r="AU30" s="71">
        <v>0</v>
      </c>
      <c r="AV30" s="91">
        <v>18</v>
      </c>
      <c r="AW30" s="71">
        <v>1440</v>
      </c>
      <c r="AX30" s="71">
        <v>0</v>
      </c>
      <c r="AY30" s="4"/>
      <c r="AZ30" s="92">
        <v>979</v>
      </c>
      <c r="BA30" s="92">
        <v>1018</v>
      </c>
      <c r="BB30" s="92">
        <v>1013</v>
      </c>
      <c r="BC30" s="92">
        <f t="shared" si="16"/>
        <v>39</v>
      </c>
      <c r="BD30" s="92">
        <f t="shared" si="11"/>
        <v>8641.192010309278</v>
      </c>
      <c r="BE30" s="94">
        <f t="shared" si="12"/>
        <v>42.208333333333336</v>
      </c>
      <c r="BF30" s="129">
        <v>0</v>
      </c>
      <c r="BG30" s="130">
        <v>0</v>
      </c>
      <c r="BH30" s="131">
        <v>28.5</v>
      </c>
      <c r="BI30" s="132">
        <v>26.5</v>
      </c>
      <c r="BJ30" s="135">
        <v>22.1</v>
      </c>
      <c r="BK30" s="132">
        <v>24.1</v>
      </c>
      <c r="BL30" s="132">
        <v>978.3</v>
      </c>
      <c r="BM30" s="132">
        <v>50</v>
      </c>
      <c r="BN30" s="133">
        <v>0.92879999999999996</v>
      </c>
      <c r="BO30" s="134">
        <v>90.6</v>
      </c>
      <c r="BP30" s="131">
        <v>85.7</v>
      </c>
      <c r="BQ30" s="54">
        <f t="shared" si="13"/>
        <v>-4.8999999999999915</v>
      </c>
      <c r="BR30" s="134">
        <v>12888</v>
      </c>
      <c r="BS30" s="92">
        <v>12663</v>
      </c>
      <c r="BT30" s="56">
        <f t="shared" si="14"/>
        <v>-225</v>
      </c>
      <c r="BU30" s="92">
        <f t="shared" si="15"/>
        <v>0</v>
      </c>
      <c r="BV30" s="94">
        <v>0</v>
      </c>
      <c r="BW30" s="94">
        <v>0</v>
      </c>
      <c r="BY30" s="94">
        <v>24</v>
      </c>
      <c r="BZ30" s="94">
        <v>7.5</v>
      </c>
    </row>
    <row r="31" spans="1:78">
      <c r="A31" s="718"/>
      <c r="B31" s="68">
        <v>42845</v>
      </c>
      <c r="C31" s="69">
        <v>95.8</v>
      </c>
      <c r="D31" s="100">
        <v>0.35299999999999998</v>
      </c>
      <c r="E31" s="72">
        <v>110</v>
      </c>
      <c r="F31" s="72">
        <v>81</v>
      </c>
      <c r="G31" s="72">
        <v>24</v>
      </c>
      <c r="H31" s="72">
        <v>0</v>
      </c>
      <c r="I31" s="72">
        <v>24</v>
      </c>
      <c r="J31" s="72">
        <v>0</v>
      </c>
      <c r="K31" s="106">
        <v>0</v>
      </c>
      <c r="L31" s="106">
        <v>0</v>
      </c>
      <c r="M31" s="106">
        <v>0</v>
      </c>
      <c r="N31" s="106">
        <v>0</v>
      </c>
      <c r="O31" s="106">
        <v>0</v>
      </c>
      <c r="P31" s="106">
        <v>0</v>
      </c>
      <c r="Q31" s="127">
        <v>3433</v>
      </c>
      <c r="R31" s="75">
        <v>2962</v>
      </c>
      <c r="S31" s="75">
        <v>2962</v>
      </c>
      <c r="T31" s="76">
        <v>2903</v>
      </c>
      <c r="U31" s="76">
        <v>3005</v>
      </c>
      <c r="V31" s="72">
        <v>41</v>
      </c>
      <c r="W31" s="72">
        <v>0</v>
      </c>
      <c r="X31" s="72">
        <v>42</v>
      </c>
      <c r="Y31" s="72">
        <v>0</v>
      </c>
      <c r="Z31" s="72">
        <v>60</v>
      </c>
      <c r="AA31" s="72">
        <v>0</v>
      </c>
      <c r="AB31" s="77">
        <f t="shared" si="0"/>
        <v>102</v>
      </c>
      <c r="AC31" s="78">
        <f t="shared" si="1"/>
        <v>-59</v>
      </c>
      <c r="AD31" s="72">
        <v>131</v>
      </c>
      <c r="AE31" s="79">
        <f t="shared" si="2"/>
        <v>0.95578880407124678</v>
      </c>
      <c r="AF31" s="80">
        <f t="shared" si="3"/>
        <v>143.04166666666666</v>
      </c>
      <c r="AG31" s="79">
        <f t="shared" si="4"/>
        <v>0.84561607923099325</v>
      </c>
      <c r="AH31" s="81">
        <f t="shared" si="5"/>
        <v>1</v>
      </c>
      <c r="AI31" s="82">
        <f t="shared" si="6"/>
        <v>0.87412587412587406</v>
      </c>
      <c r="AJ31" s="130">
        <v>8.891</v>
      </c>
      <c r="AK31" s="329">
        <v>145.44999999999999</v>
      </c>
      <c r="AL31" s="103">
        <f t="shared" si="7"/>
        <v>1293.1959499999998</v>
      </c>
      <c r="AM31" s="130">
        <v>25.146999999999998</v>
      </c>
      <c r="AN31" s="71">
        <v>944</v>
      </c>
      <c r="AO31" s="87">
        <f t="shared" si="8"/>
        <v>23738.768</v>
      </c>
      <c r="AP31" s="88">
        <f t="shared" si="9"/>
        <v>8622.7915776782647</v>
      </c>
      <c r="AQ31" s="103">
        <f t="shared" si="10"/>
        <v>123.41666666666667</v>
      </c>
      <c r="AR31" s="71">
        <v>0</v>
      </c>
      <c r="AS31" s="91">
        <v>0</v>
      </c>
      <c r="AT31" s="91">
        <v>0</v>
      </c>
      <c r="AU31" s="71">
        <v>0</v>
      </c>
      <c r="AV31" s="91">
        <v>18</v>
      </c>
      <c r="AW31" s="71">
        <v>1440</v>
      </c>
      <c r="AX31" s="71">
        <v>0</v>
      </c>
      <c r="AY31" s="4"/>
      <c r="AZ31" s="92">
        <v>986</v>
      </c>
      <c r="BA31" s="92">
        <v>1010</v>
      </c>
      <c r="BB31" s="92">
        <v>1009</v>
      </c>
      <c r="BC31" s="92">
        <f t="shared" si="16"/>
        <v>24</v>
      </c>
      <c r="BD31" s="92">
        <f t="shared" si="11"/>
        <v>8622.7915776782647</v>
      </c>
      <c r="BE31" s="94">
        <f t="shared" si="12"/>
        <v>42.041666666666664</v>
      </c>
      <c r="BF31" s="129">
        <v>0</v>
      </c>
      <c r="BG31" s="130">
        <v>0</v>
      </c>
      <c r="BH31" s="333">
        <v>28.5</v>
      </c>
      <c r="BI31" s="131">
        <v>26.5</v>
      </c>
      <c r="BJ31" s="132">
        <v>22</v>
      </c>
      <c r="BK31" s="132">
        <v>24</v>
      </c>
      <c r="BL31" s="132">
        <v>977.63</v>
      </c>
      <c r="BM31" s="131">
        <v>50</v>
      </c>
      <c r="BN31" s="133">
        <v>0.9304</v>
      </c>
      <c r="BO31" s="134">
        <v>91.7</v>
      </c>
      <c r="BP31" s="131">
        <v>85.9</v>
      </c>
      <c r="BQ31" s="54">
        <f t="shared" si="13"/>
        <v>-5.7999999999999972</v>
      </c>
      <c r="BR31" s="134">
        <v>12676</v>
      </c>
      <c r="BS31" s="92">
        <v>12535</v>
      </c>
      <c r="BT31" s="56">
        <f t="shared" si="14"/>
        <v>-141</v>
      </c>
      <c r="BU31" s="92">
        <f t="shared" si="15"/>
        <v>0</v>
      </c>
      <c r="BV31" s="94">
        <v>0</v>
      </c>
      <c r="BW31" s="94">
        <v>0</v>
      </c>
      <c r="BY31" s="94">
        <v>24</v>
      </c>
      <c r="BZ31" s="94">
        <v>7.6</v>
      </c>
    </row>
    <row r="32" spans="1:78">
      <c r="A32" s="718"/>
      <c r="B32" s="68">
        <v>42846</v>
      </c>
      <c r="C32" s="103">
        <v>95.2</v>
      </c>
      <c r="D32" s="100">
        <v>0.36499999999999999</v>
      </c>
      <c r="E32" s="71">
        <v>107</v>
      </c>
      <c r="F32" s="71">
        <v>82</v>
      </c>
      <c r="G32" s="72">
        <v>24</v>
      </c>
      <c r="H32" s="72">
        <v>0</v>
      </c>
      <c r="I32" s="72">
        <v>24</v>
      </c>
      <c r="J32" s="72">
        <v>0</v>
      </c>
      <c r="K32" s="106">
        <v>0</v>
      </c>
      <c r="L32" s="106">
        <v>0</v>
      </c>
      <c r="M32" s="106">
        <v>0</v>
      </c>
      <c r="N32" s="106">
        <v>0</v>
      </c>
      <c r="O32" s="106">
        <v>0</v>
      </c>
      <c r="P32" s="106">
        <v>0</v>
      </c>
      <c r="Q32" s="106">
        <v>3446</v>
      </c>
      <c r="R32" s="75">
        <v>2952</v>
      </c>
      <c r="S32" s="75">
        <v>2952</v>
      </c>
      <c r="T32" s="76">
        <v>2903</v>
      </c>
      <c r="U32" s="76">
        <v>3000</v>
      </c>
      <c r="V32" s="72">
        <v>41</v>
      </c>
      <c r="W32" s="72">
        <v>0</v>
      </c>
      <c r="X32" s="72">
        <v>42</v>
      </c>
      <c r="Y32" s="72">
        <v>0</v>
      </c>
      <c r="Z32" s="72">
        <v>60</v>
      </c>
      <c r="AA32" s="72">
        <v>0</v>
      </c>
      <c r="AB32" s="77">
        <f t="shared" si="0"/>
        <v>97</v>
      </c>
      <c r="AC32" s="78">
        <f t="shared" si="1"/>
        <v>-49</v>
      </c>
      <c r="AD32" s="72">
        <v>129</v>
      </c>
      <c r="AE32" s="79">
        <f t="shared" si="2"/>
        <v>0.96899224806201545</v>
      </c>
      <c r="AF32" s="80">
        <f t="shared" si="3"/>
        <v>143.58333333333334</v>
      </c>
      <c r="AG32" s="79">
        <f t="shared" si="4"/>
        <v>0.84242600116076616</v>
      </c>
      <c r="AH32" s="81">
        <f t="shared" si="5"/>
        <v>1</v>
      </c>
      <c r="AI32" s="82">
        <f t="shared" si="6"/>
        <v>0.87412587412587406</v>
      </c>
      <c r="AJ32" s="130">
        <v>8.77</v>
      </c>
      <c r="AK32" s="329">
        <v>146.22999999999999</v>
      </c>
      <c r="AL32" s="103">
        <f t="shared" si="7"/>
        <v>1282.4370999999999</v>
      </c>
      <c r="AM32" s="130">
        <v>25.242999999999999</v>
      </c>
      <c r="AN32" s="71">
        <v>945</v>
      </c>
      <c r="AO32" s="87">
        <f t="shared" si="8"/>
        <v>23854.634999999998</v>
      </c>
      <c r="AP32" s="88">
        <f t="shared" si="9"/>
        <v>8658.9983120909401</v>
      </c>
      <c r="AQ32" s="103">
        <f t="shared" si="10"/>
        <v>123</v>
      </c>
      <c r="AR32" s="71">
        <v>0</v>
      </c>
      <c r="AS32" s="91">
        <v>0</v>
      </c>
      <c r="AT32" s="71">
        <v>0</v>
      </c>
      <c r="AU32" s="71">
        <v>0</v>
      </c>
      <c r="AV32" s="91">
        <v>18</v>
      </c>
      <c r="AW32" s="71">
        <v>1440</v>
      </c>
      <c r="AX32" s="71">
        <v>0</v>
      </c>
      <c r="AY32" s="4"/>
      <c r="AZ32" s="92">
        <v>983</v>
      </c>
      <c r="BA32" s="92">
        <v>1009</v>
      </c>
      <c r="BB32" s="92">
        <v>1008</v>
      </c>
      <c r="BC32" s="92">
        <f t="shared" si="16"/>
        <v>26</v>
      </c>
      <c r="BD32" s="92">
        <f t="shared" si="11"/>
        <v>8658.9983120909401</v>
      </c>
      <c r="BE32" s="94">
        <f t="shared" si="12"/>
        <v>42</v>
      </c>
      <c r="BF32" s="129">
        <v>0</v>
      </c>
      <c r="BG32" s="130">
        <v>0</v>
      </c>
      <c r="BH32" s="131">
        <v>28.5</v>
      </c>
      <c r="BI32" s="132">
        <v>26.5</v>
      </c>
      <c r="BJ32" s="132">
        <v>22</v>
      </c>
      <c r="BK32" s="132">
        <v>24.1</v>
      </c>
      <c r="BL32" s="132">
        <v>980.1</v>
      </c>
      <c r="BM32" s="132">
        <v>50.06</v>
      </c>
      <c r="BN32" s="133">
        <v>0.93010000000000004</v>
      </c>
      <c r="BO32" s="132">
        <v>91.9</v>
      </c>
      <c r="BP32" s="131">
        <v>85.9</v>
      </c>
      <c r="BQ32" s="54">
        <f t="shared" si="13"/>
        <v>-6</v>
      </c>
      <c r="BR32" s="92">
        <v>12683</v>
      </c>
      <c r="BS32" s="92">
        <v>12537</v>
      </c>
      <c r="BT32" s="56">
        <f t="shared" si="14"/>
        <v>-146</v>
      </c>
      <c r="BU32" s="92">
        <f t="shared" si="15"/>
        <v>0</v>
      </c>
      <c r="BV32" s="94">
        <v>0</v>
      </c>
      <c r="BW32" s="94">
        <v>0</v>
      </c>
      <c r="BY32" s="94">
        <v>23.9</v>
      </c>
      <c r="BZ32" s="94">
        <v>6.9</v>
      </c>
    </row>
    <row r="33" spans="1:78">
      <c r="A33" s="718"/>
      <c r="B33" s="68">
        <v>42847</v>
      </c>
      <c r="C33" s="69">
        <v>87.7</v>
      </c>
      <c r="D33" s="100">
        <v>0.438</v>
      </c>
      <c r="E33" s="71">
        <v>98</v>
      </c>
      <c r="F33" s="71">
        <v>75</v>
      </c>
      <c r="G33" s="72">
        <v>24</v>
      </c>
      <c r="H33" s="72">
        <v>0</v>
      </c>
      <c r="I33" s="72">
        <v>24</v>
      </c>
      <c r="J33" s="72">
        <v>0</v>
      </c>
      <c r="K33" s="106">
        <v>0</v>
      </c>
      <c r="L33" s="106">
        <v>0</v>
      </c>
      <c r="M33" s="106">
        <v>0</v>
      </c>
      <c r="N33" s="106">
        <v>0</v>
      </c>
      <c r="O33" s="106">
        <v>0</v>
      </c>
      <c r="P33" s="106">
        <v>0</v>
      </c>
      <c r="Q33" s="106">
        <v>3525</v>
      </c>
      <c r="R33" s="75">
        <v>3032</v>
      </c>
      <c r="S33" s="75">
        <v>3032</v>
      </c>
      <c r="T33" s="76">
        <v>2970</v>
      </c>
      <c r="U33" s="76">
        <v>3072</v>
      </c>
      <c r="V33" s="72">
        <v>41</v>
      </c>
      <c r="W33" s="72">
        <v>0</v>
      </c>
      <c r="X33" s="72">
        <v>42</v>
      </c>
      <c r="Y33" s="71">
        <v>0</v>
      </c>
      <c r="Z33" s="72">
        <v>60</v>
      </c>
      <c r="AA33" s="71">
        <v>0</v>
      </c>
      <c r="AB33" s="77">
        <f t="shared" si="0"/>
        <v>102</v>
      </c>
      <c r="AC33" s="78">
        <f t="shared" si="1"/>
        <v>-62</v>
      </c>
      <c r="AD33" s="71">
        <v>133</v>
      </c>
      <c r="AE33" s="79">
        <f t="shared" si="2"/>
        <v>0.96240601503759393</v>
      </c>
      <c r="AF33" s="80">
        <f t="shared" si="3"/>
        <v>146.875</v>
      </c>
      <c r="AG33" s="79">
        <f t="shared" si="4"/>
        <v>0.8425531914893617</v>
      </c>
      <c r="AH33" s="81">
        <f t="shared" si="5"/>
        <v>1</v>
      </c>
      <c r="AI33" s="82">
        <f t="shared" si="6"/>
        <v>0.88111888111888115</v>
      </c>
      <c r="AJ33" s="130">
        <v>8.8000000000000007</v>
      </c>
      <c r="AK33" s="329">
        <v>146</v>
      </c>
      <c r="AL33" s="103">
        <f t="shared" si="7"/>
        <v>1284.8000000000002</v>
      </c>
      <c r="AM33" s="130">
        <v>25.741</v>
      </c>
      <c r="AN33" s="71">
        <v>945</v>
      </c>
      <c r="AO33" s="87">
        <f t="shared" si="8"/>
        <v>24325.244999999999</v>
      </c>
      <c r="AP33" s="88">
        <f t="shared" si="9"/>
        <v>8622.910774410775</v>
      </c>
      <c r="AQ33" s="103">
        <f t="shared" si="10"/>
        <v>126.33333333333333</v>
      </c>
      <c r="AR33" s="71">
        <v>0</v>
      </c>
      <c r="AS33" s="91">
        <v>0</v>
      </c>
      <c r="AT33" s="91">
        <v>0</v>
      </c>
      <c r="AU33" s="71">
        <v>0</v>
      </c>
      <c r="AV33" s="91">
        <v>17</v>
      </c>
      <c r="AW33" s="71">
        <v>1440</v>
      </c>
      <c r="AX33" s="71">
        <v>0</v>
      </c>
      <c r="AY33" s="4"/>
      <c r="AZ33" s="92">
        <v>1021</v>
      </c>
      <c r="BA33" s="92">
        <v>1030</v>
      </c>
      <c r="BB33" s="92">
        <v>1021</v>
      </c>
      <c r="BC33" s="92">
        <f t="shared" si="16"/>
        <v>9</v>
      </c>
      <c r="BD33" s="92">
        <f t="shared" si="11"/>
        <v>8622.910774410775</v>
      </c>
      <c r="BE33" s="94">
        <f t="shared" si="12"/>
        <v>42.541666666666664</v>
      </c>
      <c r="BF33" s="129">
        <v>0</v>
      </c>
      <c r="BG33" s="130">
        <v>0</v>
      </c>
      <c r="BH33" s="131">
        <v>29.4</v>
      </c>
      <c r="BI33" s="132">
        <v>27.2</v>
      </c>
      <c r="BJ33" s="132">
        <v>22.3</v>
      </c>
      <c r="BK33" s="132">
        <v>24.4</v>
      </c>
      <c r="BL33" s="99">
        <v>982</v>
      </c>
      <c r="BM33" s="132">
        <v>50.09</v>
      </c>
      <c r="BN33" s="133">
        <v>0.92969999999999997</v>
      </c>
      <c r="BO33" s="132">
        <v>93.2</v>
      </c>
      <c r="BP33" s="131">
        <v>86.2</v>
      </c>
      <c r="BQ33" s="54">
        <f t="shared" si="13"/>
        <v>-7</v>
      </c>
      <c r="BR33" s="92">
        <v>12553</v>
      </c>
      <c r="BS33" s="92">
        <v>12466</v>
      </c>
      <c r="BT33" s="56">
        <f t="shared" si="14"/>
        <v>-87</v>
      </c>
      <c r="BU33" s="92">
        <f t="shared" si="15"/>
        <v>0</v>
      </c>
      <c r="BV33" s="94">
        <v>0</v>
      </c>
      <c r="BW33" s="94">
        <v>0</v>
      </c>
      <c r="BY33" s="94">
        <v>24</v>
      </c>
      <c r="BZ33" s="94">
        <v>7.83</v>
      </c>
    </row>
    <row r="34" spans="1:78" ht="12.75" customHeight="1">
      <c r="A34" s="718" t="s">
        <v>186</v>
      </c>
      <c r="B34" s="24">
        <v>42848</v>
      </c>
      <c r="C34" s="25">
        <v>82.7</v>
      </c>
      <c r="D34" s="26">
        <v>0.56899999999999995</v>
      </c>
      <c r="E34" s="27">
        <v>93</v>
      </c>
      <c r="F34" s="27">
        <v>74</v>
      </c>
      <c r="G34" s="28">
        <v>24</v>
      </c>
      <c r="H34" s="28">
        <v>0</v>
      </c>
      <c r="I34" s="28">
        <v>24</v>
      </c>
      <c r="J34" s="28">
        <v>0</v>
      </c>
      <c r="K34" s="29">
        <v>0</v>
      </c>
      <c r="L34" s="29">
        <v>0</v>
      </c>
      <c r="M34" s="29">
        <v>0</v>
      </c>
      <c r="N34" s="29">
        <v>0</v>
      </c>
      <c r="O34" s="29">
        <v>0</v>
      </c>
      <c r="P34" s="29">
        <v>0</v>
      </c>
      <c r="Q34" s="29">
        <v>3572</v>
      </c>
      <c r="R34" s="30">
        <v>3068</v>
      </c>
      <c r="S34" s="30">
        <v>3068</v>
      </c>
      <c r="T34" s="31">
        <v>3006</v>
      </c>
      <c r="U34" s="31">
        <v>3104</v>
      </c>
      <c r="V34" s="28">
        <v>43</v>
      </c>
      <c r="W34" s="28">
        <v>0</v>
      </c>
      <c r="X34" s="28">
        <v>43</v>
      </c>
      <c r="Y34" s="28">
        <v>0</v>
      </c>
      <c r="Z34" s="28">
        <v>60</v>
      </c>
      <c r="AA34" s="27">
        <v>0</v>
      </c>
      <c r="AB34" s="32">
        <f t="shared" si="0"/>
        <v>98</v>
      </c>
      <c r="AC34" s="33">
        <f t="shared" si="1"/>
        <v>-62</v>
      </c>
      <c r="AD34" s="27">
        <v>133</v>
      </c>
      <c r="AE34" s="34">
        <f t="shared" si="2"/>
        <v>0.97243107769423553</v>
      </c>
      <c r="AF34" s="35">
        <f t="shared" si="3"/>
        <v>148.83333333333334</v>
      </c>
      <c r="AG34" s="34">
        <f t="shared" si="4"/>
        <v>0.84154535274356101</v>
      </c>
      <c r="AH34" s="36">
        <f t="shared" si="5"/>
        <v>1</v>
      </c>
      <c r="AI34" s="37">
        <f t="shared" si="6"/>
        <v>0.88356164383561642</v>
      </c>
      <c r="AJ34" s="49">
        <v>8.8350000000000009</v>
      </c>
      <c r="AK34" s="332">
        <v>148.08000000000001</v>
      </c>
      <c r="AL34" s="40">
        <f t="shared" si="7"/>
        <v>1308.2868000000003</v>
      </c>
      <c r="AM34" s="49">
        <v>26.018999999999998</v>
      </c>
      <c r="AN34" s="27">
        <v>945</v>
      </c>
      <c r="AO34" s="42">
        <f t="shared" si="8"/>
        <v>24587.954999999998</v>
      </c>
      <c r="AP34" s="43">
        <f t="shared" si="9"/>
        <v>8614.8508982035928</v>
      </c>
      <c r="AQ34" s="40">
        <f t="shared" si="10"/>
        <v>127.83333333333333</v>
      </c>
      <c r="AR34" s="27">
        <v>0</v>
      </c>
      <c r="AS34" s="45">
        <v>0</v>
      </c>
      <c r="AT34" s="45">
        <v>0</v>
      </c>
      <c r="AU34" s="27">
        <v>0</v>
      </c>
      <c r="AV34" s="45">
        <v>17</v>
      </c>
      <c r="AW34" s="27">
        <v>1440</v>
      </c>
      <c r="AX34" s="27">
        <v>0</v>
      </c>
      <c r="AY34" s="4"/>
      <c r="AZ34" s="46">
        <v>1044</v>
      </c>
      <c r="BA34" s="46">
        <v>1032</v>
      </c>
      <c r="BB34" s="46">
        <v>1028</v>
      </c>
      <c r="BC34" s="46">
        <f t="shared" si="16"/>
        <v>-12</v>
      </c>
      <c r="BD34" s="46">
        <f t="shared" si="11"/>
        <v>8614.8508982035928</v>
      </c>
      <c r="BE34" s="136">
        <f t="shared" si="12"/>
        <v>42.833333333333336</v>
      </c>
      <c r="BF34" s="48">
        <v>0</v>
      </c>
      <c r="BG34" s="49">
        <v>0</v>
      </c>
      <c r="BH34" s="50">
        <v>30</v>
      </c>
      <c r="BI34" s="51">
        <v>27.69</v>
      </c>
      <c r="BJ34" s="50">
        <v>22.39</v>
      </c>
      <c r="BK34" s="50">
        <v>24.51</v>
      </c>
      <c r="BL34" s="52">
        <v>984.1</v>
      </c>
      <c r="BM34" s="50">
        <v>50.07</v>
      </c>
      <c r="BN34" s="53">
        <v>0.92959999999999998</v>
      </c>
      <c r="BO34" s="51">
        <v>95.05</v>
      </c>
      <c r="BP34" s="50">
        <v>86.62</v>
      </c>
      <c r="BQ34" s="54">
        <f t="shared" si="13"/>
        <v>-8.4299999999999926</v>
      </c>
      <c r="BR34" s="46">
        <v>12489</v>
      </c>
      <c r="BS34" s="46">
        <v>12448</v>
      </c>
      <c r="BT34" s="56">
        <f t="shared" si="14"/>
        <v>-41</v>
      </c>
      <c r="BU34" s="46">
        <f t="shared" si="15"/>
        <v>0</v>
      </c>
      <c r="BV34" s="47">
        <v>0</v>
      </c>
      <c r="BW34" s="47">
        <v>0</v>
      </c>
      <c r="BY34" s="47">
        <v>24</v>
      </c>
      <c r="BZ34" s="47">
        <v>7.47</v>
      </c>
    </row>
    <row r="35" spans="1:78">
      <c r="A35" s="718"/>
      <c r="B35" s="24">
        <v>42849</v>
      </c>
      <c r="C35" s="25">
        <v>81.900000000000006</v>
      </c>
      <c r="D35" s="26">
        <v>0.54500000000000004</v>
      </c>
      <c r="E35" s="27">
        <v>93</v>
      </c>
      <c r="F35" s="27">
        <v>70</v>
      </c>
      <c r="G35" s="28">
        <v>24</v>
      </c>
      <c r="H35" s="28">
        <v>0</v>
      </c>
      <c r="I35" s="28">
        <v>24</v>
      </c>
      <c r="J35" s="28">
        <v>0</v>
      </c>
      <c r="K35" s="29">
        <v>0</v>
      </c>
      <c r="L35" s="29">
        <v>0</v>
      </c>
      <c r="M35" s="29">
        <v>0</v>
      </c>
      <c r="N35" s="29">
        <v>0</v>
      </c>
      <c r="O35" s="29">
        <v>0</v>
      </c>
      <c r="P35" s="29">
        <v>0</v>
      </c>
      <c r="Q35" s="29">
        <v>3575</v>
      </c>
      <c r="R35" s="30">
        <v>3082</v>
      </c>
      <c r="S35" s="30">
        <v>3082</v>
      </c>
      <c r="T35" s="31">
        <v>3022</v>
      </c>
      <c r="U35" s="31">
        <v>3120</v>
      </c>
      <c r="V35" s="28">
        <v>44</v>
      </c>
      <c r="W35" s="28">
        <v>0</v>
      </c>
      <c r="X35" s="28">
        <v>43</v>
      </c>
      <c r="Y35" s="28">
        <v>0</v>
      </c>
      <c r="Z35" s="28">
        <v>60</v>
      </c>
      <c r="AA35" s="27">
        <v>0</v>
      </c>
      <c r="AB35" s="32">
        <f t="shared" si="0"/>
        <v>98</v>
      </c>
      <c r="AC35" s="33">
        <f t="shared" si="1"/>
        <v>-60</v>
      </c>
      <c r="AD35" s="27">
        <v>134</v>
      </c>
      <c r="AE35" s="34">
        <f t="shared" si="2"/>
        <v>0.97014925373134331</v>
      </c>
      <c r="AF35" s="35">
        <f t="shared" si="3"/>
        <v>148.95833333333334</v>
      </c>
      <c r="AG35" s="34">
        <f t="shared" si="4"/>
        <v>0.84531468531468534</v>
      </c>
      <c r="AH35" s="36">
        <f t="shared" si="5"/>
        <v>1</v>
      </c>
      <c r="AI35" s="37">
        <f t="shared" si="6"/>
        <v>0.88435374149659873</v>
      </c>
      <c r="AJ35" s="49">
        <v>8.7919999999999998</v>
      </c>
      <c r="AK35" s="332">
        <v>146.6</v>
      </c>
      <c r="AL35" s="40">
        <f t="shared" si="7"/>
        <v>1288.9071999999999</v>
      </c>
      <c r="AM35" s="49">
        <v>26.25</v>
      </c>
      <c r="AN35" s="27">
        <v>944</v>
      </c>
      <c r="AO35" s="42">
        <f t="shared" si="8"/>
        <v>24780</v>
      </c>
      <c r="AP35" s="43">
        <f t="shared" si="9"/>
        <v>8626.3756452680354</v>
      </c>
      <c r="AQ35" s="40">
        <f t="shared" si="10"/>
        <v>128.41666666666666</v>
      </c>
      <c r="AR35" s="27">
        <v>0</v>
      </c>
      <c r="AS35" s="45">
        <v>0</v>
      </c>
      <c r="AT35" s="45">
        <v>0</v>
      </c>
      <c r="AU35" s="27">
        <v>0</v>
      </c>
      <c r="AV35" s="45">
        <v>17</v>
      </c>
      <c r="AW35" s="27">
        <v>1440</v>
      </c>
      <c r="AX35" s="27">
        <v>0</v>
      </c>
      <c r="AY35" s="4"/>
      <c r="AZ35" s="46">
        <v>1048</v>
      </c>
      <c r="BA35" s="46">
        <v>1039</v>
      </c>
      <c r="BB35" s="46">
        <v>1033</v>
      </c>
      <c r="BC35" s="46">
        <f t="shared" si="16"/>
        <v>-9</v>
      </c>
      <c r="BD35" s="46">
        <f t="shared" si="11"/>
        <v>8626.3756452680354</v>
      </c>
      <c r="BE35" s="136">
        <f t="shared" si="12"/>
        <v>43.041666666666664</v>
      </c>
      <c r="BF35" s="48">
        <v>0</v>
      </c>
      <c r="BG35" s="49">
        <v>0</v>
      </c>
      <c r="BH35" s="50">
        <v>30.1</v>
      </c>
      <c r="BI35" s="50">
        <v>27.8</v>
      </c>
      <c r="BJ35" s="51">
        <v>22.59</v>
      </c>
      <c r="BK35" s="50">
        <v>24.42</v>
      </c>
      <c r="BL35" s="52">
        <v>988.3</v>
      </c>
      <c r="BM35" s="50">
        <v>50.04</v>
      </c>
      <c r="BN35" s="53">
        <v>0.92969999999999997</v>
      </c>
      <c r="BO35" s="61">
        <v>94.48</v>
      </c>
      <c r="BP35" s="50">
        <v>86.41</v>
      </c>
      <c r="BQ35" s="54">
        <f t="shared" si="13"/>
        <v>-8.0700000000000074</v>
      </c>
      <c r="BR35" s="46">
        <v>12476</v>
      </c>
      <c r="BS35" s="46">
        <v>12455</v>
      </c>
      <c r="BT35" s="56">
        <f t="shared" si="14"/>
        <v>-21</v>
      </c>
      <c r="BU35" s="46">
        <f t="shared" si="15"/>
        <v>0</v>
      </c>
      <c r="BV35" s="47">
        <v>0</v>
      </c>
      <c r="BW35" s="47">
        <v>0</v>
      </c>
      <c r="BY35" s="47">
        <v>24</v>
      </c>
      <c r="BZ35" s="47">
        <v>7.92</v>
      </c>
    </row>
    <row r="36" spans="1:78">
      <c r="A36" s="718"/>
      <c r="B36" s="24">
        <v>42850</v>
      </c>
      <c r="C36" s="25">
        <v>86.1</v>
      </c>
      <c r="D36" s="26">
        <v>0.45600000000000002</v>
      </c>
      <c r="E36" s="27">
        <v>98</v>
      </c>
      <c r="F36" s="27">
        <v>74</v>
      </c>
      <c r="G36" s="28">
        <v>24</v>
      </c>
      <c r="H36" s="28">
        <v>0</v>
      </c>
      <c r="I36" s="28">
        <v>24</v>
      </c>
      <c r="J36" s="28">
        <v>0</v>
      </c>
      <c r="K36" s="29">
        <v>0</v>
      </c>
      <c r="L36" s="29">
        <v>0</v>
      </c>
      <c r="M36" s="29">
        <v>0</v>
      </c>
      <c r="N36" s="29">
        <v>0</v>
      </c>
      <c r="O36" s="29">
        <v>0</v>
      </c>
      <c r="P36" s="29">
        <v>0</v>
      </c>
      <c r="Q36" s="29">
        <v>3534</v>
      </c>
      <c r="R36" s="30">
        <v>3058</v>
      </c>
      <c r="S36" s="30">
        <v>3058</v>
      </c>
      <c r="T36" s="31">
        <v>3000</v>
      </c>
      <c r="U36" s="31">
        <v>3098</v>
      </c>
      <c r="V36" s="28">
        <v>43</v>
      </c>
      <c r="W36" s="28">
        <v>0</v>
      </c>
      <c r="X36" s="28">
        <v>43</v>
      </c>
      <c r="Y36" s="28">
        <v>0</v>
      </c>
      <c r="Z36" s="28">
        <v>60</v>
      </c>
      <c r="AA36" s="27">
        <v>0</v>
      </c>
      <c r="AB36" s="32">
        <f t="shared" si="0"/>
        <v>98</v>
      </c>
      <c r="AC36" s="33">
        <f t="shared" si="1"/>
        <v>-58</v>
      </c>
      <c r="AD36" s="27">
        <v>133</v>
      </c>
      <c r="AE36" s="34">
        <f t="shared" si="2"/>
        <v>0.97055137844611528</v>
      </c>
      <c r="AF36" s="35">
        <f t="shared" si="3"/>
        <v>147.25</v>
      </c>
      <c r="AG36" s="34">
        <f t="shared" si="4"/>
        <v>0.84889643463497455</v>
      </c>
      <c r="AH36" s="36">
        <f t="shared" si="5"/>
        <v>1</v>
      </c>
      <c r="AI36" s="37">
        <f t="shared" si="6"/>
        <v>0.88356164383561642</v>
      </c>
      <c r="AJ36" s="49">
        <v>8.82</v>
      </c>
      <c r="AK36" s="332">
        <v>144.65</v>
      </c>
      <c r="AL36" s="40">
        <f t="shared" si="7"/>
        <v>1275.8130000000001</v>
      </c>
      <c r="AM36" s="49">
        <v>26.091000000000001</v>
      </c>
      <c r="AN36" s="27">
        <v>945</v>
      </c>
      <c r="AO36" s="42">
        <f t="shared" si="8"/>
        <v>24655.995000000003</v>
      </c>
      <c r="AP36" s="43">
        <f t="shared" si="9"/>
        <v>8643.9360000000015</v>
      </c>
      <c r="AQ36" s="40">
        <f t="shared" si="10"/>
        <v>127.41666666666667</v>
      </c>
      <c r="AR36" s="27">
        <v>0</v>
      </c>
      <c r="AS36" s="45">
        <v>0</v>
      </c>
      <c r="AT36" s="45">
        <v>0</v>
      </c>
      <c r="AU36" s="27">
        <v>0</v>
      </c>
      <c r="AV36" s="45">
        <v>17</v>
      </c>
      <c r="AW36" s="27">
        <v>1440</v>
      </c>
      <c r="AX36" s="27">
        <v>0</v>
      </c>
      <c r="AY36" s="4"/>
      <c r="AZ36" s="46">
        <v>1032</v>
      </c>
      <c r="BA36" s="46">
        <v>1036</v>
      </c>
      <c r="BB36" s="46">
        <v>1030</v>
      </c>
      <c r="BC36" s="46">
        <f t="shared" si="16"/>
        <v>4</v>
      </c>
      <c r="BD36" s="46">
        <f t="shared" si="11"/>
        <v>8643.9360000000015</v>
      </c>
      <c r="BE36" s="136">
        <f t="shared" si="12"/>
        <v>42.916666666666664</v>
      </c>
      <c r="BF36" s="48">
        <v>0</v>
      </c>
      <c r="BG36" s="49">
        <v>0</v>
      </c>
      <c r="BH36" s="50">
        <v>29.64</v>
      </c>
      <c r="BI36" s="51">
        <v>27.49</v>
      </c>
      <c r="BJ36" s="50">
        <v>22.58</v>
      </c>
      <c r="BK36" s="50">
        <v>24.35</v>
      </c>
      <c r="BL36" s="52">
        <v>989.5</v>
      </c>
      <c r="BM36" s="50">
        <v>50.05</v>
      </c>
      <c r="BN36" s="53">
        <v>0.93010000000000004</v>
      </c>
      <c r="BO36" s="51">
        <v>93.51</v>
      </c>
      <c r="BP36" s="50">
        <v>86.27</v>
      </c>
      <c r="BQ36" s="54">
        <f t="shared" si="13"/>
        <v>-7.2400000000000091</v>
      </c>
      <c r="BR36" s="46">
        <v>12530</v>
      </c>
      <c r="BS36" s="46">
        <v>12477</v>
      </c>
      <c r="BT36" s="56">
        <f t="shared" si="14"/>
        <v>-53</v>
      </c>
      <c r="BU36" s="46">
        <f t="shared" si="15"/>
        <v>0</v>
      </c>
      <c r="BV36" s="47">
        <v>0</v>
      </c>
      <c r="BW36" s="47">
        <v>0</v>
      </c>
      <c r="BY36" s="47">
        <v>24</v>
      </c>
      <c r="BZ36" s="47"/>
    </row>
    <row r="37" spans="1:78">
      <c r="A37" s="718"/>
      <c r="B37" s="24">
        <v>42851</v>
      </c>
      <c r="C37" s="25">
        <v>89.69</v>
      </c>
      <c r="D37" s="26">
        <v>0.4113</v>
      </c>
      <c r="E37" s="27">
        <v>102</v>
      </c>
      <c r="F37" s="27">
        <v>78</v>
      </c>
      <c r="G37" s="28">
        <v>24</v>
      </c>
      <c r="H37" s="28">
        <v>0</v>
      </c>
      <c r="I37" s="28">
        <v>24</v>
      </c>
      <c r="J37" s="28">
        <v>0</v>
      </c>
      <c r="K37" s="29">
        <v>0</v>
      </c>
      <c r="L37" s="29">
        <v>0</v>
      </c>
      <c r="M37" s="29">
        <v>0</v>
      </c>
      <c r="N37" s="29">
        <v>0</v>
      </c>
      <c r="O37" s="29">
        <v>12</v>
      </c>
      <c r="P37" s="29">
        <v>0</v>
      </c>
      <c r="Q37" s="29">
        <v>3500</v>
      </c>
      <c r="R37" s="30">
        <v>3206</v>
      </c>
      <c r="S37" s="30">
        <v>3206</v>
      </c>
      <c r="T37" s="31">
        <v>3149</v>
      </c>
      <c r="U37" s="31">
        <v>3254</v>
      </c>
      <c r="V37" s="28">
        <v>42</v>
      </c>
      <c r="W37" s="28">
        <v>0</v>
      </c>
      <c r="X37" s="28">
        <v>43</v>
      </c>
      <c r="Y37" s="28">
        <v>0</v>
      </c>
      <c r="Z37" s="28">
        <v>60</v>
      </c>
      <c r="AA37" s="27">
        <v>0</v>
      </c>
      <c r="AB37" s="32">
        <f t="shared" si="0"/>
        <v>105</v>
      </c>
      <c r="AC37" s="33">
        <f t="shared" si="1"/>
        <v>-57</v>
      </c>
      <c r="AD37" s="27">
        <v>144</v>
      </c>
      <c r="AE37" s="34">
        <f t="shared" si="2"/>
        <v>0.94155092592592593</v>
      </c>
      <c r="AF37" s="35">
        <f t="shared" si="3"/>
        <v>145.83333333333334</v>
      </c>
      <c r="AG37" s="34">
        <f t="shared" si="4"/>
        <v>0.89971428571428569</v>
      </c>
      <c r="AH37" s="36">
        <f t="shared" si="5"/>
        <v>1</v>
      </c>
      <c r="AI37" s="37">
        <f t="shared" si="6"/>
        <v>0.94137931034482747</v>
      </c>
      <c r="AJ37" s="49">
        <v>8.83</v>
      </c>
      <c r="AK37" s="332">
        <v>145.85</v>
      </c>
      <c r="AL37" s="40">
        <f t="shared" si="7"/>
        <v>1287.8554999999999</v>
      </c>
      <c r="AM37" s="49">
        <v>27.577999999999999</v>
      </c>
      <c r="AN37" s="27">
        <v>944</v>
      </c>
      <c r="AO37" s="42">
        <f t="shared" si="8"/>
        <v>26033.631999999998</v>
      </c>
      <c r="AP37" s="43">
        <f t="shared" si="9"/>
        <v>8676.2424579231501</v>
      </c>
      <c r="AQ37" s="40">
        <f t="shared" si="10"/>
        <v>133.58333333333334</v>
      </c>
      <c r="AR37" s="27">
        <v>0</v>
      </c>
      <c r="AS37" s="45">
        <v>0</v>
      </c>
      <c r="AT37" s="45">
        <v>0</v>
      </c>
      <c r="AU37" s="27">
        <v>0</v>
      </c>
      <c r="AV37" s="45">
        <v>17</v>
      </c>
      <c r="AW37" s="27">
        <v>720</v>
      </c>
      <c r="AX37" s="27">
        <v>0</v>
      </c>
      <c r="AY37" s="4"/>
      <c r="AZ37" s="46">
        <v>1017</v>
      </c>
      <c r="BA37" s="46">
        <v>1029</v>
      </c>
      <c r="BB37" s="46">
        <v>1208</v>
      </c>
      <c r="BC37" s="46">
        <f t="shared" si="16"/>
        <v>12</v>
      </c>
      <c r="BD37" s="46">
        <f t="shared" si="11"/>
        <v>8676.2424579231501</v>
      </c>
      <c r="BE37" s="136">
        <f t="shared" si="12"/>
        <v>50.333333333333336</v>
      </c>
      <c r="BF37" s="48">
        <v>1.05</v>
      </c>
      <c r="BG37" s="49">
        <v>1.02</v>
      </c>
      <c r="BH37" s="50">
        <v>29.24</v>
      </c>
      <c r="BI37" s="51">
        <v>27.23</v>
      </c>
      <c r="BJ37" s="50">
        <v>22.45</v>
      </c>
      <c r="BK37" s="50">
        <v>24.22</v>
      </c>
      <c r="BL37" s="52">
        <v>988.17</v>
      </c>
      <c r="BM37" s="50">
        <v>50.09</v>
      </c>
      <c r="BN37" s="63">
        <v>0.93</v>
      </c>
      <c r="BO37" s="50">
        <v>92.86</v>
      </c>
      <c r="BP37" s="50">
        <v>86.03</v>
      </c>
      <c r="BQ37" s="54">
        <f t="shared" si="13"/>
        <v>-6.8299999999999983</v>
      </c>
      <c r="BR37" s="46">
        <v>12590</v>
      </c>
      <c r="BS37" s="46">
        <v>12504</v>
      </c>
      <c r="BT37" s="56">
        <f t="shared" si="14"/>
        <v>-86</v>
      </c>
      <c r="BU37" s="46">
        <f t="shared" si="15"/>
        <v>2.0700000000000003</v>
      </c>
      <c r="BV37" s="47">
        <v>13.06</v>
      </c>
      <c r="BW37" s="47">
        <v>12.983000000000001</v>
      </c>
      <c r="BY37" s="47">
        <v>24</v>
      </c>
      <c r="BZ37" s="47">
        <v>4.75</v>
      </c>
    </row>
    <row r="38" spans="1:78">
      <c r="A38" s="718"/>
      <c r="B38" s="24">
        <v>42852</v>
      </c>
      <c r="C38" s="25">
        <v>88.48</v>
      </c>
      <c r="D38" s="26">
        <v>0.40100000000000002</v>
      </c>
      <c r="E38" s="27">
        <v>101</v>
      </c>
      <c r="F38" s="27">
        <v>76</v>
      </c>
      <c r="G38" s="28">
        <v>24</v>
      </c>
      <c r="H38" s="28">
        <v>0</v>
      </c>
      <c r="I38" s="28">
        <v>24</v>
      </c>
      <c r="J38" s="28">
        <v>0</v>
      </c>
      <c r="K38" s="29">
        <v>0</v>
      </c>
      <c r="L38" s="29">
        <v>0</v>
      </c>
      <c r="M38" s="29">
        <v>0</v>
      </c>
      <c r="N38" s="29">
        <v>0</v>
      </c>
      <c r="O38" s="29">
        <v>12</v>
      </c>
      <c r="P38" s="29">
        <v>0</v>
      </c>
      <c r="Q38" s="29">
        <v>3510</v>
      </c>
      <c r="R38" s="30">
        <v>3258</v>
      </c>
      <c r="S38" s="30">
        <v>3258</v>
      </c>
      <c r="T38" s="31">
        <v>3192</v>
      </c>
      <c r="U38" s="31">
        <v>3301</v>
      </c>
      <c r="V38" s="28">
        <v>43</v>
      </c>
      <c r="W38" s="28">
        <v>0</v>
      </c>
      <c r="X38" s="28">
        <v>43</v>
      </c>
      <c r="Y38" s="28">
        <v>0</v>
      </c>
      <c r="Z38" s="28">
        <v>60</v>
      </c>
      <c r="AA38" s="27">
        <v>0</v>
      </c>
      <c r="AB38" s="32">
        <f t="shared" si="0"/>
        <v>109</v>
      </c>
      <c r="AC38" s="33">
        <f t="shared" si="1"/>
        <v>-66</v>
      </c>
      <c r="AD38" s="27">
        <v>144</v>
      </c>
      <c r="AE38" s="34">
        <f t="shared" si="2"/>
        <v>0.95515046296296291</v>
      </c>
      <c r="AF38" s="35">
        <f t="shared" si="3"/>
        <v>146.25</v>
      </c>
      <c r="AG38" s="34">
        <f t="shared" si="4"/>
        <v>0.90940170940170939</v>
      </c>
      <c r="AH38" s="36">
        <f t="shared" si="5"/>
        <v>1</v>
      </c>
      <c r="AI38" s="37">
        <f t="shared" si="6"/>
        <v>0.94863013698630139</v>
      </c>
      <c r="AJ38" s="49">
        <v>8.8249999999999993</v>
      </c>
      <c r="AK38" s="332">
        <v>147.75</v>
      </c>
      <c r="AL38" s="40">
        <f t="shared" si="7"/>
        <v>1303.89375</v>
      </c>
      <c r="AM38" s="49">
        <v>27.914999999999999</v>
      </c>
      <c r="AN38" s="27">
        <v>944</v>
      </c>
      <c r="AO38" s="42">
        <f t="shared" si="8"/>
        <v>26351.759999999998</v>
      </c>
      <c r="AP38" s="43">
        <f t="shared" si="9"/>
        <v>8664.051926691729</v>
      </c>
      <c r="AQ38" s="40">
        <f t="shared" si="10"/>
        <v>135.75</v>
      </c>
      <c r="AR38" s="27">
        <v>0</v>
      </c>
      <c r="AS38" s="45">
        <v>0</v>
      </c>
      <c r="AT38" s="45">
        <v>0</v>
      </c>
      <c r="AU38" s="27">
        <v>0</v>
      </c>
      <c r="AV38" s="45">
        <v>15</v>
      </c>
      <c r="AW38" s="27">
        <v>720</v>
      </c>
      <c r="AX38" s="27">
        <v>0</v>
      </c>
      <c r="AY38" s="4"/>
      <c r="AZ38" s="46">
        <v>1026</v>
      </c>
      <c r="BA38" s="46">
        <v>1032</v>
      </c>
      <c r="BB38" s="46">
        <v>1243</v>
      </c>
      <c r="BC38" s="46">
        <f t="shared" si="16"/>
        <v>6</v>
      </c>
      <c r="BD38" s="46">
        <f t="shared" si="11"/>
        <v>8664.051926691729</v>
      </c>
      <c r="BE38" s="136">
        <f t="shared" si="12"/>
        <v>51.791666666666664</v>
      </c>
      <c r="BF38" s="48">
        <v>1.3</v>
      </c>
      <c r="BG38" s="49">
        <v>1.22</v>
      </c>
      <c r="BH38" s="50">
        <v>29.37</v>
      </c>
      <c r="BI38" s="51">
        <v>27.4</v>
      </c>
      <c r="BJ38" s="52">
        <v>22.53</v>
      </c>
      <c r="BK38" s="52">
        <v>24.2</v>
      </c>
      <c r="BL38" s="52">
        <v>989.96</v>
      </c>
      <c r="BM38" s="50">
        <v>50.08</v>
      </c>
      <c r="BN38" s="53">
        <v>0.92959999999999998</v>
      </c>
      <c r="BO38" s="47">
        <v>92.92</v>
      </c>
      <c r="BP38" s="47">
        <v>86.02</v>
      </c>
      <c r="BQ38" s="54">
        <f t="shared" si="13"/>
        <v>-6.9000000000000057</v>
      </c>
      <c r="BR38" s="46">
        <v>12582</v>
      </c>
      <c r="BS38" s="46">
        <v>12508</v>
      </c>
      <c r="BT38" s="56">
        <f t="shared" si="14"/>
        <v>-74</v>
      </c>
      <c r="BU38" s="46">
        <f t="shared" si="15"/>
        <v>2.52</v>
      </c>
      <c r="BV38" s="47">
        <v>24</v>
      </c>
      <c r="BW38" s="47">
        <v>24</v>
      </c>
      <c r="BY38" s="47">
        <v>24</v>
      </c>
      <c r="BZ38" s="47">
        <v>7.1</v>
      </c>
    </row>
    <row r="39" spans="1:78">
      <c r="A39" s="718"/>
      <c r="B39" s="24">
        <v>42853</v>
      </c>
      <c r="C39" s="25">
        <v>91.54</v>
      </c>
      <c r="D39" s="26">
        <v>0.41449999999999998</v>
      </c>
      <c r="E39" s="27">
        <v>102</v>
      </c>
      <c r="F39" s="27">
        <v>80</v>
      </c>
      <c r="G39" s="28">
        <v>24</v>
      </c>
      <c r="H39" s="28">
        <v>0</v>
      </c>
      <c r="I39" s="28">
        <v>24</v>
      </c>
      <c r="J39" s="28">
        <v>0</v>
      </c>
      <c r="K39" s="29">
        <v>0</v>
      </c>
      <c r="L39" s="29">
        <v>0</v>
      </c>
      <c r="M39" s="29">
        <v>0</v>
      </c>
      <c r="N39" s="29">
        <v>0</v>
      </c>
      <c r="O39" s="29">
        <v>12</v>
      </c>
      <c r="P39" s="29">
        <v>0</v>
      </c>
      <c r="Q39" s="29">
        <v>3485</v>
      </c>
      <c r="R39" s="30">
        <v>3230</v>
      </c>
      <c r="S39" s="30">
        <v>3230</v>
      </c>
      <c r="T39" s="31">
        <v>3164</v>
      </c>
      <c r="U39" s="31">
        <v>3270</v>
      </c>
      <c r="V39" s="28">
        <v>42</v>
      </c>
      <c r="W39" s="28">
        <v>0</v>
      </c>
      <c r="X39" s="28">
        <v>43</v>
      </c>
      <c r="Y39" s="28">
        <v>0</v>
      </c>
      <c r="Z39" s="28">
        <v>60</v>
      </c>
      <c r="AA39" s="27">
        <v>0</v>
      </c>
      <c r="AB39" s="32">
        <f t="shared" si="0"/>
        <v>106</v>
      </c>
      <c r="AC39" s="33">
        <f t="shared" si="1"/>
        <v>-66</v>
      </c>
      <c r="AD39" s="27">
        <v>145</v>
      </c>
      <c r="AE39" s="34">
        <f t="shared" si="2"/>
        <v>0.93965517241379315</v>
      </c>
      <c r="AF39" s="35">
        <f t="shared" si="3"/>
        <v>145.20833333333334</v>
      </c>
      <c r="AG39" s="34">
        <f t="shared" si="4"/>
        <v>0.90789096126255375</v>
      </c>
      <c r="AH39" s="36">
        <f t="shared" si="5"/>
        <v>1</v>
      </c>
      <c r="AI39" s="37">
        <f t="shared" si="6"/>
        <v>0.94827586206896541</v>
      </c>
      <c r="AJ39" s="49">
        <v>8.7200000000000006</v>
      </c>
      <c r="AK39" s="332">
        <v>148.43</v>
      </c>
      <c r="AL39" s="40">
        <f t="shared" si="7"/>
        <v>1294.3096</v>
      </c>
      <c r="AM39" s="49">
        <v>27.728000000000002</v>
      </c>
      <c r="AN39" s="27">
        <v>944</v>
      </c>
      <c r="AO39" s="42">
        <f t="shared" si="8"/>
        <v>26175.232</v>
      </c>
      <c r="AP39" s="43">
        <f t="shared" si="9"/>
        <v>8681.9031605562595</v>
      </c>
      <c r="AQ39" s="40">
        <f t="shared" si="10"/>
        <v>134.58333333333334</v>
      </c>
      <c r="AR39" s="27">
        <v>0</v>
      </c>
      <c r="AS39" s="45">
        <v>0</v>
      </c>
      <c r="AT39" s="45">
        <v>0</v>
      </c>
      <c r="AU39" s="27">
        <v>0</v>
      </c>
      <c r="AV39" s="45">
        <v>15</v>
      </c>
      <c r="AW39" s="27">
        <v>720</v>
      </c>
      <c r="AX39" s="27">
        <v>0</v>
      </c>
      <c r="AY39" s="4"/>
      <c r="AZ39" s="46">
        <v>1008</v>
      </c>
      <c r="BA39" s="46">
        <v>1024</v>
      </c>
      <c r="BB39" s="46">
        <v>1238</v>
      </c>
      <c r="BC39" s="46">
        <f t="shared" si="16"/>
        <v>16</v>
      </c>
      <c r="BD39" s="46">
        <f t="shared" si="11"/>
        <v>8681.9031605562595</v>
      </c>
      <c r="BE39" s="136">
        <f t="shared" si="12"/>
        <v>51.583333333333336</v>
      </c>
      <c r="BF39" s="48">
        <v>1.26</v>
      </c>
      <c r="BG39" s="49">
        <v>1.18</v>
      </c>
      <c r="BH39" s="50">
        <v>29.03</v>
      </c>
      <c r="BI39" s="51">
        <v>27.08</v>
      </c>
      <c r="BJ39" s="52">
        <v>22.34</v>
      </c>
      <c r="BK39" s="52">
        <v>24.12</v>
      </c>
      <c r="BL39" s="52">
        <v>988.38</v>
      </c>
      <c r="BM39" s="50">
        <v>50.09</v>
      </c>
      <c r="BN39" s="53">
        <v>0.92930000000000001</v>
      </c>
      <c r="BO39" s="47">
        <v>92.6</v>
      </c>
      <c r="BP39" s="47">
        <v>85.81</v>
      </c>
      <c r="BQ39" s="54">
        <f t="shared" si="13"/>
        <v>-6.789999999999992</v>
      </c>
      <c r="BR39" s="46">
        <v>12626</v>
      </c>
      <c r="BS39" s="46">
        <v>12519</v>
      </c>
      <c r="BT39" s="56">
        <f t="shared" si="14"/>
        <v>-107</v>
      </c>
      <c r="BU39" s="46">
        <f t="shared" si="15"/>
        <v>2.44</v>
      </c>
      <c r="BV39" s="47">
        <v>23.765999999999998</v>
      </c>
      <c r="BW39" s="47">
        <v>23.265999999999998</v>
      </c>
      <c r="BY39" s="47">
        <v>24</v>
      </c>
      <c r="BZ39" s="47">
        <v>7.82</v>
      </c>
    </row>
    <row r="40" spans="1:78">
      <c r="A40" s="718"/>
      <c r="B40" s="24">
        <v>42854</v>
      </c>
      <c r="C40" s="25">
        <v>88</v>
      </c>
      <c r="D40" s="26">
        <v>0.41</v>
      </c>
      <c r="E40" s="27">
        <v>97</v>
      </c>
      <c r="F40" s="27">
        <v>76</v>
      </c>
      <c r="G40" s="28">
        <v>24</v>
      </c>
      <c r="H40" s="28">
        <v>0</v>
      </c>
      <c r="I40" s="28">
        <v>24</v>
      </c>
      <c r="J40" s="28">
        <v>0</v>
      </c>
      <c r="K40" s="29">
        <v>0</v>
      </c>
      <c r="L40" s="29">
        <v>0</v>
      </c>
      <c r="M40" s="29">
        <v>0</v>
      </c>
      <c r="N40" s="29">
        <v>0</v>
      </c>
      <c r="O40" s="29">
        <v>12</v>
      </c>
      <c r="P40" s="29">
        <v>0</v>
      </c>
      <c r="Q40" s="29">
        <v>3517</v>
      </c>
      <c r="R40" s="30">
        <v>3221</v>
      </c>
      <c r="S40" s="30">
        <v>3221</v>
      </c>
      <c r="T40" s="31">
        <v>3160</v>
      </c>
      <c r="U40" s="31">
        <v>3268</v>
      </c>
      <c r="V40" s="28">
        <v>42</v>
      </c>
      <c r="W40" s="28">
        <v>0</v>
      </c>
      <c r="X40" s="28">
        <v>43</v>
      </c>
      <c r="Y40" s="28">
        <v>0</v>
      </c>
      <c r="Z40" s="28">
        <v>60</v>
      </c>
      <c r="AA40" s="27">
        <v>0</v>
      </c>
      <c r="AB40" s="32">
        <f t="shared" si="0"/>
        <v>108</v>
      </c>
      <c r="AC40" s="33">
        <f t="shared" si="1"/>
        <v>-61</v>
      </c>
      <c r="AD40" s="27">
        <v>145</v>
      </c>
      <c r="AE40" s="34">
        <f t="shared" si="2"/>
        <v>0.93908045977011489</v>
      </c>
      <c r="AF40" s="35">
        <f t="shared" si="3"/>
        <v>146.54166666666666</v>
      </c>
      <c r="AG40" s="34">
        <f t="shared" si="4"/>
        <v>0.89849303383565537</v>
      </c>
      <c r="AH40" s="36">
        <f t="shared" si="5"/>
        <v>1</v>
      </c>
      <c r="AI40" s="37">
        <f t="shared" si="6"/>
        <v>0.94482758620689644</v>
      </c>
      <c r="AJ40" s="49">
        <v>8.7349999999999994</v>
      </c>
      <c r="AK40" s="332">
        <v>148.59</v>
      </c>
      <c r="AL40" s="40">
        <f t="shared" si="7"/>
        <v>1297.9336499999999</v>
      </c>
      <c r="AM40" s="49">
        <v>27.654</v>
      </c>
      <c r="AN40" s="27">
        <v>945</v>
      </c>
      <c r="AO40" s="42">
        <f t="shared" si="8"/>
        <v>26133.03</v>
      </c>
      <c r="AP40" s="43">
        <f t="shared" si="9"/>
        <v>8680.6846993670879</v>
      </c>
      <c r="AQ40" s="40">
        <f t="shared" si="10"/>
        <v>134.20833333333334</v>
      </c>
      <c r="AR40" s="27">
        <v>0</v>
      </c>
      <c r="AS40" s="45">
        <v>0</v>
      </c>
      <c r="AT40" s="45">
        <v>0</v>
      </c>
      <c r="AU40" s="27">
        <v>0</v>
      </c>
      <c r="AV40" s="45">
        <v>16</v>
      </c>
      <c r="AW40" s="27">
        <v>720</v>
      </c>
      <c r="AX40" s="27">
        <v>0</v>
      </c>
      <c r="AY40" s="4"/>
      <c r="AZ40" s="46">
        <v>1024</v>
      </c>
      <c r="BA40" s="46">
        <v>1028</v>
      </c>
      <c r="BB40" s="46">
        <v>1216</v>
      </c>
      <c r="BC40" s="46">
        <f t="shared" si="16"/>
        <v>4</v>
      </c>
      <c r="BD40" s="46">
        <f t="shared" si="11"/>
        <v>8680.6846993670879</v>
      </c>
      <c r="BE40" s="136">
        <f t="shared" si="12"/>
        <v>50.666666666666664</v>
      </c>
      <c r="BF40" s="48">
        <v>1.109</v>
      </c>
      <c r="BG40" s="49">
        <v>1.069</v>
      </c>
      <c r="BH40" s="50">
        <v>29.37</v>
      </c>
      <c r="BI40" s="51">
        <v>27.29</v>
      </c>
      <c r="BJ40" s="52">
        <v>22.36</v>
      </c>
      <c r="BK40" s="52">
        <v>24.32</v>
      </c>
      <c r="BL40" s="52">
        <v>988.54</v>
      </c>
      <c r="BM40" s="50">
        <v>50.12</v>
      </c>
      <c r="BN40" s="53">
        <v>0.92930000000000001</v>
      </c>
      <c r="BO40" s="47">
        <v>92.9</v>
      </c>
      <c r="BP40" s="47">
        <v>86.03</v>
      </c>
      <c r="BQ40" s="54">
        <f t="shared" si="13"/>
        <v>-6.8700000000000045</v>
      </c>
      <c r="BR40" s="46">
        <v>12538</v>
      </c>
      <c r="BS40" s="46">
        <v>12476</v>
      </c>
      <c r="BT40" s="56">
        <f t="shared" si="14"/>
        <v>-62</v>
      </c>
      <c r="BU40" s="46">
        <f t="shared" si="15"/>
        <v>2.1779999999999999</v>
      </c>
      <c r="BV40" s="137">
        <v>12</v>
      </c>
      <c r="BW40" s="137">
        <v>12</v>
      </c>
      <c r="BY40" s="67">
        <v>24</v>
      </c>
      <c r="BZ40" s="67">
        <v>6.95</v>
      </c>
    </row>
    <row r="41" spans="1:78">
      <c r="A41" s="718" t="s">
        <v>187</v>
      </c>
      <c r="B41" s="68">
        <v>42855</v>
      </c>
      <c r="C41" s="69">
        <v>88.7</v>
      </c>
      <c r="D41" s="100">
        <v>0.38</v>
      </c>
      <c r="E41" s="71">
        <v>100</v>
      </c>
      <c r="F41" s="71">
        <v>78</v>
      </c>
      <c r="G41" s="72">
        <v>24</v>
      </c>
      <c r="H41" s="72">
        <v>0</v>
      </c>
      <c r="I41" s="72">
        <v>24</v>
      </c>
      <c r="J41" s="72">
        <v>0</v>
      </c>
      <c r="K41" s="106">
        <v>0</v>
      </c>
      <c r="L41" s="106">
        <v>0</v>
      </c>
      <c r="M41" s="106">
        <v>0</v>
      </c>
      <c r="N41" s="106">
        <v>0</v>
      </c>
      <c r="O41" s="106">
        <v>0</v>
      </c>
      <c r="P41" s="106">
        <v>0</v>
      </c>
      <c r="Q41" s="106">
        <v>3510</v>
      </c>
      <c r="R41" s="75">
        <v>3039</v>
      </c>
      <c r="S41" s="75">
        <v>3039</v>
      </c>
      <c r="T41" s="76">
        <v>2979</v>
      </c>
      <c r="U41" s="76">
        <v>3078</v>
      </c>
      <c r="V41" s="72">
        <v>43</v>
      </c>
      <c r="W41" s="72">
        <v>0</v>
      </c>
      <c r="X41" s="72">
        <v>43</v>
      </c>
      <c r="Y41" s="72">
        <v>0</v>
      </c>
      <c r="Z41" s="72">
        <v>60</v>
      </c>
      <c r="AA41" s="71">
        <v>0</v>
      </c>
      <c r="AB41" s="77">
        <f t="shared" si="0"/>
        <v>99</v>
      </c>
      <c r="AC41" s="78">
        <f t="shared" si="1"/>
        <v>-60</v>
      </c>
      <c r="AD41" s="71">
        <v>132</v>
      </c>
      <c r="AE41" s="79">
        <f t="shared" si="2"/>
        <v>0.97159090909090906</v>
      </c>
      <c r="AF41" s="80">
        <f t="shared" si="3"/>
        <v>146.25</v>
      </c>
      <c r="AG41" s="79">
        <f t="shared" si="4"/>
        <v>0.8487179487179487</v>
      </c>
      <c r="AH41" s="81">
        <f t="shared" si="5"/>
        <v>1</v>
      </c>
      <c r="AI41" s="82">
        <f t="shared" si="6"/>
        <v>0.88356164383561642</v>
      </c>
      <c r="AJ41" s="130">
        <v>8.6</v>
      </c>
      <c r="AK41" s="329">
        <v>146.72999999999999</v>
      </c>
      <c r="AL41" s="103">
        <f t="shared" si="7"/>
        <v>1261.8779999999999</v>
      </c>
      <c r="AM41" s="130">
        <v>25.628</v>
      </c>
      <c r="AN41" s="71">
        <v>945</v>
      </c>
      <c r="AO41" s="87">
        <f t="shared" si="8"/>
        <v>24218.46</v>
      </c>
      <c r="AP41" s="88">
        <f t="shared" si="9"/>
        <v>8553.3192346424967</v>
      </c>
      <c r="AQ41" s="71">
        <f t="shared" si="10"/>
        <v>126.625</v>
      </c>
      <c r="AR41" s="71">
        <v>0</v>
      </c>
      <c r="AS41" s="91">
        <v>0</v>
      </c>
      <c r="AT41" s="91">
        <v>0</v>
      </c>
      <c r="AU41" s="71">
        <v>0</v>
      </c>
      <c r="AV41" s="91">
        <v>17</v>
      </c>
      <c r="AW41" s="71">
        <v>1440</v>
      </c>
      <c r="AX41" s="71">
        <v>0</v>
      </c>
      <c r="AY41" s="4"/>
      <c r="AZ41" s="92">
        <v>1023</v>
      </c>
      <c r="BA41" s="92">
        <v>1029</v>
      </c>
      <c r="BB41" s="92">
        <v>1026</v>
      </c>
      <c r="BC41" s="92">
        <f t="shared" si="16"/>
        <v>6</v>
      </c>
      <c r="BD41" s="92">
        <f t="shared" si="11"/>
        <v>8553.3192346424967</v>
      </c>
      <c r="BE41" s="94">
        <f t="shared" si="12"/>
        <v>42.75</v>
      </c>
      <c r="BF41" s="129">
        <v>0</v>
      </c>
      <c r="BG41" s="130">
        <v>0</v>
      </c>
      <c r="BH41" s="131">
        <v>29.3</v>
      </c>
      <c r="BI41" s="321">
        <v>27.3</v>
      </c>
      <c r="BJ41" s="132">
        <v>22.4</v>
      </c>
      <c r="BK41" s="132">
        <v>24.2</v>
      </c>
      <c r="BL41" s="132">
        <v>990.3</v>
      </c>
      <c r="BM41" s="131">
        <v>50.03</v>
      </c>
      <c r="BN41" s="133">
        <v>0.93020000000000003</v>
      </c>
      <c r="BO41" s="94">
        <v>92.58</v>
      </c>
      <c r="BP41" s="94">
        <v>85.87</v>
      </c>
      <c r="BQ41" s="54">
        <f t="shared" si="13"/>
        <v>-6.7099999999999937</v>
      </c>
      <c r="BR41" s="92">
        <v>12559</v>
      </c>
      <c r="BS41" s="92">
        <v>12494</v>
      </c>
      <c r="BT41" s="56">
        <f t="shared" si="14"/>
        <v>-65</v>
      </c>
      <c r="BU41" s="92">
        <f t="shared" si="15"/>
        <v>0</v>
      </c>
      <c r="BV41" s="334">
        <v>0</v>
      </c>
      <c r="BW41" s="334">
        <v>0</v>
      </c>
      <c r="BY41" s="94">
        <v>24</v>
      </c>
      <c r="BZ41" s="94">
        <v>7.95</v>
      </c>
    </row>
    <row r="42" spans="1:78">
      <c r="A42" s="718"/>
      <c r="B42" s="68">
        <v>42856</v>
      </c>
      <c r="C42" s="69"/>
      <c r="D42" s="100"/>
      <c r="E42" s="71"/>
      <c r="F42" s="71"/>
      <c r="G42" s="72"/>
      <c r="H42" s="72"/>
      <c r="I42" s="72"/>
      <c r="J42" s="72"/>
      <c r="K42" s="106"/>
      <c r="L42" s="106"/>
      <c r="M42" s="106"/>
      <c r="N42" s="106"/>
      <c r="O42" s="106"/>
      <c r="P42" s="106"/>
      <c r="Q42" s="106"/>
      <c r="R42" s="75"/>
      <c r="S42" s="75"/>
      <c r="T42" s="76"/>
      <c r="U42" s="76"/>
      <c r="V42" s="72"/>
      <c r="W42" s="72"/>
      <c r="X42" s="72"/>
      <c r="Y42" s="72"/>
      <c r="Z42" s="72"/>
      <c r="AA42" s="71"/>
      <c r="AB42" s="77">
        <f t="shared" si="0"/>
        <v>0</v>
      </c>
      <c r="AC42" s="78">
        <f t="shared" si="1"/>
        <v>0</v>
      </c>
      <c r="AD42" s="71"/>
      <c r="AE42" s="79" t="str">
        <f t="shared" si="2"/>
        <v>no data</v>
      </c>
      <c r="AF42" s="80" t="str">
        <f t="shared" si="3"/>
        <v>no data</v>
      </c>
      <c r="AG42" s="79" t="str">
        <f t="shared" si="4"/>
        <v>no data</v>
      </c>
      <c r="AH42" s="81" t="e">
        <f t="shared" si="5"/>
        <v>#DIV/0!</v>
      </c>
      <c r="AI42" s="82" t="str">
        <f t="shared" si="6"/>
        <v>no data</v>
      </c>
      <c r="AJ42" s="130"/>
      <c r="AK42" s="103"/>
      <c r="AL42" s="103">
        <f t="shared" si="7"/>
        <v>0</v>
      </c>
      <c r="AM42" s="130"/>
      <c r="AN42" s="71"/>
      <c r="AO42" s="87">
        <f t="shared" si="8"/>
        <v>0</v>
      </c>
      <c r="AP42" s="88" t="str">
        <f t="shared" si="9"/>
        <v>no data</v>
      </c>
      <c r="AQ42" s="71">
        <f t="shared" si="10"/>
        <v>0</v>
      </c>
      <c r="AR42" s="71"/>
      <c r="AS42" s="91"/>
      <c r="AT42" s="91"/>
      <c r="AU42" s="71"/>
      <c r="AV42" s="91"/>
      <c r="AW42" s="71"/>
      <c r="AX42" s="71"/>
      <c r="AY42" s="4"/>
      <c r="AZ42" s="92"/>
      <c r="BA42" s="92"/>
      <c r="BB42" s="92"/>
      <c r="BC42" s="92">
        <f t="shared" si="16"/>
        <v>0</v>
      </c>
      <c r="BD42" s="92" t="str">
        <f t="shared" si="11"/>
        <v>no data</v>
      </c>
      <c r="BE42" s="94">
        <f t="shared" si="12"/>
        <v>0</v>
      </c>
      <c r="BF42" s="129"/>
      <c r="BG42" s="130"/>
      <c r="BH42" s="131"/>
      <c r="BI42" s="321"/>
      <c r="BJ42" s="132"/>
      <c r="BK42" s="132"/>
      <c r="BL42" s="132"/>
      <c r="BM42" s="131"/>
      <c r="BN42" s="133"/>
      <c r="BO42" s="94"/>
      <c r="BP42" s="94"/>
      <c r="BQ42" s="54">
        <f t="shared" si="13"/>
        <v>0</v>
      </c>
      <c r="BR42" s="92"/>
      <c r="BS42" s="92"/>
      <c r="BT42" s="56">
        <f t="shared" si="14"/>
        <v>0</v>
      </c>
      <c r="BU42" s="92">
        <f t="shared" si="15"/>
        <v>0</v>
      </c>
      <c r="BV42" s="334"/>
      <c r="BW42" s="334"/>
      <c r="BY42" s="94"/>
      <c r="BZ42" s="94"/>
    </row>
    <row r="43" spans="1:78">
      <c r="A43" s="718"/>
      <c r="B43" s="68">
        <v>42857</v>
      </c>
      <c r="C43" s="69"/>
      <c r="D43" s="100"/>
      <c r="E43" s="71"/>
      <c r="F43" s="71"/>
      <c r="G43" s="72"/>
      <c r="H43" s="72"/>
      <c r="I43" s="72"/>
      <c r="J43" s="72"/>
      <c r="K43" s="106"/>
      <c r="L43" s="106"/>
      <c r="M43" s="106"/>
      <c r="N43" s="106"/>
      <c r="O43" s="106"/>
      <c r="P43" s="106"/>
      <c r="Q43" s="106"/>
      <c r="R43" s="75"/>
      <c r="S43" s="75"/>
      <c r="T43" s="76"/>
      <c r="U43" s="76"/>
      <c r="V43" s="72"/>
      <c r="W43" s="72"/>
      <c r="X43" s="72"/>
      <c r="Y43" s="72"/>
      <c r="Z43" s="72"/>
      <c r="AA43" s="71"/>
      <c r="AB43" s="77">
        <f t="shared" si="0"/>
        <v>0</v>
      </c>
      <c r="AC43" s="78">
        <f t="shared" si="1"/>
        <v>0</v>
      </c>
      <c r="AD43" s="71"/>
      <c r="AE43" s="79" t="str">
        <f t="shared" si="2"/>
        <v>no data</v>
      </c>
      <c r="AF43" s="80" t="str">
        <f t="shared" si="3"/>
        <v>no data</v>
      </c>
      <c r="AG43" s="79" t="str">
        <f t="shared" si="4"/>
        <v>no data</v>
      </c>
      <c r="AH43" s="81" t="e">
        <f t="shared" si="5"/>
        <v>#DIV/0!</v>
      </c>
      <c r="AI43" s="82" t="str">
        <f t="shared" si="6"/>
        <v>no data</v>
      </c>
      <c r="AJ43" s="130"/>
      <c r="AK43" s="103"/>
      <c r="AL43" s="103">
        <f t="shared" si="7"/>
        <v>0</v>
      </c>
      <c r="AM43" s="130"/>
      <c r="AN43" s="71"/>
      <c r="AO43" s="87">
        <f t="shared" si="8"/>
        <v>0</v>
      </c>
      <c r="AP43" s="88" t="str">
        <f t="shared" si="9"/>
        <v>no data</v>
      </c>
      <c r="AQ43" s="71">
        <f t="shared" si="10"/>
        <v>0</v>
      </c>
      <c r="AR43" s="71"/>
      <c r="AS43" s="91"/>
      <c r="AT43" s="91"/>
      <c r="AU43" s="71"/>
      <c r="AV43" s="91"/>
      <c r="AW43" s="71"/>
      <c r="AX43" s="71"/>
      <c r="AY43" s="4"/>
      <c r="AZ43" s="92"/>
      <c r="BA43" s="92"/>
      <c r="BB43" s="92"/>
      <c r="BC43" s="92">
        <f t="shared" si="16"/>
        <v>0</v>
      </c>
      <c r="BD43" s="92" t="str">
        <f t="shared" si="11"/>
        <v>no data</v>
      </c>
      <c r="BE43" s="94">
        <f t="shared" si="12"/>
        <v>0</v>
      </c>
      <c r="BF43" s="129"/>
      <c r="BG43" s="130"/>
      <c r="BH43" s="131"/>
      <c r="BI43" s="321"/>
      <c r="BJ43" s="132"/>
      <c r="BK43" s="132"/>
      <c r="BL43" s="132"/>
      <c r="BM43" s="131"/>
      <c r="BN43" s="133"/>
      <c r="BO43" s="94"/>
      <c r="BP43" s="94"/>
      <c r="BQ43" s="54">
        <f t="shared" si="13"/>
        <v>0</v>
      </c>
      <c r="BR43" s="92"/>
      <c r="BS43" s="92"/>
      <c r="BT43" s="56">
        <f t="shared" si="14"/>
        <v>0</v>
      </c>
      <c r="BU43" s="92">
        <f t="shared" si="15"/>
        <v>0</v>
      </c>
      <c r="BV43" s="334"/>
      <c r="BW43" s="334"/>
      <c r="BY43" s="94"/>
      <c r="BZ43" s="94"/>
    </row>
    <row r="44" spans="1:78">
      <c r="A44" s="718"/>
      <c r="B44" s="68">
        <v>42858</v>
      </c>
      <c r="C44" s="69"/>
      <c r="D44" s="100"/>
      <c r="E44" s="71"/>
      <c r="F44" s="71"/>
      <c r="G44" s="72"/>
      <c r="H44" s="72"/>
      <c r="I44" s="72"/>
      <c r="J44" s="72"/>
      <c r="K44" s="106"/>
      <c r="L44" s="106"/>
      <c r="M44" s="106"/>
      <c r="N44" s="106"/>
      <c r="O44" s="106"/>
      <c r="P44" s="106"/>
      <c r="Q44" s="106"/>
      <c r="R44" s="75"/>
      <c r="S44" s="75"/>
      <c r="T44" s="76"/>
      <c r="U44" s="76"/>
      <c r="V44" s="72"/>
      <c r="W44" s="72"/>
      <c r="X44" s="72"/>
      <c r="Y44" s="72"/>
      <c r="Z44" s="72"/>
      <c r="AA44" s="71"/>
      <c r="AB44" s="77">
        <f t="shared" si="0"/>
        <v>0</v>
      </c>
      <c r="AC44" s="78">
        <f t="shared" si="1"/>
        <v>0</v>
      </c>
      <c r="AD44" s="71"/>
      <c r="AE44" s="79" t="str">
        <f t="shared" si="2"/>
        <v>no data</v>
      </c>
      <c r="AF44" s="80" t="str">
        <f t="shared" si="3"/>
        <v>no data</v>
      </c>
      <c r="AG44" s="79" t="str">
        <f t="shared" si="4"/>
        <v>no data</v>
      </c>
      <c r="AH44" s="81" t="e">
        <f t="shared" si="5"/>
        <v>#DIV/0!</v>
      </c>
      <c r="AI44" s="82" t="str">
        <f t="shared" si="6"/>
        <v>no data</v>
      </c>
      <c r="AJ44" s="130"/>
      <c r="AK44" s="103"/>
      <c r="AL44" s="103">
        <f t="shared" si="7"/>
        <v>0</v>
      </c>
      <c r="AM44" s="130"/>
      <c r="AN44" s="71"/>
      <c r="AO44" s="87">
        <f t="shared" si="8"/>
        <v>0</v>
      </c>
      <c r="AP44" s="88" t="str">
        <f t="shared" si="9"/>
        <v>no data</v>
      </c>
      <c r="AQ44" s="71">
        <f t="shared" si="10"/>
        <v>0</v>
      </c>
      <c r="AR44" s="71"/>
      <c r="AS44" s="91"/>
      <c r="AT44" s="91"/>
      <c r="AU44" s="71"/>
      <c r="AV44" s="91"/>
      <c r="AW44" s="71"/>
      <c r="AX44" s="71"/>
      <c r="AY44" s="4"/>
      <c r="AZ44" s="92"/>
      <c r="BA44" s="92"/>
      <c r="BB44" s="92"/>
      <c r="BC44" s="92">
        <f t="shared" si="16"/>
        <v>0</v>
      </c>
      <c r="BD44" s="92" t="str">
        <f t="shared" si="11"/>
        <v>no data</v>
      </c>
      <c r="BE44" s="94">
        <f t="shared" si="12"/>
        <v>0</v>
      </c>
      <c r="BF44" s="129"/>
      <c r="BG44" s="130"/>
      <c r="BH44" s="131"/>
      <c r="BI44" s="321"/>
      <c r="BJ44" s="132"/>
      <c r="BK44" s="132"/>
      <c r="BL44" s="132"/>
      <c r="BM44" s="131"/>
      <c r="BN44" s="133"/>
      <c r="BO44" s="94"/>
      <c r="BP44" s="94"/>
      <c r="BQ44" s="54">
        <f t="shared" si="13"/>
        <v>0</v>
      </c>
      <c r="BR44" s="92"/>
      <c r="BS44" s="92"/>
      <c r="BT44" s="56">
        <f t="shared" si="14"/>
        <v>0</v>
      </c>
      <c r="BU44" s="92">
        <f t="shared" si="15"/>
        <v>0</v>
      </c>
      <c r="BV44" s="334"/>
      <c r="BW44" s="334"/>
      <c r="BY44" s="94"/>
      <c r="BZ44" s="94"/>
    </row>
    <row r="45" spans="1:78">
      <c r="A45" s="718"/>
      <c r="B45" s="68">
        <v>42859</v>
      </c>
      <c r="C45" s="69"/>
      <c r="D45" s="100"/>
      <c r="E45" s="71"/>
      <c r="F45" s="71"/>
      <c r="G45" s="72"/>
      <c r="H45" s="72"/>
      <c r="I45" s="72"/>
      <c r="J45" s="72"/>
      <c r="K45" s="106"/>
      <c r="L45" s="106"/>
      <c r="M45" s="106"/>
      <c r="N45" s="106"/>
      <c r="O45" s="106"/>
      <c r="P45" s="106"/>
      <c r="Q45" s="106"/>
      <c r="R45" s="75"/>
      <c r="S45" s="75"/>
      <c r="T45" s="335"/>
      <c r="U45" s="335"/>
      <c r="V45" s="336"/>
      <c r="W45" s="72"/>
      <c r="X45" s="72"/>
      <c r="Y45" s="72"/>
      <c r="Z45" s="72"/>
      <c r="AA45" s="71"/>
      <c r="AB45" s="77">
        <f t="shared" si="0"/>
        <v>0</v>
      </c>
      <c r="AC45" s="78">
        <f t="shared" si="1"/>
        <v>0</v>
      </c>
      <c r="AD45" s="71"/>
      <c r="AE45" s="79" t="str">
        <f t="shared" si="2"/>
        <v>no data</v>
      </c>
      <c r="AF45" s="80" t="str">
        <f t="shared" si="3"/>
        <v>no data</v>
      </c>
      <c r="AG45" s="79" t="str">
        <f t="shared" si="4"/>
        <v>no data</v>
      </c>
      <c r="AH45" s="81" t="e">
        <f t="shared" si="5"/>
        <v>#DIV/0!</v>
      </c>
      <c r="AI45" s="82" t="str">
        <f t="shared" si="6"/>
        <v>no data</v>
      </c>
      <c r="AJ45" s="130"/>
      <c r="AK45" s="103"/>
      <c r="AL45" s="103">
        <f t="shared" si="7"/>
        <v>0</v>
      </c>
      <c r="AM45" s="130"/>
      <c r="AN45" s="71"/>
      <c r="AO45" s="87">
        <f t="shared" si="8"/>
        <v>0</v>
      </c>
      <c r="AP45" s="88" t="str">
        <f t="shared" si="9"/>
        <v>no data</v>
      </c>
      <c r="AQ45" s="71">
        <f t="shared" si="10"/>
        <v>0</v>
      </c>
      <c r="AR45" s="71"/>
      <c r="AS45" s="91"/>
      <c r="AT45" s="91"/>
      <c r="AU45" s="71"/>
      <c r="AV45" s="91"/>
      <c r="AW45" s="71"/>
      <c r="AX45" s="71"/>
      <c r="AY45" s="4"/>
      <c r="AZ45" s="92"/>
      <c r="BA45" s="92"/>
      <c r="BB45" s="92"/>
      <c r="BC45" s="92">
        <f t="shared" si="16"/>
        <v>0</v>
      </c>
      <c r="BD45" s="92" t="str">
        <f t="shared" si="11"/>
        <v>no data</v>
      </c>
      <c r="BE45" s="94">
        <f t="shared" si="12"/>
        <v>0</v>
      </c>
      <c r="BF45" s="129"/>
      <c r="BG45" s="130"/>
      <c r="BH45" s="131"/>
      <c r="BI45" s="321"/>
      <c r="BJ45" s="132"/>
      <c r="BK45" s="132"/>
      <c r="BL45" s="132"/>
      <c r="BM45" s="131"/>
      <c r="BN45" s="133"/>
      <c r="BO45" s="94"/>
      <c r="BP45" s="94"/>
      <c r="BQ45" s="54">
        <f t="shared" si="13"/>
        <v>0</v>
      </c>
      <c r="BR45" s="92"/>
      <c r="BS45" s="92"/>
      <c r="BT45" s="56">
        <f t="shared" si="14"/>
        <v>0</v>
      </c>
      <c r="BU45" s="92">
        <f t="shared" si="15"/>
        <v>0</v>
      </c>
      <c r="BV45" s="334"/>
      <c r="BW45" s="334"/>
      <c r="BY45" s="94"/>
      <c r="BZ45" s="94"/>
    </row>
    <row r="46" spans="1:78">
      <c r="A46" s="718"/>
      <c r="B46" s="68">
        <v>42860</v>
      </c>
      <c r="C46" s="69"/>
      <c r="D46" s="100"/>
      <c r="E46" s="71"/>
      <c r="F46" s="71"/>
      <c r="G46" s="72"/>
      <c r="H46" s="72"/>
      <c r="I46" s="72"/>
      <c r="J46" s="72"/>
      <c r="K46" s="106"/>
      <c r="L46" s="106"/>
      <c r="M46" s="106"/>
      <c r="N46" s="106"/>
      <c r="O46" s="106"/>
      <c r="P46" s="106"/>
      <c r="Q46" s="106"/>
      <c r="R46" s="75"/>
      <c r="S46" s="75"/>
      <c r="T46" s="76"/>
      <c r="U46" s="76"/>
      <c r="V46" s="72"/>
      <c r="W46" s="72"/>
      <c r="X46" s="72"/>
      <c r="Y46" s="72"/>
      <c r="Z46" s="72"/>
      <c r="AA46" s="71"/>
      <c r="AB46" s="77">
        <f t="shared" si="0"/>
        <v>0</v>
      </c>
      <c r="AC46" s="78">
        <f t="shared" si="1"/>
        <v>0</v>
      </c>
      <c r="AD46" s="71"/>
      <c r="AE46" s="79" t="str">
        <f t="shared" si="2"/>
        <v>no data</v>
      </c>
      <c r="AF46" s="80" t="str">
        <f t="shared" si="3"/>
        <v>no data</v>
      </c>
      <c r="AG46" s="79" t="str">
        <f t="shared" si="4"/>
        <v>no data</v>
      </c>
      <c r="AH46" s="81" t="e">
        <f t="shared" si="5"/>
        <v>#DIV/0!</v>
      </c>
      <c r="AI46" s="82" t="str">
        <f t="shared" si="6"/>
        <v>no data</v>
      </c>
      <c r="AJ46" s="130"/>
      <c r="AK46" s="103"/>
      <c r="AL46" s="103">
        <f t="shared" si="7"/>
        <v>0</v>
      </c>
      <c r="AM46" s="130"/>
      <c r="AN46" s="71"/>
      <c r="AO46" s="87">
        <f t="shared" si="8"/>
        <v>0</v>
      </c>
      <c r="AP46" s="88" t="str">
        <f t="shared" si="9"/>
        <v>no data</v>
      </c>
      <c r="AQ46" s="71">
        <f t="shared" si="10"/>
        <v>0</v>
      </c>
      <c r="AR46" s="71"/>
      <c r="AS46" s="91"/>
      <c r="AT46" s="91"/>
      <c r="AU46" s="71"/>
      <c r="AV46" s="91"/>
      <c r="AW46" s="71"/>
      <c r="AX46" s="71"/>
      <c r="AY46" s="4"/>
      <c r="AZ46" s="92"/>
      <c r="BA46" s="92"/>
      <c r="BB46" s="92"/>
      <c r="BC46" s="92">
        <f t="shared" si="16"/>
        <v>0</v>
      </c>
      <c r="BD46" s="92" t="str">
        <f t="shared" si="11"/>
        <v>no data</v>
      </c>
      <c r="BE46" s="94">
        <f t="shared" si="12"/>
        <v>0</v>
      </c>
      <c r="BF46" s="129"/>
      <c r="BG46" s="130"/>
      <c r="BH46" s="131"/>
      <c r="BI46" s="321"/>
      <c r="BJ46" s="132"/>
      <c r="BK46" s="132"/>
      <c r="BL46" s="132"/>
      <c r="BM46" s="131"/>
      <c r="BN46" s="133"/>
      <c r="BO46" s="94"/>
      <c r="BP46" s="94"/>
      <c r="BQ46" s="54">
        <f t="shared" si="13"/>
        <v>0</v>
      </c>
      <c r="BR46" s="92"/>
      <c r="BS46" s="92"/>
      <c r="BT46" s="56">
        <f t="shared" si="14"/>
        <v>0</v>
      </c>
      <c r="BU46" s="92">
        <f t="shared" si="15"/>
        <v>0</v>
      </c>
      <c r="BV46" s="334"/>
      <c r="BW46" s="334"/>
      <c r="BY46" s="94"/>
      <c r="BZ46" s="94"/>
    </row>
    <row r="47" spans="1:78">
      <c r="A47" s="718"/>
      <c r="B47" s="68">
        <v>42861</v>
      </c>
      <c r="C47" s="69"/>
      <c r="D47" s="100"/>
      <c r="E47" s="71"/>
      <c r="F47" s="71"/>
      <c r="G47" s="72"/>
      <c r="H47" s="72"/>
      <c r="I47" s="72"/>
      <c r="J47" s="72"/>
      <c r="K47" s="106"/>
      <c r="L47" s="106"/>
      <c r="M47" s="106"/>
      <c r="N47" s="106"/>
      <c r="O47" s="106"/>
      <c r="P47" s="106"/>
      <c r="Q47" s="106"/>
      <c r="R47" s="75"/>
      <c r="S47" s="75"/>
      <c r="T47" s="76"/>
      <c r="U47" s="76"/>
      <c r="V47" s="72"/>
      <c r="W47" s="72"/>
      <c r="X47" s="72"/>
      <c r="Y47" s="72"/>
      <c r="Z47" s="72"/>
      <c r="AA47" s="71"/>
      <c r="AB47" s="77">
        <f t="shared" si="0"/>
        <v>0</v>
      </c>
      <c r="AC47" s="78">
        <f t="shared" si="1"/>
        <v>0</v>
      </c>
      <c r="AD47" s="71"/>
      <c r="AE47" s="79" t="str">
        <f t="shared" si="2"/>
        <v>no data</v>
      </c>
      <c r="AF47" s="80" t="str">
        <f t="shared" si="3"/>
        <v>no data</v>
      </c>
      <c r="AG47" s="79" t="str">
        <f t="shared" si="4"/>
        <v>no data</v>
      </c>
      <c r="AH47" s="81" t="e">
        <f t="shared" si="5"/>
        <v>#DIV/0!</v>
      </c>
      <c r="AI47" s="82" t="str">
        <f t="shared" si="6"/>
        <v>no data</v>
      </c>
      <c r="AJ47" s="130"/>
      <c r="AK47" s="103"/>
      <c r="AL47" s="103">
        <f t="shared" si="7"/>
        <v>0</v>
      </c>
      <c r="AM47" s="130"/>
      <c r="AN47" s="71"/>
      <c r="AO47" s="87">
        <f t="shared" si="8"/>
        <v>0</v>
      </c>
      <c r="AP47" s="88" t="str">
        <f t="shared" si="9"/>
        <v>no data</v>
      </c>
      <c r="AQ47" s="71">
        <f t="shared" si="10"/>
        <v>0</v>
      </c>
      <c r="AR47" s="71"/>
      <c r="AS47" s="91"/>
      <c r="AT47" s="91"/>
      <c r="AU47" s="71"/>
      <c r="AV47" s="91"/>
      <c r="AW47" s="71"/>
      <c r="AX47" s="71"/>
      <c r="AY47" s="4"/>
      <c r="AZ47" s="92"/>
      <c r="BA47" s="92"/>
      <c r="BB47" s="92"/>
      <c r="BC47" s="92">
        <f t="shared" si="16"/>
        <v>0</v>
      </c>
      <c r="BD47" s="92" t="str">
        <f t="shared" si="11"/>
        <v>no data</v>
      </c>
      <c r="BE47" s="94">
        <f t="shared" si="12"/>
        <v>0</v>
      </c>
      <c r="BF47" s="129"/>
      <c r="BG47" s="130"/>
      <c r="BH47" s="131"/>
      <c r="BI47" s="321"/>
      <c r="BJ47" s="132"/>
      <c r="BK47" s="132"/>
      <c r="BL47" s="132"/>
      <c r="BM47" s="131"/>
      <c r="BN47" s="133"/>
      <c r="BO47" s="94"/>
      <c r="BP47" s="94"/>
      <c r="BQ47" s="54">
        <f t="shared" si="13"/>
        <v>0</v>
      </c>
      <c r="BR47" s="92"/>
      <c r="BS47" s="92"/>
      <c r="BT47" s="56">
        <f t="shared" si="14"/>
        <v>0</v>
      </c>
      <c r="BU47" s="92">
        <f t="shared" si="15"/>
        <v>0</v>
      </c>
      <c r="BV47" s="334"/>
      <c r="BW47" s="334"/>
      <c r="BY47" s="94"/>
      <c r="BZ47" s="94"/>
    </row>
    <row r="48" spans="1:78">
      <c r="A48" s="138"/>
      <c r="B48" s="139" t="s">
        <v>85</v>
      </c>
      <c r="C48" s="140">
        <f>AVERAGE(C12:C41)</f>
        <v>87.171000000000006</v>
      </c>
      <c r="D48" s="141">
        <f>AVERAGE(D12:D41)</f>
        <v>0.42630666666666672</v>
      </c>
      <c r="E48" s="140">
        <f>AVERAGE(E12:E41)</f>
        <v>99.966666666666669</v>
      </c>
      <c r="F48" s="140">
        <f>AVERAGE(F12:F41)</f>
        <v>74.266666666666666</v>
      </c>
      <c r="G48" s="140">
        <f>SUM(G12:G41)+(INT(SUM(H12:H41)/60))</f>
        <v>559</v>
      </c>
      <c r="H48" s="140">
        <f>SUM(H12:H41)-(INT(SUM(H12:H41)/60)*60)</f>
        <v>13</v>
      </c>
      <c r="I48" s="140">
        <f>SUM(I12:I41)+(INT(SUM(J12:J41)/60))</f>
        <v>547</v>
      </c>
      <c r="J48" s="140">
        <f t="shared" ref="J48:P48" si="17">SUM(J12:J41)-(INT(SUM(J12:J41)/60)*60)</f>
        <v>13</v>
      </c>
      <c r="K48" s="140">
        <f t="shared" si="17"/>
        <v>0</v>
      </c>
      <c r="L48" s="140">
        <f t="shared" si="17"/>
        <v>0</v>
      </c>
      <c r="M48" s="140">
        <f t="shared" si="17"/>
        <v>0</v>
      </c>
      <c r="N48" s="140">
        <f t="shared" si="17"/>
        <v>0</v>
      </c>
      <c r="O48" s="140">
        <f t="shared" si="17"/>
        <v>7</v>
      </c>
      <c r="P48" s="140">
        <f t="shared" si="17"/>
        <v>19</v>
      </c>
      <c r="Q48" s="142">
        <f>SUM(Q12:Q41)</f>
        <v>105702</v>
      </c>
      <c r="R48" s="142">
        <f>SUM(R12:R41)</f>
        <v>95707</v>
      </c>
      <c r="S48" s="142">
        <f>SUM(S12:S41)</f>
        <v>95707</v>
      </c>
      <c r="T48" s="143">
        <v>71425.919999999998</v>
      </c>
      <c r="U48" s="143">
        <f>SUM(U12:U41)</f>
        <v>73662</v>
      </c>
      <c r="V48" s="144">
        <f t="shared" ref="V48:AA48" si="18">AVERAGE(V12:V41)</f>
        <v>42.2</v>
      </c>
      <c r="W48" s="144">
        <f t="shared" si="18"/>
        <v>318.2</v>
      </c>
      <c r="X48" s="144">
        <f t="shared" si="18"/>
        <v>43</v>
      </c>
      <c r="Y48" s="144">
        <f t="shared" si="18"/>
        <v>335.13333333333333</v>
      </c>
      <c r="Z48" s="144">
        <f t="shared" si="18"/>
        <v>60.666666666666664</v>
      </c>
      <c r="AA48" s="144">
        <f t="shared" si="18"/>
        <v>319.53333333333336</v>
      </c>
      <c r="AB48" s="145">
        <f>U48-T48+AX48</f>
        <v>2337.0800000000017</v>
      </c>
      <c r="AC48" s="146">
        <f>(SUM($AC$12:$AC$41))</f>
        <v>-24435</v>
      </c>
      <c r="AD48" s="146">
        <f>AVERAGE(AD12:AD41)</f>
        <v>111.76666666666667</v>
      </c>
      <c r="AE48" s="337">
        <f>AVERAGE(AE12:AE41)</f>
        <v>0.89055941796286919</v>
      </c>
      <c r="AF48" s="149">
        <f>AVERAGE(AF12:AF41)</f>
        <v>146.80833333333337</v>
      </c>
      <c r="AG48" s="147">
        <f>T48/Q48</f>
        <v>0.67572912527672135</v>
      </c>
      <c r="AH48" s="147">
        <f>AVERAGE(AH12:AH41)</f>
        <v>0.77529815256739598</v>
      </c>
      <c r="AI48" s="147">
        <f>AVERAGE(AI12:AI41)</f>
        <v>0.84428520966802911</v>
      </c>
      <c r="AJ48" s="148">
        <f>SUM(AJ12:AJ41)</f>
        <v>203.81699999999998</v>
      </c>
      <c r="AK48" s="148">
        <f>AVERAGE(AK12:AK41)</f>
        <v>126.87833333333332</v>
      </c>
      <c r="AL48" s="148">
        <f>SUM(AL12:AL41)</f>
        <v>30909.521040000003</v>
      </c>
      <c r="AM48" s="148">
        <f>SUM(AM12:AM41)</f>
        <v>623.35199999999998</v>
      </c>
      <c r="AN48" s="148">
        <f>AVERAGE(AN12:AN41)</f>
        <v>788.75243333333333</v>
      </c>
      <c r="AO48" s="148">
        <f>SUM(AO12:AO41)</f>
        <v>590063.76499599998</v>
      </c>
      <c r="AP48" s="150">
        <f>IF(T48&gt;0,((AL48+AO48))/(T48*1000)*1000000,"no data")</f>
        <v>8693.9487238806305</v>
      </c>
      <c r="AQ48" s="13"/>
      <c r="AR48" s="151">
        <f>SUM(AR12:AR41)</f>
        <v>77</v>
      </c>
      <c r="AS48" s="151">
        <f t="shared" ref="AS48:AX48" si="19">SUM(AS12:AS41)</f>
        <v>101</v>
      </c>
      <c r="AT48" s="151">
        <f t="shared" si="19"/>
        <v>86</v>
      </c>
      <c r="AU48" s="151">
        <f t="shared" si="19"/>
        <v>313</v>
      </c>
      <c r="AV48" s="151">
        <f t="shared" si="19"/>
        <v>452</v>
      </c>
      <c r="AW48" s="151">
        <f t="shared" si="19"/>
        <v>25915</v>
      </c>
      <c r="AX48" s="151">
        <f t="shared" si="19"/>
        <v>101</v>
      </c>
      <c r="AY48" s="4"/>
      <c r="AZ48" s="152">
        <f>SUM(AZ12:AZ41)</f>
        <v>23671</v>
      </c>
      <c r="BA48" s="152">
        <f>SUM(BA12:BA41)</f>
        <v>23658</v>
      </c>
      <c r="BB48" s="152">
        <f>SUM(BB12:BB41)</f>
        <v>26333</v>
      </c>
      <c r="BC48" s="6">
        <f>(BA48-AZ48)</f>
        <v>-13</v>
      </c>
      <c r="BD48" s="153">
        <f>AP48</f>
        <v>8693.9487238806305</v>
      </c>
      <c r="BE48" s="153">
        <f t="shared" ref="BE48:BJ48" si="20">SUM(BE12:BE41)</f>
        <v>1097.2083333333333</v>
      </c>
      <c r="BF48" s="153">
        <f t="shared" si="20"/>
        <v>16.377000000000002</v>
      </c>
      <c r="BG48" s="153">
        <f t="shared" si="20"/>
        <v>13.381999999999998</v>
      </c>
      <c r="BH48" s="153">
        <f t="shared" si="20"/>
        <v>700.56999999999994</v>
      </c>
      <c r="BI48" s="153">
        <f t="shared" si="20"/>
        <v>644.5859999999999</v>
      </c>
      <c r="BJ48" s="153">
        <f t="shared" si="20"/>
        <v>532.91099999999994</v>
      </c>
      <c r="BK48" s="153">
        <f>SUM(BK12:BK41)</f>
        <v>582.42900000000009</v>
      </c>
      <c r="BL48" s="154">
        <f>AVERAGE(BL12:BL41)</f>
        <v>986.0953333333332</v>
      </c>
      <c r="BM48" s="154">
        <f>AVERAGE(BM12:BM41)</f>
        <v>50.018333333333317</v>
      </c>
      <c r="BN48" s="154">
        <f>AVERAGE(BN12:BN41)</f>
        <v>0.74299000000000015</v>
      </c>
      <c r="BO48" s="154">
        <f>AVERAGE(BO12:BO41)</f>
        <v>73.838999999999999</v>
      </c>
      <c r="BP48" s="154">
        <f>AVERAGE(BP12:BP41)</f>
        <v>68.785000000000011</v>
      </c>
      <c r="BQ48" s="4"/>
      <c r="BR48" s="153">
        <f>AVERAGE(BR12:BR41)</f>
        <v>10153.033333333333</v>
      </c>
      <c r="BS48" s="153">
        <f>AVERAGE(BS12:BS41)</f>
        <v>10016.033333333333</v>
      </c>
      <c r="BT48" s="6"/>
      <c r="BU48" s="155">
        <f>(SUM(BU12:BU41))</f>
        <v>29.759000000000004</v>
      </c>
      <c r="BV48" s="155">
        <f>(SUM(BV12:BV41))</f>
        <v>266.95266666666669</v>
      </c>
      <c r="BW48" s="155">
        <f>(SUM(BW12:BW41))</f>
        <v>253.26899999999998</v>
      </c>
      <c r="BY48" s="338">
        <f>SUM(BY12:BY41)</f>
        <v>555.77</v>
      </c>
      <c r="BZ48" s="338">
        <f>SUM(BZ12:BZ41)</f>
        <v>162.95999999999995</v>
      </c>
    </row>
    <row r="49" spans="1:75" ht="15.75" thickBot="1">
      <c r="A49" s="156"/>
      <c r="B49" s="157" t="s">
        <v>86</v>
      </c>
      <c r="C49" s="158" t="s">
        <v>87</v>
      </c>
      <c r="D49" s="159" t="s">
        <v>88</v>
      </c>
      <c r="E49" s="160" t="s">
        <v>89</v>
      </c>
      <c r="F49" s="160" t="s">
        <v>90</v>
      </c>
      <c r="G49" s="160" t="s">
        <v>76</v>
      </c>
      <c r="H49" s="160" t="s">
        <v>77</v>
      </c>
      <c r="I49" s="160" t="s">
        <v>76</v>
      </c>
      <c r="J49" s="160" t="s">
        <v>77</v>
      </c>
      <c r="K49" s="160" t="s">
        <v>76</v>
      </c>
      <c r="L49" s="160" t="s">
        <v>77</v>
      </c>
      <c r="M49" s="160" t="s">
        <v>76</v>
      </c>
      <c r="N49" s="160" t="s">
        <v>77</v>
      </c>
      <c r="O49" s="161" t="s">
        <v>91</v>
      </c>
      <c r="P49" s="161" t="s">
        <v>92</v>
      </c>
      <c r="Q49" s="161" t="s">
        <v>93</v>
      </c>
      <c r="R49" s="161" t="s">
        <v>93</v>
      </c>
      <c r="S49" s="161" t="s">
        <v>93</v>
      </c>
      <c r="T49" s="161" t="s">
        <v>93</v>
      </c>
      <c r="U49" s="161" t="s">
        <v>93</v>
      </c>
      <c r="V49" s="161" t="s">
        <v>94</v>
      </c>
      <c r="W49" s="161" t="s">
        <v>95</v>
      </c>
      <c r="X49" s="161" t="s">
        <v>96</v>
      </c>
      <c r="Y49" s="161" t="s">
        <v>95</v>
      </c>
      <c r="Z49" s="161" t="s">
        <v>96</v>
      </c>
      <c r="AA49" s="161" t="s">
        <v>95</v>
      </c>
      <c r="AB49" s="161" t="s">
        <v>97</v>
      </c>
      <c r="AC49" s="161" t="s">
        <v>98</v>
      </c>
      <c r="AD49" s="161" t="s">
        <v>99</v>
      </c>
      <c r="AE49" s="161" t="s">
        <v>100</v>
      </c>
      <c r="AF49" s="161" t="s">
        <v>101</v>
      </c>
      <c r="AG49" s="161" t="s">
        <v>101</v>
      </c>
      <c r="AH49" s="161"/>
      <c r="AI49" s="161" t="s">
        <v>101</v>
      </c>
      <c r="AJ49" s="161" t="s">
        <v>102</v>
      </c>
      <c r="AK49" s="161" t="s">
        <v>101</v>
      </c>
      <c r="AL49" s="161"/>
      <c r="AM49" s="161" t="s">
        <v>102</v>
      </c>
      <c r="AN49" s="161" t="s">
        <v>101</v>
      </c>
      <c r="AO49" s="162"/>
      <c r="AP49" s="163" t="s">
        <v>101</v>
      </c>
      <c r="AQ49" s="164"/>
      <c r="AX49" s="165" t="s">
        <v>102</v>
      </c>
      <c r="AY49" s="4"/>
      <c r="BD49" s="166" t="str">
        <f t="shared" si="11"/>
        <v>Avg.</v>
      </c>
      <c r="BQ49" s="4"/>
      <c r="BR49" s="5"/>
      <c r="BS49" s="5"/>
      <c r="BT49" s="6"/>
      <c r="BW49">
        <f>(BV48+BW48)/2</f>
        <v>260.11083333333335</v>
      </c>
    </row>
    <row r="50" spans="1:75" ht="15.75" thickBot="1">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c r="AI50" s="167"/>
      <c r="AJ50" s="167"/>
      <c r="AK50" s="167"/>
      <c r="AL50" s="168"/>
      <c r="AP50" s="169"/>
      <c r="AQ50" s="4"/>
      <c r="AY50" s="170"/>
      <c r="AZ50" s="171"/>
      <c r="BA50" s="171"/>
      <c r="BB50" s="171"/>
      <c r="BC50" s="6"/>
      <c r="BQ50" s="4"/>
      <c r="BR50" s="5"/>
      <c r="BS50" s="5"/>
      <c r="BT50" s="6"/>
    </row>
    <row r="51" spans="1:75" ht="60.75" thickBot="1">
      <c r="B51" s="172" t="s">
        <v>103</v>
      </c>
      <c r="C51" s="173" t="s">
        <v>104</v>
      </c>
      <c r="D51" s="173" t="s">
        <v>105</v>
      </c>
      <c r="E51" s="712" t="s">
        <v>106</v>
      </c>
      <c r="F51" s="712"/>
      <c r="G51" s="712" t="s">
        <v>107</v>
      </c>
      <c r="H51" s="712"/>
      <c r="I51" s="712" t="s">
        <v>108</v>
      </c>
      <c r="J51" s="712"/>
      <c r="K51" s="712" t="s">
        <v>109</v>
      </c>
      <c r="L51" s="712"/>
      <c r="M51" s="712" t="s">
        <v>110</v>
      </c>
      <c r="N51" s="712"/>
      <c r="O51" s="712" t="s">
        <v>111</v>
      </c>
      <c r="P51" s="712"/>
      <c r="Q51" s="174" t="s">
        <v>112</v>
      </c>
      <c r="R51" s="175" t="s">
        <v>113</v>
      </c>
      <c r="S51" s="176" t="s">
        <v>114</v>
      </c>
      <c r="T51" s="173" t="s">
        <v>12</v>
      </c>
      <c r="U51" s="176" t="s">
        <v>13</v>
      </c>
      <c r="V51" s="173" t="s">
        <v>115</v>
      </c>
      <c r="W51" s="173" t="s">
        <v>15</v>
      </c>
      <c r="X51" s="173" t="s">
        <v>116</v>
      </c>
      <c r="Y51" s="173" t="s">
        <v>17</v>
      </c>
      <c r="Z51" s="173" t="s">
        <v>19</v>
      </c>
      <c r="AA51" s="173" t="s">
        <v>18</v>
      </c>
      <c r="AB51" s="175" t="s">
        <v>20</v>
      </c>
      <c r="AC51" s="177" t="s">
        <v>21</v>
      </c>
      <c r="AD51" s="178" t="s">
        <v>22</v>
      </c>
      <c r="AE51" s="178" t="s">
        <v>23</v>
      </c>
      <c r="AF51" s="178" t="s">
        <v>117</v>
      </c>
      <c r="AG51" s="179" t="s">
        <v>118</v>
      </c>
      <c r="AH51" s="179" t="s">
        <v>26</v>
      </c>
      <c r="AI51" s="180" t="s">
        <v>27</v>
      </c>
      <c r="AJ51" s="176" t="s">
        <v>119</v>
      </c>
      <c r="AK51" s="181" t="s">
        <v>29</v>
      </c>
      <c r="AL51" s="181" t="s">
        <v>30</v>
      </c>
      <c r="AM51" s="176" t="s">
        <v>120</v>
      </c>
      <c r="AN51" s="181" t="s">
        <v>121</v>
      </c>
      <c r="AO51" s="181" t="s">
        <v>33</v>
      </c>
      <c r="AP51" s="180" t="s">
        <v>122</v>
      </c>
      <c r="AQ51" s="182"/>
      <c r="AY51" s="170"/>
      <c r="AZ51" s="171"/>
      <c r="BA51" s="171"/>
      <c r="BB51" s="171"/>
      <c r="BC51" s="183">
        <f>AVERAGE(BC28:BC31)</f>
        <v>39.25</v>
      </c>
      <c r="BQ51" s="4"/>
      <c r="BR51" s="5"/>
      <c r="BS51" s="5"/>
      <c r="BT51" s="6"/>
    </row>
    <row r="52" spans="1:75">
      <c r="B52" s="184" t="s">
        <v>188</v>
      </c>
      <c r="C52" s="185">
        <f>IF(C6=0,"no data",AVERAGE(C6:C12))</f>
        <v>84.857142857142861</v>
      </c>
      <c r="D52" s="186">
        <f>IF(D6=0,"no data",AVERAGE(D6:D12))</f>
        <v>0.54357142857142859</v>
      </c>
      <c r="E52" s="185">
        <f>IF(E6=0,"no data",AVERAGE(E6:E12))</f>
        <v>97.142857142857139</v>
      </c>
      <c r="F52" s="185">
        <f>IF(F6=0,"no data",AVERAGE(F6:F12))</f>
        <v>73.142857142857139</v>
      </c>
      <c r="G52" s="185">
        <f>SUM(G6:G12)+INT(SUM(H6:H12)/60)</f>
        <v>168</v>
      </c>
      <c r="H52" s="185">
        <f>SUM(H6:H12)-INT(SUM(H6:H12)/60)*60</f>
        <v>0</v>
      </c>
      <c r="I52" s="185">
        <f>SUM(I6:I12)+INT(SUM(J6:J12)/60)</f>
        <v>155</v>
      </c>
      <c r="J52" s="185">
        <f>SUM(J6:J12)-INT(SUM(J6:J12)/60)*60</f>
        <v>34</v>
      </c>
      <c r="K52" s="185">
        <f>SUM(K6:K12)+INT(SUM(L6:L12)/60)</f>
        <v>0</v>
      </c>
      <c r="L52" s="185">
        <f>SUM(L6:L12)-INT(SUM(L6:L12)/60)*60</f>
        <v>0</v>
      </c>
      <c r="M52" s="185">
        <f>SUM(M6:M12)+INT(SUM(N6:N12)/60)</f>
        <v>0</v>
      </c>
      <c r="N52" s="185">
        <f>SUM(N6:N12)-INT(SUM(N6:N12)/60)*60</f>
        <v>0</v>
      </c>
      <c r="O52" s="185">
        <f>SUM(O6:O12)+INT(SUM(P6:P12)/60)</f>
        <v>12</v>
      </c>
      <c r="P52" s="185">
        <f>SUM(P6:P12)-INT(SUM(P6:P12)/60)*60</f>
        <v>0</v>
      </c>
      <c r="Q52" s="187">
        <f t="shared" ref="Q52:V52" si="21">IF(Q6=0,"no data", AVERAGE(Q6:Q12))</f>
        <v>3549.5714285714284</v>
      </c>
      <c r="R52" s="187">
        <f t="shared" si="21"/>
        <v>3109</v>
      </c>
      <c r="S52" s="187">
        <f t="shared" si="21"/>
        <v>3109</v>
      </c>
      <c r="T52" s="187">
        <f t="shared" si="21"/>
        <v>3057.2857142857142</v>
      </c>
      <c r="U52" s="187">
        <f t="shared" si="21"/>
        <v>3158.8571428571427</v>
      </c>
      <c r="V52" s="188">
        <f t="shared" si="21"/>
        <v>42.571428571428569</v>
      </c>
      <c r="W52" s="189" t="str">
        <f>IF(AND(W6=0,W7=0,W8=0,W9=0,W10=0,W11= 0,W12=0),"No outage",SUM(W6:W12))</f>
        <v>No outage</v>
      </c>
      <c r="X52" s="189">
        <f>IF(X6=0,"no data", AVERAGE(X6:X12))</f>
        <v>42.142857142857146</v>
      </c>
      <c r="Y52" s="189">
        <f>IF(AND(Y6=0,Y7=0,Y8=0,Y9=0,Y10=0,Y11= 0,Y12=0),"No outage",SUM(Y6:Y12))</f>
        <v>668</v>
      </c>
      <c r="Z52" s="189">
        <f>IF(AND(Z6=0,Z7=0,Z8=0,Z9=0,Z10=0, Z11=0,Z12=0),"No outage",SUM(Z6:Z12))</f>
        <v>446</v>
      </c>
      <c r="AA52" s="189" t="str">
        <f>IF(Y6=0,"no data", AVERAGE(AA6:AA12))</f>
        <v>no data</v>
      </c>
      <c r="AB52" s="185" t="str">
        <f>IF(Y6=0,"no data", SUM(AB6:AB12))</f>
        <v>no data</v>
      </c>
      <c r="AC52" s="185">
        <f>IF(AC6=0,"no data", SUM(AC6:AC12))</f>
        <v>-362</v>
      </c>
      <c r="AD52" s="188">
        <f t="shared" ref="AD52:AI52" si="22">IF(AD6=0,"no data", AVERAGE(AD6:AD12))</f>
        <v>143.71428571428572</v>
      </c>
      <c r="AE52" s="190">
        <f t="shared" si="22"/>
        <v>0.91702603890864398</v>
      </c>
      <c r="AF52" s="189">
        <f t="shared" si="22"/>
        <v>147.89880952380949</v>
      </c>
      <c r="AG52" s="190">
        <f t="shared" si="22"/>
        <v>0.86126821261062325</v>
      </c>
      <c r="AH52" s="190">
        <f t="shared" si="22"/>
        <v>0.98093607305936081</v>
      </c>
      <c r="AI52" s="190">
        <f t="shared" si="22"/>
        <v>0.88458928528536418</v>
      </c>
      <c r="AJ52" s="189">
        <f>IF(AJ6=0,"no data", SUM(AJ6:AJ12))</f>
        <v>66.265999999999991</v>
      </c>
      <c r="AK52" s="189">
        <f>IF(AK6=0,"no data", AVERAGE(AK6:AK12))</f>
        <v>153.99714285714285</v>
      </c>
      <c r="AL52" s="189">
        <f>AJ52*AK52</f>
        <v>10204.774668571426</v>
      </c>
      <c r="AM52" s="189">
        <f>IF(AM6=0,"no data", SUM(AM6:AM12))</f>
        <v>188.74</v>
      </c>
      <c r="AN52" s="189">
        <f>IF(AN6=0,"no data", AVERAGE(AN6:AN12))</f>
        <v>944</v>
      </c>
      <c r="AO52" s="189">
        <f>AM52*AN52</f>
        <v>178170.56</v>
      </c>
      <c r="AP52" s="191">
        <f>IF(AP6=0,"no data", AVERAGE(AP6:AP12))</f>
        <v>8811.2895252165708</v>
      </c>
      <c r="AQ52" s="192"/>
      <c r="AY52" s="170"/>
      <c r="AZ52" s="171"/>
      <c r="BA52" s="171"/>
      <c r="BB52" s="171"/>
      <c r="BQ52" s="4"/>
      <c r="BR52" s="5"/>
      <c r="BS52" s="5"/>
      <c r="BT52" s="6"/>
    </row>
    <row r="53" spans="1:75">
      <c r="B53" s="184" t="s">
        <v>189</v>
      </c>
      <c r="C53" s="193">
        <f>IF(C13=0,"no data", AVERAGE(C13:C19))</f>
        <v>80.658571428571435</v>
      </c>
      <c r="D53" s="194">
        <f>IF(D13=0,"no data", AVERAGE(D13:D19))</f>
        <v>0.5147571428571428</v>
      </c>
      <c r="E53" s="193">
        <f>IF(E13=0,"no data", AVERAGE(E13:E19))</f>
        <v>92.857142857142861</v>
      </c>
      <c r="F53" s="193">
        <f>IF(F13=0,"no data", AVERAGE(F13:F19))</f>
        <v>68.428571428571431</v>
      </c>
      <c r="G53" s="193">
        <f>SUM(G13:G19)+INT(SUM(H13:H19)/60)</f>
        <v>48</v>
      </c>
      <c r="H53" s="193">
        <f>SUM(H13:H19)-INT(SUM(I13:I19)/60)</f>
        <v>0</v>
      </c>
      <c r="I53" s="193">
        <f>SUM(I13:I19)+INT(SUM(J13:J19)/60)</f>
        <v>48</v>
      </c>
      <c r="J53" s="193">
        <f>SUM(J13:J19)-INT(SUM(K13:K19)/60)*60</f>
        <v>0</v>
      </c>
      <c r="K53" s="193">
        <f>SUM(K13:K19)+INT(SUM(L13:L19)/60)</f>
        <v>0</v>
      </c>
      <c r="L53" s="193">
        <f>SUM(L13:L19)-INT(SUM(M13:M19)/60)*60</f>
        <v>0</v>
      </c>
      <c r="M53" s="193">
        <f>SUM(M13:M19)+INT(SUM(N13:N19)/60)</f>
        <v>0</v>
      </c>
      <c r="N53" s="193">
        <f>SUM(N13:N19)-INT(SUM(O13:O19)/60)*60</f>
        <v>0</v>
      </c>
      <c r="O53" s="193">
        <f>SUM(O13:O19)+INT(SUM(P13:P19)/60)</f>
        <v>12</v>
      </c>
      <c r="P53" s="193">
        <f>SUM(P7:P13)-INT(SUM(P13:P19)/60)*60</f>
        <v>0</v>
      </c>
      <c r="Q53" s="195">
        <f>IF(Q13=0,"no data", AVERAGE(Q13:Q19))</f>
        <v>3585.7142857142858</v>
      </c>
      <c r="R53" s="195">
        <f>IF(R13=0,"no data", AVERAGE(R13:R19))</f>
        <v>3383.4285714285716</v>
      </c>
      <c r="S53" s="195">
        <f>IF(S13=0,"no data", AVERAGE(S13:S19))</f>
        <v>3383.4285714285716</v>
      </c>
      <c r="T53" s="195">
        <f>IF(T13=0,"no data", SUM(T13:T19))</f>
        <v>6205</v>
      </c>
      <c r="U53" s="195">
        <f>IF(U13=0,"no data", SUM(U13:U19))</f>
        <v>6410</v>
      </c>
      <c r="V53" s="195">
        <f>IF(V13=0,"no data", AVERAGE(V13:V19))</f>
        <v>42.428571428571431</v>
      </c>
      <c r="W53" s="196">
        <f>IF(AND(W13=0,W14=0,W15=0,W16=0,W17=0,W18=0,W19=0),"No outage",SUM(W13:W19))</f>
        <v>7178</v>
      </c>
      <c r="X53" s="196">
        <f>IF(AND(X13=0,X14=0,X15=0,X16=0,X17=0,X18=0,X19=0),"No outage",SUM(X13:X19))</f>
        <v>304</v>
      </c>
      <c r="Y53" s="195" t="str">
        <f>IF(Y13=0,"no data", AVERAGE(Y13:Y19))</f>
        <v>no data</v>
      </c>
      <c r="Z53" s="196">
        <f>IF(AND(Z13=0,Z14=0,Z15=0,Z16=0,Z17=0,Z18=0,Z19=0),"No outage",SUM(Z13:Z19))</f>
        <v>438</v>
      </c>
      <c r="AA53" s="195" t="str">
        <f>IF(AA13=0,"no data", AVERAGE(AA13:AA19))</f>
        <v>no data</v>
      </c>
      <c r="AB53" s="195">
        <f>IF(AB13=0,"no data", SUM(AB13:AB19))</f>
        <v>285</v>
      </c>
      <c r="AC53" s="195">
        <f>IF(AC13=0,"no data", SUM(AC13:AC19))</f>
        <v>-17479</v>
      </c>
      <c r="AD53" s="195">
        <f t="shared" ref="AD53:AI53" si="23">IF(AD13=0,"no data", AVERAGE(AD13:AD19))</f>
        <v>44.285714285714285</v>
      </c>
      <c r="AE53" s="197">
        <f t="shared" si="23"/>
        <v>0.64937672377290256</v>
      </c>
      <c r="AF53" s="195">
        <f t="shared" si="23"/>
        <v>149.4047619047619</v>
      </c>
      <c r="AG53" s="197">
        <f t="shared" si="23"/>
        <v>0.58604332364613576</v>
      </c>
      <c r="AH53" s="197">
        <f t="shared" si="23"/>
        <v>0.28789682539682543</v>
      </c>
      <c r="AI53" s="197">
        <f t="shared" si="23"/>
        <v>0.60004566641471413</v>
      </c>
      <c r="AJ53" s="198">
        <f>IF(AJ13=0,"no data",SUM(AJ13:AJ19))</f>
        <v>18.024999999999999</v>
      </c>
      <c r="AK53" s="199">
        <f>IF(AK13=0,"no data", AVERAGE(AK13:AK19))</f>
        <v>67.267142857142858</v>
      </c>
      <c r="AL53" s="196">
        <f>AJ53*AK53</f>
        <v>1212.4902499999998</v>
      </c>
      <c r="AM53" s="196">
        <f>IF(AM13=0,"no data", SUM(AM13:AM19))</f>
        <v>54.771000000000001</v>
      </c>
      <c r="AN53" s="198">
        <f>IF(AN13=0,"no data",AVERAGE(AN13:AN19))</f>
        <v>404.28571428571428</v>
      </c>
      <c r="AO53" s="196">
        <f>AM53*AN53</f>
        <v>22143.132857142857</v>
      </c>
      <c r="AP53" s="200">
        <f>IF(AP13=0,"no data", AVERAGE(AP13:AP19))</f>
        <v>13293.015293076111</v>
      </c>
      <c r="AQ53" s="192"/>
      <c r="AV53">
        <f>3413/12465</f>
        <v>0.27380665864420378</v>
      </c>
      <c r="AY53" s="170"/>
      <c r="BA53" s="171"/>
      <c r="BQ53" s="4"/>
      <c r="BR53" s="5"/>
      <c r="BS53" s="5"/>
      <c r="BT53" s="6"/>
    </row>
    <row r="54" spans="1:75">
      <c r="A54" s="201"/>
      <c r="B54" s="184" t="s">
        <v>190</v>
      </c>
      <c r="C54" s="196">
        <f>IF(C20=0,"no data", AVERAGE(C20:C26))</f>
        <v>86.765714285714282</v>
      </c>
      <c r="D54" s="194">
        <f>IF(D20=0,"no data", AVERAGE(D20:D26))</f>
        <v>0.35904285714285716</v>
      </c>
      <c r="E54" s="196">
        <f>IF(E20=0,"no data", AVERAGE(E20:E26))</f>
        <v>102.42857142857143</v>
      </c>
      <c r="F54" s="196">
        <f>IF(F20=0,"no data", AVERAGE(F20:F26))</f>
        <v>71.857142857142861</v>
      </c>
      <c r="G54" s="193">
        <f>SUM(G20:G26)+INT(SUM(H20:H26)/60)</f>
        <v>131</v>
      </c>
      <c r="H54" s="193">
        <f>SUM(H20:H26)-INT(SUM(H26:H26)/60)*60</f>
        <v>4</v>
      </c>
      <c r="I54" s="193">
        <f>SUM(I20:I26)+INT(SUM(J20:J26)/60)</f>
        <v>131</v>
      </c>
      <c r="J54" s="193">
        <f>SUM(J20:J26)-INT(SUM(J20:J26)/60)*60</f>
        <v>10</v>
      </c>
      <c r="K54" s="193">
        <f>SUM(K20:K26)+INT(SUM(L20:L26)/60)</f>
        <v>0</v>
      </c>
      <c r="L54" s="193">
        <f>SUM(L20:L26)-INT(SUM(L20:L26)/60)*60</f>
        <v>0</v>
      </c>
      <c r="M54" s="193">
        <f>SUM(M20:M26)+INT(SUM(N20:N26)/60)</f>
        <v>0</v>
      </c>
      <c r="N54" s="193">
        <f>SUM(N20:N26)-INT(SUM(N20:N26)/60)*60</f>
        <v>0</v>
      </c>
      <c r="O54" s="193">
        <f>SUM(O20:O26)+INT(SUM(P20:P26)/60)</f>
        <v>57</v>
      </c>
      <c r="P54" s="193">
        <f>SUM(P20:P26)-INT(SUM(P20:P26)/60)*60</f>
        <v>30</v>
      </c>
      <c r="Q54" s="195">
        <f>IF(Q20=0,"no data", AVERAGE(Q20:Q26))</f>
        <v>3527.1428571428573</v>
      </c>
      <c r="R54" s="195">
        <f>IF(R20=0,"no data", AVERAGE(R20:R26))</f>
        <v>3325.2857142857142</v>
      </c>
      <c r="S54" s="195">
        <f>IF(S20=0,"no data", AVERAGE(S20:S26))</f>
        <v>3325.2857142857142</v>
      </c>
      <c r="T54" s="202" t="str">
        <f>IF(T20=0,"no data", SUM(T20:T26))</f>
        <v>no data</v>
      </c>
      <c r="U54" s="202" t="str">
        <f>IF(U20=0,"no data", SUM(U20:U26))</f>
        <v>no data</v>
      </c>
      <c r="V54" s="202">
        <f>IF(V20=0,"no data", AVERAGE(V20:V26))</f>
        <v>42.571428571428569</v>
      </c>
      <c r="W54" s="196">
        <f>IF(AND(W20=0,W21=0,W22=0,W23=0,W24=0,W25=0,W26=0),"No outage",SUM(W20:W26))</f>
        <v>2181</v>
      </c>
      <c r="X54" s="196">
        <f>IF(AND(X20=0,X21=0,X22=0,X23=0,X24=0,X25=0,X26=0),"No outage",SUM(X20:X26))</f>
        <v>305</v>
      </c>
      <c r="Y54" s="202">
        <f>IF(Y20=0,"no data", AVERAGE(Y20:Y26))</f>
        <v>296.42857142857144</v>
      </c>
      <c r="Z54" s="196">
        <f>IF(AND(Z20=0,Z21=0,Z22=0,Z23=0,Z24=0,Z25=0,Z26=0),"No outage",SUM(Z20:Z26))</f>
        <v>420</v>
      </c>
      <c r="AA54" s="196">
        <f>IF(AA20=0,"no data", AVERAGE(AA20:AA26))</f>
        <v>314.57142857142856</v>
      </c>
      <c r="AB54" s="196">
        <f>IF(AB20=0,"no data", SUM(AB20:AB26))</f>
        <v>596</v>
      </c>
      <c r="AC54" s="202">
        <f>IF(AC20=0,"no data", SUM(AC20:AC26))</f>
        <v>-5645</v>
      </c>
      <c r="AD54" s="196" t="str">
        <f t="shared" ref="AD54:AI54" si="24">IF(AD20=0,"no data", AVERAGE(AD20:AD26))</f>
        <v>no data</v>
      </c>
      <c r="AE54" s="197">
        <f t="shared" si="24"/>
        <v>0.8836248640796126</v>
      </c>
      <c r="AF54" s="196">
        <f t="shared" si="24"/>
        <v>146.96428571428575</v>
      </c>
      <c r="AG54" s="197">
        <f t="shared" si="24"/>
        <v>0.83787521667879827</v>
      </c>
      <c r="AH54" s="197" t="str">
        <f t="shared" si="24"/>
        <v>no data</v>
      </c>
      <c r="AI54" s="197">
        <f t="shared" si="24"/>
        <v>0.86735058097575524</v>
      </c>
      <c r="AJ54" s="196" t="str">
        <f>IF(AJ20=0,"no data", SUM(AJ20:AJ26))</f>
        <v>no data</v>
      </c>
      <c r="AK54" s="196" t="str">
        <f>IF(AK20=0,"no data", AVERAGE(AK20:AK26))</f>
        <v>no data</v>
      </c>
      <c r="AL54" s="196" t="e">
        <f>AJ54*AK54</f>
        <v>#VALUE!</v>
      </c>
      <c r="AM54" s="196" t="str">
        <f>IF(AM20=0,"no data", SUM(AM20:AM25))</f>
        <v>no data</v>
      </c>
      <c r="AN54" s="196" t="str">
        <f>IF(AN20=0,"no data", AVERAGE(AN20:AN25))</f>
        <v>no data</v>
      </c>
      <c r="AO54" s="196" t="e">
        <f>AM54*AN54</f>
        <v>#VALUE!</v>
      </c>
      <c r="AP54" s="200">
        <f>IF(AP20=0,"no data", AVERAGE(AP20:AP26))</f>
        <v>8794.3097467879015</v>
      </c>
      <c r="AQ54" s="192"/>
      <c r="AR54" s="201"/>
      <c r="AS54" s="201"/>
      <c r="AT54" s="201"/>
      <c r="AU54" s="201"/>
      <c r="AV54" s="201">
        <f>3413/12796</f>
        <v>0.26672397624257582</v>
      </c>
      <c r="AW54" s="201"/>
      <c r="AX54" s="201"/>
      <c r="AY54" s="170"/>
      <c r="AZ54" s="201"/>
      <c r="BA54" s="171"/>
      <c r="BB54" s="201"/>
      <c r="BC54" s="201"/>
      <c r="BD54" s="201"/>
      <c r="BE54" s="201"/>
      <c r="BQ54" s="4"/>
      <c r="BR54" s="5"/>
      <c r="BS54" s="5"/>
      <c r="BT54" s="6"/>
    </row>
    <row r="55" spans="1:75">
      <c r="B55" s="184" t="s">
        <v>191</v>
      </c>
      <c r="C55" s="196">
        <f>IF(C21=0,"no data", AVERAGE(C27:C33))</f>
        <v>94.278571428571439</v>
      </c>
      <c r="D55" s="194">
        <f>IF(D21=0,"no data", AVERAGE(D27:D33))</f>
        <v>0.36425714285714289</v>
      </c>
      <c r="E55" s="196">
        <f>IF(E21=0,"no data", AVERAGE(E27:E33))</f>
        <v>106.85714285714286</v>
      </c>
      <c r="F55" s="196">
        <f>IF(F21=0,"no data", AVERAGE(F27:F33))</f>
        <v>80.571428571428569</v>
      </c>
      <c r="G55" s="193">
        <f>SUM(G27:G33)+INT(SUM(H27:H33)/60)</f>
        <v>164</v>
      </c>
      <c r="H55" s="193">
        <f>SUM(H27:H33)-INT(SUM(H27:H33)/60)*60</f>
        <v>9</v>
      </c>
      <c r="I55" s="193">
        <f>SUM(I27:I33)+INT(SUM(J27:J33)/60)</f>
        <v>164</v>
      </c>
      <c r="J55" s="193">
        <f>SUM(J27:J33)-INT(SUM(J27:J33)/60)*60</f>
        <v>29</v>
      </c>
      <c r="K55" s="193">
        <f>SUM(K27:K33)+INT(SUM(L27:L33)/60)</f>
        <v>0</v>
      </c>
      <c r="L55" s="193">
        <f>SUM(L27:L33)-INT(SUM(L27:L33)/60)*60</f>
        <v>0</v>
      </c>
      <c r="M55" s="193">
        <f>SUM(M27:M33)+INT(SUM(N27:N33)/60)</f>
        <v>0</v>
      </c>
      <c r="N55" s="193">
        <f>SUM(N27:N33)-INT(SUM(N27:N33)/60)*60</f>
        <v>0</v>
      </c>
      <c r="O55" s="193">
        <f>SUM(O27:O33)+INT(SUM(P27:P33)/60)</f>
        <v>0</v>
      </c>
      <c r="P55" s="193">
        <f>SUM(P27:P33)-INT(SUM(P27:P33)/60)*60</f>
        <v>0</v>
      </c>
      <c r="Q55" s="195">
        <f>IF(Q27=0,"no data", AVERAGE(Q27:Q33))</f>
        <v>3453.1428571428573</v>
      </c>
      <c r="R55" s="195">
        <f>IF(R27=0,"no data", AVERAGE(R27:R33))</f>
        <v>3007.8571428571427</v>
      </c>
      <c r="S55" s="195">
        <f>IF(S27=0,"no data", AVERAGE(S27:S33))</f>
        <v>3007.8571428571427</v>
      </c>
      <c r="T55" s="195">
        <f>IF(T27=0,"no data", SUM(T27:T33))</f>
        <v>20252</v>
      </c>
      <c r="U55" s="195">
        <f>IF(U27=0,"no data", SUM(U27:U33))</f>
        <v>20943</v>
      </c>
      <c r="V55" s="202">
        <f>IF(V27=0,"no data", AVERAGE(V27:V33))</f>
        <v>41</v>
      </c>
      <c r="W55" s="196">
        <f>IF(AND(W27=0,W28=0,W29=0,W30=0,W31=0,W32=0,W33=0),"No outage",SUM(W27:W33))</f>
        <v>187</v>
      </c>
      <c r="X55" s="196">
        <f>IF(AND(X27=0,X28=0,X29=0,X30=0,X31=0,X32=0,X33=0),"No outage",SUM(X27:X33))</f>
        <v>295</v>
      </c>
      <c r="Y55" s="202" t="str">
        <f>IF(Y27=0,"no data", AVERAGE(Y27:Y33))</f>
        <v>no data</v>
      </c>
      <c r="Z55" s="196">
        <f>IF(AND(Z27=0,Z28=0,Z29=0,Z30=0,Z31=0,Z32=0,Z33=0),"No outage",SUM(Z27:Z33))</f>
        <v>420</v>
      </c>
      <c r="AA55" s="196" t="str">
        <f>IF(AA27=0,"no data", AVERAGE(AA27:AA33))</f>
        <v>no data</v>
      </c>
      <c r="AB55" s="195">
        <f>IF(AB27=0,"no data", SUM(AB27:AB33))</f>
        <v>693</v>
      </c>
      <c r="AC55" s="195">
        <f>IF(AC27=0,"no data", SUM(AC27:AC33))</f>
        <v>-803</v>
      </c>
      <c r="AD55" s="202">
        <f t="shared" ref="AD55:AI55" si="25">IF(AD27=0,"no data", AVERAGE(AD27:AD33))</f>
        <v>131.85714285714286</v>
      </c>
      <c r="AE55" s="194">
        <f t="shared" si="25"/>
        <v>0.94571339293389156</v>
      </c>
      <c r="AF55" s="196">
        <f t="shared" si="25"/>
        <v>143.88095238095238</v>
      </c>
      <c r="AG55" s="194">
        <f t="shared" si="25"/>
        <v>0.83778916613042897</v>
      </c>
      <c r="AH55" s="194">
        <f t="shared" si="25"/>
        <v>0.9822309634809635</v>
      </c>
      <c r="AI55" s="194">
        <f t="shared" si="25"/>
        <v>0.86290861915861916</v>
      </c>
      <c r="AJ55" s="195">
        <f>IF(AJ27=0,"no data", SUM(AJ27:AJ33))</f>
        <v>62.033999999999992</v>
      </c>
      <c r="AK55" s="196">
        <f>IF(AK27=0,"no data", AVERAGE(AK27:AK33))</f>
        <v>151.40571428571431</v>
      </c>
      <c r="AL55" s="196">
        <f>AJ55*AK55</f>
        <v>9392.3020799999995</v>
      </c>
      <c r="AM55" s="196">
        <f>IF(AM27=0,"no data", SUM(AM27:AM33))</f>
        <v>176.01499999999999</v>
      </c>
      <c r="AN55" s="196">
        <f>IF(AN27=0,"no data", AVERAGE(AN27:AN33))</f>
        <v>943.85714285714289</v>
      </c>
      <c r="AO55" s="196">
        <f>AM55*AN55</f>
        <v>166133.01499999998</v>
      </c>
      <c r="AP55" s="200">
        <f>IF(AP27=0,"no data", AVERAGE(AP27:AP33))</f>
        <v>8668.5848612912559</v>
      </c>
      <c r="AQ55" s="192"/>
      <c r="AY55" s="170"/>
      <c r="BA55" s="171"/>
      <c r="BQ55" s="4"/>
      <c r="BR55" s="5"/>
      <c r="BS55" s="5"/>
      <c r="BT55" s="6"/>
    </row>
    <row r="56" spans="1:75" ht="15.75" thickBot="1">
      <c r="B56" s="184" t="s">
        <v>192</v>
      </c>
      <c r="C56" s="339">
        <f>IF(C34=0,"no data", AVERAGE(C34:C47))</f>
        <v>87.138750000000002</v>
      </c>
      <c r="D56" s="339">
        <f>IF(D34=0,"no data", AVERAGE(D34:D47))</f>
        <v>0.44834999999999997</v>
      </c>
      <c r="E56" s="339">
        <f>IF(E34=0,"no data", AVERAGE(E34:E47))</f>
        <v>98.25</v>
      </c>
      <c r="F56" s="339">
        <f>IF(F34=0,"no data", AVERAGE(F34:F47))</f>
        <v>75.75</v>
      </c>
      <c r="G56" s="340">
        <f>SUM(G34:G47)+INT(SUM(H34:H47)/60)</f>
        <v>192</v>
      </c>
      <c r="H56" s="340">
        <f>SUM(H34:H47)-INT(SUM(H34:H47)/60)*60</f>
        <v>0</v>
      </c>
      <c r="I56" s="340">
        <f>SUM(I34:I47)+INT(SUM(J34:J47)/60)</f>
        <v>192</v>
      </c>
      <c r="J56" s="340">
        <f>SUM(J34:J47)-INT(SUM(J34:J47)/60)*60</f>
        <v>0</v>
      </c>
      <c r="K56" s="340">
        <f>SUM(K34:K47)+INT(SUM(L34:L47)/60)</f>
        <v>0</v>
      </c>
      <c r="L56" s="340">
        <f>SUM(L34:L47)-INT(SUM(L34:L47)/60)*60</f>
        <v>0</v>
      </c>
      <c r="M56" s="340">
        <f>SUM(M34:M47)+INT(SUM(N34:N47)/60)</f>
        <v>0</v>
      </c>
      <c r="N56" s="340">
        <f>SUM(N34:N47)-INT(SUM(N34:N47)/60)*60</f>
        <v>0</v>
      </c>
      <c r="O56" s="340">
        <f>SUM(O34:O47)+INT(SUM(P34:P47)/60)</f>
        <v>48</v>
      </c>
      <c r="P56" s="340">
        <f>SUM(P34:P47)-INT(SUM(P34:P47)/60)*60</f>
        <v>0</v>
      </c>
      <c r="Q56" s="341">
        <f>IF(Q28=0,"no data", AVERAGE(Q34:Q47))</f>
        <v>3525.375</v>
      </c>
      <c r="R56" s="341">
        <f>IF(R34=0,"no data", AVERAGE(R34:R47))</f>
        <v>3145.25</v>
      </c>
      <c r="S56" s="341">
        <f>IF(S34=0,"no data", AVERAGE(S34:S47))</f>
        <v>3145.25</v>
      </c>
      <c r="T56" s="341">
        <f>IF(T34=0,"no data", SUM(T34:T47))</f>
        <v>24672</v>
      </c>
      <c r="U56" s="341">
        <f>IF(U34=0,"no data", SUM(U34:U47))</f>
        <v>25493</v>
      </c>
      <c r="V56" s="342">
        <f>IF(V34=0,"no data", AVERAGE(V34:V47))</f>
        <v>42.75</v>
      </c>
      <c r="W56" s="339" t="e">
        <f>IF(AND(W34=0,W35=0,W36=0,W37=0,W38=0,W39=0,#REF!=0),"No outage",SUM(W34:W47))</f>
        <v>#REF!</v>
      </c>
      <c r="X56" s="339" t="e">
        <f>IF(AND(X34=0,X35=0,X36=0,X37=0,X38=0,X39=0,#REF!=0),"No outage",SUM(X34:X47))</f>
        <v>#REF!</v>
      </c>
      <c r="Y56" s="342" t="str">
        <f>IF(Y34=0,"no data", AVERAGE(Y34:Y47))</f>
        <v>no data</v>
      </c>
      <c r="Z56" s="339" t="e">
        <f>IF(AND(Z34=0,Z35=0,Z36=0,Z37=0,Z38=0,Z39=0,#REF!=0),"No outage",SUM(Z34:Z47))</f>
        <v>#REF!</v>
      </c>
      <c r="AA56" s="339" t="str">
        <f>IF(AA34=0,"no data", AVERAGE(AA34:AA47))</f>
        <v>no data</v>
      </c>
      <c r="AB56" s="341">
        <f>IF(AB34=0,"no data", SUM(AB34:AB47))</f>
        <v>821</v>
      </c>
      <c r="AC56" s="341">
        <f>IF(AC34=0,"no data", SUM(AC34:AC47))</f>
        <v>-490</v>
      </c>
      <c r="AD56" s="342">
        <f>IF(AD34=0,"no data", AVERAGE(AD34:AD47))</f>
        <v>138.75</v>
      </c>
      <c r="AE56" s="343">
        <f>IF(AE34=0,"no data", AVERAGE(AE34:AE47))</f>
        <v>0.95751995500442511</v>
      </c>
      <c r="AF56" s="339">
        <f>IF(AF34=0,"no data", AVERAGE(AF34:AF47))</f>
        <v>146.890625</v>
      </c>
      <c r="AG56" s="343">
        <f>IF(AG34=0,"no data", AVERAGE(AG34:AG47))</f>
        <v>0.87499680145317171</v>
      </c>
      <c r="AH56" s="343" t="e">
        <f>IF(AH28=0,"no data", AVERAGE(AH34:AH47))</f>
        <v>#DIV/0!</v>
      </c>
      <c r="AI56" s="343">
        <f>IF(AI34=0,"no data", AVERAGE(AI34:AI47))</f>
        <v>0.91476894607630477</v>
      </c>
      <c r="AJ56" s="341">
        <f>IF(AJ34=0,"no data", SUM(AJ34:AJ47))</f>
        <v>70.156999999999996</v>
      </c>
      <c r="AK56" s="339">
        <f>IF(AK34=0,"no data", AVERAGE(AK34:AK47))</f>
        <v>147.08500000000001</v>
      </c>
      <c r="AL56" s="339">
        <f>AJ56*AK56</f>
        <v>10319.042345</v>
      </c>
      <c r="AM56" s="339">
        <f>IF(AM34=0,"no data", SUM(AM34:AM47))</f>
        <v>214.863</v>
      </c>
      <c r="AN56" s="339">
        <f>IF(AN34=0,"no data", AVERAGE(AN34:AN47))</f>
        <v>944.5</v>
      </c>
      <c r="AO56" s="339">
        <f>AM56*AN56</f>
        <v>202938.1035</v>
      </c>
      <c r="AP56" s="344">
        <f>IF(AP34=0,"no data", AVERAGE(AP34:AP47))</f>
        <v>8642.6705028315446</v>
      </c>
      <c r="AQ56" s="192"/>
      <c r="AY56" s="170"/>
      <c r="BA56" s="171"/>
      <c r="BQ56" s="4"/>
      <c r="BR56" s="5"/>
      <c r="BS56" s="5"/>
      <c r="BT56" s="6"/>
    </row>
    <row r="57" spans="1:75" ht="15.75">
      <c r="B57" s="203"/>
      <c r="C57" s="204"/>
      <c r="D57" s="204"/>
      <c r="E57" s="204"/>
      <c r="F57" s="205"/>
      <c r="G57" s="205"/>
      <c r="H57" s="205"/>
      <c r="I57" s="205"/>
      <c r="J57" s="206"/>
      <c r="K57" s="206"/>
      <c r="L57" s="206"/>
      <c r="M57" s="206"/>
      <c r="N57" s="207"/>
      <c r="O57" s="207"/>
      <c r="P57" s="204"/>
      <c r="Q57" s="204"/>
      <c r="R57" s="204"/>
      <c r="S57" s="204"/>
      <c r="T57" s="204"/>
      <c r="U57" s="204"/>
      <c r="V57" s="204"/>
      <c r="W57" s="204"/>
      <c r="X57" s="204"/>
      <c r="Y57" s="204"/>
      <c r="Z57" s="204"/>
      <c r="AA57" s="204"/>
      <c r="AB57" s="207"/>
      <c r="AC57" s="207"/>
      <c r="AD57" s="204"/>
      <c r="AE57" s="207"/>
      <c r="AF57" s="289"/>
      <c r="AG57" s="204"/>
      <c r="AH57" s="204"/>
      <c r="AI57" s="204"/>
      <c r="AJ57" s="204"/>
      <c r="AK57" s="204"/>
      <c r="AL57" s="204"/>
      <c r="AP57" s="290"/>
      <c r="AQ57" s="292"/>
      <c r="AR57" s="292"/>
      <c r="AY57" s="170"/>
      <c r="BA57" s="171"/>
      <c r="BQ57" s="4"/>
      <c r="BR57" s="5"/>
      <c r="BS57" s="5"/>
      <c r="BT57" s="6"/>
    </row>
    <row r="58" spans="1:75">
      <c r="B58" s="203"/>
      <c r="C58" s="204"/>
      <c r="D58" s="204"/>
      <c r="E58" s="204"/>
      <c r="F58" s="205"/>
      <c r="G58" s="205"/>
      <c r="H58" s="205"/>
      <c r="I58" s="205"/>
      <c r="J58" s="206"/>
      <c r="K58" s="206"/>
      <c r="L58" s="206"/>
      <c r="M58" s="206"/>
      <c r="N58" s="207"/>
      <c r="O58" s="207"/>
      <c r="P58" s="204"/>
      <c r="Q58" s="204"/>
      <c r="R58" s="204"/>
      <c r="S58" s="204"/>
      <c r="T58" s="204"/>
      <c r="U58" s="204"/>
      <c r="V58" s="204"/>
      <c r="W58" s="204"/>
      <c r="X58" s="204"/>
      <c r="Y58" s="204"/>
      <c r="Z58" s="204"/>
      <c r="AA58" s="204"/>
      <c r="AB58" s="207"/>
      <c r="AC58" s="207"/>
      <c r="AD58" s="204"/>
      <c r="AE58" s="207"/>
      <c r="AF58" s="207"/>
      <c r="AG58" s="204"/>
      <c r="AH58" s="204"/>
      <c r="AI58" s="204"/>
      <c r="AJ58" s="204"/>
      <c r="AK58" s="204"/>
      <c r="AL58" s="204"/>
      <c r="AP58" s="183"/>
      <c r="AQ58" s="183"/>
      <c r="AR58" s="183"/>
      <c r="AY58" s="170"/>
      <c r="BA58" s="171"/>
      <c r="BQ58" s="4"/>
      <c r="BR58" s="5"/>
      <c r="BS58" s="5"/>
      <c r="BT58" s="6"/>
    </row>
    <row r="59" spans="1:75" ht="15.75" thickBot="1">
      <c r="B59" s="203"/>
      <c r="C59" s="204"/>
      <c r="D59" s="204"/>
      <c r="E59" s="204"/>
      <c r="F59" s="205"/>
      <c r="G59" s="205"/>
      <c r="H59" s="205"/>
      <c r="I59" s="205"/>
      <c r="J59" s="206"/>
      <c r="K59" s="206"/>
      <c r="L59" s="206"/>
      <c r="M59" s="206"/>
      <c r="N59" s="207"/>
      <c r="O59" s="207"/>
      <c r="P59" s="204"/>
      <c r="Q59" s="204"/>
      <c r="R59" s="204"/>
      <c r="S59" s="204"/>
      <c r="T59" s="204"/>
      <c r="U59" s="204"/>
      <c r="V59" s="204"/>
      <c r="W59" s="204"/>
      <c r="X59" s="204"/>
      <c r="Y59" s="204"/>
      <c r="Z59" s="204"/>
      <c r="AA59" s="204"/>
      <c r="AB59" s="207"/>
      <c r="AC59" s="207"/>
      <c r="AD59" s="204"/>
      <c r="AE59" s="207"/>
      <c r="AF59" s="207"/>
      <c r="AG59" s="204"/>
      <c r="AH59" s="204"/>
      <c r="AI59" s="204"/>
      <c r="AJ59" s="204"/>
      <c r="AK59" s="204"/>
      <c r="AL59" s="204"/>
      <c r="AP59" s="183"/>
      <c r="AQ59" s="183"/>
      <c r="AR59" s="183"/>
      <c r="AY59" s="170"/>
      <c r="BA59" s="171"/>
      <c r="BQ59" s="4"/>
      <c r="BR59" s="5"/>
      <c r="BS59" s="5"/>
      <c r="BT59" s="6"/>
    </row>
    <row r="60" spans="1:75" ht="16.5" thickTop="1">
      <c r="B60" s="208" t="s">
        <v>123</v>
      </c>
      <c r="C60" s="713" t="s">
        <v>124</v>
      </c>
      <c r="D60" s="713"/>
      <c r="E60" s="713"/>
      <c r="F60" s="713"/>
      <c r="G60" s="713"/>
      <c r="H60" s="713"/>
      <c r="I60" s="713"/>
      <c r="J60" s="713"/>
      <c r="K60" s="713"/>
      <c r="L60" s="713"/>
      <c r="M60" s="713"/>
      <c r="N60" s="713"/>
      <c r="O60" s="713"/>
      <c r="P60" s="713"/>
      <c r="Q60" s="713"/>
      <c r="R60" s="713"/>
      <c r="S60" s="713"/>
      <c r="T60" s="713"/>
      <c r="U60" s="713"/>
      <c r="V60" s="713"/>
      <c r="W60" s="713"/>
      <c r="X60" s="713"/>
      <c r="Y60" s="713"/>
      <c r="Z60" s="713"/>
      <c r="AA60" s="713"/>
      <c r="AB60" s="713"/>
      <c r="AC60" s="713"/>
      <c r="AD60" s="714"/>
      <c r="AE60" s="207"/>
      <c r="AF60" s="207"/>
      <c r="AG60" s="204"/>
      <c r="AH60" s="204"/>
      <c r="AI60" s="204"/>
      <c r="AJ60" s="204"/>
      <c r="AK60" s="204"/>
      <c r="AL60" s="204"/>
      <c r="AP60" s="183"/>
      <c r="AQ60" s="183"/>
      <c r="AR60" s="183"/>
      <c r="AY60" s="170"/>
      <c r="BQ60" s="4"/>
      <c r="BR60" s="5"/>
      <c r="BS60" s="5"/>
      <c r="BT60" s="6"/>
    </row>
    <row r="61" spans="1:75" ht="15.75">
      <c r="B61" s="209">
        <v>42826</v>
      </c>
      <c r="C61" s="528" t="s">
        <v>193</v>
      </c>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30"/>
      <c r="AE61" s="207"/>
      <c r="AF61" s="207"/>
      <c r="AG61" s="204"/>
      <c r="AH61" s="204"/>
      <c r="AI61" s="204"/>
      <c r="AJ61" s="204"/>
      <c r="AK61" s="204"/>
      <c r="AL61" s="204"/>
      <c r="AP61" s="183"/>
      <c r="AQ61" s="183"/>
      <c r="AR61" s="183"/>
      <c r="AY61" s="170"/>
      <c r="BQ61" s="4"/>
      <c r="BR61" s="5"/>
      <c r="BS61" s="5"/>
      <c r="BT61" s="6"/>
    </row>
    <row r="62" spans="1:75" ht="15.75">
      <c r="B62" s="209">
        <v>42827</v>
      </c>
      <c r="C62" s="528" t="s">
        <v>194</v>
      </c>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30"/>
      <c r="AE62" s="207"/>
      <c r="AF62" s="207"/>
      <c r="AG62" s="204"/>
      <c r="AH62" s="204"/>
      <c r="AI62" s="204"/>
      <c r="AJ62" s="204"/>
      <c r="AK62" s="204"/>
      <c r="AL62" s="204"/>
      <c r="AP62" s="183"/>
      <c r="AQ62" s="183"/>
      <c r="AR62" s="183"/>
      <c r="AY62" s="170"/>
      <c r="BQ62" s="4"/>
      <c r="BR62" s="5"/>
      <c r="BS62" s="5"/>
      <c r="BT62" s="6"/>
    </row>
    <row r="63" spans="1:75" ht="15.75">
      <c r="B63" s="209">
        <v>42828</v>
      </c>
      <c r="C63" s="528" t="s">
        <v>195</v>
      </c>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30"/>
      <c r="AE63" s="207"/>
      <c r="AF63" s="207"/>
      <c r="AG63" s="204"/>
      <c r="AH63" s="204"/>
      <c r="AI63" s="204"/>
      <c r="AJ63" s="204"/>
      <c r="AK63" s="204"/>
      <c r="AL63" s="204"/>
      <c r="AP63" s="183"/>
      <c r="AQ63" s="183"/>
      <c r="AR63" s="183"/>
      <c r="AY63" s="170"/>
      <c r="BQ63" s="4"/>
      <c r="BR63" s="5"/>
      <c r="BS63" s="5"/>
      <c r="BT63" s="6"/>
    </row>
    <row r="64" spans="1:75" ht="15.75">
      <c r="B64" s="209">
        <v>42829</v>
      </c>
      <c r="C64" s="528" t="s">
        <v>196</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4"/>
      <c r="BR64" s="5"/>
      <c r="BS64" s="5"/>
      <c r="BT64" s="6"/>
    </row>
    <row r="65" spans="2:72" ht="15.75">
      <c r="B65" s="209">
        <v>42830</v>
      </c>
      <c r="C65" s="528" t="s">
        <v>197</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4"/>
      <c r="BR65" s="5"/>
      <c r="BS65" s="5"/>
      <c r="BT65" s="6"/>
    </row>
    <row r="66" spans="2:72" ht="15.75">
      <c r="B66" s="209">
        <v>42831</v>
      </c>
      <c r="C66" s="528" t="s">
        <v>197</v>
      </c>
      <c r="D66" s="529"/>
      <c r="E66" s="529"/>
      <c r="F66" s="529"/>
      <c r="G66" s="529"/>
      <c r="H66" s="529"/>
      <c r="I66" s="529"/>
      <c r="J66" s="529"/>
      <c r="K66" s="529"/>
      <c r="L66" s="529"/>
      <c r="M66" s="529"/>
      <c r="N66" s="529"/>
      <c r="O66" s="529"/>
      <c r="P66" s="529"/>
      <c r="Q66" s="529"/>
      <c r="R66" s="529"/>
      <c r="S66" s="529"/>
      <c r="T66" s="529"/>
      <c r="U66" s="529"/>
      <c r="V66" s="529"/>
      <c r="W66" s="529"/>
      <c r="X66" s="529"/>
      <c r="Y66" s="529"/>
      <c r="Z66" s="529"/>
      <c r="AA66" s="529"/>
      <c r="AB66" s="529"/>
      <c r="AC66" s="529"/>
      <c r="AD66" s="530"/>
      <c r="AE66" s="207"/>
      <c r="AF66" s="207"/>
      <c r="AG66" s="204"/>
      <c r="AH66" s="204"/>
      <c r="AI66" s="204"/>
      <c r="AJ66" s="204"/>
      <c r="AK66" s="204"/>
      <c r="AL66" s="204"/>
      <c r="AP66" s="183"/>
      <c r="AQ66" s="183"/>
      <c r="AR66" s="183"/>
      <c r="AY66" s="170"/>
      <c r="BQ66" s="4"/>
      <c r="BR66" s="5"/>
      <c r="BS66" s="5"/>
      <c r="BT66" s="6"/>
    </row>
    <row r="67" spans="2:72" ht="15.75">
      <c r="B67" s="209">
        <v>42832</v>
      </c>
      <c r="C67" s="528" t="s">
        <v>197</v>
      </c>
      <c r="D67" s="529"/>
      <c r="E67" s="529"/>
      <c r="F67" s="529"/>
      <c r="G67" s="529"/>
      <c r="H67" s="529"/>
      <c r="I67" s="529"/>
      <c r="J67" s="529"/>
      <c r="K67" s="529"/>
      <c r="L67" s="529"/>
      <c r="M67" s="529"/>
      <c r="N67" s="529"/>
      <c r="O67" s="529"/>
      <c r="P67" s="529"/>
      <c r="Q67" s="529"/>
      <c r="R67" s="529"/>
      <c r="S67" s="529"/>
      <c r="T67" s="529"/>
      <c r="U67" s="529"/>
      <c r="V67" s="529"/>
      <c r="W67" s="529"/>
      <c r="X67" s="529"/>
      <c r="Y67" s="529"/>
      <c r="Z67" s="529"/>
      <c r="AA67" s="529"/>
      <c r="AB67" s="529"/>
      <c r="AC67" s="529"/>
      <c r="AD67" s="530"/>
      <c r="AE67" s="207"/>
      <c r="AF67" s="207"/>
      <c r="AG67" s="204"/>
      <c r="AH67" s="204"/>
      <c r="AI67" s="204"/>
      <c r="AJ67" s="204"/>
      <c r="AK67" s="204"/>
      <c r="AL67" s="204"/>
      <c r="AP67" s="183"/>
      <c r="AQ67" s="183"/>
      <c r="AR67" s="183"/>
      <c r="AY67" s="170"/>
      <c r="BQ67" s="4"/>
      <c r="BR67" s="5"/>
      <c r="BS67" s="5"/>
      <c r="BT67" s="6"/>
    </row>
    <row r="68" spans="2:72" ht="15.75">
      <c r="B68" s="209">
        <v>42833</v>
      </c>
      <c r="C68" s="528" t="s">
        <v>197</v>
      </c>
      <c r="D68" s="529"/>
      <c r="E68" s="529"/>
      <c r="F68" s="529"/>
      <c r="G68" s="529"/>
      <c r="H68" s="529"/>
      <c r="I68" s="529"/>
      <c r="J68" s="529"/>
      <c r="K68" s="529"/>
      <c r="L68" s="529"/>
      <c r="M68" s="529"/>
      <c r="N68" s="529"/>
      <c r="O68" s="529"/>
      <c r="P68" s="529"/>
      <c r="Q68" s="529"/>
      <c r="R68" s="529"/>
      <c r="S68" s="529"/>
      <c r="T68" s="529"/>
      <c r="U68" s="529"/>
      <c r="V68" s="529"/>
      <c r="W68" s="529"/>
      <c r="X68" s="529"/>
      <c r="Y68" s="529"/>
      <c r="Z68" s="529"/>
      <c r="AA68" s="529"/>
      <c r="AB68" s="529"/>
      <c r="AC68" s="529"/>
      <c r="AD68" s="530"/>
      <c r="AE68" s="207"/>
      <c r="AF68" s="207"/>
      <c r="AG68" s="204"/>
      <c r="AH68" s="204"/>
      <c r="AI68" s="204"/>
      <c r="AJ68" s="204"/>
      <c r="AK68" s="204"/>
      <c r="AL68" s="204"/>
      <c r="AP68" s="183"/>
      <c r="AQ68" s="183"/>
      <c r="AR68" s="183"/>
      <c r="AY68" s="170"/>
      <c r="BQ68" s="4"/>
      <c r="BR68" s="5"/>
      <c r="BS68" s="5"/>
      <c r="BT68" s="6"/>
    </row>
    <row r="69" spans="2:72" ht="15.75">
      <c r="B69" s="209">
        <v>42834</v>
      </c>
      <c r="C69" s="528" t="s">
        <v>197</v>
      </c>
      <c r="D69" s="529"/>
      <c r="E69" s="529"/>
      <c r="F69" s="529"/>
      <c r="G69" s="529"/>
      <c r="H69" s="529"/>
      <c r="I69" s="529"/>
      <c r="J69" s="529"/>
      <c r="K69" s="529"/>
      <c r="L69" s="529"/>
      <c r="M69" s="529"/>
      <c r="N69" s="529"/>
      <c r="O69" s="529"/>
      <c r="P69" s="529"/>
      <c r="Q69" s="529"/>
      <c r="R69" s="529"/>
      <c r="S69" s="529"/>
      <c r="T69" s="529"/>
      <c r="U69" s="529"/>
      <c r="V69" s="529"/>
      <c r="W69" s="529"/>
      <c r="X69" s="529"/>
      <c r="Y69" s="529"/>
      <c r="Z69" s="529"/>
      <c r="AA69" s="529"/>
      <c r="AB69" s="529"/>
      <c r="AC69" s="529"/>
      <c r="AD69" s="530"/>
      <c r="AE69" s="207"/>
      <c r="AF69" s="207"/>
      <c r="AG69" s="204"/>
      <c r="AH69" s="204"/>
      <c r="AI69" s="204"/>
      <c r="AJ69" s="204"/>
      <c r="AK69" s="204"/>
      <c r="AL69" s="204"/>
      <c r="AP69" s="183"/>
      <c r="AQ69" s="183"/>
      <c r="AR69" s="183"/>
      <c r="AY69" s="170"/>
      <c r="BQ69" s="4"/>
      <c r="BR69" s="5"/>
      <c r="BS69" s="5"/>
      <c r="BT69" s="6"/>
    </row>
    <row r="70" spans="2:72" ht="15.75">
      <c r="B70" s="209">
        <v>42835</v>
      </c>
      <c r="C70" s="528" t="s">
        <v>198</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207"/>
      <c r="AF70" s="207"/>
      <c r="AG70" s="204"/>
      <c r="AH70" s="204"/>
      <c r="AI70" s="204"/>
      <c r="AJ70" s="204"/>
      <c r="AK70" s="204"/>
      <c r="AL70" s="204"/>
      <c r="AP70" s="183"/>
      <c r="AQ70" s="183"/>
      <c r="AR70" s="183"/>
      <c r="AY70" s="170"/>
      <c r="BQ70" s="4"/>
      <c r="BR70" s="5"/>
      <c r="BS70" s="5"/>
      <c r="BT70" s="6"/>
    </row>
    <row r="71" spans="2:72" ht="15.75">
      <c r="B71" s="209">
        <v>42836</v>
      </c>
      <c r="C71" s="528" t="s">
        <v>170</v>
      </c>
      <c r="D71" s="529"/>
      <c r="E71" s="529"/>
      <c r="F71" s="529"/>
      <c r="G71" s="529"/>
      <c r="H71" s="529"/>
      <c r="I71" s="529"/>
      <c r="J71" s="529"/>
      <c r="K71" s="529"/>
      <c r="L71" s="529"/>
      <c r="M71" s="529"/>
      <c r="N71" s="529"/>
      <c r="O71" s="529"/>
      <c r="P71" s="529"/>
      <c r="Q71" s="529"/>
      <c r="R71" s="529"/>
      <c r="S71" s="529"/>
      <c r="T71" s="529"/>
      <c r="U71" s="529"/>
      <c r="V71" s="529"/>
      <c r="W71" s="529"/>
      <c r="X71" s="529"/>
      <c r="Y71" s="529"/>
      <c r="Z71" s="529"/>
      <c r="AA71" s="529"/>
      <c r="AB71" s="529"/>
      <c r="AC71" s="529"/>
      <c r="AD71" s="530"/>
      <c r="AE71" s="207"/>
      <c r="AF71" s="207"/>
      <c r="AG71" s="204"/>
      <c r="AH71" s="204"/>
      <c r="AI71" s="204"/>
      <c r="AJ71" s="204"/>
      <c r="AK71" s="204"/>
      <c r="AL71" s="204"/>
      <c r="AP71" s="183"/>
      <c r="AQ71" s="183"/>
      <c r="AR71" s="183"/>
      <c r="AY71" s="170"/>
      <c r="BQ71" s="4"/>
      <c r="BR71" s="5"/>
      <c r="BS71" s="5"/>
      <c r="BT71" s="6"/>
    </row>
    <row r="72" spans="2:72" ht="15.75">
      <c r="B72" s="209">
        <v>42837</v>
      </c>
      <c r="C72" s="528" t="s">
        <v>199</v>
      </c>
      <c r="D72" s="529"/>
      <c r="E72" s="529"/>
      <c r="F72" s="529"/>
      <c r="G72" s="529"/>
      <c r="H72" s="529"/>
      <c r="I72" s="529"/>
      <c r="J72" s="529"/>
      <c r="K72" s="529"/>
      <c r="L72" s="529"/>
      <c r="M72" s="529"/>
      <c r="N72" s="529"/>
      <c r="O72" s="529"/>
      <c r="P72" s="529"/>
      <c r="Q72" s="529"/>
      <c r="R72" s="529"/>
      <c r="S72" s="529"/>
      <c r="T72" s="529"/>
      <c r="U72" s="529"/>
      <c r="V72" s="529"/>
      <c r="W72" s="529"/>
      <c r="X72" s="529"/>
      <c r="Y72" s="529"/>
      <c r="Z72" s="529"/>
      <c r="AA72" s="529"/>
      <c r="AB72" s="529"/>
      <c r="AC72" s="529"/>
      <c r="AD72" s="530"/>
      <c r="AE72" s="207"/>
      <c r="AF72" s="207"/>
      <c r="AG72" s="204"/>
      <c r="AH72" s="204"/>
      <c r="AI72" s="204"/>
      <c r="AJ72" s="204"/>
      <c r="AK72" s="204"/>
      <c r="AL72" s="204"/>
      <c r="AP72" s="183"/>
      <c r="AQ72" s="183"/>
      <c r="AR72" s="183"/>
      <c r="AY72" s="170"/>
      <c r="BQ72" s="4"/>
      <c r="BR72" s="5"/>
      <c r="BS72" s="5"/>
      <c r="BT72" s="6"/>
    </row>
    <row r="73" spans="2:72" ht="15.75">
      <c r="B73" s="209">
        <v>42838</v>
      </c>
      <c r="C73" s="528" t="s">
        <v>200</v>
      </c>
      <c r="D73" s="529"/>
      <c r="E73" s="529"/>
      <c r="F73" s="529"/>
      <c r="G73" s="529"/>
      <c r="H73" s="529"/>
      <c r="I73" s="529"/>
      <c r="J73" s="529"/>
      <c r="K73" s="529"/>
      <c r="L73" s="529"/>
      <c r="M73" s="529"/>
      <c r="N73" s="529"/>
      <c r="O73" s="529"/>
      <c r="P73" s="529"/>
      <c r="Q73" s="529"/>
      <c r="R73" s="529"/>
      <c r="S73" s="529"/>
      <c r="T73" s="529"/>
      <c r="U73" s="529"/>
      <c r="V73" s="529"/>
      <c r="W73" s="529"/>
      <c r="X73" s="529"/>
      <c r="Y73" s="529"/>
      <c r="Z73" s="529"/>
      <c r="AA73" s="529"/>
      <c r="AB73" s="529"/>
      <c r="AC73" s="529"/>
      <c r="AD73" s="530"/>
      <c r="AE73" s="207"/>
      <c r="AF73" s="207"/>
      <c r="AG73" s="204"/>
      <c r="AH73" s="204"/>
      <c r="AI73" s="204"/>
      <c r="AJ73" s="204"/>
      <c r="AK73" s="204"/>
      <c r="AL73" s="204"/>
      <c r="AP73" s="183"/>
      <c r="AQ73" s="183"/>
      <c r="AR73" s="183"/>
      <c r="AY73" s="170"/>
      <c r="BQ73" s="4"/>
      <c r="BR73" s="5"/>
      <c r="BS73" s="5"/>
      <c r="BT73" s="6"/>
    </row>
    <row r="74" spans="2:72" ht="15.75">
      <c r="B74" s="209">
        <v>42839</v>
      </c>
      <c r="C74" s="528" t="s">
        <v>201</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row>
    <row r="75" spans="2:72" ht="15.75">
      <c r="B75" s="209">
        <v>42840</v>
      </c>
      <c r="C75" s="709" t="s">
        <v>202</v>
      </c>
      <c r="D75" s="710"/>
      <c r="E75" s="710"/>
      <c r="F75" s="710"/>
      <c r="G75" s="710"/>
      <c r="H75" s="710"/>
      <c r="I75" s="710"/>
      <c r="J75" s="710"/>
      <c r="K75" s="710"/>
      <c r="L75" s="710"/>
      <c r="M75" s="710"/>
      <c r="N75" s="710"/>
      <c r="O75" s="710"/>
      <c r="P75" s="710"/>
      <c r="Q75" s="710"/>
      <c r="R75" s="710"/>
      <c r="S75" s="710"/>
      <c r="T75" s="710"/>
      <c r="U75" s="710"/>
      <c r="V75" s="710"/>
      <c r="W75" s="710"/>
      <c r="X75" s="710"/>
      <c r="Y75" s="710"/>
      <c r="Z75" s="710"/>
      <c r="AA75" s="710"/>
      <c r="AB75" s="710"/>
      <c r="AC75" s="710"/>
      <c r="AD75" s="711"/>
      <c r="AE75" s="207"/>
      <c r="AF75" s="207"/>
      <c r="AG75" s="204"/>
      <c r="AH75" s="204"/>
      <c r="AI75" s="204"/>
      <c r="AJ75" s="204"/>
      <c r="AK75" s="204"/>
      <c r="AL75" s="204"/>
      <c r="AP75" s="183"/>
      <c r="AQ75" s="183"/>
      <c r="AR75" s="183"/>
      <c r="AY75" s="170"/>
      <c r="BQ75" s="4"/>
      <c r="BR75" s="5"/>
      <c r="BS75" s="5"/>
      <c r="BT75" s="6"/>
    </row>
    <row r="76" spans="2:72" ht="15.75">
      <c r="B76" s="209">
        <v>42841</v>
      </c>
      <c r="C76" s="709" t="s">
        <v>203</v>
      </c>
      <c r="D76" s="710"/>
      <c r="E76" s="710"/>
      <c r="F76" s="710"/>
      <c r="G76" s="710"/>
      <c r="H76" s="710"/>
      <c r="I76" s="710"/>
      <c r="J76" s="710"/>
      <c r="K76" s="710"/>
      <c r="L76" s="710"/>
      <c r="M76" s="710"/>
      <c r="N76" s="710"/>
      <c r="O76" s="710"/>
      <c r="P76" s="710"/>
      <c r="Q76" s="710"/>
      <c r="R76" s="710"/>
      <c r="S76" s="710"/>
      <c r="T76" s="710"/>
      <c r="U76" s="710"/>
      <c r="V76" s="710"/>
      <c r="W76" s="710"/>
      <c r="X76" s="710"/>
      <c r="Y76" s="710"/>
      <c r="Z76" s="710"/>
      <c r="AA76" s="710"/>
      <c r="AB76" s="710"/>
      <c r="AC76" s="710"/>
      <c r="AD76" s="711"/>
      <c r="AE76" s="207"/>
      <c r="AF76" s="207"/>
      <c r="AG76" s="204"/>
      <c r="AH76" s="204"/>
      <c r="AI76" s="204"/>
      <c r="AJ76" s="204"/>
      <c r="AK76" s="204"/>
      <c r="AL76" s="204"/>
      <c r="AP76" s="183"/>
      <c r="AQ76" s="183"/>
      <c r="AR76" s="183"/>
      <c r="AY76" s="170"/>
      <c r="BQ76" s="4"/>
      <c r="BR76" s="5"/>
      <c r="BS76" s="5"/>
      <c r="BT76" s="6"/>
    </row>
    <row r="77" spans="2:72" ht="15.75">
      <c r="B77" s="209">
        <v>42842</v>
      </c>
      <c r="C77" s="528" t="s">
        <v>204</v>
      </c>
      <c r="D77" s="529"/>
      <c r="E77" s="529"/>
      <c r="F77" s="529"/>
      <c r="G77" s="529"/>
      <c r="H77" s="529"/>
      <c r="I77" s="529"/>
      <c r="J77" s="529"/>
      <c r="K77" s="529"/>
      <c r="L77" s="529"/>
      <c r="M77" s="529"/>
      <c r="N77" s="529"/>
      <c r="O77" s="529"/>
      <c r="P77" s="529"/>
      <c r="Q77" s="529"/>
      <c r="R77" s="529"/>
      <c r="S77" s="529"/>
      <c r="T77" s="529"/>
      <c r="U77" s="529"/>
      <c r="V77" s="529"/>
      <c r="W77" s="529"/>
      <c r="X77" s="529"/>
      <c r="Y77" s="529"/>
      <c r="Z77" s="529"/>
      <c r="AA77" s="529"/>
      <c r="AB77" s="529"/>
      <c r="AC77" s="529"/>
      <c r="AD77" s="530"/>
      <c r="AE77" s="207"/>
      <c r="AF77" s="207"/>
      <c r="AG77" s="204"/>
      <c r="AH77" s="204"/>
      <c r="AI77" s="204"/>
      <c r="AJ77" s="204"/>
      <c r="AK77" s="204"/>
      <c r="AL77" s="204"/>
      <c r="AP77" s="183"/>
      <c r="AQ77" s="183"/>
      <c r="AR77" s="183"/>
      <c r="AY77" s="170"/>
      <c r="BQ77" s="4"/>
      <c r="BR77" s="5"/>
      <c r="BS77" s="5"/>
      <c r="BT77" s="6"/>
    </row>
    <row r="78" spans="2:72" ht="25.5" customHeight="1">
      <c r="B78" s="209">
        <v>42843</v>
      </c>
      <c r="C78" s="709" t="s">
        <v>205</v>
      </c>
      <c r="D78" s="710"/>
      <c r="E78" s="710"/>
      <c r="F78" s="710"/>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1"/>
      <c r="AE78" s="207"/>
      <c r="AF78" s="207"/>
      <c r="AG78" s="204"/>
      <c r="AH78" s="204"/>
      <c r="AI78" s="204"/>
      <c r="AJ78" s="204"/>
      <c r="AK78" s="204"/>
      <c r="AL78" s="204"/>
      <c r="AP78" s="183"/>
      <c r="AQ78" s="183"/>
      <c r="AR78" s="183"/>
      <c r="AY78" s="170"/>
      <c r="BQ78" s="4"/>
      <c r="BR78" s="5"/>
      <c r="BS78" s="5"/>
      <c r="BT78" s="6"/>
    </row>
    <row r="79" spans="2:72" ht="15.75">
      <c r="B79" s="209">
        <v>42844</v>
      </c>
      <c r="C79" s="528" t="s">
        <v>206</v>
      </c>
      <c r="D79" s="529"/>
      <c r="E79" s="529"/>
      <c r="F79" s="529"/>
      <c r="G79" s="529"/>
      <c r="H79" s="529"/>
      <c r="I79" s="529"/>
      <c r="J79" s="529"/>
      <c r="K79" s="529"/>
      <c r="L79" s="529"/>
      <c r="M79" s="529"/>
      <c r="N79" s="529"/>
      <c r="O79" s="529"/>
      <c r="P79" s="529"/>
      <c r="Q79" s="529"/>
      <c r="R79" s="529"/>
      <c r="S79" s="529"/>
      <c r="T79" s="529"/>
      <c r="U79" s="529"/>
      <c r="V79" s="529"/>
      <c r="W79" s="529"/>
      <c r="X79" s="529"/>
      <c r="Y79" s="529"/>
      <c r="Z79" s="529"/>
      <c r="AA79" s="529"/>
      <c r="AB79" s="529"/>
      <c r="AC79" s="529"/>
      <c r="AD79" s="530"/>
      <c r="AE79" s="207"/>
      <c r="AF79" s="207"/>
      <c r="AG79" s="204"/>
      <c r="AH79" s="204"/>
      <c r="AI79" s="204"/>
      <c r="AJ79" s="204"/>
      <c r="AK79" s="204"/>
      <c r="AL79" s="204"/>
      <c r="AP79" s="183"/>
      <c r="AQ79" s="183"/>
      <c r="AR79" s="183"/>
      <c r="AY79" s="170"/>
      <c r="BQ79" s="4"/>
      <c r="BR79" s="5"/>
      <c r="BS79" s="5"/>
      <c r="BT79" s="6"/>
    </row>
    <row r="80" spans="2:72" ht="15.75">
      <c r="B80" s="209">
        <v>42845</v>
      </c>
      <c r="C80" s="528" t="s">
        <v>207</v>
      </c>
      <c r="D80" s="529"/>
      <c r="E80" s="529"/>
      <c r="F80" s="529"/>
      <c r="G80" s="529"/>
      <c r="H80" s="529"/>
      <c r="I80" s="529"/>
      <c r="J80" s="529"/>
      <c r="K80" s="529"/>
      <c r="L80" s="529"/>
      <c r="M80" s="529"/>
      <c r="N80" s="529"/>
      <c r="O80" s="529"/>
      <c r="P80" s="529"/>
      <c r="Q80" s="529"/>
      <c r="R80" s="529"/>
      <c r="S80" s="529"/>
      <c r="T80" s="529"/>
      <c r="U80" s="529"/>
      <c r="V80" s="529"/>
      <c r="W80" s="529"/>
      <c r="X80" s="529"/>
      <c r="Y80" s="529"/>
      <c r="Z80" s="529"/>
      <c r="AA80" s="529"/>
      <c r="AB80" s="529"/>
      <c r="AC80" s="529"/>
      <c r="AD80" s="530"/>
      <c r="AE80" s="207"/>
      <c r="AF80" s="207"/>
      <c r="AG80" s="204"/>
      <c r="AH80" s="204"/>
      <c r="AI80" s="204"/>
      <c r="AJ80" s="204"/>
      <c r="AK80" s="204"/>
      <c r="AL80" s="204"/>
      <c r="AP80" s="183"/>
      <c r="AQ80" s="183"/>
      <c r="AR80" s="183"/>
      <c r="AY80" s="170"/>
      <c r="BQ80" s="4"/>
      <c r="BR80" s="5"/>
      <c r="BS80" s="5"/>
      <c r="BT80" s="6"/>
    </row>
    <row r="81" spans="2:72" ht="15.75">
      <c r="B81" s="209">
        <v>42846</v>
      </c>
      <c r="C81" s="528" t="s">
        <v>208</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row>
    <row r="82" spans="2:72" ht="15.75">
      <c r="B82" s="209">
        <v>42847</v>
      </c>
      <c r="C82" s="709" t="s">
        <v>209</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1"/>
      <c r="AE82" s="207"/>
      <c r="AF82" s="207"/>
      <c r="AG82" s="204"/>
      <c r="AH82" s="204"/>
      <c r="AI82" s="204"/>
      <c r="AJ82" s="204"/>
      <c r="AK82" s="204"/>
      <c r="AL82" s="204"/>
      <c r="AP82" s="183"/>
      <c r="AQ82" s="183"/>
      <c r="AR82" s="183"/>
      <c r="AY82" s="170"/>
      <c r="BQ82" s="4"/>
      <c r="BR82" s="5"/>
      <c r="BS82" s="5"/>
      <c r="BT82" s="6"/>
    </row>
    <row r="83" spans="2:72" ht="15.75">
      <c r="B83" s="209">
        <v>42848</v>
      </c>
      <c r="C83" s="709" t="s">
        <v>210</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0"/>
      <c r="AD83" s="711"/>
      <c r="AE83" s="207"/>
      <c r="AF83" s="207"/>
      <c r="AG83" s="204"/>
      <c r="AH83" s="204"/>
      <c r="AI83" s="204"/>
      <c r="AJ83" s="204"/>
      <c r="AK83" s="204"/>
      <c r="AL83" s="204"/>
      <c r="AP83" s="183"/>
      <c r="AQ83" s="183"/>
      <c r="AR83" s="183"/>
      <c r="AY83" s="170"/>
      <c r="BQ83" s="4"/>
      <c r="BR83" s="5"/>
      <c r="BS83" s="5"/>
      <c r="BT83" s="6"/>
    </row>
    <row r="84" spans="2:72" ht="15.75">
      <c r="B84" s="209">
        <v>42849</v>
      </c>
      <c r="C84" s="709" t="s">
        <v>211</v>
      </c>
      <c r="D84" s="710"/>
      <c r="E84" s="710"/>
      <c r="F84" s="710"/>
      <c r="G84" s="710"/>
      <c r="H84" s="710"/>
      <c r="I84" s="710"/>
      <c r="J84" s="710"/>
      <c r="K84" s="710"/>
      <c r="L84" s="710"/>
      <c r="M84" s="710"/>
      <c r="N84" s="710"/>
      <c r="O84" s="710"/>
      <c r="P84" s="710"/>
      <c r="Q84" s="710"/>
      <c r="R84" s="710"/>
      <c r="S84" s="710"/>
      <c r="T84" s="710"/>
      <c r="U84" s="710"/>
      <c r="V84" s="710"/>
      <c r="W84" s="710"/>
      <c r="X84" s="710"/>
      <c r="Y84" s="710"/>
      <c r="Z84" s="710"/>
      <c r="AA84" s="710"/>
      <c r="AB84" s="710"/>
      <c r="AC84" s="710"/>
      <c r="AD84" s="711"/>
      <c r="AE84" s="207"/>
      <c r="AF84" s="207"/>
      <c r="AG84" s="204"/>
      <c r="AH84" s="204"/>
      <c r="AI84" s="204"/>
      <c r="AJ84" s="204"/>
      <c r="AK84" s="204"/>
      <c r="AL84" s="204"/>
      <c r="AP84" s="183"/>
      <c r="AQ84" s="183"/>
      <c r="AR84" s="183"/>
      <c r="AY84" s="170"/>
      <c r="BQ84" s="4"/>
      <c r="BR84" s="5"/>
      <c r="BS84" s="5"/>
      <c r="BT84" s="6"/>
    </row>
    <row r="85" spans="2:72" ht="15.75">
      <c r="B85" s="209">
        <v>42850</v>
      </c>
      <c r="C85" s="709" t="s">
        <v>212</v>
      </c>
      <c r="D85" s="710"/>
      <c r="E85" s="710"/>
      <c r="F85" s="710"/>
      <c r="G85" s="710"/>
      <c r="H85" s="710"/>
      <c r="I85" s="710"/>
      <c r="J85" s="710"/>
      <c r="K85" s="710"/>
      <c r="L85" s="710"/>
      <c r="M85" s="710"/>
      <c r="N85" s="710"/>
      <c r="O85" s="710"/>
      <c r="P85" s="710"/>
      <c r="Q85" s="710"/>
      <c r="R85" s="710"/>
      <c r="S85" s="710"/>
      <c r="T85" s="710"/>
      <c r="U85" s="710"/>
      <c r="V85" s="710"/>
      <c r="W85" s="710"/>
      <c r="X85" s="710"/>
      <c r="Y85" s="710"/>
      <c r="Z85" s="710"/>
      <c r="AA85" s="710"/>
      <c r="AB85" s="710"/>
      <c r="AC85" s="710"/>
      <c r="AD85" s="711"/>
      <c r="AE85" s="207"/>
      <c r="AF85" s="207"/>
      <c r="AG85" s="204"/>
      <c r="AH85" s="204"/>
      <c r="AI85" s="204"/>
      <c r="AJ85" s="204"/>
      <c r="AK85" s="204"/>
      <c r="AL85" s="204"/>
      <c r="AP85" s="183"/>
      <c r="AQ85" s="183"/>
      <c r="AR85" s="183"/>
      <c r="AY85" s="170"/>
      <c r="BQ85" s="4"/>
      <c r="BR85" s="5"/>
      <c r="BS85" s="5"/>
      <c r="BT85" s="6"/>
    </row>
    <row r="86" spans="2:72" ht="15.75">
      <c r="B86" s="209">
        <v>42851</v>
      </c>
      <c r="C86" s="709" t="s">
        <v>213</v>
      </c>
      <c r="D86" s="710"/>
      <c r="E86" s="710"/>
      <c r="F86" s="710"/>
      <c r="G86" s="710"/>
      <c r="H86" s="710"/>
      <c r="I86" s="710"/>
      <c r="J86" s="710"/>
      <c r="K86" s="710"/>
      <c r="L86" s="710"/>
      <c r="M86" s="710"/>
      <c r="N86" s="710"/>
      <c r="O86" s="710"/>
      <c r="P86" s="710"/>
      <c r="Q86" s="710"/>
      <c r="R86" s="710"/>
      <c r="S86" s="710"/>
      <c r="T86" s="710"/>
      <c r="U86" s="710"/>
      <c r="V86" s="710"/>
      <c r="W86" s="710"/>
      <c r="X86" s="710"/>
      <c r="Y86" s="710"/>
      <c r="Z86" s="710"/>
      <c r="AA86" s="710"/>
      <c r="AB86" s="710"/>
      <c r="AC86" s="710"/>
      <c r="AD86" s="711"/>
      <c r="AE86" s="207"/>
      <c r="AF86" s="207"/>
      <c r="AG86" s="204"/>
      <c r="AH86" s="204"/>
      <c r="AI86" s="204"/>
      <c r="AJ86" s="204"/>
      <c r="AK86" s="204"/>
      <c r="AL86" s="204"/>
      <c r="AP86" s="183"/>
      <c r="AQ86" s="183"/>
      <c r="AR86" s="183"/>
      <c r="AY86" s="170"/>
      <c r="BQ86" s="4"/>
      <c r="BR86" s="5"/>
      <c r="BS86" s="5"/>
      <c r="BT86" s="6"/>
    </row>
    <row r="87" spans="2:72" ht="15.75">
      <c r="B87" s="209">
        <v>42852</v>
      </c>
      <c r="C87" s="709" t="s">
        <v>214</v>
      </c>
      <c r="D87" s="710"/>
      <c r="E87" s="710"/>
      <c r="F87" s="710"/>
      <c r="G87" s="710"/>
      <c r="H87" s="710"/>
      <c r="I87" s="710"/>
      <c r="J87" s="710"/>
      <c r="K87" s="710"/>
      <c r="L87" s="710"/>
      <c r="M87" s="710"/>
      <c r="N87" s="710"/>
      <c r="O87" s="710"/>
      <c r="P87" s="710"/>
      <c r="Q87" s="710"/>
      <c r="R87" s="710"/>
      <c r="S87" s="710"/>
      <c r="T87" s="710"/>
      <c r="U87" s="710"/>
      <c r="V87" s="710"/>
      <c r="W87" s="710"/>
      <c r="X87" s="710"/>
      <c r="Y87" s="710"/>
      <c r="Z87" s="710"/>
      <c r="AA87" s="710"/>
      <c r="AB87" s="710"/>
      <c r="AC87" s="710"/>
      <c r="AD87" s="711"/>
      <c r="AE87" s="207"/>
      <c r="AF87" s="207"/>
      <c r="AG87" s="204"/>
      <c r="AH87" s="204"/>
      <c r="AI87" s="204"/>
      <c r="AJ87" s="204"/>
      <c r="AK87" s="204"/>
      <c r="AL87" s="204"/>
      <c r="AP87" s="183"/>
      <c r="AQ87" s="183"/>
      <c r="AR87" s="183"/>
      <c r="AY87" s="170"/>
      <c r="BQ87" s="4"/>
      <c r="BR87" s="5"/>
      <c r="BS87" s="5"/>
      <c r="BT87" s="6"/>
    </row>
    <row r="88" spans="2:72" ht="15.75">
      <c r="B88" s="209">
        <v>42853</v>
      </c>
      <c r="C88" s="709" t="s">
        <v>215</v>
      </c>
      <c r="D88" s="710"/>
      <c r="E88" s="710"/>
      <c r="F88" s="710"/>
      <c r="G88" s="710"/>
      <c r="H88" s="710"/>
      <c r="I88" s="710"/>
      <c r="J88" s="710"/>
      <c r="K88" s="710"/>
      <c r="L88" s="710"/>
      <c r="M88" s="710"/>
      <c r="N88" s="710"/>
      <c r="O88" s="710"/>
      <c r="P88" s="710"/>
      <c r="Q88" s="710"/>
      <c r="R88" s="710"/>
      <c r="S88" s="710"/>
      <c r="T88" s="710"/>
      <c r="U88" s="710"/>
      <c r="V88" s="710"/>
      <c r="W88" s="710"/>
      <c r="X88" s="710"/>
      <c r="Y88" s="710"/>
      <c r="Z88" s="710"/>
      <c r="AA88" s="710"/>
      <c r="AB88" s="710"/>
      <c r="AC88" s="710"/>
      <c r="AD88" s="711"/>
      <c r="AE88" s="207"/>
      <c r="AF88" s="207"/>
      <c r="AG88" s="204"/>
      <c r="AH88" s="204"/>
      <c r="AI88" s="204"/>
      <c r="AJ88" s="204"/>
      <c r="AK88" s="204"/>
      <c r="AL88" s="204"/>
      <c r="AP88" s="183"/>
      <c r="AQ88" s="183"/>
      <c r="AR88" s="183"/>
      <c r="AY88" s="170"/>
      <c r="BQ88" s="4"/>
      <c r="BR88" s="5"/>
      <c r="BS88" s="5"/>
      <c r="BT88" s="6"/>
    </row>
    <row r="89" spans="2:72" ht="15.75">
      <c r="B89" s="209">
        <v>42854</v>
      </c>
      <c r="C89" s="709" t="s">
        <v>216</v>
      </c>
      <c r="D89" s="710"/>
      <c r="E89" s="710"/>
      <c r="F89" s="710"/>
      <c r="G89" s="710"/>
      <c r="H89" s="710"/>
      <c r="I89" s="710"/>
      <c r="J89" s="710"/>
      <c r="K89" s="710"/>
      <c r="L89" s="710"/>
      <c r="M89" s="710"/>
      <c r="N89" s="710"/>
      <c r="O89" s="710"/>
      <c r="P89" s="710"/>
      <c r="Q89" s="710"/>
      <c r="R89" s="710"/>
      <c r="S89" s="710"/>
      <c r="T89" s="710"/>
      <c r="U89" s="710"/>
      <c r="V89" s="710"/>
      <c r="W89" s="710"/>
      <c r="X89" s="710"/>
      <c r="Y89" s="710"/>
      <c r="Z89" s="710"/>
      <c r="AA89" s="710"/>
      <c r="AB89" s="710"/>
      <c r="AC89" s="710"/>
      <c r="AD89" s="711"/>
      <c r="AE89" s="207"/>
      <c r="AF89" s="207"/>
      <c r="AG89" s="204"/>
      <c r="AH89" s="204"/>
      <c r="AI89" s="204"/>
      <c r="AJ89" s="204"/>
      <c r="AK89" s="204"/>
      <c r="AL89" s="204"/>
      <c r="AP89" s="183"/>
      <c r="AQ89" s="183"/>
      <c r="AR89" s="183"/>
      <c r="AY89" s="170"/>
      <c r="BQ89" s="4"/>
      <c r="BR89" s="5"/>
      <c r="BS89" s="5"/>
      <c r="BT89" s="6"/>
    </row>
    <row r="90" spans="2:72" ht="15.75">
      <c r="B90" s="209">
        <v>42855</v>
      </c>
      <c r="C90" s="528" t="s">
        <v>209</v>
      </c>
      <c r="D90" s="529"/>
      <c r="E90" s="529"/>
      <c r="F90" s="529"/>
      <c r="G90" s="529"/>
      <c r="H90" s="529"/>
      <c r="I90" s="529"/>
      <c r="J90" s="529"/>
      <c r="K90" s="529"/>
      <c r="L90" s="529"/>
      <c r="M90" s="529"/>
      <c r="N90" s="529"/>
      <c r="O90" s="529"/>
      <c r="P90" s="529"/>
      <c r="Q90" s="529"/>
      <c r="R90" s="529"/>
      <c r="S90" s="529"/>
      <c r="T90" s="529"/>
      <c r="U90" s="529"/>
      <c r="V90" s="529"/>
      <c r="W90" s="529"/>
      <c r="X90" s="529"/>
      <c r="Y90" s="529"/>
      <c r="Z90" s="529"/>
      <c r="AA90" s="529"/>
      <c r="AB90" s="529"/>
      <c r="AC90" s="529"/>
      <c r="AD90" s="530"/>
      <c r="AE90" s="207"/>
      <c r="AF90" s="207"/>
      <c r="AG90" s="204"/>
      <c r="AH90" s="204"/>
      <c r="AI90" s="204"/>
      <c r="AJ90" s="204"/>
      <c r="AK90" s="204"/>
      <c r="AL90" s="204"/>
      <c r="AP90" s="183"/>
      <c r="AQ90" s="183"/>
      <c r="AR90" s="183"/>
      <c r="AY90" s="170"/>
      <c r="BQ90" s="4"/>
      <c r="BR90" s="5"/>
      <c r="BS90" s="5"/>
      <c r="BT90" s="6"/>
    </row>
  </sheetData>
  <mergeCells count="114">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BZ3:BZ5"/>
    <mergeCell ref="G4:H4"/>
    <mergeCell ref="I4:J4"/>
    <mergeCell ref="K4:L4"/>
    <mergeCell ref="M4:N4"/>
    <mergeCell ref="BF4:BF5"/>
    <mergeCell ref="A6:A12"/>
    <mergeCell ref="A13:A19"/>
    <mergeCell ref="A20:A26"/>
    <mergeCell ref="BD3:BD5"/>
    <mergeCell ref="BE3:BE5"/>
    <mergeCell ref="AO3:AO5"/>
    <mergeCell ref="AP3:AP5"/>
    <mergeCell ref="BS3:BS5"/>
    <mergeCell ref="BO3:BO5"/>
    <mergeCell ref="BL4:BL5"/>
    <mergeCell ref="BM4:BM5"/>
    <mergeCell ref="AV3:AV5"/>
    <mergeCell ref="AW3:AW5"/>
    <mergeCell ref="AX3:AX5"/>
    <mergeCell ref="AZ3:AZ5"/>
    <mergeCell ref="BA3:BA5"/>
    <mergeCell ref="BB3:BB5"/>
    <mergeCell ref="BJ4:BJ5"/>
    <mergeCell ref="BW3:BW5"/>
    <mergeCell ref="BY3:BY5"/>
    <mergeCell ref="BU4:BU5"/>
    <mergeCell ref="BC3:BC5"/>
    <mergeCell ref="BP3:BP5"/>
    <mergeCell ref="BR3:BR5"/>
    <mergeCell ref="BV3:BV5"/>
    <mergeCell ref="A34:A40"/>
    <mergeCell ref="A41:A47"/>
    <mergeCell ref="A27:A33"/>
    <mergeCell ref="BG4:BG5"/>
    <mergeCell ref="BI4:BI5"/>
    <mergeCell ref="AQ3:AQ5"/>
    <mergeCell ref="AR3:AR5"/>
    <mergeCell ref="AS3:AS5"/>
    <mergeCell ref="AF3:AF5"/>
    <mergeCell ref="AG3:AG5"/>
    <mergeCell ref="AH3:AH5"/>
    <mergeCell ref="AI3:AI5"/>
    <mergeCell ref="BJ3:BK3"/>
    <mergeCell ref="BN3:BN5"/>
    <mergeCell ref="BK4:BK5"/>
    <mergeCell ref="AT3:AT5"/>
    <mergeCell ref="AU3:AU5"/>
    <mergeCell ref="C64:AD64"/>
    <mergeCell ref="C65:AD65"/>
    <mergeCell ref="E51:F51"/>
    <mergeCell ref="G51:H51"/>
    <mergeCell ref="I51:J51"/>
    <mergeCell ref="K51:L51"/>
    <mergeCell ref="M51:N51"/>
    <mergeCell ref="O51:P51"/>
    <mergeCell ref="C60:AD60"/>
    <mergeCell ref="C61:AD61"/>
    <mergeCell ref="C62:AD62"/>
    <mergeCell ref="C63:AD63"/>
    <mergeCell ref="C76:AD76"/>
    <mergeCell ref="C77:AD77"/>
    <mergeCell ref="C66:AD66"/>
    <mergeCell ref="C67:AD67"/>
    <mergeCell ref="C68:AD68"/>
    <mergeCell ref="C69:AD69"/>
    <mergeCell ref="C70:AD70"/>
    <mergeCell ref="C71:AD71"/>
    <mergeCell ref="C72:AD72"/>
    <mergeCell ref="C73:AD73"/>
    <mergeCell ref="C74:AD74"/>
    <mergeCell ref="C75:AD75"/>
    <mergeCell ref="C78:AD78"/>
    <mergeCell ref="C79:AD79"/>
    <mergeCell ref="C80:AD80"/>
    <mergeCell ref="C81:AD81"/>
    <mergeCell ref="C90:AD90"/>
    <mergeCell ref="C84:AD84"/>
    <mergeCell ref="C85:AD85"/>
    <mergeCell ref="C86:AD86"/>
    <mergeCell ref="C87:AD87"/>
    <mergeCell ref="C88:AD88"/>
    <mergeCell ref="C89:AD89"/>
    <mergeCell ref="C82:AD82"/>
    <mergeCell ref="C83:AD83"/>
  </mergeCells>
  <phoneticPr fontId="0" type="noConversion"/>
  <conditionalFormatting sqref="Q13:S15">
    <cfRule type="cellIs" dxfId="15" priority="1" stopIfTrue="1" operator="greaterThan">
      <formula>3768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Z84"/>
  <sheetViews>
    <sheetView topLeftCell="A61" workbookViewId="0">
      <selection sqref="A1:IV65536"/>
    </sheetView>
  </sheetViews>
  <sheetFormatPr defaultRowHeight="15"/>
  <cols>
    <col min="2" max="2" width="10.42578125" customWidth="1"/>
    <col min="38" max="38" width="9.42578125" customWidth="1"/>
    <col min="41" max="41" width="11" customWidth="1"/>
  </cols>
  <sheetData>
    <row r="1" spans="1:78"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Y1" s="169"/>
      <c r="BZ1" s="169"/>
    </row>
    <row r="2" spans="1:78" ht="18.75" thickBot="1">
      <c r="B2" s="597">
        <v>42856</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Y2" s="169"/>
      <c r="BZ2" s="169"/>
    </row>
    <row r="3" spans="1:78"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15"/>
      <c r="BR3" s="633" t="s">
        <v>59</v>
      </c>
      <c r="BS3" s="633" t="s">
        <v>60</v>
      </c>
      <c r="BT3" s="6"/>
      <c r="BU3" s="14" t="s">
        <v>61</v>
      </c>
      <c r="BV3" s="533" t="s">
        <v>62</v>
      </c>
      <c r="BW3" s="533" t="s">
        <v>63</v>
      </c>
      <c r="BY3" s="715" t="s">
        <v>64</v>
      </c>
      <c r="BZ3" s="715" t="s">
        <v>65</v>
      </c>
    </row>
    <row r="4" spans="1:78"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15"/>
      <c r="BR4" s="633"/>
      <c r="BS4" s="633"/>
      <c r="BT4" s="6"/>
      <c r="BU4" s="539" t="s">
        <v>68</v>
      </c>
      <c r="BV4" s="534"/>
      <c r="BW4" s="534"/>
      <c r="BY4" s="716"/>
      <c r="BZ4" s="716"/>
    </row>
    <row r="5" spans="1:78"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15"/>
      <c r="BR5" s="633"/>
      <c r="BS5" s="633"/>
      <c r="BT5" s="6"/>
      <c r="BU5" s="540"/>
      <c r="BV5" s="535"/>
      <c r="BW5" s="535"/>
      <c r="BY5" s="717"/>
      <c r="BZ5" s="717"/>
    </row>
    <row r="6" spans="1:78" ht="12.75" customHeight="1">
      <c r="A6" s="718" t="s">
        <v>187</v>
      </c>
      <c r="B6" s="24">
        <v>42855</v>
      </c>
      <c r="C6" s="25">
        <v>88.7</v>
      </c>
      <c r="D6" s="345">
        <v>0.38</v>
      </c>
      <c r="E6" s="27">
        <v>100</v>
      </c>
      <c r="F6" s="27">
        <v>78</v>
      </c>
      <c r="G6" s="28">
        <v>24</v>
      </c>
      <c r="H6" s="28">
        <v>0</v>
      </c>
      <c r="I6" s="28">
        <v>24</v>
      </c>
      <c r="J6" s="28">
        <v>0</v>
      </c>
      <c r="K6" s="29">
        <v>0</v>
      </c>
      <c r="L6" s="29">
        <v>0</v>
      </c>
      <c r="M6" s="29">
        <v>0</v>
      </c>
      <c r="N6" s="29">
        <v>0</v>
      </c>
      <c r="O6" s="29">
        <v>0</v>
      </c>
      <c r="P6" s="29">
        <v>0</v>
      </c>
      <c r="Q6" s="29">
        <v>3510</v>
      </c>
      <c r="R6" s="30">
        <v>3039</v>
      </c>
      <c r="S6" s="30">
        <v>3039</v>
      </c>
      <c r="T6" s="31">
        <v>2979</v>
      </c>
      <c r="U6" s="31">
        <v>3078</v>
      </c>
      <c r="V6" s="28">
        <v>43</v>
      </c>
      <c r="W6" s="28">
        <v>0</v>
      </c>
      <c r="X6" s="28">
        <v>43</v>
      </c>
      <c r="Y6" s="28">
        <v>0</v>
      </c>
      <c r="Z6" s="28">
        <v>60</v>
      </c>
      <c r="AA6" s="27">
        <v>0</v>
      </c>
      <c r="AB6" s="32">
        <f t="shared" ref="AB6:AB40" si="0">U6-T6+AX6</f>
        <v>99</v>
      </c>
      <c r="AC6" s="33">
        <f t="shared" ref="AC6:AC40" si="1">T6-S6</f>
        <v>-60</v>
      </c>
      <c r="AD6" s="27">
        <v>132</v>
      </c>
      <c r="AE6" s="34">
        <f t="shared" ref="AE6:AE40" si="2">IF(AD6&gt;0, U6/(AD6*24),"no data")</f>
        <v>0.97159090909090906</v>
      </c>
      <c r="AF6" s="35">
        <f t="shared" ref="AF6:AF40" si="3">IF(Q6&gt;0,Q6/24,"no data")</f>
        <v>146.25</v>
      </c>
      <c r="AG6" s="34">
        <f t="shared" ref="AG6:AG40" si="4">IF(T6&gt;0,(T6/Q6),"no data")</f>
        <v>0.8487179487179487</v>
      </c>
      <c r="AH6" s="36">
        <f t="shared" ref="AH6:AH40" si="5">(1440-((V6*W6)+(X6*Y6)+(Z6*AA6))/(V6+X6+Z6))/1440</f>
        <v>1</v>
      </c>
      <c r="AI6" s="37">
        <f t="shared" ref="AI6:AI40" si="6">IF(T6&gt;0,(1440-((W6*V6+AR6*AS6)+(Y6*X6+AT6*AU6)+(Z6*AA6+AV6*AW6))/(V6+X6+Z6))/1440,"no data")</f>
        <v>0.88356164383561642</v>
      </c>
      <c r="AJ6" s="49">
        <v>8.6</v>
      </c>
      <c r="AK6" s="40">
        <v>146.29</v>
      </c>
      <c r="AL6" s="40">
        <f t="shared" ref="AL6:AL40" si="7">AJ6*AK6</f>
        <v>1258.0939999999998</v>
      </c>
      <c r="AM6" s="49">
        <v>25.628</v>
      </c>
      <c r="AN6" s="27">
        <v>945</v>
      </c>
      <c r="AO6" s="42">
        <f t="shared" ref="AO6:AO40" si="8">AM6*AN6</f>
        <v>24218.46</v>
      </c>
      <c r="AP6" s="43">
        <f t="shared" ref="AP6:AP40" si="9">IF(T6&gt;0,((((AJ6*AK6)+(AM6*AN6))/(T6*1000))*1000000),"no data")</f>
        <v>8552.0490097348102</v>
      </c>
      <c r="AQ6" s="25">
        <f t="shared" ref="AQ6:AQ40" si="10">R6/24</f>
        <v>126.625</v>
      </c>
      <c r="AR6" s="27">
        <v>0</v>
      </c>
      <c r="AS6" s="45">
        <v>0</v>
      </c>
      <c r="AT6" s="45">
        <v>0</v>
      </c>
      <c r="AU6" s="27">
        <v>0</v>
      </c>
      <c r="AV6" s="45">
        <v>17</v>
      </c>
      <c r="AW6" s="27">
        <v>1440</v>
      </c>
      <c r="AX6" s="27">
        <v>0</v>
      </c>
      <c r="AY6" s="4"/>
      <c r="AZ6" s="46">
        <v>1023</v>
      </c>
      <c r="BA6" s="46">
        <v>1029</v>
      </c>
      <c r="BB6" s="46">
        <v>1026</v>
      </c>
      <c r="BC6" s="46">
        <f t="shared" ref="BC6:BC40" si="11">BA6-AZ6</f>
        <v>6</v>
      </c>
      <c r="BD6" s="46">
        <f t="shared" ref="BD6:BD42" si="12">AP6</f>
        <v>8552.0490097348102</v>
      </c>
      <c r="BE6" s="47">
        <f t="shared" ref="BE6:BE40" si="13">BB6/24</f>
        <v>42.75</v>
      </c>
      <c r="BF6" s="48">
        <v>0</v>
      </c>
      <c r="BG6" s="49">
        <v>0</v>
      </c>
      <c r="BH6" s="50">
        <v>29.3</v>
      </c>
      <c r="BI6" s="51">
        <v>27.3</v>
      </c>
      <c r="BJ6" s="52">
        <v>22.4</v>
      </c>
      <c r="BK6" s="52">
        <v>24.2</v>
      </c>
      <c r="BL6" s="52">
        <v>990.3</v>
      </c>
      <c r="BM6" s="50">
        <v>50.03</v>
      </c>
      <c r="BN6" s="53">
        <v>0.93020000000000003</v>
      </c>
      <c r="BO6" s="47">
        <v>92.58</v>
      </c>
      <c r="BP6" s="47">
        <v>85.87</v>
      </c>
      <c r="BQ6" s="50">
        <f t="shared" ref="BQ6:BQ40" si="14">BP6-BO6</f>
        <v>-6.7099999999999937</v>
      </c>
      <c r="BR6" s="46">
        <v>12559</v>
      </c>
      <c r="BS6" s="46">
        <v>12494</v>
      </c>
      <c r="BT6" s="346">
        <f t="shared" ref="BT6:BT40" si="15">BS6-BR6</f>
        <v>-65</v>
      </c>
      <c r="BU6" s="46">
        <f t="shared" ref="BU6:BU40" si="16">BF6+BG6</f>
        <v>0</v>
      </c>
      <c r="BV6" s="137">
        <v>0</v>
      </c>
      <c r="BW6" s="137">
        <v>0</v>
      </c>
      <c r="BX6" s="347"/>
      <c r="BY6" s="47">
        <v>24</v>
      </c>
      <c r="BZ6" s="47">
        <v>7.95</v>
      </c>
    </row>
    <row r="7" spans="1:78">
      <c r="A7" s="718"/>
      <c r="B7" s="24">
        <v>42856</v>
      </c>
      <c r="C7" s="25">
        <v>89</v>
      </c>
      <c r="D7" s="345">
        <v>0.38</v>
      </c>
      <c r="E7" s="27">
        <v>103</v>
      </c>
      <c r="F7" s="27">
        <v>74</v>
      </c>
      <c r="G7" s="28">
        <v>24</v>
      </c>
      <c r="H7" s="28">
        <v>0</v>
      </c>
      <c r="I7" s="28">
        <v>24</v>
      </c>
      <c r="J7" s="28">
        <v>0</v>
      </c>
      <c r="K7" s="29">
        <v>0</v>
      </c>
      <c r="L7" s="29">
        <v>0</v>
      </c>
      <c r="M7" s="29">
        <v>0</v>
      </c>
      <c r="N7" s="29">
        <v>0</v>
      </c>
      <c r="O7" s="29">
        <v>12</v>
      </c>
      <c r="P7" s="29">
        <v>0</v>
      </c>
      <c r="Q7" s="29">
        <v>3510</v>
      </c>
      <c r="R7" s="30">
        <v>3159</v>
      </c>
      <c r="S7" s="30">
        <v>3159</v>
      </c>
      <c r="T7" s="31">
        <v>3118</v>
      </c>
      <c r="U7" s="31">
        <v>3226</v>
      </c>
      <c r="V7" s="28">
        <v>41</v>
      </c>
      <c r="W7" s="28">
        <v>0</v>
      </c>
      <c r="X7" s="28">
        <v>43</v>
      </c>
      <c r="Y7" s="28">
        <v>0</v>
      </c>
      <c r="Z7" s="28">
        <v>60</v>
      </c>
      <c r="AA7" s="27">
        <v>0</v>
      </c>
      <c r="AB7" s="32">
        <f t="shared" si="0"/>
        <v>108</v>
      </c>
      <c r="AC7" s="33">
        <f t="shared" si="1"/>
        <v>-41</v>
      </c>
      <c r="AD7" s="27">
        <v>146</v>
      </c>
      <c r="AE7" s="34">
        <f t="shared" si="2"/>
        <v>0.920662100456621</v>
      </c>
      <c r="AF7" s="35">
        <f t="shared" si="3"/>
        <v>146.25</v>
      </c>
      <c r="AG7" s="34">
        <f t="shared" si="4"/>
        <v>0.88831908831908835</v>
      </c>
      <c r="AH7" s="36">
        <f t="shared" si="5"/>
        <v>1</v>
      </c>
      <c r="AI7" s="37">
        <f t="shared" si="6"/>
        <v>0.94097222222222221</v>
      </c>
      <c r="AJ7" s="49">
        <v>8.6050000000000004</v>
      </c>
      <c r="AK7" s="40">
        <v>148.29</v>
      </c>
      <c r="AL7" s="40">
        <f t="shared" si="7"/>
        <v>1276.0354500000001</v>
      </c>
      <c r="AM7" s="348">
        <v>27.513999999999999</v>
      </c>
      <c r="AN7" s="27">
        <v>944</v>
      </c>
      <c r="AO7" s="42">
        <f t="shared" si="8"/>
        <v>25973.216</v>
      </c>
      <c r="AP7" s="43">
        <f t="shared" si="9"/>
        <v>8739.3365779345731</v>
      </c>
      <c r="AQ7" s="25">
        <f t="shared" si="10"/>
        <v>131.625</v>
      </c>
      <c r="AR7" s="27">
        <v>0</v>
      </c>
      <c r="AS7" s="45">
        <v>0</v>
      </c>
      <c r="AT7" s="45">
        <v>0</v>
      </c>
      <c r="AU7" s="27">
        <v>0</v>
      </c>
      <c r="AV7" s="45">
        <v>17</v>
      </c>
      <c r="AW7" s="27">
        <v>720</v>
      </c>
      <c r="AX7" s="27">
        <v>0</v>
      </c>
      <c r="AY7" s="4"/>
      <c r="AZ7" s="46">
        <v>981</v>
      </c>
      <c r="BA7" s="46">
        <v>1027</v>
      </c>
      <c r="BB7" s="46">
        <v>1218</v>
      </c>
      <c r="BC7" s="46">
        <f t="shared" si="11"/>
        <v>46</v>
      </c>
      <c r="BD7" s="46">
        <f t="shared" si="12"/>
        <v>8739.3365779345731</v>
      </c>
      <c r="BE7" s="47">
        <f t="shared" si="13"/>
        <v>50.75</v>
      </c>
      <c r="BF7" s="48">
        <v>1.1120000000000001</v>
      </c>
      <c r="BG7" s="49">
        <v>1.101</v>
      </c>
      <c r="BH7" s="50">
        <v>29.3</v>
      </c>
      <c r="BI7" s="51">
        <v>26.5</v>
      </c>
      <c r="BJ7" s="52">
        <v>22.5</v>
      </c>
      <c r="BK7" s="52">
        <v>24.2</v>
      </c>
      <c r="BL7" s="52">
        <v>991.1</v>
      </c>
      <c r="BM7" s="50">
        <v>50.05</v>
      </c>
      <c r="BN7" s="53">
        <v>0.92989999999999995</v>
      </c>
      <c r="BO7" s="47">
        <v>89.9</v>
      </c>
      <c r="BP7" s="47">
        <v>85.74</v>
      </c>
      <c r="BQ7" s="50">
        <f t="shared" si="14"/>
        <v>-4.1600000000000108</v>
      </c>
      <c r="BR7" s="46">
        <v>12713</v>
      </c>
      <c r="BS7" s="46">
        <v>12537</v>
      </c>
      <c r="BT7" s="346">
        <f t="shared" si="15"/>
        <v>-176</v>
      </c>
      <c r="BU7" s="46">
        <f t="shared" si="16"/>
        <v>2.2130000000000001</v>
      </c>
      <c r="BV7" s="137">
        <v>13</v>
      </c>
      <c r="BW7" s="137">
        <v>13</v>
      </c>
      <c r="BX7" s="347"/>
      <c r="BY7" s="47">
        <v>16.2</v>
      </c>
      <c r="BZ7" s="47">
        <v>6.8</v>
      </c>
    </row>
    <row r="8" spans="1:78">
      <c r="A8" s="718"/>
      <c r="B8" s="24">
        <v>42857</v>
      </c>
      <c r="C8" s="25">
        <v>91.8</v>
      </c>
      <c r="D8" s="345">
        <v>0.33800000000000002</v>
      </c>
      <c r="E8" s="27">
        <v>105</v>
      </c>
      <c r="F8" s="27">
        <v>77</v>
      </c>
      <c r="G8" s="28">
        <v>24</v>
      </c>
      <c r="H8" s="28">
        <v>0</v>
      </c>
      <c r="I8" s="28">
        <v>24</v>
      </c>
      <c r="J8" s="28">
        <v>0</v>
      </c>
      <c r="K8" s="29">
        <v>0</v>
      </c>
      <c r="L8" s="29">
        <v>0</v>
      </c>
      <c r="M8" s="29">
        <v>0</v>
      </c>
      <c r="N8" s="29">
        <v>0</v>
      </c>
      <c r="O8" s="29">
        <v>12</v>
      </c>
      <c r="P8" s="29">
        <v>0</v>
      </c>
      <c r="Q8" s="29">
        <v>3478</v>
      </c>
      <c r="R8" s="30">
        <v>3217</v>
      </c>
      <c r="S8" s="30">
        <v>3217</v>
      </c>
      <c r="T8" s="31">
        <v>3151</v>
      </c>
      <c r="U8" s="31">
        <v>3259</v>
      </c>
      <c r="V8" s="28">
        <v>42</v>
      </c>
      <c r="W8" s="28">
        <v>0</v>
      </c>
      <c r="X8" s="28">
        <v>43</v>
      </c>
      <c r="Y8" s="28">
        <v>0</v>
      </c>
      <c r="Z8" s="28">
        <v>60</v>
      </c>
      <c r="AA8" s="27">
        <v>0</v>
      </c>
      <c r="AB8" s="32">
        <f t="shared" si="0"/>
        <v>108</v>
      </c>
      <c r="AC8" s="33">
        <f t="shared" si="1"/>
        <v>-66</v>
      </c>
      <c r="AD8" s="27">
        <v>143</v>
      </c>
      <c r="AE8" s="34">
        <f t="shared" si="2"/>
        <v>0.94959207459207462</v>
      </c>
      <c r="AF8" s="35">
        <f t="shared" si="3"/>
        <v>144.91666666666666</v>
      </c>
      <c r="AG8" s="34">
        <f t="shared" si="4"/>
        <v>0.90598044853364001</v>
      </c>
      <c r="AH8" s="36">
        <f t="shared" si="5"/>
        <v>1</v>
      </c>
      <c r="AI8" s="37">
        <f t="shared" si="6"/>
        <v>0.94827586206896541</v>
      </c>
      <c r="AJ8" s="49">
        <v>8.6509999999999998</v>
      </c>
      <c r="AK8" s="40">
        <v>149.34</v>
      </c>
      <c r="AL8" s="40">
        <f t="shared" si="7"/>
        <v>1291.9403400000001</v>
      </c>
      <c r="AM8" s="49">
        <v>27.797999999999998</v>
      </c>
      <c r="AN8" s="27">
        <v>944</v>
      </c>
      <c r="AO8" s="42">
        <f t="shared" si="8"/>
        <v>26241.311999999998</v>
      </c>
      <c r="AP8" s="43">
        <f t="shared" si="9"/>
        <v>8737.941079022532</v>
      </c>
      <c r="AQ8" s="25">
        <f t="shared" si="10"/>
        <v>134.04166666666666</v>
      </c>
      <c r="AR8" s="27">
        <v>0</v>
      </c>
      <c r="AS8" s="45">
        <v>0</v>
      </c>
      <c r="AT8" s="45">
        <v>0</v>
      </c>
      <c r="AU8" s="27">
        <v>0</v>
      </c>
      <c r="AV8" s="45">
        <v>15</v>
      </c>
      <c r="AW8" s="27">
        <v>720</v>
      </c>
      <c r="AX8" s="27">
        <v>0</v>
      </c>
      <c r="AY8" s="4"/>
      <c r="AZ8" s="46">
        <v>1010</v>
      </c>
      <c r="BA8" s="46">
        <v>1027</v>
      </c>
      <c r="BB8" s="46">
        <v>1222</v>
      </c>
      <c r="BC8" s="46">
        <f t="shared" si="11"/>
        <v>17</v>
      </c>
      <c r="BD8" s="46">
        <f t="shared" si="12"/>
        <v>8737.941079022532</v>
      </c>
      <c r="BE8" s="47">
        <f t="shared" si="13"/>
        <v>50.916666666666664</v>
      </c>
      <c r="BF8" s="48">
        <v>1.1220000000000001</v>
      </c>
      <c r="BG8" s="49">
        <v>1.046</v>
      </c>
      <c r="BH8" s="50">
        <v>29</v>
      </c>
      <c r="BI8" s="51">
        <v>27.1</v>
      </c>
      <c r="BJ8" s="52">
        <v>22.4</v>
      </c>
      <c r="BK8" s="52">
        <v>24.2</v>
      </c>
      <c r="BL8" s="52">
        <v>990.08</v>
      </c>
      <c r="BM8" s="50">
        <v>50.06</v>
      </c>
      <c r="BN8" s="53">
        <v>0.92949999999999999</v>
      </c>
      <c r="BO8" s="47">
        <v>91.5</v>
      </c>
      <c r="BP8" s="47">
        <v>85.6</v>
      </c>
      <c r="BQ8" s="50">
        <f t="shared" si="14"/>
        <v>-5.9000000000000057</v>
      </c>
      <c r="BR8" s="46">
        <v>12619</v>
      </c>
      <c r="BS8" s="46">
        <v>12530</v>
      </c>
      <c r="BT8" s="346">
        <f t="shared" si="15"/>
        <v>-89</v>
      </c>
      <c r="BU8" s="46">
        <f t="shared" si="16"/>
        <v>2.1680000000000001</v>
      </c>
      <c r="BV8" s="137">
        <v>24</v>
      </c>
      <c r="BW8" s="137">
        <v>24</v>
      </c>
      <c r="BX8" s="347"/>
      <c r="BY8" s="47">
        <v>24</v>
      </c>
      <c r="BZ8" s="47">
        <v>6.75</v>
      </c>
    </row>
    <row r="9" spans="1:78">
      <c r="A9" s="718"/>
      <c r="B9" s="24">
        <v>42858</v>
      </c>
      <c r="C9" s="25">
        <v>87.7</v>
      </c>
      <c r="D9" s="345">
        <v>0.379</v>
      </c>
      <c r="E9" s="27">
        <v>98</v>
      </c>
      <c r="F9" s="27">
        <v>81</v>
      </c>
      <c r="G9" s="28">
        <v>24</v>
      </c>
      <c r="H9" s="28">
        <v>0</v>
      </c>
      <c r="I9" s="28">
        <v>24</v>
      </c>
      <c r="J9" s="28">
        <v>0</v>
      </c>
      <c r="K9" s="29">
        <v>0</v>
      </c>
      <c r="L9" s="29">
        <v>0</v>
      </c>
      <c r="M9" s="29">
        <v>0</v>
      </c>
      <c r="N9" s="29">
        <v>0</v>
      </c>
      <c r="O9" s="29">
        <v>12</v>
      </c>
      <c r="P9" s="29">
        <v>0</v>
      </c>
      <c r="Q9" s="29">
        <v>3521</v>
      </c>
      <c r="R9" s="30">
        <v>3232</v>
      </c>
      <c r="S9" s="30">
        <v>3232</v>
      </c>
      <c r="T9" s="31">
        <v>3176</v>
      </c>
      <c r="U9" s="31">
        <v>3283</v>
      </c>
      <c r="V9" s="28">
        <v>43</v>
      </c>
      <c r="W9" s="28">
        <v>0</v>
      </c>
      <c r="X9" s="28">
        <v>43</v>
      </c>
      <c r="Y9" s="28">
        <v>0</v>
      </c>
      <c r="Z9" s="28">
        <v>60</v>
      </c>
      <c r="AA9" s="27">
        <v>0</v>
      </c>
      <c r="AB9" s="32">
        <f t="shared" si="0"/>
        <v>107</v>
      </c>
      <c r="AC9" s="33">
        <f t="shared" si="1"/>
        <v>-56</v>
      </c>
      <c r="AD9" s="27">
        <v>145</v>
      </c>
      <c r="AE9" s="34">
        <f t="shared" si="2"/>
        <v>0.94339080459770119</v>
      </c>
      <c r="AF9" s="35">
        <f t="shared" si="3"/>
        <v>146.70833333333334</v>
      </c>
      <c r="AG9" s="34">
        <f t="shared" si="4"/>
        <v>0.90201647259301332</v>
      </c>
      <c r="AH9" s="36">
        <f t="shared" si="5"/>
        <v>1</v>
      </c>
      <c r="AI9" s="37">
        <f t="shared" si="6"/>
        <v>0.94863013698630139</v>
      </c>
      <c r="AJ9" s="49">
        <v>8.6010000000000009</v>
      </c>
      <c r="AK9" s="40">
        <v>149.93</v>
      </c>
      <c r="AL9" s="40">
        <f t="shared" si="7"/>
        <v>1289.5479300000002</v>
      </c>
      <c r="AM9" s="49">
        <v>27.981999999999999</v>
      </c>
      <c r="AN9" s="27">
        <v>945</v>
      </c>
      <c r="AO9" s="42">
        <f t="shared" si="8"/>
        <v>26442.989999999998</v>
      </c>
      <c r="AP9" s="43">
        <f t="shared" si="9"/>
        <v>8731.9074086901765</v>
      </c>
      <c r="AQ9" s="25">
        <f t="shared" si="10"/>
        <v>134.66666666666666</v>
      </c>
      <c r="AR9" s="27">
        <v>0</v>
      </c>
      <c r="AS9" s="45">
        <v>0</v>
      </c>
      <c r="AT9" s="45">
        <v>0</v>
      </c>
      <c r="AU9" s="27">
        <v>0</v>
      </c>
      <c r="AV9" s="45">
        <v>15</v>
      </c>
      <c r="AW9" s="27">
        <v>720</v>
      </c>
      <c r="AX9" s="27">
        <v>0</v>
      </c>
      <c r="AY9" s="4"/>
      <c r="AZ9" s="46">
        <v>1020</v>
      </c>
      <c r="BA9" s="46">
        <v>1029</v>
      </c>
      <c r="BB9" s="46">
        <v>1234</v>
      </c>
      <c r="BC9" s="46">
        <f t="shared" si="11"/>
        <v>9</v>
      </c>
      <c r="BD9" s="46">
        <f t="shared" si="12"/>
        <v>8731.9074086901765</v>
      </c>
      <c r="BE9" s="47">
        <f t="shared" si="13"/>
        <v>51.416666666666664</v>
      </c>
      <c r="BF9" s="48">
        <v>1.1659999999999999</v>
      </c>
      <c r="BG9" s="49">
        <v>1.1559999999999999</v>
      </c>
      <c r="BH9" s="50">
        <v>29.4</v>
      </c>
      <c r="BI9" s="51">
        <v>27.3</v>
      </c>
      <c r="BJ9" s="52">
        <v>22.5</v>
      </c>
      <c r="BK9" s="52">
        <v>24.2</v>
      </c>
      <c r="BL9" s="52">
        <v>991.88</v>
      </c>
      <c r="BM9" s="50">
        <v>50.07</v>
      </c>
      <c r="BN9" s="53">
        <v>0.92930000000000001</v>
      </c>
      <c r="BO9" s="47">
        <v>92.3</v>
      </c>
      <c r="BP9" s="47">
        <v>85.9</v>
      </c>
      <c r="BQ9" s="50">
        <f t="shared" si="14"/>
        <v>-6.3999999999999915</v>
      </c>
      <c r="BR9" s="46">
        <v>12572</v>
      </c>
      <c r="BS9" s="46">
        <v>12518.3</v>
      </c>
      <c r="BT9" s="346">
        <f t="shared" si="15"/>
        <v>-53.700000000000728</v>
      </c>
      <c r="BU9" s="46">
        <f t="shared" si="16"/>
        <v>2.3220000000000001</v>
      </c>
      <c r="BV9" s="137">
        <v>24</v>
      </c>
      <c r="BW9" s="137">
        <v>24</v>
      </c>
      <c r="BX9" s="347"/>
      <c r="BY9" s="47">
        <v>24</v>
      </c>
      <c r="BZ9" s="47">
        <v>7.13</v>
      </c>
    </row>
    <row r="10" spans="1:78">
      <c r="A10" s="718"/>
      <c r="B10" s="24">
        <v>42859</v>
      </c>
      <c r="C10" s="25">
        <v>88.1</v>
      </c>
      <c r="D10" s="345">
        <v>0.41099999999999998</v>
      </c>
      <c r="E10" s="27">
        <v>101</v>
      </c>
      <c r="F10" s="27">
        <v>73</v>
      </c>
      <c r="G10" s="28">
        <v>24</v>
      </c>
      <c r="H10" s="28">
        <v>0</v>
      </c>
      <c r="I10" s="28">
        <v>24</v>
      </c>
      <c r="J10" s="28">
        <v>0</v>
      </c>
      <c r="K10" s="29">
        <v>0</v>
      </c>
      <c r="L10" s="29">
        <v>0</v>
      </c>
      <c r="M10" s="29">
        <v>0</v>
      </c>
      <c r="N10" s="29">
        <v>0</v>
      </c>
      <c r="O10" s="29">
        <v>12</v>
      </c>
      <c r="P10" s="29">
        <v>0</v>
      </c>
      <c r="Q10" s="29">
        <v>3515</v>
      </c>
      <c r="R10" s="30">
        <v>3223</v>
      </c>
      <c r="S10" s="30">
        <v>3223</v>
      </c>
      <c r="T10" s="31">
        <v>3165</v>
      </c>
      <c r="U10" s="31">
        <v>3272</v>
      </c>
      <c r="V10" s="28">
        <v>43</v>
      </c>
      <c r="W10" s="28">
        <v>0</v>
      </c>
      <c r="X10" s="28">
        <v>43</v>
      </c>
      <c r="Y10" s="28">
        <v>0</v>
      </c>
      <c r="Z10" s="28">
        <v>60</v>
      </c>
      <c r="AA10" s="27">
        <v>0</v>
      </c>
      <c r="AB10" s="32">
        <f t="shared" si="0"/>
        <v>107</v>
      </c>
      <c r="AC10" s="33">
        <f t="shared" si="1"/>
        <v>-58</v>
      </c>
      <c r="AD10" s="27">
        <v>143</v>
      </c>
      <c r="AE10" s="34">
        <f t="shared" si="2"/>
        <v>0.9533799533799534</v>
      </c>
      <c r="AF10" s="35">
        <f t="shared" si="3"/>
        <v>146.45833333333334</v>
      </c>
      <c r="AG10" s="34">
        <f t="shared" si="4"/>
        <v>0.90042674253200572</v>
      </c>
      <c r="AH10" s="36">
        <f t="shared" si="5"/>
        <v>1</v>
      </c>
      <c r="AI10" s="37">
        <f t="shared" si="6"/>
        <v>0.94863013698630139</v>
      </c>
      <c r="AJ10" s="49">
        <v>8.6259999999999994</v>
      </c>
      <c r="AK10" s="332">
        <v>148.22</v>
      </c>
      <c r="AL10" s="40">
        <f t="shared" si="7"/>
        <v>1278.5457199999998</v>
      </c>
      <c r="AM10" s="49">
        <v>27.895</v>
      </c>
      <c r="AN10" s="27">
        <v>945</v>
      </c>
      <c r="AO10" s="42">
        <f t="shared" si="8"/>
        <v>26360.774999999998</v>
      </c>
      <c r="AP10" s="43">
        <f t="shared" si="9"/>
        <v>8732.8027551342802</v>
      </c>
      <c r="AQ10" s="25">
        <f t="shared" si="10"/>
        <v>134.29166666666666</v>
      </c>
      <c r="AR10" s="27">
        <v>0</v>
      </c>
      <c r="AS10" s="45">
        <v>0</v>
      </c>
      <c r="AT10" s="45">
        <v>0</v>
      </c>
      <c r="AU10" s="27">
        <v>0</v>
      </c>
      <c r="AV10" s="45">
        <v>15</v>
      </c>
      <c r="AW10" s="27">
        <v>720</v>
      </c>
      <c r="AX10" s="27">
        <v>0</v>
      </c>
      <c r="AY10" s="4"/>
      <c r="AZ10" s="46">
        <v>1025</v>
      </c>
      <c r="BA10" s="46">
        <v>1030</v>
      </c>
      <c r="BB10" s="46">
        <v>1217</v>
      </c>
      <c r="BC10" s="46">
        <f t="shared" si="11"/>
        <v>5</v>
      </c>
      <c r="BD10" s="46">
        <f t="shared" si="12"/>
        <v>8732.8027551342802</v>
      </c>
      <c r="BE10" s="47">
        <f t="shared" si="13"/>
        <v>50.708333333333336</v>
      </c>
      <c r="BF10" s="48">
        <v>1.04</v>
      </c>
      <c r="BG10" s="49">
        <v>0.98899999999999999</v>
      </c>
      <c r="BH10" s="50">
        <v>29.4</v>
      </c>
      <c r="BI10" s="51">
        <v>27.3</v>
      </c>
      <c r="BJ10" s="52">
        <v>22.5</v>
      </c>
      <c r="BK10" s="52">
        <v>24.1</v>
      </c>
      <c r="BL10" s="52">
        <v>992.83</v>
      </c>
      <c r="BM10" s="50">
        <v>50.09</v>
      </c>
      <c r="BN10" s="53">
        <v>0.92979999999999996</v>
      </c>
      <c r="BO10" s="47">
        <v>92.6</v>
      </c>
      <c r="BP10" s="47">
        <v>85.8</v>
      </c>
      <c r="BQ10" s="50">
        <f t="shared" si="14"/>
        <v>-6.7999999999999972</v>
      </c>
      <c r="BR10" s="46">
        <v>12554</v>
      </c>
      <c r="BS10" s="46">
        <v>12510</v>
      </c>
      <c r="BT10" s="346">
        <f t="shared" si="15"/>
        <v>-44</v>
      </c>
      <c r="BU10" s="46">
        <f t="shared" si="16"/>
        <v>2.0289999999999999</v>
      </c>
      <c r="BV10" s="137">
        <v>24</v>
      </c>
      <c r="BW10" s="137">
        <v>24</v>
      </c>
      <c r="BX10" s="347"/>
      <c r="BY10" s="47">
        <v>24</v>
      </c>
      <c r="BZ10" s="47">
        <v>7.1</v>
      </c>
    </row>
    <row r="11" spans="1:78">
      <c r="A11" s="718"/>
      <c r="B11" s="24">
        <v>42860</v>
      </c>
      <c r="C11" s="25">
        <v>92.8</v>
      </c>
      <c r="D11" s="345">
        <v>0.378</v>
      </c>
      <c r="E11" s="27">
        <v>106</v>
      </c>
      <c r="F11" s="27">
        <v>80</v>
      </c>
      <c r="G11" s="28">
        <v>24</v>
      </c>
      <c r="H11" s="28">
        <v>0</v>
      </c>
      <c r="I11" s="28">
        <v>24</v>
      </c>
      <c r="J11" s="28">
        <v>0</v>
      </c>
      <c r="K11" s="29">
        <v>0</v>
      </c>
      <c r="L11" s="29">
        <v>0</v>
      </c>
      <c r="M11" s="29">
        <v>0</v>
      </c>
      <c r="N11" s="29">
        <v>0</v>
      </c>
      <c r="O11" s="29">
        <v>12</v>
      </c>
      <c r="P11" s="29">
        <v>0</v>
      </c>
      <c r="Q11" s="29">
        <v>3471</v>
      </c>
      <c r="R11" s="30">
        <v>3202</v>
      </c>
      <c r="S11" s="30">
        <v>3202</v>
      </c>
      <c r="T11" s="31">
        <v>3137</v>
      </c>
      <c r="U11" s="31">
        <v>3247</v>
      </c>
      <c r="V11" s="28">
        <v>42</v>
      </c>
      <c r="W11" s="28">
        <v>0</v>
      </c>
      <c r="X11" s="28">
        <v>42</v>
      </c>
      <c r="Y11" s="28">
        <v>0</v>
      </c>
      <c r="Z11" s="28">
        <v>60</v>
      </c>
      <c r="AA11" s="27">
        <v>0</v>
      </c>
      <c r="AB11" s="32">
        <f t="shared" si="0"/>
        <v>110</v>
      </c>
      <c r="AC11" s="33">
        <f t="shared" si="1"/>
        <v>-65</v>
      </c>
      <c r="AD11" s="27">
        <v>143</v>
      </c>
      <c r="AE11" s="34">
        <f t="shared" si="2"/>
        <v>0.94609557109557108</v>
      </c>
      <c r="AF11" s="35">
        <f t="shared" si="3"/>
        <v>144.625</v>
      </c>
      <c r="AG11" s="34">
        <f t="shared" si="4"/>
        <v>0.90377412849322958</v>
      </c>
      <c r="AH11" s="36">
        <f t="shared" si="5"/>
        <v>1</v>
      </c>
      <c r="AI11" s="37">
        <f t="shared" si="6"/>
        <v>0.94791666666666663</v>
      </c>
      <c r="AJ11" s="49">
        <v>8.5920000000000005</v>
      </c>
      <c r="AK11" s="332">
        <v>147.24</v>
      </c>
      <c r="AL11" s="40">
        <f t="shared" si="7"/>
        <v>1265.0860800000003</v>
      </c>
      <c r="AM11" s="49">
        <v>27.745000000000001</v>
      </c>
      <c r="AN11" s="27">
        <v>944</v>
      </c>
      <c r="AO11" s="42">
        <f t="shared" si="8"/>
        <v>26191.280000000002</v>
      </c>
      <c r="AP11" s="43">
        <f t="shared" si="9"/>
        <v>8752.427822760601</v>
      </c>
      <c r="AQ11" s="25">
        <f t="shared" si="10"/>
        <v>133.41666666666666</v>
      </c>
      <c r="AR11" s="27">
        <v>0</v>
      </c>
      <c r="AS11" s="45">
        <v>0</v>
      </c>
      <c r="AT11" s="45">
        <v>0</v>
      </c>
      <c r="AU11" s="27">
        <v>0</v>
      </c>
      <c r="AV11" s="45">
        <v>15</v>
      </c>
      <c r="AW11" s="27">
        <v>720</v>
      </c>
      <c r="AX11" s="27">
        <v>0</v>
      </c>
      <c r="AY11" s="4"/>
      <c r="AZ11" s="46">
        <v>1003</v>
      </c>
      <c r="BA11" s="46">
        <v>1017</v>
      </c>
      <c r="BB11" s="46">
        <v>1227</v>
      </c>
      <c r="BC11" s="46">
        <f t="shared" si="11"/>
        <v>14</v>
      </c>
      <c r="BD11" s="46">
        <f t="shared" si="12"/>
        <v>8752.427822760601</v>
      </c>
      <c r="BE11" s="47">
        <f t="shared" si="13"/>
        <v>51.125</v>
      </c>
      <c r="BF11" s="48">
        <v>1.1850000000000001</v>
      </c>
      <c r="BG11" s="49">
        <v>1.179</v>
      </c>
      <c r="BH11" s="50">
        <v>28.89</v>
      </c>
      <c r="BI11" s="51">
        <v>26.91</v>
      </c>
      <c r="BJ11" s="52">
        <v>22.34</v>
      </c>
      <c r="BK11" s="52">
        <v>24.19</v>
      </c>
      <c r="BL11" s="52">
        <v>990.5</v>
      </c>
      <c r="BM11" s="50">
        <v>50.06</v>
      </c>
      <c r="BN11" s="53">
        <v>0.93010000000000004</v>
      </c>
      <c r="BO11" s="47">
        <v>92.04</v>
      </c>
      <c r="BP11" s="47">
        <v>85.67</v>
      </c>
      <c r="BQ11" s="50">
        <f t="shared" si="14"/>
        <v>-6.3700000000000045</v>
      </c>
      <c r="BR11" s="46">
        <v>12633</v>
      </c>
      <c r="BS11" s="46">
        <v>12610</v>
      </c>
      <c r="BT11" s="346">
        <f t="shared" si="15"/>
        <v>-23</v>
      </c>
      <c r="BU11" s="46">
        <f t="shared" si="16"/>
        <v>2.3639999999999999</v>
      </c>
      <c r="BV11" s="137">
        <v>24</v>
      </c>
      <c r="BW11" s="137">
        <v>24</v>
      </c>
      <c r="BX11" s="347"/>
      <c r="BY11" s="47">
        <v>24</v>
      </c>
      <c r="BZ11" s="47">
        <v>7.25</v>
      </c>
    </row>
    <row r="12" spans="1:78">
      <c r="A12" s="718"/>
      <c r="B12" s="24">
        <v>42861</v>
      </c>
      <c r="C12" s="25">
        <v>94.7</v>
      </c>
      <c r="D12" s="345">
        <v>0.374</v>
      </c>
      <c r="E12" s="27">
        <v>109</v>
      </c>
      <c r="F12" s="27">
        <v>82</v>
      </c>
      <c r="G12" s="28">
        <v>24</v>
      </c>
      <c r="H12" s="28">
        <v>0</v>
      </c>
      <c r="I12" s="28">
        <v>24</v>
      </c>
      <c r="J12" s="28">
        <v>0</v>
      </c>
      <c r="K12" s="29">
        <v>0</v>
      </c>
      <c r="L12" s="29">
        <v>0</v>
      </c>
      <c r="M12" s="29">
        <v>0</v>
      </c>
      <c r="N12" s="29">
        <v>0</v>
      </c>
      <c r="O12" s="29">
        <v>12</v>
      </c>
      <c r="P12" s="29">
        <v>0</v>
      </c>
      <c r="Q12" s="29">
        <v>3450</v>
      </c>
      <c r="R12" s="30">
        <v>3173</v>
      </c>
      <c r="S12" s="30">
        <v>3173</v>
      </c>
      <c r="T12" s="31">
        <v>3115</v>
      </c>
      <c r="U12" s="31">
        <v>3221</v>
      </c>
      <c r="V12" s="28">
        <v>41</v>
      </c>
      <c r="W12" s="28">
        <v>0</v>
      </c>
      <c r="X12" s="28">
        <v>42</v>
      </c>
      <c r="Y12" s="28">
        <v>0</v>
      </c>
      <c r="Z12" s="28">
        <v>60</v>
      </c>
      <c r="AA12" s="27">
        <v>0</v>
      </c>
      <c r="AB12" s="32">
        <f t="shared" si="0"/>
        <v>106</v>
      </c>
      <c r="AC12" s="33">
        <f t="shared" si="1"/>
        <v>-58</v>
      </c>
      <c r="AD12" s="27">
        <v>142</v>
      </c>
      <c r="AE12" s="34">
        <f t="shared" si="2"/>
        <v>0.94512910798122063</v>
      </c>
      <c r="AF12" s="35">
        <f t="shared" si="3"/>
        <v>143.75</v>
      </c>
      <c r="AG12" s="34">
        <f t="shared" si="4"/>
        <v>0.90289855072463765</v>
      </c>
      <c r="AH12" s="36">
        <f t="shared" si="5"/>
        <v>1</v>
      </c>
      <c r="AI12" s="37">
        <f t="shared" si="6"/>
        <v>0.94755244755244761</v>
      </c>
      <c r="AJ12" s="49">
        <v>8.577</v>
      </c>
      <c r="AK12" s="332">
        <v>144.84</v>
      </c>
      <c r="AL12" s="40">
        <f t="shared" si="7"/>
        <v>1242.29268</v>
      </c>
      <c r="AM12" s="49">
        <v>27.585000000000001</v>
      </c>
      <c r="AN12" s="27">
        <v>944</v>
      </c>
      <c r="AO12" s="42">
        <f t="shared" si="8"/>
        <v>26040.240000000002</v>
      </c>
      <c r="AP12" s="43">
        <f t="shared" si="9"/>
        <v>8758.4374574638859</v>
      </c>
      <c r="AQ12" s="25">
        <f t="shared" si="10"/>
        <v>132.20833333333334</v>
      </c>
      <c r="AR12" s="27">
        <v>0</v>
      </c>
      <c r="AS12" s="45">
        <v>0</v>
      </c>
      <c r="AT12" s="45">
        <v>0</v>
      </c>
      <c r="AU12" s="27">
        <v>0</v>
      </c>
      <c r="AV12" s="45">
        <v>15</v>
      </c>
      <c r="AW12" s="27">
        <v>720</v>
      </c>
      <c r="AX12" s="27">
        <v>0</v>
      </c>
      <c r="AY12" s="4"/>
      <c r="AZ12" s="46">
        <v>991</v>
      </c>
      <c r="BA12" s="46">
        <v>1006</v>
      </c>
      <c r="BB12" s="46">
        <v>1224</v>
      </c>
      <c r="BC12" s="46">
        <f t="shared" si="11"/>
        <v>15</v>
      </c>
      <c r="BD12" s="46">
        <f t="shared" si="12"/>
        <v>8758.4374574638859</v>
      </c>
      <c r="BE12" s="47">
        <f t="shared" si="13"/>
        <v>51</v>
      </c>
      <c r="BF12" s="48">
        <v>1.1919999999999999</v>
      </c>
      <c r="BG12" s="49">
        <v>1.145</v>
      </c>
      <c r="BH12" s="50">
        <v>28.7</v>
      </c>
      <c r="BI12" s="51">
        <v>26.74</v>
      </c>
      <c r="BJ12" s="52">
        <v>22.4</v>
      </c>
      <c r="BK12" s="52">
        <v>24.12</v>
      </c>
      <c r="BL12" s="52">
        <v>989.29</v>
      </c>
      <c r="BM12" s="50">
        <v>50.07</v>
      </c>
      <c r="BN12" s="53">
        <v>0.93079999999999996</v>
      </c>
      <c r="BO12" s="47">
        <v>91.81</v>
      </c>
      <c r="BP12" s="47">
        <v>85.6</v>
      </c>
      <c r="BQ12" s="50">
        <f t="shared" si="14"/>
        <v>-6.210000000000008</v>
      </c>
      <c r="BR12" s="46">
        <v>12683</v>
      </c>
      <c r="BS12" s="46">
        <v>12774</v>
      </c>
      <c r="BT12" s="346">
        <f t="shared" si="15"/>
        <v>91</v>
      </c>
      <c r="BU12" s="46">
        <f t="shared" si="16"/>
        <v>2.3369999999999997</v>
      </c>
      <c r="BV12" s="137">
        <v>23</v>
      </c>
      <c r="BW12" s="137">
        <v>23</v>
      </c>
      <c r="BX12" s="347"/>
      <c r="BY12" s="47">
        <v>24</v>
      </c>
      <c r="BZ12" s="47">
        <v>8.08</v>
      </c>
    </row>
    <row r="13" spans="1:78">
      <c r="A13" s="718" t="s">
        <v>217</v>
      </c>
      <c r="B13" s="24">
        <v>42862</v>
      </c>
      <c r="C13" s="69">
        <v>95.9</v>
      </c>
      <c r="D13" s="70">
        <v>0.377</v>
      </c>
      <c r="E13" s="71">
        <v>109</v>
      </c>
      <c r="F13" s="71">
        <v>83</v>
      </c>
      <c r="G13" s="72">
        <v>24</v>
      </c>
      <c r="H13" s="72">
        <v>0</v>
      </c>
      <c r="I13" s="72">
        <v>24</v>
      </c>
      <c r="J13" s="72">
        <v>0</v>
      </c>
      <c r="K13" s="73">
        <v>0</v>
      </c>
      <c r="L13" s="73">
        <v>0</v>
      </c>
      <c r="M13" s="73">
        <v>0</v>
      </c>
      <c r="N13" s="73">
        <v>0</v>
      </c>
      <c r="O13" s="73">
        <v>0</v>
      </c>
      <c r="P13" s="73">
        <v>0</v>
      </c>
      <c r="Q13" s="74">
        <v>3432</v>
      </c>
      <c r="R13" s="75">
        <v>2949</v>
      </c>
      <c r="S13" s="75">
        <v>2949</v>
      </c>
      <c r="T13" s="76">
        <v>2891</v>
      </c>
      <c r="U13" s="76">
        <v>2991</v>
      </c>
      <c r="V13" s="71">
        <v>41</v>
      </c>
      <c r="W13" s="71">
        <v>0</v>
      </c>
      <c r="X13" s="71">
        <v>42</v>
      </c>
      <c r="Y13" s="71">
        <v>0</v>
      </c>
      <c r="Z13" s="71">
        <v>60</v>
      </c>
      <c r="AA13" s="71">
        <v>0</v>
      </c>
      <c r="AB13" s="77">
        <f t="shared" si="0"/>
        <v>100</v>
      </c>
      <c r="AC13" s="78">
        <f t="shared" si="1"/>
        <v>-58</v>
      </c>
      <c r="AD13" s="71">
        <v>128</v>
      </c>
      <c r="AE13" s="79">
        <f t="shared" si="2"/>
        <v>0.9736328125</v>
      </c>
      <c r="AF13" s="80">
        <f t="shared" si="3"/>
        <v>143</v>
      </c>
      <c r="AG13" s="79">
        <f t="shared" si="4"/>
        <v>0.84236596736596736</v>
      </c>
      <c r="AH13" s="81">
        <f t="shared" si="5"/>
        <v>1</v>
      </c>
      <c r="AI13" s="82">
        <f t="shared" si="6"/>
        <v>0.87412587412587406</v>
      </c>
      <c r="AJ13" s="130">
        <v>8.5150000000000006</v>
      </c>
      <c r="AK13" s="329">
        <v>146.46</v>
      </c>
      <c r="AL13" s="103">
        <f t="shared" si="7"/>
        <v>1247.1069000000002</v>
      </c>
      <c r="AM13" s="49">
        <v>24.981000000000002</v>
      </c>
      <c r="AN13" s="71">
        <v>944</v>
      </c>
      <c r="AO13" s="87">
        <f t="shared" si="8"/>
        <v>23582.064000000002</v>
      </c>
      <c r="AP13" s="88">
        <f t="shared" si="9"/>
        <v>8588.4368384641984</v>
      </c>
      <c r="AQ13" s="331">
        <f t="shared" si="10"/>
        <v>122.875</v>
      </c>
      <c r="AR13" s="90">
        <v>0</v>
      </c>
      <c r="AS13" s="71">
        <v>0</v>
      </c>
      <c r="AT13" s="91">
        <v>0</v>
      </c>
      <c r="AU13" s="91">
        <v>0</v>
      </c>
      <c r="AV13" s="71">
        <v>18</v>
      </c>
      <c r="AW13" s="91">
        <v>1440</v>
      </c>
      <c r="AX13" s="71">
        <v>0</v>
      </c>
      <c r="AY13" s="4"/>
      <c r="AZ13" s="71">
        <v>985</v>
      </c>
      <c r="BA13" s="71">
        <v>997</v>
      </c>
      <c r="BB13" s="71">
        <v>1009</v>
      </c>
      <c r="BC13" s="92">
        <f t="shared" si="11"/>
        <v>12</v>
      </c>
      <c r="BD13" s="93">
        <f t="shared" si="12"/>
        <v>8588.4368384641984</v>
      </c>
      <c r="BE13" s="94">
        <f t="shared" si="13"/>
        <v>42.041666666666664</v>
      </c>
      <c r="BF13" s="95">
        <v>0</v>
      </c>
      <c r="BG13" s="96">
        <v>0</v>
      </c>
      <c r="BH13" s="94">
        <v>28.5</v>
      </c>
      <c r="BI13" s="92">
        <v>26.58</v>
      </c>
      <c r="BJ13" s="92">
        <v>22.14</v>
      </c>
      <c r="BK13" s="92">
        <v>24.18</v>
      </c>
      <c r="BL13" s="92">
        <v>988.58</v>
      </c>
      <c r="BM13" s="94">
        <v>50.02</v>
      </c>
      <c r="BN13" s="97">
        <v>0.93059999999999998</v>
      </c>
      <c r="BO13" s="98">
        <v>91.84</v>
      </c>
      <c r="BP13" s="98">
        <v>85.56</v>
      </c>
      <c r="BQ13" s="54">
        <f t="shared" si="14"/>
        <v>-6.2800000000000011</v>
      </c>
      <c r="BR13" s="99">
        <v>12703</v>
      </c>
      <c r="BS13" s="99">
        <v>12769</v>
      </c>
      <c r="BT13" s="56">
        <f t="shared" si="15"/>
        <v>66</v>
      </c>
      <c r="BU13" s="92">
        <f t="shared" si="16"/>
        <v>0</v>
      </c>
      <c r="BV13" s="94">
        <v>0</v>
      </c>
      <c r="BW13" s="94">
        <v>0</v>
      </c>
      <c r="BY13" s="94">
        <v>24</v>
      </c>
      <c r="BZ13" s="94">
        <v>7.5</v>
      </c>
    </row>
    <row r="14" spans="1:78">
      <c r="A14" s="718"/>
      <c r="B14" s="24">
        <v>42863</v>
      </c>
      <c r="C14" s="69">
        <v>97.97</v>
      </c>
      <c r="D14" s="70">
        <v>0.35909999999999997</v>
      </c>
      <c r="E14" s="71">
        <v>111</v>
      </c>
      <c r="F14" s="71">
        <v>84</v>
      </c>
      <c r="G14" s="72">
        <v>21</v>
      </c>
      <c r="H14" s="72">
        <v>53</v>
      </c>
      <c r="I14" s="72">
        <v>22</v>
      </c>
      <c r="J14" s="72">
        <v>19</v>
      </c>
      <c r="K14" s="73">
        <v>0</v>
      </c>
      <c r="L14" s="73">
        <v>0</v>
      </c>
      <c r="M14" s="73">
        <v>0</v>
      </c>
      <c r="N14" s="73">
        <v>0</v>
      </c>
      <c r="O14" s="73">
        <v>3</v>
      </c>
      <c r="P14" s="73">
        <v>30</v>
      </c>
      <c r="Q14" s="74">
        <v>3413</v>
      </c>
      <c r="R14" s="75">
        <v>3039.5</v>
      </c>
      <c r="S14" s="75">
        <v>3039.5</v>
      </c>
      <c r="T14" s="76">
        <v>2728</v>
      </c>
      <c r="U14" s="76">
        <v>2825</v>
      </c>
      <c r="V14" s="71">
        <v>41</v>
      </c>
      <c r="W14" s="71">
        <v>110</v>
      </c>
      <c r="X14" s="71">
        <v>42</v>
      </c>
      <c r="Y14" s="71">
        <v>82</v>
      </c>
      <c r="Z14" s="71">
        <v>60</v>
      </c>
      <c r="AA14" s="71">
        <v>117</v>
      </c>
      <c r="AB14" s="77">
        <f t="shared" si="0"/>
        <v>99</v>
      </c>
      <c r="AC14" s="78">
        <f t="shared" si="1"/>
        <v>-311.5</v>
      </c>
      <c r="AD14" s="71">
        <v>138</v>
      </c>
      <c r="AE14" s="79">
        <f t="shared" si="2"/>
        <v>0.85295893719806759</v>
      </c>
      <c r="AF14" s="80">
        <f t="shared" si="3"/>
        <v>142.20833333333334</v>
      </c>
      <c r="AG14" s="79">
        <f t="shared" si="4"/>
        <v>0.799296806328743</v>
      </c>
      <c r="AH14" s="81">
        <f t="shared" si="5"/>
        <v>0.92728243978243985</v>
      </c>
      <c r="AI14" s="82">
        <f t="shared" si="6"/>
        <v>0.82526709401709408</v>
      </c>
      <c r="AJ14" s="130">
        <v>8.5150000000000006</v>
      </c>
      <c r="AK14" s="329">
        <v>149.61000000000001</v>
      </c>
      <c r="AL14" s="103">
        <f t="shared" si="7"/>
        <v>1273.9291500000002</v>
      </c>
      <c r="AM14" s="49">
        <v>24.178999999999998</v>
      </c>
      <c r="AN14" s="330">
        <v>944</v>
      </c>
      <c r="AO14" s="87">
        <f t="shared" si="8"/>
        <v>22824.975999999999</v>
      </c>
      <c r="AP14" s="88">
        <f t="shared" si="9"/>
        <v>8833.9095124633423</v>
      </c>
      <c r="AQ14" s="331">
        <f t="shared" si="10"/>
        <v>126.64583333333333</v>
      </c>
      <c r="AR14" s="90">
        <v>19</v>
      </c>
      <c r="AS14" s="71">
        <v>17</v>
      </c>
      <c r="AT14" s="91">
        <v>20</v>
      </c>
      <c r="AU14" s="91">
        <v>19</v>
      </c>
      <c r="AV14" s="71">
        <v>18</v>
      </c>
      <c r="AW14" s="91">
        <v>1128</v>
      </c>
      <c r="AX14" s="71">
        <v>2</v>
      </c>
      <c r="AY14" s="4"/>
      <c r="AZ14" s="71">
        <v>899</v>
      </c>
      <c r="BA14" s="71">
        <v>937</v>
      </c>
      <c r="BB14" s="71">
        <v>989</v>
      </c>
      <c r="BC14" s="92">
        <f t="shared" si="11"/>
        <v>38</v>
      </c>
      <c r="BD14" s="93">
        <f t="shared" si="12"/>
        <v>8833.9095124633423</v>
      </c>
      <c r="BE14" s="94">
        <f t="shared" si="13"/>
        <v>41.208333333333336</v>
      </c>
      <c r="BF14" s="95">
        <v>0.46899999999999997</v>
      </c>
      <c r="BG14" s="96">
        <v>0.38500000000000001</v>
      </c>
      <c r="BH14" s="94">
        <v>28.34</v>
      </c>
      <c r="BI14" s="92">
        <v>24.44</v>
      </c>
      <c r="BJ14" s="92">
        <v>21.09</v>
      </c>
      <c r="BK14" s="92">
        <v>22.73</v>
      </c>
      <c r="BL14" s="99">
        <v>987.1</v>
      </c>
      <c r="BM14" s="99">
        <v>50.02</v>
      </c>
      <c r="BN14" s="97">
        <v>0.92900000000000005</v>
      </c>
      <c r="BO14" s="94">
        <v>91.84</v>
      </c>
      <c r="BP14" s="94">
        <v>85.52</v>
      </c>
      <c r="BQ14" s="54">
        <f t="shared" si="14"/>
        <v>-6.3200000000000074</v>
      </c>
      <c r="BR14" s="92">
        <v>12726</v>
      </c>
      <c r="BS14" s="92">
        <v>12817</v>
      </c>
      <c r="BT14" s="56">
        <f t="shared" si="15"/>
        <v>91</v>
      </c>
      <c r="BU14" s="92">
        <f t="shared" si="16"/>
        <v>0.85399999999999998</v>
      </c>
      <c r="BV14" s="94">
        <v>4.5</v>
      </c>
      <c r="BW14" s="94">
        <v>3.58</v>
      </c>
      <c r="BY14" s="94">
        <v>20.53</v>
      </c>
      <c r="BZ14" s="94">
        <v>7.03</v>
      </c>
    </row>
    <row r="15" spans="1:78">
      <c r="A15" s="718"/>
      <c r="B15" s="24">
        <v>42864</v>
      </c>
      <c r="C15" s="69">
        <v>96.76</v>
      </c>
      <c r="D15" s="70">
        <v>0.33900000000000002</v>
      </c>
      <c r="E15" s="71">
        <v>109</v>
      </c>
      <c r="F15" s="71">
        <v>85</v>
      </c>
      <c r="G15" s="72">
        <v>24</v>
      </c>
      <c r="H15" s="72">
        <v>0</v>
      </c>
      <c r="I15" s="72">
        <v>24</v>
      </c>
      <c r="J15" s="72">
        <v>0</v>
      </c>
      <c r="K15" s="73">
        <v>0</v>
      </c>
      <c r="L15" s="73">
        <v>0</v>
      </c>
      <c r="M15" s="73">
        <v>0</v>
      </c>
      <c r="N15" s="73">
        <v>0</v>
      </c>
      <c r="O15" s="73">
        <v>12</v>
      </c>
      <c r="P15" s="73">
        <v>0</v>
      </c>
      <c r="Q15" s="74">
        <v>3428</v>
      </c>
      <c r="R15" s="75">
        <v>3148</v>
      </c>
      <c r="S15" s="75">
        <v>3148</v>
      </c>
      <c r="T15" s="76">
        <v>3083</v>
      </c>
      <c r="U15" s="76">
        <v>3192</v>
      </c>
      <c r="V15" s="71">
        <v>41</v>
      </c>
      <c r="W15" s="71">
        <v>0</v>
      </c>
      <c r="X15" s="71">
        <v>42</v>
      </c>
      <c r="Y15" s="71">
        <v>0</v>
      </c>
      <c r="Z15" s="71">
        <v>60</v>
      </c>
      <c r="AA15" s="71">
        <v>0</v>
      </c>
      <c r="AB15" s="77">
        <f t="shared" si="0"/>
        <v>109</v>
      </c>
      <c r="AC15" s="78">
        <f t="shared" si="1"/>
        <v>-65</v>
      </c>
      <c r="AD15" s="71">
        <v>141</v>
      </c>
      <c r="AE15" s="79">
        <f t="shared" si="2"/>
        <v>0.94326241134751776</v>
      </c>
      <c r="AF15" s="80">
        <f t="shared" si="3"/>
        <v>142.83333333333334</v>
      </c>
      <c r="AG15" s="79">
        <f t="shared" si="4"/>
        <v>0.89935822637106189</v>
      </c>
      <c r="AH15" s="81">
        <f t="shared" si="5"/>
        <v>1</v>
      </c>
      <c r="AI15" s="82">
        <f t="shared" si="6"/>
        <v>0.94055944055944063</v>
      </c>
      <c r="AJ15" s="349">
        <v>8.5549999999999997</v>
      </c>
      <c r="AK15" s="350">
        <v>149.93</v>
      </c>
      <c r="AL15" s="85">
        <f t="shared" si="7"/>
        <v>1282.6511499999999</v>
      </c>
      <c r="AM15" s="49">
        <v>27.143000000000001</v>
      </c>
      <c r="AN15" s="330">
        <v>945</v>
      </c>
      <c r="AO15" s="87">
        <f t="shared" si="8"/>
        <v>25650.135000000002</v>
      </c>
      <c r="AP15" s="88">
        <f t="shared" si="9"/>
        <v>8735.902092118069</v>
      </c>
      <c r="AQ15" s="93">
        <f t="shared" si="10"/>
        <v>131.16666666666666</v>
      </c>
      <c r="AR15" s="101">
        <v>0</v>
      </c>
      <c r="AS15" s="71">
        <v>0</v>
      </c>
      <c r="AT15" s="91">
        <v>0</v>
      </c>
      <c r="AU15" s="91">
        <v>0</v>
      </c>
      <c r="AV15" s="71">
        <v>17</v>
      </c>
      <c r="AW15" s="91">
        <v>720</v>
      </c>
      <c r="AX15" s="71">
        <v>0</v>
      </c>
      <c r="AY15" s="4"/>
      <c r="AZ15" s="71">
        <v>982</v>
      </c>
      <c r="BA15" s="71">
        <v>1005</v>
      </c>
      <c r="BB15" s="71">
        <v>1205</v>
      </c>
      <c r="BC15" s="92">
        <f t="shared" si="11"/>
        <v>23</v>
      </c>
      <c r="BD15" s="93">
        <f t="shared" si="12"/>
        <v>8735.902092118069</v>
      </c>
      <c r="BE15" s="94">
        <f t="shared" si="13"/>
        <v>50.208333333333336</v>
      </c>
      <c r="BF15" s="95">
        <v>1.101</v>
      </c>
      <c r="BG15" s="96">
        <v>1.091</v>
      </c>
      <c r="BH15" s="94">
        <v>28.45</v>
      </c>
      <c r="BI15" s="92">
        <v>26.46</v>
      </c>
      <c r="BJ15" s="92">
        <v>22.38</v>
      </c>
      <c r="BK15" s="92">
        <v>24.04</v>
      </c>
      <c r="BL15" s="99">
        <v>985.54</v>
      </c>
      <c r="BM15" s="99">
        <v>50.08</v>
      </c>
      <c r="BN15" s="97">
        <v>0.93</v>
      </c>
      <c r="BO15" s="94">
        <v>91.22</v>
      </c>
      <c r="BP15" s="94">
        <v>85.53</v>
      </c>
      <c r="BQ15" s="54">
        <f t="shared" si="14"/>
        <v>-5.6899999999999977</v>
      </c>
      <c r="BR15" s="92">
        <v>12673</v>
      </c>
      <c r="BS15" s="92">
        <v>12760</v>
      </c>
      <c r="BT15" s="56">
        <f t="shared" si="15"/>
        <v>87</v>
      </c>
      <c r="BU15" s="92">
        <f t="shared" si="16"/>
        <v>2.1920000000000002</v>
      </c>
      <c r="BV15" s="94">
        <v>13.08</v>
      </c>
      <c r="BW15" s="94">
        <v>13.166</v>
      </c>
      <c r="BY15" s="94">
        <v>24</v>
      </c>
      <c r="BZ15" s="94">
        <v>7.9</v>
      </c>
    </row>
    <row r="16" spans="1:78">
      <c r="A16" s="718"/>
      <c r="B16" s="24">
        <v>42865</v>
      </c>
      <c r="C16" s="69">
        <v>94.66</v>
      </c>
      <c r="D16" s="70">
        <v>0.40100000000000002</v>
      </c>
      <c r="E16" s="102">
        <v>107</v>
      </c>
      <c r="F16" s="102">
        <v>83</v>
      </c>
      <c r="G16" s="72">
        <v>24</v>
      </c>
      <c r="H16" s="72">
        <v>0</v>
      </c>
      <c r="I16" s="72">
        <v>24</v>
      </c>
      <c r="J16" s="72">
        <v>0</v>
      </c>
      <c r="K16" s="73">
        <v>0</v>
      </c>
      <c r="L16" s="73">
        <v>0</v>
      </c>
      <c r="M16" s="73">
        <v>0</v>
      </c>
      <c r="N16" s="73">
        <v>0</v>
      </c>
      <c r="O16" s="73">
        <v>12</v>
      </c>
      <c r="P16" s="73">
        <v>0</v>
      </c>
      <c r="Q16" s="74">
        <v>3455</v>
      </c>
      <c r="R16" s="75">
        <v>3161</v>
      </c>
      <c r="S16" s="75">
        <v>3161</v>
      </c>
      <c r="T16" s="76">
        <v>3095</v>
      </c>
      <c r="U16" s="76">
        <v>3205</v>
      </c>
      <c r="V16" s="71">
        <v>41</v>
      </c>
      <c r="W16" s="102">
        <v>0</v>
      </c>
      <c r="X16" s="102">
        <v>42</v>
      </c>
      <c r="Y16" s="102">
        <v>0</v>
      </c>
      <c r="Z16" s="102">
        <v>62</v>
      </c>
      <c r="AA16" s="102">
        <v>0</v>
      </c>
      <c r="AB16" s="77">
        <f t="shared" si="0"/>
        <v>110</v>
      </c>
      <c r="AC16" s="78">
        <f t="shared" si="1"/>
        <v>-66</v>
      </c>
      <c r="AD16" s="71">
        <v>143</v>
      </c>
      <c r="AE16" s="79">
        <f t="shared" si="2"/>
        <v>0.93385780885780889</v>
      </c>
      <c r="AF16" s="80">
        <f t="shared" si="3"/>
        <v>143.95833333333334</v>
      </c>
      <c r="AG16" s="79">
        <f t="shared" si="4"/>
        <v>0.89580318379160639</v>
      </c>
      <c r="AH16" s="81">
        <f t="shared" si="5"/>
        <v>1</v>
      </c>
      <c r="AI16" s="82">
        <f t="shared" si="6"/>
        <v>0.94482758620689644</v>
      </c>
      <c r="AJ16" s="130">
        <v>8.5399999999999991</v>
      </c>
      <c r="AK16" s="329">
        <v>145.61000000000001</v>
      </c>
      <c r="AL16" s="103">
        <f t="shared" si="7"/>
        <v>1243.5093999999999</v>
      </c>
      <c r="AM16" s="49">
        <v>27.355</v>
      </c>
      <c r="AN16" s="71">
        <v>944</v>
      </c>
      <c r="AO16" s="87">
        <f t="shared" si="8"/>
        <v>25823.119999999999</v>
      </c>
      <c r="AP16" s="88">
        <f t="shared" si="9"/>
        <v>8745.2760581583207</v>
      </c>
      <c r="AQ16" s="103">
        <f t="shared" si="10"/>
        <v>131.70833333333334</v>
      </c>
      <c r="AR16" s="71">
        <v>0</v>
      </c>
      <c r="AS16" s="91">
        <v>0</v>
      </c>
      <c r="AT16" s="91">
        <v>0</v>
      </c>
      <c r="AU16" s="71">
        <v>0</v>
      </c>
      <c r="AV16" s="91">
        <v>16</v>
      </c>
      <c r="AW16" s="71">
        <v>720</v>
      </c>
      <c r="AX16" s="71">
        <v>0</v>
      </c>
      <c r="AY16" s="4"/>
      <c r="AZ16" s="92">
        <v>987</v>
      </c>
      <c r="BA16" s="92">
        <v>999</v>
      </c>
      <c r="BB16" s="104">
        <v>1219</v>
      </c>
      <c r="BC16" s="92">
        <f t="shared" si="11"/>
        <v>12</v>
      </c>
      <c r="BD16" s="94">
        <f t="shared" si="12"/>
        <v>8745.2760581583207</v>
      </c>
      <c r="BE16" s="94">
        <f t="shared" si="13"/>
        <v>50.791666666666664</v>
      </c>
      <c r="BF16" s="95">
        <v>1.236</v>
      </c>
      <c r="BG16" s="96">
        <v>1.1830000000000001</v>
      </c>
      <c r="BH16" s="94">
        <v>28.67</v>
      </c>
      <c r="BI16" s="92">
        <v>26.58</v>
      </c>
      <c r="BJ16" s="92">
        <v>22.27</v>
      </c>
      <c r="BK16" s="92">
        <v>24.01</v>
      </c>
      <c r="BL16" s="99">
        <v>985.38</v>
      </c>
      <c r="BM16" s="99">
        <v>50.05</v>
      </c>
      <c r="BN16" s="105">
        <v>0.93110000000000004</v>
      </c>
      <c r="BO16" s="94">
        <v>92.29</v>
      </c>
      <c r="BP16" s="94">
        <v>85.77</v>
      </c>
      <c r="BQ16" s="54">
        <f t="shared" si="14"/>
        <v>-6.5200000000000102</v>
      </c>
      <c r="BR16" s="92">
        <v>12679</v>
      </c>
      <c r="BS16" s="92">
        <v>12805</v>
      </c>
      <c r="BT16" s="56">
        <f t="shared" si="15"/>
        <v>126</v>
      </c>
      <c r="BU16" s="92">
        <f t="shared" si="16"/>
        <v>2.419</v>
      </c>
      <c r="BV16" s="94">
        <v>24</v>
      </c>
      <c r="BW16" s="94">
        <v>24</v>
      </c>
      <c r="BY16" s="94">
        <v>24</v>
      </c>
      <c r="BZ16" s="94">
        <v>7.8659999999999997</v>
      </c>
    </row>
    <row r="17" spans="1:78">
      <c r="A17" s="718"/>
      <c r="B17" s="24">
        <v>42866</v>
      </c>
      <c r="C17" s="69">
        <v>90.1</v>
      </c>
      <c r="D17" s="70">
        <v>0.46899999999999997</v>
      </c>
      <c r="E17" s="71">
        <v>101</v>
      </c>
      <c r="F17" s="71">
        <v>79</v>
      </c>
      <c r="G17" s="71">
        <v>24</v>
      </c>
      <c r="H17" s="71">
        <v>0</v>
      </c>
      <c r="I17" s="71">
        <v>24</v>
      </c>
      <c r="J17" s="71">
        <v>0</v>
      </c>
      <c r="K17" s="73">
        <v>0</v>
      </c>
      <c r="L17" s="73">
        <v>0</v>
      </c>
      <c r="M17" s="73">
        <v>0</v>
      </c>
      <c r="N17" s="73">
        <v>0</v>
      </c>
      <c r="O17" s="73">
        <v>12</v>
      </c>
      <c r="P17" s="73">
        <v>0</v>
      </c>
      <c r="Q17" s="74">
        <v>3495</v>
      </c>
      <c r="R17" s="75">
        <v>3169</v>
      </c>
      <c r="S17" s="75">
        <v>3169</v>
      </c>
      <c r="T17" s="76">
        <v>3112</v>
      </c>
      <c r="U17" s="76">
        <v>3219</v>
      </c>
      <c r="V17" s="71">
        <v>42</v>
      </c>
      <c r="W17" s="71">
        <v>0</v>
      </c>
      <c r="X17" s="71">
        <v>42</v>
      </c>
      <c r="Y17" s="71">
        <v>0</v>
      </c>
      <c r="Z17" s="71">
        <v>60</v>
      </c>
      <c r="AA17" s="71">
        <v>0</v>
      </c>
      <c r="AB17" s="77">
        <f t="shared" si="0"/>
        <v>107</v>
      </c>
      <c r="AC17" s="78">
        <f t="shared" si="1"/>
        <v>-57</v>
      </c>
      <c r="AD17" s="71">
        <v>140</v>
      </c>
      <c r="AE17" s="79">
        <f t="shared" si="2"/>
        <v>0.95803571428571432</v>
      </c>
      <c r="AF17" s="80">
        <f t="shared" si="3"/>
        <v>145.625</v>
      </c>
      <c r="AG17" s="79">
        <f t="shared" si="4"/>
        <v>0.89041487839771105</v>
      </c>
      <c r="AH17" s="81">
        <f t="shared" si="5"/>
        <v>1</v>
      </c>
      <c r="AI17" s="82">
        <f t="shared" si="6"/>
        <v>0.94444444444444442</v>
      </c>
      <c r="AJ17" s="130">
        <v>8.5350000000000001</v>
      </c>
      <c r="AK17" s="329">
        <v>142.72</v>
      </c>
      <c r="AL17" s="103">
        <f t="shared" si="7"/>
        <v>1218.1152</v>
      </c>
      <c r="AM17" s="49">
        <v>27.571000000000002</v>
      </c>
      <c r="AN17" s="71">
        <v>943</v>
      </c>
      <c r="AO17" s="87">
        <f t="shared" si="8"/>
        <v>25999.453000000001</v>
      </c>
      <c r="AP17" s="88">
        <f t="shared" si="9"/>
        <v>8746.0052056555269</v>
      </c>
      <c r="AQ17" s="103">
        <f t="shared" si="10"/>
        <v>132.04166666666666</v>
      </c>
      <c r="AR17" s="71">
        <v>0</v>
      </c>
      <c r="AS17" s="71">
        <v>0</v>
      </c>
      <c r="AT17" s="71">
        <v>0</v>
      </c>
      <c r="AU17" s="71">
        <v>0</v>
      </c>
      <c r="AV17" s="71">
        <v>16</v>
      </c>
      <c r="AW17" s="71">
        <v>720</v>
      </c>
      <c r="AX17" s="71">
        <v>0</v>
      </c>
      <c r="AY17" s="4"/>
      <c r="AZ17" s="92">
        <v>1007</v>
      </c>
      <c r="BA17" s="92">
        <v>1012</v>
      </c>
      <c r="BB17" s="92">
        <v>1200</v>
      </c>
      <c r="BC17" s="92">
        <f t="shared" si="11"/>
        <v>5</v>
      </c>
      <c r="BD17" s="94">
        <f t="shared" si="12"/>
        <v>8746.0052056555269</v>
      </c>
      <c r="BE17" s="94">
        <f t="shared" si="13"/>
        <v>50</v>
      </c>
      <c r="BF17" s="95">
        <v>1.0589999999999999</v>
      </c>
      <c r="BG17" s="96">
        <v>0.98299999999999998</v>
      </c>
      <c r="BH17" s="94">
        <v>28.9</v>
      </c>
      <c r="BI17" s="92">
        <v>27.06</v>
      </c>
      <c r="BJ17" s="92">
        <v>22.6</v>
      </c>
      <c r="BK17" s="92">
        <v>24.1</v>
      </c>
      <c r="BL17" s="99">
        <v>990.8</v>
      </c>
      <c r="BM17" s="99">
        <v>50</v>
      </c>
      <c r="BN17" s="105">
        <v>0.93159999999999998</v>
      </c>
      <c r="BO17" s="94">
        <v>93.69</v>
      </c>
      <c r="BP17" s="94">
        <v>86</v>
      </c>
      <c r="BQ17" s="54">
        <f t="shared" si="14"/>
        <v>-7.6899999999999977</v>
      </c>
      <c r="BR17" s="92">
        <v>12634</v>
      </c>
      <c r="BS17" s="92">
        <v>12769</v>
      </c>
      <c r="BT17" s="56">
        <f t="shared" si="15"/>
        <v>135</v>
      </c>
      <c r="BU17" s="92">
        <f t="shared" si="16"/>
        <v>2.0419999999999998</v>
      </c>
      <c r="BV17" s="94">
        <v>24</v>
      </c>
      <c r="BW17" s="94">
        <v>24</v>
      </c>
      <c r="BY17" s="94">
        <v>24</v>
      </c>
      <c r="BZ17" s="94">
        <v>7.1</v>
      </c>
    </row>
    <row r="18" spans="1:78">
      <c r="A18" s="718"/>
      <c r="B18" s="24">
        <v>42867</v>
      </c>
      <c r="C18" s="69">
        <v>95</v>
      </c>
      <c r="D18" s="70">
        <v>0.43</v>
      </c>
      <c r="E18" s="71">
        <v>107</v>
      </c>
      <c r="F18" s="71">
        <v>82</v>
      </c>
      <c r="G18" s="71">
        <v>24</v>
      </c>
      <c r="H18" s="71">
        <v>0</v>
      </c>
      <c r="I18" s="71">
        <v>24</v>
      </c>
      <c r="J18" s="71">
        <v>0</v>
      </c>
      <c r="K18" s="73">
        <v>0</v>
      </c>
      <c r="L18" s="73">
        <v>0</v>
      </c>
      <c r="M18" s="73">
        <v>0</v>
      </c>
      <c r="N18" s="73">
        <v>0</v>
      </c>
      <c r="O18" s="73">
        <v>12</v>
      </c>
      <c r="P18" s="73">
        <v>0</v>
      </c>
      <c r="Q18" s="74">
        <v>3451</v>
      </c>
      <c r="R18" s="75">
        <v>3160</v>
      </c>
      <c r="S18" s="75">
        <v>3160</v>
      </c>
      <c r="T18" s="76">
        <v>3099</v>
      </c>
      <c r="U18" s="76">
        <v>3206</v>
      </c>
      <c r="V18" s="71">
        <v>42</v>
      </c>
      <c r="W18" s="71">
        <v>0</v>
      </c>
      <c r="X18" s="71">
        <v>42</v>
      </c>
      <c r="Y18" s="71">
        <v>0</v>
      </c>
      <c r="Z18" s="71">
        <v>60</v>
      </c>
      <c r="AA18" s="71">
        <v>0</v>
      </c>
      <c r="AB18" s="77">
        <f t="shared" si="0"/>
        <v>107</v>
      </c>
      <c r="AC18" s="78">
        <f t="shared" si="1"/>
        <v>-61</v>
      </c>
      <c r="AD18" s="71">
        <v>142</v>
      </c>
      <c r="AE18" s="79">
        <f t="shared" si="2"/>
        <v>0.94072769953051638</v>
      </c>
      <c r="AF18" s="80">
        <f t="shared" si="3"/>
        <v>143.79166666666666</v>
      </c>
      <c r="AG18" s="79">
        <f t="shared" si="4"/>
        <v>0.89800057954216173</v>
      </c>
      <c r="AH18" s="81">
        <f t="shared" si="5"/>
        <v>1</v>
      </c>
      <c r="AI18" s="82">
        <f t="shared" si="6"/>
        <v>0.94444444444444442</v>
      </c>
      <c r="AJ18" s="130">
        <v>8.5649999999999995</v>
      </c>
      <c r="AK18" s="329">
        <v>145.1</v>
      </c>
      <c r="AL18" s="103">
        <f t="shared" si="7"/>
        <v>1242.7814999999998</v>
      </c>
      <c r="AM18" s="49">
        <v>27.465</v>
      </c>
      <c r="AN18" s="71">
        <v>943</v>
      </c>
      <c r="AO18" s="87">
        <f t="shared" si="8"/>
        <v>25899.494999999999</v>
      </c>
      <c r="AP18" s="88">
        <f t="shared" si="9"/>
        <v>8758.3983543078411</v>
      </c>
      <c r="AQ18" s="103">
        <f t="shared" si="10"/>
        <v>131.66666666666666</v>
      </c>
      <c r="AR18" s="71">
        <v>0</v>
      </c>
      <c r="AS18" s="71">
        <v>0</v>
      </c>
      <c r="AT18" s="71">
        <v>0</v>
      </c>
      <c r="AU18" s="71">
        <v>0</v>
      </c>
      <c r="AV18" s="71">
        <v>16</v>
      </c>
      <c r="AW18" s="71">
        <v>720</v>
      </c>
      <c r="AX18" s="71">
        <v>0</v>
      </c>
      <c r="AY18" s="4"/>
      <c r="AZ18" s="92">
        <v>991</v>
      </c>
      <c r="BA18" s="92">
        <v>1005</v>
      </c>
      <c r="BB18" s="92">
        <v>1210</v>
      </c>
      <c r="BC18" s="92">
        <f t="shared" si="11"/>
        <v>14</v>
      </c>
      <c r="BD18" s="94">
        <f t="shared" si="12"/>
        <v>8758.3983543078411</v>
      </c>
      <c r="BE18" s="94">
        <f t="shared" si="13"/>
        <v>50.416666666666664</v>
      </c>
      <c r="BF18" s="95">
        <v>1.1539999999999999</v>
      </c>
      <c r="BG18" s="96">
        <v>1.1519999999999999</v>
      </c>
      <c r="BH18" s="94">
        <v>28.4</v>
      </c>
      <c r="BI18" s="92">
        <v>26.8</v>
      </c>
      <c r="BJ18" s="92">
        <v>22.5</v>
      </c>
      <c r="BK18" s="92">
        <v>24.1</v>
      </c>
      <c r="BL18" s="99">
        <v>990.8</v>
      </c>
      <c r="BM18" s="99">
        <v>50.09</v>
      </c>
      <c r="BN18" s="105">
        <v>0.93100000000000005</v>
      </c>
      <c r="BO18" s="94">
        <v>92.89</v>
      </c>
      <c r="BP18" s="98">
        <v>85.9</v>
      </c>
      <c r="BQ18" s="54">
        <f t="shared" si="14"/>
        <v>-6.9899999999999949</v>
      </c>
      <c r="BR18" s="92">
        <v>12704</v>
      </c>
      <c r="BS18" s="92">
        <v>12811</v>
      </c>
      <c r="BT18" s="56">
        <f t="shared" si="15"/>
        <v>107</v>
      </c>
      <c r="BU18" s="92">
        <f t="shared" si="16"/>
        <v>2.306</v>
      </c>
      <c r="BV18" s="94">
        <v>24</v>
      </c>
      <c r="BW18" s="94">
        <v>24</v>
      </c>
      <c r="BY18" s="94">
        <v>24</v>
      </c>
      <c r="BZ18" s="94">
        <v>7.4</v>
      </c>
    </row>
    <row r="19" spans="1:78">
      <c r="A19" s="718"/>
      <c r="B19" s="24">
        <v>42868</v>
      </c>
      <c r="C19" s="69">
        <v>95</v>
      </c>
      <c r="D19" s="70">
        <v>0.39</v>
      </c>
      <c r="E19" s="71">
        <v>107</v>
      </c>
      <c r="F19" s="71">
        <v>82</v>
      </c>
      <c r="G19" s="71">
        <v>24</v>
      </c>
      <c r="H19" s="71">
        <v>0</v>
      </c>
      <c r="I19" s="71">
        <v>24</v>
      </c>
      <c r="J19" s="71">
        <v>0</v>
      </c>
      <c r="K19" s="71">
        <v>0</v>
      </c>
      <c r="L19" s="71">
        <v>0</v>
      </c>
      <c r="M19" s="106">
        <v>0</v>
      </c>
      <c r="N19" s="106">
        <v>0</v>
      </c>
      <c r="O19" s="106">
        <v>12</v>
      </c>
      <c r="P19" s="106">
        <v>0</v>
      </c>
      <c r="Q19" s="74">
        <v>3447</v>
      </c>
      <c r="R19" s="75">
        <v>3157</v>
      </c>
      <c r="S19" s="75">
        <v>3157</v>
      </c>
      <c r="T19" s="76">
        <v>3096</v>
      </c>
      <c r="U19" s="76">
        <v>3205</v>
      </c>
      <c r="V19" s="71">
        <v>42</v>
      </c>
      <c r="W19" s="71">
        <v>0</v>
      </c>
      <c r="X19" s="71">
        <v>42</v>
      </c>
      <c r="Y19" s="71">
        <v>0</v>
      </c>
      <c r="Z19" s="71">
        <v>60</v>
      </c>
      <c r="AA19" s="71">
        <v>0</v>
      </c>
      <c r="AB19" s="77">
        <f t="shared" si="0"/>
        <v>109</v>
      </c>
      <c r="AC19" s="78">
        <f t="shared" si="1"/>
        <v>-61</v>
      </c>
      <c r="AD19" s="71">
        <v>141</v>
      </c>
      <c r="AE19" s="79">
        <f t="shared" si="2"/>
        <v>0.9471040189125296</v>
      </c>
      <c r="AF19" s="80">
        <f t="shared" si="3"/>
        <v>143.625</v>
      </c>
      <c r="AG19" s="79">
        <f t="shared" si="4"/>
        <v>0.89817232375979117</v>
      </c>
      <c r="AH19" s="81">
        <f t="shared" si="5"/>
        <v>1</v>
      </c>
      <c r="AI19" s="82">
        <f t="shared" si="6"/>
        <v>0.94444444444444442</v>
      </c>
      <c r="AJ19" s="130">
        <v>8.57</v>
      </c>
      <c r="AK19" s="329">
        <v>146.81</v>
      </c>
      <c r="AL19" s="103">
        <f t="shared" si="7"/>
        <v>1258.1617000000001</v>
      </c>
      <c r="AM19" s="49">
        <v>27.440999999999999</v>
      </c>
      <c r="AN19" s="71">
        <v>942</v>
      </c>
      <c r="AO19" s="87">
        <f t="shared" si="8"/>
        <v>25849.421999999999</v>
      </c>
      <c r="AP19" s="88">
        <f t="shared" si="9"/>
        <v>8755.6794896640822</v>
      </c>
      <c r="AQ19" s="103">
        <f t="shared" si="10"/>
        <v>131.54166666666666</v>
      </c>
      <c r="AR19" s="71">
        <v>0</v>
      </c>
      <c r="AS19" s="71">
        <v>0</v>
      </c>
      <c r="AT19" s="71">
        <v>0</v>
      </c>
      <c r="AU19" s="71">
        <v>0</v>
      </c>
      <c r="AV19" s="91">
        <v>16</v>
      </c>
      <c r="AW19" s="71">
        <v>720</v>
      </c>
      <c r="AX19" s="71">
        <v>0</v>
      </c>
      <c r="AY19" s="4"/>
      <c r="AZ19" s="92">
        <v>987</v>
      </c>
      <c r="BA19" s="92">
        <v>1008</v>
      </c>
      <c r="BB19" s="92">
        <v>1210</v>
      </c>
      <c r="BC19" s="92">
        <f t="shared" si="11"/>
        <v>21</v>
      </c>
      <c r="BD19" s="94">
        <f t="shared" si="12"/>
        <v>8755.6794896640822</v>
      </c>
      <c r="BE19" s="94">
        <f t="shared" si="13"/>
        <v>50.416666666666664</v>
      </c>
      <c r="BF19" s="95">
        <v>1.137</v>
      </c>
      <c r="BG19" s="96">
        <v>1.137</v>
      </c>
      <c r="BH19" s="94">
        <v>28.6</v>
      </c>
      <c r="BI19" s="92">
        <v>26.7</v>
      </c>
      <c r="BJ19" s="92">
        <v>22.5</v>
      </c>
      <c r="BK19" s="92">
        <v>24.1</v>
      </c>
      <c r="BL19" s="99">
        <v>988</v>
      </c>
      <c r="BM19" s="99">
        <v>50.08</v>
      </c>
      <c r="BN19" s="105">
        <v>0.9304</v>
      </c>
      <c r="BO19" s="98">
        <v>92.16</v>
      </c>
      <c r="BP19" s="98">
        <v>85.7</v>
      </c>
      <c r="BQ19" s="54">
        <f t="shared" si="14"/>
        <v>-6.4599999999999937</v>
      </c>
      <c r="BR19" s="92">
        <v>12720</v>
      </c>
      <c r="BS19" s="92">
        <v>12793</v>
      </c>
      <c r="BT19" s="56">
        <f t="shared" si="15"/>
        <v>73</v>
      </c>
      <c r="BU19" s="92">
        <f t="shared" si="16"/>
        <v>2.274</v>
      </c>
      <c r="BV19" s="94">
        <v>23</v>
      </c>
      <c r="BW19" s="94">
        <v>23</v>
      </c>
      <c r="BY19" s="94">
        <v>24</v>
      </c>
      <c r="BZ19" s="94">
        <v>7.5</v>
      </c>
    </row>
    <row r="20" spans="1:78">
      <c r="A20" s="718" t="s">
        <v>218</v>
      </c>
      <c r="B20" s="24">
        <v>42869</v>
      </c>
      <c r="C20" s="25">
        <v>97.2</v>
      </c>
      <c r="D20" s="345">
        <v>0.38700000000000001</v>
      </c>
      <c r="E20" s="27">
        <v>109</v>
      </c>
      <c r="F20" s="27">
        <v>85</v>
      </c>
      <c r="G20" s="27">
        <v>22</v>
      </c>
      <c r="H20" s="27">
        <v>22</v>
      </c>
      <c r="I20" s="27">
        <v>22</v>
      </c>
      <c r="J20" s="27">
        <v>47</v>
      </c>
      <c r="K20" s="27">
        <v>0</v>
      </c>
      <c r="L20" s="27">
        <v>0</v>
      </c>
      <c r="M20" s="29">
        <v>0</v>
      </c>
      <c r="N20" s="29">
        <v>0</v>
      </c>
      <c r="O20" s="29">
        <v>0</v>
      </c>
      <c r="P20" s="29">
        <v>0</v>
      </c>
      <c r="Q20" s="107">
        <v>3419</v>
      </c>
      <c r="R20" s="30">
        <v>2979</v>
      </c>
      <c r="S20" s="30">
        <v>2979</v>
      </c>
      <c r="T20" s="108">
        <v>2679</v>
      </c>
      <c r="U20" s="31">
        <v>2773</v>
      </c>
      <c r="V20" s="27">
        <v>42</v>
      </c>
      <c r="W20" s="27">
        <v>98</v>
      </c>
      <c r="X20" s="27">
        <v>42</v>
      </c>
      <c r="Y20" s="27">
        <v>73</v>
      </c>
      <c r="Z20" s="27">
        <v>60</v>
      </c>
      <c r="AA20" s="27">
        <v>110</v>
      </c>
      <c r="AB20" s="32">
        <f t="shared" si="0"/>
        <v>94</v>
      </c>
      <c r="AC20" s="33">
        <f t="shared" si="1"/>
        <v>-300</v>
      </c>
      <c r="AD20" s="27">
        <v>128</v>
      </c>
      <c r="AE20" s="34">
        <f t="shared" si="2"/>
        <v>0.90266927083333337</v>
      </c>
      <c r="AF20" s="35">
        <f t="shared" si="3"/>
        <v>142.45833333333334</v>
      </c>
      <c r="AG20" s="34">
        <f t="shared" si="4"/>
        <v>0.78356244515940332</v>
      </c>
      <c r="AH20" s="36">
        <f t="shared" si="5"/>
        <v>0.93353587962962969</v>
      </c>
      <c r="AI20" s="37">
        <f t="shared" si="6"/>
        <v>0.81381655092592586</v>
      </c>
      <c r="AJ20" s="49">
        <v>8.5609999999999999</v>
      </c>
      <c r="AK20" s="332">
        <v>144.12</v>
      </c>
      <c r="AL20" s="40">
        <f t="shared" si="7"/>
        <v>1233.81132</v>
      </c>
      <c r="AM20" s="49">
        <v>23.751000000000001</v>
      </c>
      <c r="AN20" s="27">
        <v>942</v>
      </c>
      <c r="AO20" s="42">
        <f t="shared" si="8"/>
        <v>22373.442000000003</v>
      </c>
      <c r="AP20" s="43">
        <f t="shared" si="9"/>
        <v>8811.9646584546481</v>
      </c>
      <c r="AQ20" s="40">
        <f t="shared" si="10"/>
        <v>124.125</v>
      </c>
      <c r="AR20" s="27">
        <v>24</v>
      </c>
      <c r="AS20" s="45">
        <v>22</v>
      </c>
      <c r="AT20" s="45">
        <v>21</v>
      </c>
      <c r="AU20" s="27">
        <v>17</v>
      </c>
      <c r="AV20" s="45">
        <v>18</v>
      </c>
      <c r="AW20" s="27">
        <v>1330</v>
      </c>
      <c r="AX20" s="27">
        <v>0</v>
      </c>
      <c r="AY20" s="4"/>
      <c r="AZ20" s="61">
        <v>906</v>
      </c>
      <c r="BA20" s="61">
        <v>944</v>
      </c>
      <c r="BB20" s="61">
        <v>923</v>
      </c>
      <c r="BC20" s="46">
        <f t="shared" si="11"/>
        <v>38</v>
      </c>
      <c r="BD20" s="46">
        <f t="shared" si="12"/>
        <v>8811.9646584546481</v>
      </c>
      <c r="BE20" s="109">
        <f t="shared" si="13"/>
        <v>38.458333333333336</v>
      </c>
      <c r="BF20" s="110">
        <v>0</v>
      </c>
      <c r="BG20" s="111">
        <v>0</v>
      </c>
      <c r="BH20" s="47">
        <v>28.5</v>
      </c>
      <c r="BI20" s="46">
        <v>24.7</v>
      </c>
      <c r="BJ20" s="46">
        <v>21.3</v>
      </c>
      <c r="BK20" s="46">
        <v>22.4</v>
      </c>
      <c r="BL20" s="112">
        <v>985.2</v>
      </c>
      <c r="BM20" s="112">
        <v>50.07</v>
      </c>
      <c r="BN20" s="113">
        <v>0.93149999999999999</v>
      </c>
      <c r="BO20" s="47">
        <v>92.3</v>
      </c>
      <c r="BP20" s="47">
        <v>85.8</v>
      </c>
      <c r="BQ20" s="54">
        <f t="shared" si="14"/>
        <v>-6.5</v>
      </c>
      <c r="BR20" s="46">
        <v>12740</v>
      </c>
      <c r="BS20" s="46">
        <v>12811</v>
      </c>
      <c r="BT20" s="56">
        <f t="shared" si="15"/>
        <v>71</v>
      </c>
      <c r="BU20" s="46">
        <f t="shared" si="16"/>
        <v>0</v>
      </c>
      <c r="BV20" s="47">
        <v>0</v>
      </c>
      <c r="BW20" s="47">
        <v>0</v>
      </c>
      <c r="BY20" s="47">
        <v>21.03</v>
      </c>
      <c r="BZ20" s="47">
        <v>7.47</v>
      </c>
    </row>
    <row r="21" spans="1:78">
      <c r="A21" s="718"/>
      <c r="B21" s="24">
        <v>42870</v>
      </c>
      <c r="C21" s="25">
        <v>97.6</v>
      </c>
      <c r="D21" s="345">
        <v>0.379</v>
      </c>
      <c r="E21" s="27">
        <v>108</v>
      </c>
      <c r="F21" s="27">
        <v>87</v>
      </c>
      <c r="G21" s="27">
        <v>24</v>
      </c>
      <c r="H21" s="27">
        <v>0</v>
      </c>
      <c r="I21" s="27">
        <v>24</v>
      </c>
      <c r="J21" s="27">
        <v>0</v>
      </c>
      <c r="K21" s="29">
        <v>0</v>
      </c>
      <c r="L21" s="29">
        <v>0</v>
      </c>
      <c r="M21" s="29">
        <v>0</v>
      </c>
      <c r="N21" s="29">
        <v>0</v>
      </c>
      <c r="O21" s="29">
        <v>12</v>
      </c>
      <c r="P21" s="29">
        <v>0</v>
      </c>
      <c r="Q21" s="107">
        <v>3423</v>
      </c>
      <c r="R21" s="30">
        <v>3122</v>
      </c>
      <c r="S21" s="30">
        <v>3122</v>
      </c>
      <c r="T21" s="108">
        <v>3052</v>
      </c>
      <c r="U21" s="31">
        <v>3162</v>
      </c>
      <c r="V21" s="27">
        <v>41</v>
      </c>
      <c r="W21" s="27">
        <v>0</v>
      </c>
      <c r="X21" s="27">
        <v>42</v>
      </c>
      <c r="Y21" s="27">
        <v>0</v>
      </c>
      <c r="Z21" s="27">
        <v>60</v>
      </c>
      <c r="AA21" s="27">
        <v>0</v>
      </c>
      <c r="AB21" s="32">
        <f t="shared" si="0"/>
        <v>110</v>
      </c>
      <c r="AC21" s="33">
        <f t="shared" si="1"/>
        <v>-70</v>
      </c>
      <c r="AD21" s="27">
        <v>140</v>
      </c>
      <c r="AE21" s="34">
        <f t="shared" si="2"/>
        <v>0.94107142857142856</v>
      </c>
      <c r="AF21" s="35">
        <f t="shared" si="3"/>
        <v>142.625</v>
      </c>
      <c r="AG21" s="34">
        <f t="shared" si="4"/>
        <v>0.89161554192229042</v>
      </c>
      <c r="AH21" s="36">
        <f t="shared" si="5"/>
        <v>1</v>
      </c>
      <c r="AI21" s="37">
        <f t="shared" si="6"/>
        <v>0.93706293706293708</v>
      </c>
      <c r="AJ21" s="49">
        <v>8.5239999999999991</v>
      </c>
      <c r="AK21" s="332">
        <v>148.06</v>
      </c>
      <c r="AL21" s="40">
        <f t="shared" si="7"/>
        <v>1262.0634399999999</v>
      </c>
      <c r="AM21" s="49">
        <v>27.055</v>
      </c>
      <c r="AN21" s="27">
        <v>941</v>
      </c>
      <c r="AO21" s="42">
        <f t="shared" si="8"/>
        <v>25458.755000000001</v>
      </c>
      <c r="AP21" s="43">
        <f t="shared" si="9"/>
        <v>8755.1829750982979</v>
      </c>
      <c r="AQ21" s="40">
        <f t="shared" si="10"/>
        <v>130.08333333333334</v>
      </c>
      <c r="AR21" s="27">
        <v>0</v>
      </c>
      <c r="AS21" s="45">
        <v>0</v>
      </c>
      <c r="AT21" s="45">
        <v>0</v>
      </c>
      <c r="AU21" s="27">
        <v>0</v>
      </c>
      <c r="AV21" s="45">
        <v>18</v>
      </c>
      <c r="AW21" s="27">
        <v>720</v>
      </c>
      <c r="AX21" s="27">
        <v>0</v>
      </c>
      <c r="AY21" s="4"/>
      <c r="AZ21" s="61">
        <v>974</v>
      </c>
      <c r="BA21" s="61">
        <v>1006</v>
      </c>
      <c r="BB21" s="61">
        <v>1182</v>
      </c>
      <c r="BC21" s="46">
        <f t="shared" si="11"/>
        <v>32</v>
      </c>
      <c r="BD21" s="46">
        <f t="shared" si="12"/>
        <v>8755.1829750982979</v>
      </c>
      <c r="BE21" s="109">
        <f t="shared" si="13"/>
        <v>49.25</v>
      </c>
      <c r="BF21" s="48">
        <v>1.004</v>
      </c>
      <c r="BG21" s="49">
        <v>1.004</v>
      </c>
      <c r="BH21" s="50">
        <v>28.3</v>
      </c>
      <c r="BI21" s="52">
        <v>26.4</v>
      </c>
      <c r="BJ21" s="52">
        <v>22.5</v>
      </c>
      <c r="BK21" s="52">
        <v>23.9</v>
      </c>
      <c r="BL21" s="52">
        <v>983.88</v>
      </c>
      <c r="BM21" s="50">
        <v>50.1</v>
      </c>
      <c r="BN21" s="53">
        <v>0.92979999999999996</v>
      </c>
      <c r="BO21" s="47">
        <v>91.6</v>
      </c>
      <c r="BP21" s="47">
        <v>85.7</v>
      </c>
      <c r="BQ21" s="54">
        <f t="shared" si="14"/>
        <v>-5.8999999999999915</v>
      </c>
      <c r="BR21" s="46">
        <v>12764</v>
      </c>
      <c r="BS21" s="46">
        <v>12791</v>
      </c>
      <c r="BT21" s="56">
        <f t="shared" si="15"/>
        <v>27</v>
      </c>
      <c r="BU21" s="46">
        <f t="shared" si="16"/>
        <v>2.008</v>
      </c>
      <c r="BV21" s="47">
        <v>13</v>
      </c>
      <c r="BW21" s="47">
        <v>13</v>
      </c>
      <c r="BX21" s="5"/>
      <c r="BY21" s="47">
        <v>24</v>
      </c>
      <c r="BZ21" s="47">
        <v>6.47</v>
      </c>
    </row>
    <row r="22" spans="1:78">
      <c r="A22" s="718"/>
      <c r="B22" s="24">
        <v>42871</v>
      </c>
      <c r="C22" s="25">
        <v>93.7</v>
      </c>
      <c r="D22" s="345">
        <v>0.42799999999999999</v>
      </c>
      <c r="E22" s="27">
        <v>105</v>
      </c>
      <c r="F22" s="27">
        <v>81</v>
      </c>
      <c r="G22" s="27">
        <v>24</v>
      </c>
      <c r="H22" s="27">
        <v>0</v>
      </c>
      <c r="I22" s="27">
        <v>24</v>
      </c>
      <c r="J22" s="27">
        <v>0</v>
      </c>
      <c r="K22" s="29">
        <v>0</v>
      </c>
      <c r="L22" s="29">
        <v>0</v>
      </c>
      <c r="M22" s="29">
        <v>0</v>
      </c>
      <c r="N22" s="29">
        <v>0</v>
      </c>
      <c r="O22" s="29">
        <v>12</v>
      </c>
      <c r="P22" s="29">
        <v>0</v>
      </c>
      <c r="Q22" s="107">
        <v>3468</v>
      </c>
      <c r="R22" s="30">
        <v>3164</v>
      </c>
      <c r="S22" s="30">
        <v>3164</v>
      </c>
      <c r="T22" s="108">
        <v>3104</v>
      </c>
      <c r="U22" s="31">
        <v>3213</v>
      </c>
      <c r="V22" s="27">
        <v>42</v>
      </c>
      <c r="W22" s="27">
        <v>0</v>
      </c>
      <c r="X22" s="27">
        <v>42</v>
      </c>
      <c r="Y22" s="27">
        <v>0</v>
      </c>
      <c r="Z22" s="27">
        <v>60</v>
      </c>
      <c r="AA22" s="27">
        <v>0</v>
      </c>
      <c r="AB22" s="32">
        <f t="shared" si="0"/>
        <v>109</v>
      </c>
      <c r="AC22" s="33">
        <f t="shared" si="1"/>
        <v>-60</v>
      </c>
      <c r="AD22" s="27">
        <v>143</v>
      </c>
      <c r="AE22" s="34">
        <f t="shared" si="2"/>
        <v>0.93618881118881114</v>
      </c>
      <c r="AF22" s="35">
        <f t="shared" si="3"/>
        <v>144.5</v>
      </c>
      <c r="AG22" s="34">
        <f t="shared" si="4"/>
        <v>0.89504036908881202</v>
      </c>
      <c r="AH22" s="36">
        <f t="shared" si="5"/>
        <v>1</v>
      </c>
      <c r="AI22" s="37">
        <f t="shared" si="6"/>
        <v>0.94444444444444442</v>
      </c>
      <c r="AJ22" s="49">
        <v>8.4689999999999994</v>
      </c>
      <c r="AK22" s="332">
        <v>147.71</v>
      </c>
      <c r="AL22" s="40">
        <f t="shared" si="7"/>
        <v>1250.9559899999999</v>
      </c>
      <c r="AM22" s="49">
        <v>27.550999999999998</v>
      </c>
      <c r="AN22" s="27">
        <v>942</v>
      </c>
      <c r="AO22" s="42">
        <f t="shared" si="8"/>
        <v>25953.041999999998</v>
      </c>
      <c r="AP22" s="43">
        <f t="shared" si="9"/>
        <v>8764.174610180411</v>
      </c>
      <c r="AQ22" s="40">
        <f t="shared" si="10"/>
        <v>131.83333333333334</v>
      </c>
      <c r="AR22" s="27">
        <v>0</v>
      </c>
      <c r="AS22" s="45">
        <v>0</v>
      </c>
      <c r="AT22" s="45">
        <v>0</v>
      </c>
      <c r="AU22" s="27">
        <v>0</v>
      </c>
      <c r="AV22" s="45">
        <v>16</v>
      </c>
      <c r="AW22" s="27">
        <v>720</v>
      </c>
      <c r="AX22" s="27">
        <v>0</v>
      </c>
      <c r="AY22" s="4"/>
      <c r="AZ22" s="61">
        <v>982</v>
      </c>
      <c r="BA22" s="61">
        <v>1014</v>
      </c>
      <c r="BB22" s="61">
        <v>1217</v>
      </c>
      <c r="BC22" s="46">
        <f t="shared" si="11"/>
        <v>32</v>
      </c>
      <c r="BD22" s="46">
        <f t="shared" si="12"/>
        <v>8764.174610180411</v>
      </c>
      <c r="BE22" s="109">
        <f t="shared" si="13"/>
        <v>50.708333333333336</v>
      </c>
      <c r="BF22" s="48">
        <v>1.1599999999999999</v>
      </c>
      <c r="BG22" s="49">
        <v>1.1599999999999999</v>
      </c>
      <c r="BH22" s="50">
        <v>29.3</v>
      </c>
      <c r="BI22" s="52">
        <v>26.5</v>
      </c>
      <c r="BJ22" s="52">
        <v>22.5</v>
      </c>
      <c r="BK22" s="52">
        <v>24.1</v>
      </c>
      <c r="BL22" s="115">
        <v>983.7</v>
      </c>
      <c r="BM22" s="50">
        <v>50.14</v>
      </c>
      <c r="BN22" s="53">
        <v>0.93030000000000002</v>
      </c>
      <c r="BO22" s="47">
        <v>91.6</v>
      </c>
      <c r="BP22" s="47">
        <v>85.9</v>
      </c>
      <c r="BQ22" s="54">
        <f t="shared" si="14"/>
        <v>-5.6999999999999886</v>
      </c>
      <c r="BR22" s="46">
        <v>12719</v>
      </c>
      <c r="BS22" s="46">
        <v>12675</v>
      </c>
      <c r="BT22" s="56">
        <f t="shared" si="15"/>
        <v>-44</v>
      </c>
      <c r="BU22" s="46">
        <f t="shared" si="16"/>
        <v>2.3199999999999998</v>
      </c>
      <c r="BV22" s="47">
        <v>24</v>
      </c>
      <c r="BW22" s="47">
        <v>24</v>
      </c>
      <c r="BX22" s="5"/>
      <c r="BY22" s="47">
        <v>15.2</v>
      </c>
      <c r="BZ22" s="47">
        <v>6.23</v>
      </c>
    </row>
    <row r="23" spans="1:78">
      <c r="A23" s="718"/>
      <c r="B23" s="24">
        <v>42872</v>
      </c>
      <c r="C23" s="25">
        <v>89.4</v>
      </c>
      <c r="D23" s="345">
        <v>0.501</v>
      </c>
      <c r="E23" s="27">
        <v>99</v>
      </c>
      <c r="F23" s="27">
        <v>78</v>
      </c>
      <c r="G23" s="27">
        <v>24</v>
      </c>
      <c r="H23" s="27">
        <v>0</v>
      </c>
      <c r="I23" s="27">
        <v>24</v>
      </c>
      <c r="J23" s="27">
        <v>0</v>
      </c>
      <c r="K23" s="29">
        <v>0</v>
      </c>
      <c r="L23" s="29">
        <v>0</v>
      </c>
      <c r="M23" s="29">
        <v>0</v>
      </c>
      <c r="N23" s="29">
        <v>0</v>
      </c>
      <c r="O23" s="29">
        <v>12</v>
      </c>
      <c r="P23" s="29">
        <v>0</v>
      </c>
      <c r="Q23" s="116">
        <v>3502</v>
      </c>
      <c r="R23" s="30">
        <v>3194</v>
      </c>
      <c r="S23" s="30">
        <v>3194</v>
      </c>
      <c r="T23" s="108">
        <v>3133</v>
      </c>
      <c r="U23" s="31">
        <v>3241</v>
      </c>
      <c r="V23" s="27">
        <v>42</v>
      </c>
      <c r="W23" s="27">
        <v>0</v>
      </c>
      <c r="X23" s="27">
        <v>42</v>
      </c>
      <c r="Y23" s="27">
        <v>0</v>
      </c>
      <c r="Z23" s="27">
        <v>60</v>
      </c>
      <c r="AA23" s="27">
        <v>0</v>
      </c>
      <c r="AB23" s="32">
        <f t="shared" si="0"/>
        <v>108</v>
      </c>
      <c r="AC23" s="33">
        <f t="shared" si="1"/>
        <v>-61</v>
      </c>
      <c r="AD23" s="27">
        <v>141</v>
      </c>
      <c r="AE23" s="34">
        <f t="shared" si="2"/>
        <v>0.95774231678486998</v>
      </c>
      <c r="AF23" s="35">
        <f t="shared" si="3"/>
        <v>145.91666666666666</v>
      </c>
      <c r="AG23" s="34">
        <f t="shared" si="4"/>
        <v>0.89463163906339238</v>
      </c>
      <c r="AH23" s="36">
        <f t="shared" si="5"/>
        <v>1</v>
      </c>
      <c r="AI23" s="37">
        <f t="shared" si="6"/>
        <v>0.94791666666666663</v>
      </c>
      <c r="AJ23" s="49">
        <v>8.44</v>
      </c>
      <c r="AK23" s="332">
        <v>144.97</v>
      </c>
      <c r="AL23" s="40">
        <f t="shared" si="7"/>
        <v>1223.5467999999998</v>
      </c>
      <c r="AM23" s="49">
        <v>27.782</v>
      </c>
      <c r="AN23" s="27">
        <v>943</v>
      </c>
      <c r="AO23" s="42">
        <f t="shared" si="8"/>
        <v>26198.425999999999</v>
      </c>
      <c r="AP23" s="43">
        <f t="shared" si="9"/>
        <v>8752.6245770826681</v>
      </c>
      <c r="AQ23" s="40">
        <f t="shared" si="10"/>
        <v>133.08333333333334</v>
      </c>
      <c r="AR23" s="27">
        <v>0</v>
      </c>
      <c r="AS23" s="45">
        <v>0</v>
      </c>
      <c r="AT23" s="45">
        <v>0</v>
      </c>
      <c r="AU23" s="27">
        <v>0</v>
      </c>
      <c r="AV23" s="45">
        <v>15</v>
      </c>
      <c r="AW23" s="27">
        <v>720</v>
      </c>
      <c r="AX23" s="27">
        <v>0</v>
      </c>
      <c r="AY23" s="4"/>
      <c r="AZ23" s="61">
        <v>1008</v>
      </c>
      <c r="BA23" s="61">
        <v>1013</v>
      </c>
      <c r="BB23" s="61">
        <v>1220</v>
      </c>
      <c r="BC23" s="46">
        <f t="shared" si="11"/>
        <v>5</v>
      </c>
      <c r="BD23" s="46">
        <f t="shared" si="12"/>
        <v>8752.6245770826681</v>
      </c>
      <c r="BE23" s="109">
        <f t="shared" si="13"/>
        <v>50.833333333333336</v>
      </c>
      <c r="BF23" s="48">
        <v>1.1870000000000001</v>
      </c>
      <c r="BG23" s="49">
        <v>1.1850000000000001</v>
      </c>
      <c r="BH23" s="50">
        <v>29.3</v>
      </c>
      <c r="BI23" s="52">
        <v>27.05</v>
      </c>
      <c r="BJ23" s="52">
        <v>22.51</v>
      </c>
      <c r="BK23" s="52">
        <v>24.29</v>
      </c>
      <c r="BL23" s="52">
        <v>985.63</v>
      </c>
      <c r="BM23" s="50">
        <v>50.14</v>
      </c>
      <c r="BN23" s="53">
        <v>0.93030000000000002</v>
      </c>
      <c r="BO23" s="47">
        <v>93.95</v>
      </c>
      <c r="BP23" s="47">
        <v>86.27</v>
      </c>
      <c r="BQ23" s="54">
        <f t="shared" si="14"/>
        <v>-7.6800000000000068</v>
      </c>
      <c r="BR23" s="46">
        <v>12630</v>
      </c>
      <c r="BS23" s="46">
        <v>12622</v>
      </c>
      <c r="BT23" s="56">
        <f t="shared" si="15"/>
        <v>-8</v>
      </c>
      <c r="BU23" s="46">
        <f t="shared" si="16"/>
        <v>2.3719999999999999</v>
      </c>
      <c r="BV23" s="47">
        <v>24</v>
      </c>
      <c r="BW23" s="47">
        <v>24</v>
      </c>
      <c r="BY23" s="47">
        <v>24</v>
      </c>
      <c r="BZ23" s="47">
        <v>7.22</v>
      </c>
    </row>
    <row r="24" spans="1:78">
      <c r="A24" s="718"/>
      <c r="B24" s="24">
        <v>42873</v>
      </c>
      <c r="C24" s="25">
        <v>94.1</v>
      </c>
      <c r="D24" s="345">
        <v>0.46300000000000002</v>
      </c>
      <c r="E24" s="28">
        <v>106</v>
      </c>
      <c r="F24" s="28">
        <v>82</v>
      </c>
      <c r="G24" s="28">
        <v>24</v>
      </c>
      <c r="H24" s="28">
        <v>0</v>
      </c>
      <c r="I24" s="28">
        <v>24</v>
      </c>
      <c r="J24" s="28">
        <v>0</v>
      </c>
      <c r="K24" s="28">
        <v>0</v>
      </c>
      <c r="L24" s="28">
        <v>0</v>
      </c>
      <c r="M24" s="28">
        <v>0</v>
      </c>
      <c r="N24" s="28">
        <v>0</v>
      </c>
      <c r="O24" s="28">
        <v>12</v>
      </c>
      <c r="P24" s="28">
        <v>0</v>
      </c>
      <c r="Q24" s="116">
        <v>3455</v>
      </c>
      <c r="R24" s="117">
        <v>3153</v>
      </c>
      <c r="S24" s="118">
        <v>3153</v>
      </c>
      <c r="T24" s="119">
        <v>3086</v>
      </c>
      <c r="U24" s="119">
        <v>3194</v>
      </c>
      <c r="V24" s="28">
        <v>41</v>
      </c>
      <c r="W24" s="28">
        <v>0</v>
      </c>
      <c r="X24" s="28">
        <v>41</v>
      </c>
      <c r="Y24" s="28">
        <v>0</v>
      </c>
      <c r="Z24" s="28">
        <v>60</v>
      </c>
      <c r="AA24" s="28">
        <v>0</v>
      </c>
      <c r="AB24" s="32">
        <f t="shared" si="0"/>
        <v>108</v>
      </c>
      <c r="AC24" s="33">
        <f t="shared" si="1"/>
        <v>-67</v>
      </c>
      <c r="AD24" s="28">
        <v>143</v>
      </c>
      <c r="AE24" s="34">
        <f t="shared" si="2"/>
        <v>0.9306526806526807</v>
      </c>
      <c r="AF24" s="35">
        <f t="shared" si="3"/>
        <v>143.95833333333334</v>
      </c>
      <c r="AG24" s="34">
        <f t="shared" si="4"/>
        <v>0.89319826338639652</v>
      </c>
      <c r="AH24" s="36">
        <f t="shared" si="5"/>
        <v>1</v>
      </c>
      <c r="AI24" s="37">
        <f t="shared" si="6"/>
        <v>0.94366197183098599</v>
      </c>
      <c r="AJ24" s="120">
        <v>8.5150000000000006</v>
      </c>
      <c r="AK24" s="122">
        <v>145.27000000000001</v>
      </c>
      <c r="AL24" s="40">
        <f t="shared" si="7"/>
        <v>1236.9740500000003</v>
      </c>
      <c r="AM24" s="49">
        <v>27.375</v>
      </c>
      <c r="AN24" s="28">
        <v>942</v>
      </c>
      <c r="AO24" s="42">
        <f t="shared" si="8"/>
        <v>25787.25</v>
      </c>
      <c r="AP24" s="43">
        <f t="shared" si="9"/>
        <v>8757.0395495787434</v>
      </c>
      <c r="AQ24" s="122">
        <f t="shared" si="10"/>
        <v>131.375</v>
      </c>
      <c r="AR24" s="28">
        <v>0</v>
      </c>
      <c r="AS24" s="28">
        <v>0</v>
      </c>
      <c r="AT24" s="28">
        <v>0</v>
      </c>
      <c r="AU24" s="28">
        <v>0</v>
      </c>
      <c r="AV24" s="28">
        <v>16</v>
      </c>
      <c r="AW24" s="28">
        <v>720</v>
      </c>
      <c r="AX24" s="28">
        <v>0</v>
      </c>
      <c r="AY24" s="4"/>
      <c r="AZ24" s="28">
        <v>979</v>
      </c>
      <c r="BA24" s="28">
        <v>1000</v>
      </c>
      <c r="BB24" s="28">
        <v>1215</v>
      </c>
      <c r="BC24" s="46">
        <f t="shared" si="11"/>
        <v>21</v>
      </c>
      <c r="BD24" s="46">
        <f t="shared" si="12"/>
        <v>8757.0395495787434</v>
      </c>
      <c r="BE24" s="109">
        <f t="shared" si="13"/>
        <v>50.625</v>
      </c>
      <c r="BF24" s="120">
        <v>1.242</v>
      </c>
      <c r="BG24" s="120">
        <v>1.2150000000000001</v>
      </c>
      <c r="BH24" s="121">
        <v>28.9</v>
      </c>
      <c r="BI24" s="121">
        <v>26.5</v>
      </c>
      <c r="BJ24" s="121">
        <v>22.29</v>
      </c>
      <c r="BK24" s="121">
        <v>24.16</v>
      </c>
      <c r="BL24" s="122">
        <v>985.21</v>
      </c>
      <c r="BM24" s="122">
        <v>50.09</v>
      </c>
      <c r="BN24" s="123">
        <v>0.9304</v>
      </c>
      <c r="BO24" s="64">
        <v>92.22</v>
      </c>
      <c r="BP24" s="64">
        <v>86.09</v>
      </c>
      <c r="BQ24" s="54">
        <f t="shared" si="14"/>
        <v>-6.1299999999999955</v>
      </c>
      <c r="BR24" s="65">
        <v>12743</v>
      </c>
      <c r="BS24" s="65">
        <v>12701</v>
      </c>
      <c r="BT24" s="56">
        <f t="shared" si="15"/>
        <v>-42</v>
      </c>
      <c r="BU24" s="46">
        <f t="shared" si="16"/>
        <v>2.4569999999999999</v>
      </c>
      <c r="BV24" s="122">
        <v>24</v>
      </c>
      <c r="BW24" s="122">
        <v>24</v>
      </c>
      <c r="BY24" s="122">
        <v>14.43</v>
      </c>
      <c r="BZ24" s="122">
        <v>5.77</v>
      </c>
    </row>
    <row r="25" spans="1:78">
      <c r="A25" s="718"/>
      <c r="B25" s="24">
        <v>42874</v>
      </c>
      <c r="C25" s="25">
        <v>97.5</v>
      </c>
      <c r="D25" s="345">
        <v>0.38900000000000001</v>
      </c>
      <c r="E25" s="124">
        <v>109</v>
      </c>
      <c r="F25" s="124">
        <v>85</v>
      </c>
      <c r="G25" s="27">
        <v>24</v>
      </c>
      <c r="H25" s="27">
        <v>0</v>
      </c>
      <c r="I25" s="27">
        <v>24</v>
      </c>
      <c r="J25" s="27">
        <v>0</v>
      </c>
      <c r="K25" s="29">
        <v>0</v>
      </c>
      <c r="L25" s="29">
        <v>0</v>
      </c>
      <c r="M25" s="29">
        <v>0</v>
      </c>
      <c r="N25" s="29">
        <v>0</v>
      </c>
      <c r="O25" s="29">
        <v>12</v>
      </c>
      <c r="P25" s="29">
        <v>0</v>
      </c>
      <c r="Q25" s="116">
        <v>3420</v>
      </c>
      <c r="R25" s="117">
        <v>3153</v>
      </c>
      <c r="S25" s="125">
        <v>3153</v>
      </c>
      <c r="T25" s="31">
        <v>3085</v>
      </c>
      <c r="U25" s="31">
        <v>3191</v>
      </c>
      <c r="V25" s="27">
        <v>40</v>
      </c>
      <c r="W25" s="27">
        <v>0</v>
      </c>
      <c r="X25" s="27">
        <v>42</v>
      </c>
      <c r="Y25" s="27">
        <v>0</v>
      </c>
      <c r="Z25" s="27">
        <v>60</v>
      </c>
      <c r="AA25" s="27">
        <v>0</v>
      </c>
      <c r="AB25" s="32">
        <f t="shared" si="0"/>
        <v>106</v>
      </c>
      <c r="AC25" s="33">
        <f t="shared" si="1"/>
        <v>-68</v>
      </c>
      <c r="AD25" s="28">
        <v>141</v>
      </c>
      <c r="AE25" s="34">
        <f t="shared" si="2"/>
        <v>0.94296690307328601</v>
      </c>
      <c r="AF25" s="35">
        <f t="shared" si="3"/>
        <v>142.5</v>
      </c>
      <c r="AG25" s="34">
        <f t="shared" si="4"/>
        <v>0.90204678362573099</v>
      </c>
      <c r="AH25" s="36">
        <f t="shared" si="5"/>
        <v>1</v>
      </c>
      <c r="AI25" s="37">
        <f t="shared" si="6"/>
        <v>0.94366197183098599</v>
      </c>
      <c r="AJ25" s="49">
        <v>8.5129999999999999</v>
      </c>
      <c r="AK25" s="332">
        <v>147.12</v>
      </c>
      <c r="AL25" s="40">
        <f t="shared" si="7"/>
        <v>1252.43256</v>
      </c>
      <c r="AM25" s="49">
        <v>27.285</v>
      </c>
      <c r="AN25" s="27">
        <v>945</v>
      </c>
      <c r="AO25" s="42">
        <f t="shared" si="8"/>
        <v>25784.325000000001</v>
      </c>
      <c r="AP25" s="43">
        <f t="shared" si="9"/>
        <v>8763.9408622366282</v>
      </c>
      <c r="AQ25" s="40">
        <f t="shared" si="10"/>
        <v>131.375</v>
      </c>
      <c r="AR25" s="27">
        <v>0</v>
      </c>
      <c r="AS25" s="45">
        <v>0</v>
      </c>
      <c r="AT25" s="45">
        <v>0</v>
      </c>
      <c r="AU25" s="27">
        <v>0</v>
      </c>
      <c r="AV25" s="45">
        <v>16</v>
      </c>
      <c r="AW25" s="27">
        <v>720</v>
      </c>
      <c r="AX25" s="27">
        <v>0</v>
      </c>
      <c r="AY25" s="4"/>
      <c r="AZ25" s="46">
        <v>968</v>
      </c>
      <c r="BA25" s="46">
        <v>996</v>
      </c>
      <c r="BB25" s="46">
        <v>1227</v>
      </c>
      <c r="BC25" s="46">
        <f t="shared" si="11"/>
        <v>28</v>
      </c>
      <c r="BD25" s="46">
        <f t="shared" si="12"/>
        <v>8763.9408622366282</v>
      </c>
      <c r="BE25" s="109">
        <f t="shared" si="13"/>
        <v>51.125</v>
      </c>
      <c r="BF25" s="48">
        <v>1.284</v>
      </c>
      <c r="BG25" s="49">
        <v>1.234</v>
      </c>
      <c r="BH25" s="50">
        <v>28.05</v>
      </c>
      <c r="BI25" s="52">
        <v>26.23</v>
      </c>
      <c r="BJ25" s="52">
        <v>22.15</v>
      </c>
      <c r="BK25" s="52">
        <v>24.12</v>
      </c>
      <c r="BL25" s="52">
        <v>984.17</v>
      </c>
      <c r="BM25" s="50">
        <v>50.1</v>
      </c>
      <c r="BN25" s="53">
        <v>0.92989999999999995</v>
      </c>
      <c r="BO25" s="64">
        <v>91.06</v>
      </c>
      <c r="BP25" s="64">
        <v>85.83</v>
      </c>
      <c r="BQ25" s="54">
        <f t="shared" si="14"/>
        <v>-5.230000000000004</v>
      </c>
      <c r="BR25" s="65">
        <v>12749</v>
      </c>
      <c r="BS25" s="65">
        <v>12651</v>
      </c>
      <c r="BT25" s="56">
        <f t="shared" si="15"/>
        <v>-98</v>
      </c>
      <c r="BU25" s="46">
        <f t="shared" si="16"/>
        <v>2.5179999999999998</v>
      </c>
      <c r="BV25" s="47">
        <v>24</v>
      </c>
      <c r="BW25" s="47">
        <v>24</v>
      </c>
      <c r="BY25" s="47">
        <v>11.83</v>
      </c>
      <c r="BZ25" s="47">
        <v>5.5</v>
      </c>
    </row>
    <row r="26" spans="1:78">
      <c r="A26" s="718"/>
      <c r="B26" s="24">
        <v>42875</v>
      </c>
      <c r="C26" s="25">
        <v>95.98</v>
      </c>
      <c r="D26" s="345">
        <v>0.39410000000000001</v>
      </c>
      <c r="E26" s="28">
        <v>106</v>
      </c>
      <c r="F26" s="28">
        <v>84</v>
      </c>
      <c r="G26" s="27">
        <v>24</v>
      </c>
      <c r="H26" s="27">
        <v>0</v>
      </c>
      <c r="I26" s="27">
        <v>24</v>
      </c>
      <c r="J26" s="27">
        <v>0</v>
      </c>
      <c r="K26" s="29">
        <v>0</v>
      </c>
      <c r="L26" s="29">
        <v>0</v>
      </c>
      <c r="M26" s="29">
        <v>0</v>
      </c>
      <c r="N26" s="29">
        <v>0</v>
      </c>
      <c r="O26" s="29">
        <v>12</v>
      </c>
      <c r="P26" s="29">
        <v>0</v>
      </c>
      <c r="Q26" s="116">
        <v>3437</v>
      </c>
      <c r="R26" s="117">
        <v>3163</v>
      </c>
      <c r="S26" s="117">
        <v>3163</v>
      </c>
      <c r="T26" s="31">
        <v>3098</v>
      </c>
      <c r="U26" s="31">
        <v>3208</v>
      </c>
      <c r="V26" s="27">
        <v>41</v>
      </c>
      <c r="W26" s="28">
        <v>0</v>
      </c>
      <c r="X26" s="28">
        <v>42</v>
      </c>
      <c r="Y26" s="28">
        <v>0</v>
      </c>
      <c r="Z26" s="28">
        <v>60</v>
      </c>
      <c r="AA26" s="28">
        <v>0</v>
      </c>
      <c r="AB26" s="32">
        <f t="shared" si="0"/>
        <v>110</v>
      </c>
      <c r="AC26" s="33">
        <f t="shared" si="1"/>
        <v>-65</v>
      </c>
      <c r="AD26" s="28">
        <v>142</v>
      </c>
      <c r="AE26" s="34">
        <f t="shared" si="2"/>
        <v>0.94131455399061037</v>
      </c>
      <c r="AF26" s="35">
        <f t="shared" si="3"/>
        <v>143.20833333333334</v>
      </c>
      <c r="AG26" s="34">
        <f t="shared" si="4"/>
        <v>0.9013674716322374</v>
      </c>
      <c r="AH26" s="36">
        <f t="shared" si="5"/>
        <v>1</v>
      </c>
      <c r="AI26" s="37">
        <f t="shared" si="6"/>
        <v>0.94405594405594395</v>
      </c>
      <c r="AJ26" s="49">
        <v>8.5570000000000004</v>
      </c>
      <c r="AK26" s="332">
        <v>148.35</v>
      </c>
      <c r="AL26" s="40">
        <f t="shared" si="7"/>
        <v>1269.4309499999999</v>
      </c>
      <c r="AM26" s="49">
        <v>27.398</v>
      </c>
      <c r="AN26" s="27">
        <v>944</v>
      </c>
      <c r="AO26" s="42">
        <f t="shared" si="8"/>
        <v>25863.712</v>
      </c>
      <c r="AP26" s="43">
        <f t="shared" si="9"/>
        <v>8758.2772595222741</v>
      </c>
      <c r="AQ26" s="40">
        <f t="shared" si="10"/>
        <v>131.79166666666666</v>
      </c>
      <c r="AR26" s="27">
        <v>0</v>
      </c>
      <c r="AS26" s="45">
        <v>0</v>
      </c>
      <c r="AT26" s="45">
        <v>0</v>
      </c>
      <c r="AU26" s="27">
        <v>0</v>
      </c>
      <c r="AV26" s="45">
        <v>16</v>
      </c>
      <c r="AW26" s="27">
        <v>720</v>
      </c>
      <c r="AX26" s="27">
        <v>0</v>
      </c>
      <c r="AY26" s="4"/>
      <c r="AZ26" s="46">
        <v>979</v>
      </c>
      <c r="BA26" s="46">
        <v>1006</v>
      </c>
      <c r="BB26" s="46">
        <v>1223</v>
      </c>
      <c r="BC26" s="46">
        <f t="shared" si="11"/>
        <v>27</v>
      </c>
      <c r="BD26" s="46">
        <f t="shared" si="12"/>
        <v>8758.2772595222741</v>
      </c>
      <c r="BE26" s="109">
        <f t="shared" si="13"/>
        <v>50.958333333333336</v>
      </c>
      <c r="BF26" s="48">
        <v>1.2270000000000001</v>
      </c>
      <c r="BG26" s="49">
        <v>1.181</v>
      </c>
      <c r="BH26" s="50">
        <v>28.41</v>
      </c>
      <c r="BI26" s="52">
        <v>26.48</v>
      </c>
      <c r="BJ26" s="52">
        <v>22.37</v>
      </c>
      <c r="BK26" s="52">
        <v>24.06</v>
      </c>
      <c r="BL26" s="52">
        <v>983.42</v>
      </c>
      <c r="BM26" s="50">
        <v>50.11</v>
      </c>
      <c r="BN26" s="53">
        <v>0.93010000000000004</v>
      </c>
      <c r="BO26" s="64">
        <v>91.9</v>
      </c>
      <c r="BP26" s="64">
        <v>85.86</v>
      </c>
      <c r="BQ26" s="54">
        <f t="shared" si="14"/>
        <v>-6.0400000000000063</v>
      </c>
      <c r="BR26" s="65">
        <v>12721</v>
      </c>
      <c r="BS26" s="65">
        <v>12644</v>
      </c>
      <c r="BT26" s="56">
        <f t="shared" si="15"/>
        <v>-77</v>
      </c>
      <c r="BU26" s="46">
        <f t="shared" si="16"/>
        <v>2.4080000000000004</v>
      </c>
      <c r="BV26" s="47">
        <v>23.1</v>
      </c>
      <c r="BW26" s="47">
        <v>23.116</v>
      </c>
      <c r="BY26" s="47">
        <v>24</v>
      </c>
      <c r="BZ26" s="47">
        <v>6.78</v>
      </c>
    </row>
    <row r="27" spans="1:78">
      <c r="A27" s="718" t="s">
        <v>219</v>
      </c>
      <c r="B27" s="24">
        <v>42876</v>
      </c>
      <c r="C27" s="69">
        <v>88.92</v>
      </c>
      <c r="D27" s="70">
        <v>0.44690000000000002</v>
      </c>
      <c r="E27" s="72">
        <v>97</v>
      </c>
      <c r="F27" s="72">
        <v>82</v>
      </c>
      <c r="G27" s="72">
        <v>24</v>
      </c>
      <c r="H27" s="72">
        <v>0</v>
      </c>
      <c r="I27" s="72">
        <v>24</v>
      </c>
      <c r="J27" s="72">
        <v>0</v>
      </c>
      <c r="K27" s="126">
        <v>0</v>
      </c>
      <c r="L27" s="126">
        <v>0</v>
      </c>
      <c r="M27" s="126">
        <v>0</v>
      </c>
      <c r="N27" s="126">
        <v>0</v>
      </c>
      <c r="O27" s="126">
        <v>0</v>
      </c>
      <c r="P27" s="126">
        <v>0</v>
      </c>
      <c r="Q27" s="127">
        <v>3514</v>
      </c>
      <c r="R27" s="128">
        <v>3021</v>
      </c>
      <c r="S27" s="128">
        <v>3021</v>
      </c>
      <c r="T27" s="76">
        <v>2954</v>
      </c>
      <c r="U27" s="76">
        <v>3052</v>
      </c>
      <c r="V27" s="72">
        <v>42</v>
      </c>
      <c r="W27" s="72">
        <v>0</v>
      </c>
      <c r="X27" s="72">
        <v>43</v>
      </c>
      <c r="Y27" s="72">
        <v>0</v>
      </c>
      <c r="Z27" s="72">
        <v>60</v>
      </c>
      <c r="AA27" s="72">
        <v>0</v>
      </c>
      <c r="AB27" s="77">
        <f t="shared" si="0"/>
        <v>98</v>
      </c>
      <c r="AC27" s="78">
        <f t="shared" si="1"/>
        <v>-67</v>
      </c>
      <c r="AD27" s="72">
        <v>130</v>
      </c>
      <c r="AE27" s="79">
        <f t="shared" si="2"/>
        <v>0.97820512820512817</v>
      </c>
      <c r="AF27" s="80">
        <f t="shared" si="3"/>
        <v>146.41666666666666</v>
      </c>
      <c r="AG27" s="79">
        <f t="shared" si="4"/>
        <v>0.84063745019920322</v>
      </c>
      <c r="AH27" s="81">
        <f t="shared" si="5"/>
        <v>1</v>
      </c>
      <c r="AI27" s="82">
        <f t="shared" si="6"/>
        <v>0.87586206896551733</v>
      </c>
      <c r="AJ27" s="130">
        <v>8.58</v>
      </c>
      <c r="AK27" s="329">
        <v>147.85</v>
      </c>
      <c r="AL27" s="103">
        <f t="shared" si="7"/>
        <v>1268.5529999999999</v>
      </c>
      <c r="AM27" s="49">
        <v>25.661000000000001</v>
      </c>
      <c r="AN27" s="71">
        <v>943</v>
      </c>
      <c r="AO27" s="87">
        <f t="shared" si="8"/>
        <v>24198.323</v>
      </c>
      <c r="AP27" s="88">
        <f t="shared" si="9"/>
        <v>8621.1496276235612</v>
      </c>
      <c r="AQ27" s="103">
        <f t="shared" si="10"/>
        <v>125.875</v>
      </c>
      <c r="AR27" s="71">
        <v>0</v>
      </c>
      <c r="AS27" s="91">
        <v>0</v>
      </c>
      <c r="AT27" s="91">
        <v>0</v>
      </c>
      <c r="AU27" s="71">
        <v>0</v>
      </c>
      <c r="AV27" s="91">
        <v>18</v>
      </c>
      <c r="AW27" s="71">
        <v>1440</v>
      </c>
      <c r="AX27" s="71">
        <v>0</v>
      </c>
      <c r="AY27" s="4"/>
      <c r="AZ27" s="92">
        <v>1013</v>
      </c>
      <c r="BA27" s="92">
        <v>1022</v>
      </c>
      <c r="BB27" s="92">
        <v>1017</v>
      </c>
      <c r="BC27" s="92">
        <f t="shared" si="11"/>
        <v>9</v>
      </c>
      <c r="BD27" s="92">
        <f t="shared" si="12"/>
        <v>8621.1496276235612</v>
      </c>
      <c r="BE27" s="94">
        <f t="shared" si="13"/>
        <v>42.375</v>
      </c>
      <c r="BF27" s="129">
        <v>0</v>
      </c>
      <c r="BG27" s="130">
        <v>0</v>
      </c>
      <c r="BH27" s="131">
        <v>29.31</v>
      </c>
      <c r="BI27" s="132">
        <v>27.14</v>
      </c>
      <c r="BJ27" s="132">
        <v>22.61</v>
      </c>
      <c r="BK27" s="132">
        <v>24.32</v>
      </c>
      <c r="BL27" s="132">
        <v>985.3</v>
      </c>
      <c r="BM27" s="132">
        <v>50.15</v>
      </c>
      <c r="BN27" s="133">
        <v>0.93020000000000003</v>
      </c>
      <c r="BO27" s="134">
        <v>93.11</v>
      </c>
      <c r="BP27" s="134">
        <v>86.25</v>
      </c>
      <c r="BQ27" s="54">
        <f t="shared" si="14"/>
        <v>-6.8599999999999994</v>
      </c>
      <c r="BR27" s="134">
        <v>12607</v>
      </c>
      <c r="BS27" s="134">
        <v>12566</v>
      </c>
      <c r="BT27" s="56">
        <f t="shared" si="15"/>
        <v>-41</v>
      </c>
      <c r="BU27" s="92">
        <f t="shared" si="16"/>
        <v>0</v>
      </c>
      <c r="BV27" s="94">
        <v>0</v>
      </c>
      <c r="BW27" s="94">
        <v>0</v>
      </c>
      <c r="BY27" s="94">
        <v>24</v>
      </c>
      <c r="BZ27" s="94">
        <v>6.51</v>
      </c>
    </row>
    <row r="28" spans="1:78">
      <c r="A28" s="718"/>
      <c r="B28" s="24">
        <v>42877</v>
      </c>
      <c r="C28" s="69">
        <v>89.89</v>
      </c>
      <c r="D28" s="70">
        <v>0.4672</v>
      </c>
      <c r="E28" s="72">
        <v>101</v>
      </c>
      <c r="F28" s="72">
        <v>77</v>
      </c>
      <c r="G28" s="72">
        <v>24</v>
      </c>
      <c r="H28" s="72">
        <v>0</v>
      </c>
      <c r="I28" s="72">
        <v>24</v>
      </c>
      <c r="J28" s="72">
        <v>0</v>
      </c>
      <c r="K28" s="126">
        <v>0</v>
      </c>
      <c r="L28" s="126">
        <v>0</v>
      </c>
      <c r="M28" s="126">
        <v>0</v>
      </c>
      <c r="N28" s="126">
        <v>0</v>
      </c>
      <c r="O28" s="126">
        <v>0</v>
      </c>
      <c r="P28" s="126">
        <v>0</v>
      </c>
      <c r="Q28" s="127">
        <v>3495</v>
      </c>
      <c r="R28" s="75">
        <v>3013</v>
      </c>
      <c r="S28" s="75">
        <v>3013</v>
      </c>
      <c r="T28" s="76">
        <v>2946</v>
      </c>
      <c r="U28" s="76">
        <v>3046</v>
      </c>
      <c r="V28" s="72">
        <v>42</v>
      </c>
      <c r="W28" s="72">
        <v>0</v>
      </c>
      <c r="X28" s="72">
        <v>43</v>
      </c>
      <c r="Y28" s="72">
        <v>0</v>
      </c>
      <c r="Z28" s="72">
        <v>60</v>
      </c>
      <c r="AA28" s="72">
        <v>0</v>
      </c>
      <c r="AB28" s="77">
        <f t="shared" si="0"/>
        <v>100</v>
      </c>
      <c r="AC28" s="78">
        <f t="shared" si="1"/>
        <v>-67</v>
      </c>
      <c r="AD28" s="72">
        <v>131</v>
      </c>
      <c r="AE28" s="79">
        <f t="shared" si="2"/>
        <v>0.96882951653944016</v>
      </c>
      <c r="AF28" s="80">
        <f t="shared" si="3"/>
        <v>145.625</v>
      </c>
      <c r="AG28" s="79">
        <f t="shared" si="4"/>
        <v>0.84291845493562234</v>
      </c>
      <c r="AH28" s="81">
        <f t="shared" si="5"/>
        <v>1</v>
      </c>
      <c r="AI28" s="82">
        <f t="shared" si="6"/>
        <v>0.88275862068965516</v>
      </c>
      <c r="AJ28" s="130">
        <v>8.6150000000000002</v>
      </c>
      <c r="AK28" s="103">
        <v>149.46</v>
      </c>
      <c r="AL28" s="103">
        <f t="shared" si="7"/>
        <v>1287.5979000000002</v>
      </c>
      <c r="AM28" s="49">
        <v>25.541</v>
      </c>
      <c r="AN28" s="71">
        <v>943</v>
      </c>
      <c r="AO28" s="87">
        <f t="shared" si="8"/>
        <v>24085.163</v>
      </c>
      <c r="AP28" s="88">
        <f t="shared" si="9"/>
        <v>8612.6140190088245</v>
      </c>
      <c r="AQ28" s="103">
        <f t="shared" si="10"/>
        <v>125.54166666666667</v>
      </c>
      <c r="AR28" s="71">
        <v>0</v>
      </c>
      <c r="AS28" s="91">
        <v>0</v>
      </c>
      <c r="AT28" s="71">
        <v>0</v>
      </c>
      <c r="AU28" s="71">
        <v>0</v>
      </c>
      <c r="AV28" s="91">
        <v>17</v>
      </c>
      <c r="AW28" s="71">
        <v>1440</v>
      </c>
      <c r="AX28" s="71">
        <v>0</v>
      </c>
      <c r="AY28" s="4"/>
      <c r="AZ28" s="92">
        <v>1008</v>
      </c>
      <c r="BA28" s="92">
        <v>1019</v>
      </c>
      <c r="BB28" s="92">
        <v>1019</v>
      </c>
      <c r="BC28" s="92">
        <f t="shared" si="11"/>
        <v>11</v>
      </c>
      <c r="BD28" s="92">
        <f t="shared" si="12"/>
        <v>8612.6140190088245</v>
      </c>
      <c r="BE28" s="94">
        <f t="shared" si="13"/>
        <v>42.458333333333336</v>
      </c>
      <c r="BF28" s="129">
        <v>0</v>
      </c>
      <c r="BG28" s="130">
        <v>0</v>
      </c>
      <c r="BH28" s="131">
        <v>29.37</v>
      </c>
      <c r="BI28" s="132">
        <v>27.07</v>
      </c>
      <c r="BJ28" s="132">
        <v>22.64</v>
      </c>
      <c r="BK28" s="132">
        <v>24.21</v>
      </c>
      <c r="BL28" s="135">
        <v>987.96</v>
      </c>
      <c r="BM28" s="132">
        <v>50.12</v>
      </c>
      <c r="BN28" s="133">
        <v>0.92949999999999999</v>
      </c>
      <c r="BO28" s="134">
        <v>93.09</v>
      </c>
      <c r="BP28" s="134">
        <v>86.1</v>
      </c>
      <c r="BQ28" s="54">
        <f t="shared" si="14"/>
        <v>-6.9900000000000091</v>
      </c>
      <c r="BR28" s="134">
        <v>12632</v>
      </c>
      <c r="BS28" s="134">
        <v>12599</v>
      </c>
      <c r="BT28" s="56">
        <f t="shared" si="15"/>
        <v>-33</v>
      </c>
      <c r="BU28" s="92">
        <f t="shared" si="16"/>
        <v>0</v>
      </c>
      <c r="BV28" s="94">
        <v>0</v>
      </c>
      <c r="BW28" s="94">
        <v>0</v>
      </c>
      <c r="BY28" s="94">
        <v>23.32</v>
      </c>
      <c r="BZ28" s="94">
        <v>7.43</v>
      </c>
    </row>
    <row r="29" spans="1:78">
      <c r="A29" s="718"/>
      <c r="B29" s="24">
        <v>42878</v>
      </c>
      <c r="C29" s="69">
        <v>95.3</v>
      </c>
      <c r="D29" s="70">
        <v>0.42699999999999999</v>
      </c>
      <c r="E29" s="72">
        <v>105</v>
      </c>
      <c r="F29" s="72">
        <v>83</v>
      </c>
      <c r="G29" s="72">
        <v>24</v>
      </c>
      <c r="H29" s="72">
        <v>0</v>
      </c>
      <c r="I29" s="72">
        <v>24</v>
      </c>
      <c r="J29" s="72">
        <v>0</v>
      </c>
      <c r="K29" s="126">
        <v>0</v>
      </c>
      <c r="L29" s="126">
        <v>0</v>
      </c>
      <c r="M29" s="126">
        <v>0</v>
      </c>
      <c r="N29" s="126">
        <v>0</v>
      </c>
      <c r="O29" s="126">
        <v>0</v>
      </c>
      <c r="P29" s="126">
        <v>0</v>
      </c>
      <c r="Q29" s="127">
        <v>3447</v>
      </c>
      <c r="R29" s="75">
        <v>2963</v>
      </c>
      <c r="S29" s="75">
        <v>2963</v>
      </c>
      <c r="T29" s="76">
        <v>2895</v>
      </c>
      <c r="U29" s="76">
        <v>2994</v>
      </c>
      <c r="V29" s="72">
        <v>41</v>
      </c>
      <c r="W29" s="72">
        <v>0</v>
      </c>
      <c r="X29" s="72">
        <v>42</v>
      </c>
      <c r="Y29" s="72">
        <v>0</v>
      </c>
      <c r="Z29" s="72">
        <v>60</v>
      </c>
      <c r="AA29" s="72">
        <v>0</v>
      </c>
      <c r="AB29" s="77">
        <f t="shared" si="0"/>
        <v>99</v>
      </c>
      <c r="AC29" s="78">
        <f t="shared" si="1"/>
        <v>-68</v>
      </c>
      <c r="AD29" s="72">
        <v>129</v>
      </c>
      <c r="AE29" s="79">
        <f t="shared" si="2"/>
        <v>0.96705426356589153</v>
      </c>
      <c r="AF29" s="80">
        <f t="shared" si="3"/>
        <v>143.625</v>
      </c>
      <c r="AG29" s="79">
        <f t="shared" si="4"/>
        <v>0.83986074847693648</v>
      </c>
      <c r="AH29" s="81">
        <f t="shared" si="5"/>
        <v>1</v>
      </c>
      <c r="AI29" s="82">
        <f t="shared" si="6"/>
        <v>0.87412587412587406</v>
      </c>
      <c r="AJ29" s="130">
        <v>8.5399999999999991</v>
      </c>
      <c r="AK29" s="103">
        <v>146.35</v>
      </c>
      <c r="AL29" s="103">
        <f t="shared" si="7"/>
        <v>1249.8289999999997</v>
      </c>
      <c r="AM29" s="49">
        <v>25.108000000000001</v>
      </c>
      <c r="AN29" s="71">
        <v>943</v>
      </c>
      <c r="AO29" s="87">
        <f t="shared" si="8"/>
        <v>23676.844000000001</v>
      </c>
      <c r="AP29" s="88">
        <f t="shared" si="9"/>
        <v>8610.2497409326443</v>
      </c>
      <c r="AQ29" s="103">
        <f t="shared" si="10"/>
        <v>123.45833333333333</v>
      </c>
      <c r="AR29" s="71">
        <v>0</v>
      </c>
      <c r="AS29" s="91">
        <v>0</v>
      </c>
      <c r="AT29" s="91">
        <v>0</v>
      </c>
      <c r="AU29" s="71">
        <v>0</v>
      </c>
      <c r="AV29" s="91">
        <v>18</v>
      </c>
      <c r="AW29" s="71">
        <v>1440</v>
      </c>
      <c r="AX29" s="71">
        <v>0</v>
      </c>
      <c r="AY29" s="4"/>
      <c r="AZ29" s="92">
        <v>985</v>
      </c>
      <c r="BA29" s="92">
        <v>1003</v>
      </c>
      <c r="BB29" s="92">
        <v>1006</v>
      </c>
      <c r="BC29" s="92">
        <f t="shared" si="11"/>
        <v>18</v>
      </c>
      <c r="BD29" s="92">
        <f t="shared" si="12"/>
        <v>8610.2497409326443</v>
      </c>
      <c r="BE29" s="94">
        <f t="shared" si="13"/>
        <v>41.916666666666664</v>
      </c>
      <c r="BF29" s="129">
        <v>0</v>
      </c>
      <c r="BG29" s="130">
        <v>0</v>
      </c>
      <c r="BH29" s="131">
        <v>28.6</v>
      </c>
      <c r="BI29" s="132">
        <v>26.65</v>
      </c>
      <c r="BJ29" s="132">
        <v>22.3</v>
      </c>
      <c r="BK29" s="132">
        <v>24.2</v>
      </c>
      <c r="BL29" s="135">
        <v>986.7</v>
      </c>
      <c r="BM29" s="131">
        <v>50.15</v>
      </c>
      <c r="BN29" s="133">
        <v>0.93059999999999998</v>
      </c>
      <c r="BO29" s="134">
        <v>92.4</v>
      </c>
      <c r="BP29" s="134">
        <v>86</v>
      </c>
      <c r="BQ29" s="54">
        <f t="shared" si="14"/>
        <v>-6.4000000000000057</v>
      </c>
      <c r="BR29" s="134">
        <v>12721</v>
      </c>
      <c r="BS29" s="134">
        <v>12652</v>
      </c>
      <c r="BT29" s="56">
        <f t="shared" si="15"/>
        <v>-69</v>
      </c>
      <c r="BU29" s="92">
        <f t="shared" si="16"/>
        <v>0</v>
      </c>
      <c r="BV29" s="94">
        <v>0</v>
      </c>
      <c r="BW29" s="94">
        <v>0</v>
      </c>
      <c r="BY29" s="94">
        <v>23.9</v>
      </c>
      <c r="BZ29" s="94">
        <v>6.85</v>
      </c>
    </row>
    <row r="30" spans="1:78">
      <c r="A30" s="718"/>
      <c r="B30" s="24">
        <v>42879</v>
      </c>
      <c r="C30" s="69">
        <v>97</v>
      </c>
      <c r="D30" s="70">
        <v>0.43</v>
      </c>
      <c r="E30" s="72">
        <v>108</v>
      </c>
      <c r="F30" s="72">
        <v>86</v>
      </c>
      <c r="G30" s="72">
        <v>24</v>
      </c>
      <c r="H30" s="72">
        <v>0</v>
      </c>
      <c r="I30" s="72">
        <v>24</v>
      </c>
      <c r="J30" s="72">
        <v>0</v>
      </c>
      <c r="K30" s="126">
        <v>0</v>
      </c>
      <c r="L30" s="126">
        <v>0</v>
      </c>
      <c r="M30" s="126">
        <v>0</v>
      </c>
      <c r="N30" s="126">
        <v>0</v>
      </c>
      <c r="O30" s="126">
        <v>0</v>
      </c>
      <c r="P30" s="126">
        <v>0</v>
      </c>
      <c r="Q30" s="127">
        <v>3427</v>
      </c>
      <c r="R30" s="75">
        <v>2935</v>
      </c>
      <c r="S30" s="75">
        <v>2935</v>
      </c>
      <c r="T30" s="76">
        <v>2868</v>
      </c>
      <c r="U30" s="76">
        <v>2969</v>
      </c>
      <c r="V30" s="72">
        <v>40</v>
      </c>
      <c r="W30" s="72">
        <v>0</v>
      </c>
      <c r="X30" s="72">
        <v>41</v>
      </c>
      <c r="Y30" s="72">
        <v>0</v>
      </c>
      <c r="Z30" s="72">
        <v>60</v>
      </c>
      <c r="AA30" s="72">
        <v>0</v>
      </c>
      <c r="AB30" s="77">
        <f t="shared" si="0"/>
        <v>101</v>
      </c>
      <c r="AC30" s="78">
        <f t="shared" si="1"/>
        <v>-67</v>
      </c>
      <c r="AD30" s="72">
        <v>127</v>
      </c>
      <c r="AE30" s="79">
        <f t="shared" si="2"/>
        <v>0.97408136482939633</v>
      </c>
      <c r="AF30" s="80">
        <f t="shared" si="3"/>
        <v>142.79166666666666</v>
      </c>
      <c r="AG30" s="79">
        <f t="shared" si="4"/>
        <v>0.83688357163700033</v>
      </c>
      <c r="AH30" s="81">
        <f t="shared" si="5"/>
        <v>1</v>
      </c>
      <c r="AI30" s="82">
        <f t="shared" si="6"/>
        <v>0.87234042553191482</v>
      </c>
      <c r="AJ30" s="130">
        <v>8.5449999999999999</v>
      </c>
      <c r="AK30" s="103">
        <v>146.46</v>
      </c>
      <c r="AL30" s="103">
        <f t="shared" si="7"/>
        <v>1251.5007000000001</v>
      </c>
      <c r="AM30" s="49">
        <v>24.919</v>
      </c>
      <c r="AN30" s="71">
        <v>944</v>
      </c>
      <c r="AO30" s="87">
        <f t="shared" si="8"/>
        <v>23523.536</v>
      </c>
      <c r="AP30" s="88">
        <f t="shared" si="9"/>
        <v>8638.4367852161777</v>
      </c>
      <c r="AQ30" s="103">
        <f t="shared" si="10"/>
        <v>122.29166666666667</v>
      </c>
      <c r="AR30" s="71">
        <v>0</v>
      </c>
      <c r="AS30" s="91">
        <v>0</v>
      </c>
      <c r="AT30" s="91">
        <v>0</v>
      </c>
      <c r="AU30" s="71">
        <v>0</v>
      </c>
      <c r="AV30" s="91">
        <v>18</v>
      </c>
      <c r="AW30" s="71">
        <v>1440</v>
      </c>
      <c r="AX30" s="71">
        <v>0</v>
      </c>
      <c r="AY30" s="4"/>
      <c r="AZ30" s="92">
        <v>972</v>
      </c>
      <c r="BA30" s="92">
        <v>996</v>
      </c>
      <c r="BB30" s="92">
        <v>1001</v>
      </c>
      <c r="BC30" s="92">
        <f t="shared" si="11"/>
        <v>24</v>
      </c>
      <c r="BD30" s="92">
        <f t="shared" si="12"/>
        <v>8638.4367852161777</v>
      </c>
      <c r="BE30" s="94">
        <f t="shared" si="13"/>
        <v>41.708333333333336</v>
      </c>
      <c r="BF30" s="129">
        <v>0</v>
      </c>
      <c r="BG30" s="130">
        <v>0</v>
      </c>
      <c r="BH30" s="131">
        <v>28.3</v>
      </c>
      <c r="BI30" s="132">
        <v>26.4</v>
      </c>
      <c r="BJ30" s="135">
        <v>22.2</v>
      </c>
      <c r="BK30" s="132">
        <v>24.1</v>
      </c>
      <c r="BL30" s="132">
        <v>985.1</v>
      </c>
      <c r="BM30" s="132">
        <v>50.07</v>
      </c>
      <c r="BN30" s="133">
        <v>0.93069999999999997</v>
      </c>
      <c r="BO30" s="134">
        <v>92.3</v>
      </c>
      <c r="BP30" s="131">
        <v>85.9</v>
      </c>
      <c r="BQ30" s="54">
        <f t="shared" si="14"/>
        <v>-6.3999999999999915</v>
      </c>
      <c r="BR30" s="134">
        <v>12774</v>
      </c>
      <c r="BS30" s="92">
        <v>12687</v>
      </c>
      <c r="BT30" s="56">
        <f t="shared" si="15"/>
        <v>-87</v>
      </c>
      <c r="BU30" s="92">
        <f t="shared" si="16"/>
        <v>0</v>
      </c>
      <c r="BV30" s="94">
        <v>0</v>
      </c>
      <c r="BW30" s="94">
        <v>0</v>
      </c>
      <c r="BY30" s="94">
        <v>23.9</v>
      </c>
      <c r="BZ30" s="94">
        <v>7</v>
      </c>
    </row>
    <row r="31" spans="1:78">
      <c r="A31" s="718"/>
      <c r="B31" s="24">
        <v>42880</v>
      </c>
      <c r="C31" s="69">
        <v>100.4</v>
      </c>
      <c r="D31" s="70">
        <v>0.38300000000000001</v>
      </c>
      <c r="E31" s="72">
        <v>113</v>
      </c>
      <c r="F31" s="72">
        <v>86</v>
      </c>
      <c r="G31" s="72">
        <v>24</v>
      </c>
      <c r="H31" s="72">
        <v>0</v>
      </c>
      <c r="I31" s="72">
        <v>24</v>
      </c>
      <c r="J31" s="72">
        <v>0</v>
      </c>
      <c r="K31" s="106">
        <v>0</v>
      </c>
      <c r="L31" s="106">
        <v>0</v>
      </c>
      <c r="M31" s="106">
        <v>0</v>
      </c>
      <c r="N31" s="106">
        <v>0</v>
      </c>
      <c r="O31" s="106">
        <v>0</v>
      </c>
      <c r="P31" s="106">
        <v>0</v>
      </c>
      <c r="Q31" s="127">
        <v>3392</v>
      </c>
      <c r="R31" s="75">
        <v>2916</v>
      </c>
      <c r="S31" s="75">
        <v>2916</v>
      </c>
      <c r="T31" s="76">
        <v>2851</v>
      </c>
      <c r="U31" s="76">
        <v>2951</v>
      </c>
      <c r="V31" s="72">
        <v>40</v>
      </c>
      <c r="W31" s="72">
        <v>0</v>
      </c>
      <c r="X31" s="72">
        <v>41</v>
      </c>
      <c r="Y31" s="72">
        <v>0</v>
      </c>
      <c r="Z31" s="72">
        <v>60</v>
      </c>
      <c r="AA31" s="72">
        <v>0</v>
      </c>
      <c r="AB31" s="77">
        <f t="shared" si="0"/>
        <v>100</v>
      </c>
      <c r="AC31" s="78">
        <f t="shared" si="1"/>
        <v>-65</v>
      </c>
      <c r="AD31" s="72">
        <v>126</v>
      </c>
      <c r="AE31" s="79">
        <f t="shared" si="2"/>
        <v>0.97585978835978837</v>
      </c>
      <c r="AF31" s="80">
        <f t="shared" si="3"/>
        <v>141.33333333333334</v>
      </c>
      <c r="AG31" s="79">
        <f t="shared" si="4"/>
        <v>0.84050707547169812</v>
      </c>
      <c r="AH31" s="81">
        <f t="shared" si="5"/>
        <v>1</v>
      </c>
      <c r="AI31" s="82">
        <f t="shared" si="6"/>
        <v>0.87234042553191482</v>
      </c>
      <c r="AJ31" s="130">
        <v>8.5299999999999994</v>
      </c>
      <c r="AK31" s="103">
        <v>145.63</v>
      </c>
      <c r="AL31" s="103">
        <f t="shared" si="7"/>
        <v>1242.2239</v>
      </c>
      <c r="AM31" s="49">
        <v>24.811</v>
      </c>
      <c r="AN31" s="71">
        <v>943</v>
      </c>
      <c r="AO31" s="87">
        <f t="shared" si="8"/>
        <v>23396.773000000001</v>
      </c>
      <c r="AP31" s="88">
        <f t="shared" si="9"/>
        <v>8642.2297088740797</v>
      </c>
      <c r="AQ31" s="103">
        <f t="shared" si="10"/>
        <v>121.5</v>
      </c>
      <c r="AR31" s="71">
        <v>0</v>
      </c>
      <c r="AS31" s="91">
        <v>0</v>
      </c>
      <c r="AT31" s="91">
        <v>0</v>
      </c>
      <c r="AU31" s="71">
        <v>0</v>
      </c>
      <c r="AV31" s="91">
        <v>18</v>
      </c>
      <c r="AW31" s="71">
        <v>1440</v>
      </c>
      <c r="AX31" s="71">
        <v>0</v>
      </c>
      <c r="AY31" s="4"/>
      <c r="AZ31" s="92">
        <v>963</v>
      </c>
      <c r="BA31" s="92">
        <v>990</v>
      </c>
      <c r="BB31" s="92">
        <v>998</v>
      </c>
      <c r="BC31" s="92">
        <f t="shared" si="11"/>
        <v>27</v>
      </c>
      <c r="BD31" s="92">
        <f t="shared" si="12"/>
        <v>8642.2297088740797</v>
      </c>
      <c r="BE31" s="94">
        <f t="shared" si="13"/>
        <v>41.583333333333336</v>
      </c>
      <c r="BF31" s="129">
        <v>0</v>
      </c>
      <c r="BG31" s="130">
        <v>0</v>
      </c>
      <c r="BH31" s="333">
        <v>28</v>
      </c>
      <c r="BI31" s="131">
        <v>26.2</v>
      </c>
      <c r="BJ31" s="132">
        <v>22.1</v>
      </c>
      <c r="BK31" s="132">
        <v>24.01</v>
      </c>
      <c r="BL31" s="132">
        <v>983.1</v>
      </c>
      <c r="BM31" s="131">
        <v>50.08</v>
      </c>
      <c r="BN31" s="133">
        <v>0.93089999999999995</v>
      </c>
      <c r="BO31" s="134">
        <v>91.4</v>
      </c>
      <c r="BP31" s="131">
        <v>85.8</v>
      </c>
      <c r="BQ31" s="54">
        <f t="shared" si="14"/>
        <v>-5.6000000000000085</v>
      </c>
      <c r="BR31" s="134">
        <v>12788</v>
      </c>
      <c r="BS31" s="92">
        <v>12694</v>
      </c>
      <c r="BT31" s="56">
        <f t="shared" si="15"/>
        <v>-94</v>
      </c>
      <c r="BU31" s="92">
        <f t="shared" si="16"/>
        <v>0</v>
      </c>
      <c r="BV31" s="94">
        <v>0</v>
      </c>
      <c r="BW31" s="94">
        <v>0</v>
      </c>
      <c r="BY31" s="94">
        <v>24</v>
      </c>
      <c r="BZ31" s="94">
        <v>7.5</v>
      </c>
    </row>
    <row r="32" spans="1:78">
      <c r="A32" s="718"/>
      <c r="B32" s="24">
        <v>42881</v>
      </c>
      <c r="C32" s="103">
        <v>102.2</v>
      </c>
      <c r="D32" s="70">
        <v>0.34200000000000003</v>
      </c>
      <c r="E32" s="71">
        <v>115</v>
      </c>
      <c r="F32" s="71">
        <v>89</v>
      </c>
      <c r="G32" s="72">
        <v>24</v>
      </c>
      <c r="H32" s="72">
        <v>0</v>
      </c>
      <c r="I32" s="72">
        <v>24</v>
      </c>
      <c r="J32" s="72">
        <v>0</v>
      </c>
      <c r="K32" s="106">
        <v>0</v>
      </c>
      <c r="L32" s="106">
        <v>0</v>
      </c>
      <c r="M32" s="106">
        <v>0</v>
      </c>
      <c r="N32" s="106">
        <v>0</v>
      </c>
      <c r="O32" s="106">
        <v>12</v>
      </c>
      <c r="P32" s="106">
        <v>0</v>
      </c>
      <c r="Q32" s="106">
        <v>3372</v>
      </c>
      <c r="R32" s="75">
        <v>3096</v>
      </c>
      <c r="S32" s="75">
        <v>3096</v>
      </c>
      <c r="T32" s="76">
        <v>3028</v>
      </c>
      <c r="U32" s="76">
        <v>3138</v>
      </c>
      <c r="V32" s="72">
        <v>40</v>
      </c>
      <c r="W32" s="72">
        <v>0</v>
      </c>
      <c r="X32" s="72">
        <v>41</v>
      </c>
      <c r="Y32" s="72">
        <v>0</v>
      </c>
      <c r="Z32" s="72">
        <v>60</v>
      </c>
      <c r="AA32" s="72">
        <v>0</v>
      </c>
      <c r="AB32" s="77">
        <f t="shared" si="0"/>
        <v>110</v>
      </c>
      <c r="AC32" s="78">
        <f t="shared" si="1"/>
        <v>-68</v>
      </c>
      <c r="AD32" s="72">
        <v>139</v>
      </c>
      <c r="AE32" s="79">
        <f t="shared" si="2"/>
        <v>0.94064748201438853</v>
      </c>
      <c r="AF32" s="80">
        <f t="shared" si="3"/>
        <v>140.5</v>
      </c>
      <c r="AG32" s="79">
        <f t="shared" si="4"/>
        <v>0.89798339264531435</v>
      </c>
      <c r="AH32" s="81">
        <f t="shared" si="5"/>
        <v>1</v>
      </c>
      <c r="AI32" s="82">
        <f t="shared" si="6"/>
        <v>0.93617021276595735</v>
      </c>
      <c r="AJ32" s="130">
        <v>8.51</v>
      </c>
      <c r="AK32" s="103">
        <v>140.78</v>
      </c>
      <c r="AL32" s="103">
        <f t="shared" si="7"/>
        <v>1198.0378000000001</v>
      </c>
      <c r="AM32" s="49">
        <v>26.959</v>
      </c>
      <c r="AN32" s="71">
        <v>946</v>
      </c>
      <c r="AO32" s="87">
        <f t="shared" si="8"/>
        <v>25503.214</v>
      </c>
      <c r="AP32" s="88">
        <f t="shared" si="9"/>
        <v>8818.1148612945835</v>
      </c>
      <c r="AQ32" s="103">
        <f t="shared" si="10"/>
        <v>129</v>
      </c>
      <c r="AR32" s="71">
        <v>0</v>
      </c>
      <c r="AS32" s="91">
        <v>0</v>
      </c>
      <c r="AT32" s="71">
        <v>0</v>
      </c>
      <c r="AU32" s="71">
        <v>0</v>
      </c>
      <c r="AV32" s="91">
        <v>18</v>
      </c>
      <c r="AW32" s="71">
        <v>720</v>
      </c>
      <c r="AX32" s="71">
        <v>0</v>
      </c>
      <c r="AY32" s="4"/>
      <c r="AZ32" s="92">
        <v>955</v>
      </c>
      <c r="BA32" s="92">
        <v>989</v>
      </c>
      <c r="BB32" s="92">
        <v>1194</v>
      </c>
      <c r="BC32" s="92">
        <f t="shared" si="11"/>
        <v>34</v>
      </c>
      <c r="BD32" s="92">
        <f t="shared" si="12"/>
        <v>8818.1148612945835</v>
      </c>
      <c r="BE32" s="94">
        <f t="shared" si="13"/>
        <v>49.75</v>
      </c>
      <c r="BF32" s="129">
        <v>1.1200000000000001</v>
      </c>
      <c r="BG32" s="130">
        <v>1.18</v>
      </c>
      <c r="BH32" s="131">
        <v>27.8</v>
      </c>
      <c r="BI32" s="132">
        <v>25.9</v>
      </c>
      <c r="BJ32" s="132">
        <v>22</v>
      </c>
      <c r="BK32" s="132">
        <v>23.9</v>
      </c>
      <c r="BL32" s="132">
        <v>981.13</v>
      </c>
      <c r="BM32" s="132">
        <v>50.06</v>
      </c>
      <c r="BN32" s="133">
        <v>0.93279999999999996</v>
      </c>
      <c r="BO32" s="132">
        <v>90.6</v>
      </c>
      <c r="BP32" s="131">
        <v>85.7</v>
      </c>
      <c r="BQ32" s="54">
        <f t="shared" si="14"/>
        <v>-4.8999999999999915</v>
      </c>
      <c r="BR32" s="92">
        <v>12779</v>
      </c>
      <c r="BS32" s="92">
        <v>12697</v>
      </c>
      <c r="BT32" s="56">
        <f t="shared" si="15"/>
        <v>-82</v>
      </c>
      <c r="BU32" s="92">
        <f t="shared" si="16"/>
        <v>2.2999999999999998</v>
      </c>
      <c r="BV32" s="94">
        <v>13</v>
      </c>
      <c r="BW32" s="94">
        <v>13</v>
      </c>
      <c r="BY32" s="94">
        <v>24</v>
      </c>
      <c r="BZ32" s="94">
        <v>7.35</v>
      </c>
    </row>
    <row r="33" spans="1:78">
      <c r="A33" s="718"/>
      <c r="B33" s="24">
        <v>42882</v>
      </c>
      <c r="C33" s="69">
        <v>100.6</v>
      </c>
      <c r="D33" s="70">
        <v>0.42399999999999999</v>
      </c>
      <c r="E33" s="71">
        <v>111</v>
      </c>
      <c r="F33" s="71">
        <v>90</v>
      </c>
      <c r="G33" s="72">
        <v>24</v>
      </c>
      <c r="H33" s="72">
        <v>0</v>
      </c>
      <c r="I33" s="72">
        <v>24</v>
      </c>
      <c r="J33" s="72">
        <v>0</v>
      </c>
      <c r="K33" s="106">
        <v>0</v>
      </c>
      <c r="L33" s="106">
        <v>0</v>
      </c>
      <c r="M33" s="106">
        <v>0</v>
      </c>
      <c r="N33" s="106">
        <v>0</v>
      </c>
      <c r="O33" s="106">
        <v>12</v>
      </c>
      <c r="P33" s="106">
        <v>0</v>
      </c>
      <c r="Q33" s="106">
        <v>3387</v>
      </c>
      <c r="R33" s="75">
        <v>3106</v>
      </c>
      <c r="S33" s="75">
        <v>3106</v>
      </c>
      <c r="T33" s="76">
        <v>3035</v>
      </c>
      <c r="U33" s="76">
        <v>3142</v>
      </c>
      <c r="V33" s="72">
        <v>40</v>
      </c>
      <c r="W33" s="72">
        <v>0</v>
      </c>
      <c r="X33" s="72">
        <v>41</v>
      </c>
      <c r="Y33" s="71">
        <v>0</v>
      </c>
      <c r="Z33" s="72">
        <v>60</v>
      </c>
      <c r="AA33" s="71">
        <v>0</v>
      </c>
      <c r="AB33" s="77">
        <f t="shared" si="0"/>
        <v>107</v>
      </c>
      <c r="AC33" s="78">
        <f t="shared" si="1"/>
        <v>-71</v>
      </c>
      <c r="AD33" s="71">
        <v>139</v>
      </c>
      <c r="AE33" s="79">
        <f t="shared" si="2"/>
        <v>0.94184652278177461</v>
      </c>
      <c r="AF33" s="80">
        <f t="shared" si="3"/>
        <v>141.125</v>
      </c>
      <c r="AG33" s="79">
        <f t="shared" si="4"/>
        <v>0.8960732211396516</v>
      </c>
      <c r="AH33" s="81">
        <f t="shared" si="5"/>
        <v>1</v>
      </c>
      <c r="AI33" s="82">
        <f t="shared" si="6"/>
        <v>0.93971631205673767</v>
      </c>
      <c r="AJ33" s="130">
        <v>8.52</v>
      </c>
      <c r="AK33" s="103">
        <v>140.61000000000001</v>
      </c>
      <c r="AL33" s="103">
        <f t="shared" si="7"/>
        <v>1197.9972</v>
      </c>
      <c r="AM33" s="49">
        <v>27.021000000000001</v>
      </c>
      <c r="AN33" s="71">
        <v>948</v>
      </c>
      <c r="AO33" s="87">
        <f t="shared" si="8"/>
        <v>25615.907999999999</v>
      </c>
      <c r="AP33" s="88">
        <f t="shared" si="9"/>
        <v>8834.8946293245463</v>
      </c>
      <c r="AQ33" s="103">
        <f t="shared" si="10"/>
        <v>129.41666666666666</v>
      </c>
      <c r="AR33" s="71">
        <v>0</v>
      </c>
      <c r="AS33" s="91">
        <v>0</v>
      </c>
      <c r="AT33" s="91">
        <v>0</v>
      </c>
      <c r="AU33" s="71">
        <v>0</v>
      </c>
      <c r="AV33" s="91">
        <v>17</v>
      </c>
      <c r="AW33" s="71">
        <v>720</v>
      </c>
      <c r="AX33" s="71">
        <v>0</v>
      </c>
      <c r="AY33" s="4"/>
      <c r="AZ33" s="92">
        <v>956</v>
      </c>
      <c r="BA33" s="92">
        <v>976</v>
      </c>
      <c r="BB33" s="92">
        <v>1210</v>
      </c>
      <c r="BC33" s="92">
        <f t="shared" si="11"/>
        <v>20</v>
      </c>
      <c r="BD33" s="92">
        <f t="shared" si="12"/>
        <v>8834.8946293245463</v>
      </c>
      <c r="BE33" s="94">
        <f t="shared" si="13"/>
        <v>50.416666666666664</v>
      </c>
      <c r="BF33" s="129">
        <v>1.3280000000000001</v>
      </c>
      <c r="BG33" s="130">
        <v>1.282</v>
      </c>
      <c r="BH33" s="131">
        <v>28</v>
      </c>
      <c r="BI33" s="132">
        <v>26</v>
      </c>
      <c r="BJ33" s="132">
        <v>21.7</v>
      </c>
      <c r="BK33" s="132">
        <v>24</v>
      </c>
      <c r="BL33" s="99">
        <v>979</v>
      </c>
      <c r="BM33" s="132">
        <v>50.04</v>
      </c>
      <c r="BN33" s="133">
        <v>0.93240000000000001</v>
      </c>
      <c r="BO33" s="132">
        <v>92.3</v>
      </c>
      <c r="BP33" s="131">
        <v>85.9</v>
      </c>
      <c r="BQ33" s="54">
        <f t="shared" si="14"/>
        <v>-6.3999999999999915</v>
      </c>
      <c r="BR33" s="92">
        <v>12758</v>
      </c>
      <c r="BS33" s="92">
        <v>12734</v>
      </c>
      <c r="BT33" s="56">
        <f t="shared" si="15"/>
        <v>-24</v>
      </c>
      <c r="BU33" s="92">
        <f t="shared" si="16"/>
        <v>2.6100000000000003</v>
      </c>
      <c r="BV33" s="94">
        <v>23</v>
      </c>
      <c r="BW33" s="94">
        <v>23</v>
      </c>
      <c r="BY33" s="94">
        <v>24</v>
      </c>
      <c r="BZ33" s="94">
        <v>7.88</v>
      </c>
    </row>
    <row r="34" spans="1:78">
      <c r="A34" s="718" t="s">
        <v>220</v>
      </c>
      <c r="B34" s="24">
        <v>42883</v>
      </c>
      <c r="C34" s="25">
        <v>100.6</v>
      </c>
      <c r="D34" s="345">
        <v>0.42699999999999999</v>
      </c>
      <c r="E34" s="27">
        <v>112</v>
      </c>
      <c r="F34" s="27">
        <v>88</v>
      </c>
      <c r="G34" s="28">
        <v>24</v>
      </c>
      <c r="H34" s="28">
        <v>0</v>
      </c>
      <c r="I34" s="28">
        <v>24</v>
      </c>
      <c r="J34" s="28">
        <v>0</v>
      </c>
      <c r="K34" s="29">
        <v>0</v>
      </c>
      <c r="L34" s="29">
        <v>0</v>
      </c>
      <c r="M34" s="29">
        <v>0</v>
      </c>
      <c r="N34" s="29">
        <v>0</v>
      </c>
      <c r="O34" s="29">
        <v>0</v>
      </c>
      <c r="P34" s="29">
        <v>0</v>
      </c>
      <c r="Q34" s="29">
        <v>3392</v>
      </c>
      <c r="R34" s="30">
        <v>2884</v>
      </c>
      <c r="S34" s="30">
        <v>2884</v>
      </c>
      <c r="T34" s="31">
        <v>2818</v>
      </c>
      <c r="U34" s="31">
        <v>2919</v>
      </c>
      <c r="V34" s="28">
        <v>40</v>
      </c>
      <c r="W34" s="28">
        <v>0</v>
      </c>
      <c r="X34" s="28">
        <v>41</v>
      </c>
      <c r="Y34" s="28">
        <v>0</v>
      </c>
      <c r="Z34" s="28">
        <v>60</v>
      </c>
      <c r="AA34" s="27">
        <v>0</v>
      </c>
      <c r="AB34" s="32">
        <f t="shared" si="0"/>
        <v>101</v>
      </c>
      <c r="AC34" s="33">
        <f t="shared" si="1"/>
        <v>-66</v>
      </c>
      <c r="AD34" s="27">
        <v>124</v>
      </c>
      <c r="AE34" s="34">
        <f t="shared" si="2"/>
        <v>0.98084677419354838</v>
      </c>
      <c r="AF34" s="35">
        <f t="shared" si="3"/>
        <v>141.33333333333334</v>
      </c>
      <c r="AG34" s="34">
        <f t="shared" si="4"/>
        <v>0.83077830188679247</v>
      </c>
      <c r="AH34" s="36">
        <f t="shared" si="5"/>
        <v>1</v>
      </c>
      <c r="AI34" s="37">
        <f t="shared" si="6"/>
        <v>0.86524822695035464</v>
      </c>
      <c r="AJ34" s="49">
        <v>8.5250000000000004</v>
      </c>
      <c r="AK34" s="40">
        <v>144.77000000000001</v>
      </c>
      <c r="AL34" s="40">
        <f t="shared" si="7"/>
        <v>1234.16425</v>
      </c>
      <c r="AM34" s="49">
        <v>24.440999999999999</v>
      </c>
      <c r="AN34" s="27">
        <v>949</v>
      </c>
      <c r="AO34" s="42">
        <f t="shared" si="8"/>
        <v>23194.508999999998</v>
      </c>
      <c r="AP34" s="43">
        <f t="shared" si="9"/>
        <v>8668.7981724627389</v>
      </c>
      <c r="AQ34" s="40">
        <f t="shared" si="10"/>
        <v>120.16666666666667</v>
      </c>
      <c r="AR34" s="27">
        <v>0</v>
      </c>
      <c r="AS34" s="45">
        <v>0</v>
      </c>
      <c r="AT34" s="45">
        <v>0</v>
      </c>
      <c r="AU34" s="27">
        <v>0</v>
      </c>
      <c r="AV34" s="45">
        <v>19</v>
      </c>
      <c r="AW34" s="27">
        <v>1440</v>
      </c>
      <c r="AX34" s="27">
        <v>0</v>
      </c>
      <c r="AY34" s="4"/>
      <c r="AZ34" s="46">
        <v>957</v>
      </c>
      <c r="BA34" s="46">
        <v>976</v>
      </c>
      <c r="BB34" s="46">
        <v>986</v>
      </c>
      <c r="BC34" s="46">
        <f t="shared" si="11"/>
        <v>19</v>
      </c>
      <c r="BD34" s="46">
        <f t="shared" si="12"/>
        <v>8668.7981724627389</v>
      </c>
      <c r="BE34" s="136">
        <f t="shared" si="13"/>
        <v>41.083333333333336</v>
      </c>
      <c r="BF34" s="48">
        <v>0</v>
      </c>
      <c r="BG34" s="49">
        <v>0</v>
      </c>
      <c r="BH34" s="50">
        <v>28</v>
      </c>
      <c r="BI34" s="51">
        <v>25.9</v>
      </c>
      <c r="BJ34" s="50">
        <v>21.6</v>
      </c>
      <c r="BK34" s="50">
        <v>23.9</v>
      </c>
      <c r="BL34" s="52">
        <v>979</v>
      </c>
      <c r="BM34" s="50">
        <v>50.08</v>
      </c>
      <c r="BN34" s="53">
        <v>0.93159999999999998</v>
      </c>
      <c r="BO34" s="51">
        <v>92.2</v>
      </c>
      <c r="BP34" s="50">
        <v>85.8</v>
      </c>
      <c r="BQ34" s="54">
        <f t="shared" si="14"/>
        <v>-6.4000000000000057</v>
      </c>
      <c r="BR34" s="46">
        <v>12749</v>
      </c>
      <c r="BS34" s="46">
        <v>12689</v>
      </c>
      <c r="BT34" s="56">
        <f t="shared" si="15"/>
        <v>-60</v>
      </c>
      <c r="BU34" s="46">
        <f t="shared" si="16"/>
        <v>0</v>
      </c>
      <c r="BV34" s="47">
        <v>0</v>
      </c>
      <c r="BW34" s="47">
        <v>0</v>
      </c>
      <c r="BY34" s="47">
        <v>24</v>
      </c>
      <c r="BZ34" s="47">
        <v>7.52</v>
      </c>
    </row>
    <row r="35" spans="1:78">
      <c r="A35" s="718"/>
      <c r="B35" s="24">
        <v>42884</v>
      </c>
      <c r="C35" s="25">
        <v>95</v>
      </c>
      <c r="D35" s="345">
        <v>0.432</v>
      </c>
      <c r="E35" s="27">
        <v>105</v>
      </c>
      <c r="F35" s="27">
        <v>84</v>
      </c>
      <c r="G35" s="28">
        <v>24</v>
      </c>
      <c r="H35" s="28">
        <v>0</v>
      </c>
      <c r="I35" s="28">
        <v>24</v>
      </c>
      <c r="J35" s="28">
        <v>0</v>
      </c>
      <c r="K35" s="29">
        <v>0</v>
      </c>
      <c r="L35" s="29">
        <v>0</v>
      </c>
      <c r="M35" s="29">
        <v>0</v>
      </c>
      <c r="N35" s="29">
        <v>0</v>
      </c>
      <c r="O35" s="29">
        <v>0</v>
      </c>
      <c r="P35" s="29">
        <v>0</v>
      </c>
      <c r="Q35" s="29">
        <v>3447</v>
      </c>
      <c r="R35" s="30">
        <v>2943</v>
      </c>
      <c r="S35" s="30">
        <v>2943</v>
      </c>
      <c r="T35" s="31">
        <v>2876</v>
      </c>
      <c r="U35" s="31">
        <v>2972</v>
      </c>
      <c r="V35" s="28">
        <v>41</v>
      </c>
      <c r="W35" s="28">
        <v>0</v>
      </c>
      <c r="X35" s="28">
        <v>41</v>
      </c>
      <c r="Y35" s="28">
        <v>0</v>
      </c>
      <c r="Z35" s="28">
        <v>60</v>
      </c>
      <c r="AA35" s="27">
        <v>0</v>
      </c>
      <c r="AB35" s="32">
        <f t="shared" si="0"/>
        <v>96</v>
      </c>
      <c r="AC35" s="33">
        <f t="shared" si="1"/>
        <v>-67</v>
      </c>
      <c r="AD35" s="27">
        <v>127</v>
      </c>
      <c r="AE35" s="34">
        <f t="shared" si="2"/>
        <v>0.97506561679790027</v>
      </c>
      <c r="AF35" s="35">
        <f t="shared" si="3"/>
        <v>143.625</v>
      </c>
      <c r="AG35" s="34">
        <f t="shared" si="4"/>
        <v>0.83434870902233826</v>
      </c>
      <c r="AH35" s="36">
        <f t="shared" si="5"/>
        <v>1</v>
      </c>
      <c r="AI35" s="37">
        <f t="shared" si="6"/>
        <v>0.86619718309859162</v>
      </c>
      <c r="AJ35" s="49">
        <v>8.5109999999999992</v>
      </c>
      <c r="AK35" s="40">
        <v>143.71</v>
      </c>
      <c r="AL35" s="40">
        <f t="shared" si="7"/>
        <v>1223.11581</v>
      </c>
      <c r="AM35" s="49">
        <v>24.981999999999999</v>
      </c>
      <c r="AN35" s="27">
        <v>945</v>
      </c>
      <c r="AO35" s="42">
        <f t="shared" si="8"/>
        <v>23607.989999999998</v>
      </c>
      <c r="AP35" s="43">
        <f t="shared" si="9"/>
        <v>8633.903271905423</v>
      </c>
      <c r="AQ35" s="40">
        <f t="shared" si="10"/>
        <v>122.625</v>
      </c>
      <c r="AR35" s="27">
        <v>0</v>
      </c>
      <c r="AS35" s="45">
        <v>0</v>
      </c>
      <c r="AT35" s="45">
        <v>0</v>
      </c>
      <c r="AU35" s="27">
        <v>0</v>
      </c>
      <c r="AV35" s="45">
        <v>19</v>
      </c>
      <c r="AW35" s="27">
        <v>1440</v>
      </c>
      <c r="AX35" s="27">
        <v>0</v>
      </c>
      <c r="AY35" s="4"/>
      <c r="AZ35" s="46">
        <v>976</v>
      </c>
      <c r="BA35" s="46">
        <v>997</v>
      </c>
      <c r="BB35" s="46">
        <v>999</v>
      </c>
      <c r="BC35" s="46">
        <f t="shared" si="11"/>
        <v>21</v>
      </c>
      <c r="BD35" s="46">
        <f t="shared" si="12"/>
        <v>8633.903271905423</v>
      </c>
      <c r="BE35" s="136">
        <f t="shared" si="13"/>
        <v>41.625</v>
      </c>
      <c r="BF35" s="48">
        <v>0</v>
      </c>
      <c r="BG35" s="49">
        <v>0</v>
      </c>
      <c r="BH35" s="50">
        <v>28.64</v>
      </c>
      <c r="BI35" s="50">
        <v>26.47</v>
      </c>
      <c r="BJ35" s="51">
        <v>22.18</v>
      </c>
      <c r="BK35" s="50">
        <v>24.03</v>
      </c>
      <c r="BL35" s="52">
        <v>981.1</v>
      </c>
      <c r="BM35" s="50">
        <v>50.1</v>
      </c>
      <c r="BN35" s="53">
        <v>0.93169999999999997</v>
      </c>
      <c r="BO35" s="61">
        <v>92.7</v>
      </c>
      <c r="BP35" s="50">
        <v>86.05</v>
      </c>
      <c r="BQ35" s="54">
        <f t="shared" si="14"/>
        <v>-6.6500000000000057</v>
      </c>
      <c r="BR35" s="46">
        <v>12702</v>
      </c>
      <c r="BS35" s="46">
        <v>12654</v>
      </c>
      <c r="BT35" s="56">
        <f t="shared" si="15"/>
        <v>-48</v>
      </c>
      <c r="BU35" s="46">
        <f t="shared" si="16"/>
        <v>0</v>
      </c>
      <c r="BV35" s="47">
        <v>0</v>
      </c>
      <c r="BW35" s="47">
        <v>0</v>
      </c>
      <c r="BY35" s="47">
        <v>24</v>
      </c>
      <c r="BZ35" s="47">
        <v>6.77</v>
      </c>
    </row>
    <row r="36" spans="1:78">
      <c r="A36" s="718"/>
      <c r="B36" s="24">
        <v>42885</v>
      </c>
      <c r="C36" s="25">
        <v>95.7</v>
      </c>
      <c r="D36" s="345">
        <v>0.46800000000000003</v>
      </c>
      <c r="E36" s="27">
        <v>108</v>
      </c>
      <c r="F36" s="27">
        <v>84</v>
      </c>
      <c r="G36" s="28">
        <v>24</v>
      </c>
      <c r="H36" s="28">
        <v>0</v>
      </c>
      <c r="I36" s="28">
        <v>24</v>
      </c>
      <c r="J36" s="28">
        <v>0</v>
      </c>
      <c r="K36" s="29">
        <v>0</v>
      </c>
      <c r="L36" s="29">
        <v>0</v>
      </c>
      <c r="M36" s="29">
        <v>0</v>
      </c>
      <c r="N36" s="29">
        <v>0</v>
      </c>
      <c r="O36" s="29">
        <v>0</v>
      </c>
      <c r="P36" s="29">
        <v>0</v>
      </c>
      <c r="Q36" s="29">
        <v>3440</v>
      </c>
      <c r="R36" s="30">
        <v>2926</v>
      </c>
      <c r="S36" s="30">
        <v>2926</v>
      </c>
      <c r="T36" s="31">
        <v>2860</v>
      </c>
      <c r="U36" s="31">
        <v>2964</v>
      </c>
      <c r="V36" s="28">
        <v>41</v>
      </c>
      <c r="W36" s="28">
        <v>0</v>
      </c>
      <c r="X36" s="28">
        <v>41</v>
      </c>
      <c r="Y36" s="28">
        <v>0</v>
      </c>
      <c r="Z36" s="28">
        <v>60</v>
      </c>
      <c r="AA36" s="27">
        <v>0</v>
      </c>
      <c r="AB36" s="32">
        <f t="shared" si="0"/>
        <v>104</v>
      </c>
      <c r="AC36" s="33">
        <f t="shared" si="1"/>
        <v>-66</v>
      </c>
      <c r="AD36" s="27">
        <v>127</v>
      </c>
      <c r="AE36" s="34">
        <f t="shared" si="2"/>
        <v>0.97244094488188981</v>
      </c>
      <c r="AF36" s="35">
        <f t="shared" si="3"/>
        <v>143.33333333333334</v>
      </c>
      <c r="AG36" s="34">
        <f t="shared" si="4"/>
        <v>0.83139534883720934</v>
      </c>
      <c r="AH36" s="36">
        <f t="shared" si="5"/>
        <v>1</v>
      </c>
      <c r="AI36" s="37">
        <f t="shared" si="6"/>
        <v>0.86619718309859162</v>
      </c>
      <c r="AJ36" s="49">
        <v>8.5570000000000004</v>
      </c>
      <c r="AK36" s="40">
        <v>141.02000000000001</v>
      </c>
      <c r="AL36" s="40">
        <f t="shared" si="7"/>
        <v>1206.7081400000002</v>
      </c>
      <c r="AM36" s="49">
        <v>24.823</v>
      </c>
      <c r="AN36" s="27">
        <v>945</v>
      </c>
      <c r="AO36" s="42">
        <f t="shared" si="8"/>
        <v>23457.735000000001</v>
      </c>
      <c r="AP36" s="43">
        <f t="shared" si="9"/>
        <v>8623.9311678321683</v>
      </c>
      <c r="AQ36" s="40">
        <f t="shared" si="10"/>
        <v>121.91666666666667</v>
      </c>
      <c r="AR36" s="27">
        <v>0</v>
      </c>
      <c r="AS36" s="45">
        <v>0</v>
      </c>
      <c r="AT36" s="45">
        <v>0</v>
      </c>
      <c r="AU36" s="27">
        <v>0</v>
      </c>
      <c r="AV36" s="45">
        <v>19</v>
      </c>
      <c r="AW36" s="27">
        <v>1440</v>
      </c>
      <c r="AX36" s="27">
        <v>0</v>
      </c>
      <c r="AY36" s="4"/>
      <c r="AZ36" s="46">
        <v>978</v>
      </c>
      <c r="BA36" s="46">
        <v>992</v>
      </c>
      <c r="BB36" s="46">
        <v>994</v>
      </c>
      <c r="BC36" s="46">
        <f t="shared" si="11"/>
        <v>14</v>
      </c>
      <c r="BD36" s="46">
        <f t="shared" si="12"/>
        <v>8623.9311678321683</v>
      </c>
      <c r="BE36" s="136">
        <f t="shared" si="13"/>
        <v>41.416666666666664</v>
      </c>
      <c r="BF36" s="48">
        <v>0</v>
      </c>
      <c r="BG36" s="49">
        <v>0</v>
      </c>
      <c r="BH36" s="50">
        <v>28.57</v>
      </c>
      <c r="BI36" s="51">
        <v>26.35</v>
      </c>
      <c r="BJ36" s="50">
        <v>22.03</v>
      </c>
      <c r="BK36" s="50">
        <v>23.95</v>
      </c>
      <c r="BL36" s="52">
        <v>979.5</v>
      </c>
      <c r="BM36" s="50">
        <v>50.09</v>
      </c>
      <c r="BN36" s="53">
        <v>0.93220000000000003</v>
      </c>
      <c r="BO36" s="51">
        <v>92.98</v>
      </c>
      <c r="BP36" s="50">
        <v>86.12</v>
      </c>
      <c r="BQ36" s="54">
        <f t="shared" si="14"/>
        <v>-6.8599999999999994</v>
      </c>
      <c r="BR36" s="46">
        <v>12706</v>
      </c>
      <c r="BS36" s="46">
        <v>12667</v>
      </c>
      <c r="BT36" s="56">
        <f t="shared" si="15"/>
        <v>-39</v>
      </c>
      <c r="BU36" s="46">
        <f t="shared" si="16"/>
        <v>0</v>
      </c>
      <c r="BV36" s="47">
        <v>0</v>
      </c>
      <c r="BW36" s="47">
        <v>0</v>
      </c>
      <c r="BY36" s="47">
        <v>24</v>
      </c>
      <c r="BZ36" s="47">
        <v>7.17</v>
      </c>
    </row>
    <row r="37" spans="1:78">
      <c r="A37" s="718"/>
      <c r="B37" s="24">
        <v>42886</v>
      </c>
      <c r="C37" s="25">
        <v>92.1</v>
      </c>
      <c r="D37" s="345">
        <v>0.48</v>
      </c>
      <c r="E37" s="27">
        <v>99</v>
      </c>
      <c r="F37" s="27">
        <v>84</v>
      </c>
      <c r="G37" s="28">
        <v>24</v>
      </c>
      <c r="H37" s="28">
        <v>0</v>
      </c>
      <c r="I37" s="28">
        <v>24</v>
      </c>
      <c r="J37" s="28">
        <v>0</v>
      </c>
      <c r="K37" s="29">
        <v>0</v>
      </c>
      <c r="L37" s="29">
        <v>0</v>
      </c>
      <c r="M37" s="29">
        <v>0</v>
      </c>
      <c r="N37" s="29">
        <v>0</v>
      </c>
      <c r="O37" s="29">
        <v>12</v>
      </c>
      <c r="P37" s="29">
        <v>0</v>
      </c>
      <c r="Q37" s="29">
        <v>3479</v>
      </c>
      <c r="R37" s="30">
        <v>3134</v>
      </c>
      <c r="S37" s="30">
        <v>3134</v>
      </c>
      <c r="T37" s="31">
        <v>3074</v>
      </c>
      <c r="U37" s="31">
        <v>3186</v>
      </c>
      <c r="V37" s="28">
        <v>41</v>
      </c>
      <c r="W37" s="28">
        <v>0</v>
      </c>
      <c r="X37" s="28">
        <v>42</v>
      </c>
      <c r="Y37" s="28">
        <v>0</v>
      </c>
      <c r="Z37" s="28">
        <v>60</v>
      </c>
      <c r="AA37" s="27">
        <v>0</v>
      </c>
      <c r="AB37" s="32">
        <f t="shared" si="0"/>
        <v>112</v>
      </c>
      <c r="AC37" s="33">
        <f t="shared" si="1"/>
        <v>-60</v>
      </c>
      <c r="AD37" s="27">
        <v>143</v>
      </c>
      <c r="AE37" s="34">
        <f t="shared" si="2"/>
        <v>0.92832167832167833</v>
      </c>
      <c r="AF37" s="35">
        <f t="shared" si="3"/>
        <v>144.95833333333334</v>
      </c>
      <c r="AG37" s="34">
        <f t="shared" si="4"/>
        <v>0.88358723771198622</v>
      </c>
      <c r="AH37" s="36">
        <f t="shared" si="5"/>
        <v>1</v>
      </c>
      <c r="AI37" s="37">
        <f t="shared" si="6"/>
        <v>0.93706293706293708</v>
      </c>
      <c r="AJ37" s="49">
        <v>8.5649999999999995</v>
      </c>
      <c r="AK37" s="40">
        <v>139.91999999999999</v>
      </c>
      <c r="AL37" s="40">
        <f t="shared" si="7"/>
        <v>1198.4147999999998</v>
      </c>
      <c r="AM37" s="351">
        <v>27.254999999999999</v>
      </c>
      <c r="AN37" s="27">
        <v>946</v>
      </c>
      <c r="AO37" s="42">
        <f t="shared" si="8"/>
        <v>25783.23</v>
      </c>
      <c r="AP37" s="43">
        <f t="shared" si="9"/>
        <v>8777.3730644111893</v>
      </c>
      <c r="AQ37" s="40">
        <f t="shared" si="10"/>
        <v>130.58333333333334</v>
      </c>
      <c r="AR37" s="27">
        <v>0</v>
      </c>
      <c r="AS37" s="45">
        <v>0</v>
      </c>
      <c r="AT37" s="45">
        <v>0</v>
      </c>
      <c r="AU37" s="27">
        <v>0</v>
      </c>
      <c r="AV37" s="45">
        <v>18</v>
      </c>
      <c r="AW37" s="27">
        <v>720</v>
      </c>
      <c r="AX37" s="27">
        <v>0</v>
      </c>
      <c r="AY37" s="4"/>
      <c r="AZ37" s="46">
        <v>993</v>
      </c>
      <c r="BA37" s="46">
        <v>1001</v>
      </c>
      <c r="BB37" s="46">
        <v>1192</v>
      </c>
      <c r="BC37" s="46">
        <f t="shared" si="11"/>
        <v>8</v>
      </c>
      <c r="BD37" s="46">
        <f t="shared" si="12"/>
        <v>8777.3730644111893</v>
      </c>
      <c r="BE37" s="136">
        <f t="shared" si="13"/>
        <v>49.666666666666664</v>
      </c>
      <c r="BF37" s="48">
        <v>1.109</v>
      </c>
      <c r="BG37" s="49">
        <v>1.103</v>
      </c>
      <c r="BH37" s="50">
        <v>28.9</v>
      </c>
      <c r="BI37" s="51">
        <v>26.6</v>
      </c>
      <c r="BJ37" s="50">
        <v>22.3</v>
      </c>
      <c r="BK37" s="50">
        <v>23.9</v>
      </c>
      <c r="BL37" s="52">
        <v>980.8</v>
      </c>
      <c r="BM37" s="50">
        <v>50.17</v>
      </c>
      <c r="BN37" s="63">
        <v>0.9325</v>
      </c>
      <c r="BO37" s="50">
        <v>93.46</v>
      </c>
      <c r="BP37" s="50">
        <v>86.38</v>
      </c>
      <c r="BQ37" s="54">
        <f t="shared" si="14"/>
        <v>-7.0799999999999983</v>
      </c>
      <c r="BR37" s="46">
        <v>12642</v>
      </c>
      <c r="BS37" s="46">
        <v>12640</v>
      </c>
      <c r="BT37" s="56">
        <f t="shared" si="15"/>
        <v>-2</v>
      </c>
      <c r="BU37" s="46">
        <f t="shared" si="16"/>
        <v>2.2119999999999997</v>
      </c>
      <c r="BV37" s="47">
        <v>13</v>
      </c>
      <c r="BW37" s="47">
        <v>13</v>
      </c>
      <c r="BY37" s="47">
        <v>24</v>
      </c>
      <c r="BZ37" s="47">
        <v>7.33</v>
      </c>
    </row>
    <row r="38" spans="1:78">
      <c r="A38" s="718"/>
      <c r="B38" s="24">
        <v>42887</v>
      </c>
      <c r="C38" s="25"/>
      <c r="D38" s="345"/>
      <c r="E38" s="27"/>
      <c r="F38" s="27"/>
      <c r="G38" s="28"/>
      <c r="H38" s="28"/>
      <c r="I38" s="28"/>
      <c r="J38" s="28"/>
      <c r="K38" s="29"/>
      <c r="L38" s="29"/>
      <c r="M38" s="29"/>
      <c r="N38" s="29"/>
      <c r="O38" s="29"/>
      <c r="P38" s="29"/>
      <c r="Q38" s="29"/>
      <c r="R38" s="30"/>
      <c r="S38" s="30"/>
      <c r="T38" s="31"/>
      <c r="U38" s="31"/>
      <c r="V38" s="28"/>
      <c r="W38" s="28"/>
      <c r="X38" s="28"/>
      <c r="Y38" s="28"/>
      <c r="Z38" s="28"/>
      <c r="AA38" s="27"/>
      <c r="AB38" s="32">
        <f t="shared" si="0"/>
        <v>0</v>
      </c>
      <c r="AC38" s="33">
        <f t="shared" si="1"/>
        <v>0</v>
      </c>
      <c r="AD38" s="27"/>
      <c r="AE38" s="34" t="str">
        <f t="shared" si="2"/>
        <v>no data</v>
      </c>
      <c r="AF38" s="35" t="str">
        <f t="shared" si="3"/>
        <v>no data</v>
      </c>
      <c r="AG38" s="34" t="str">
        <f t="shared" si="4"/>
        <v>no data</v>
      </c>
      <c r="AH38" s="36" t="e">
        <f t="shared" si="5"/>
        <v>#DIV/0!</v>
      </c>
      <c r="AI38" s="37" t="str">
        <f t="shared" si="6"/>
        <v>no data</v>
      </c>
      <c r="AJ38" s="49"/>
      <c r="AK38" s="40"/>
      <c r="AL38" s="40">
        <f t="shared" si="7"/>
        <v>0</v>
      </c>
      <c r="AM38" s="49"/>
      <c r="AN38" s="27"/>
      <c r="AO38" s="42">
        <f t="shared" si="8"/>
        <v>0</v>
      </c>
      <c r="AP38" s="43" t="str">
        <f t="shared" si="9"/>
        <v>no data</v>
      </c>
      <c r="AQ38" s="40">
        <f t="shared" si="10"/>
        <v>0</v>
      </c>
      <c r="AR38" s="27"/>
      <c r="AS38" s="45"/>
      <c r="AT38" s="45"/>
      <c r="AU38" s="27"/>
      <c r="AV38" s="45"/>
      <c r="AW38" s="27"/>
      <c r="AX38" s="27"/>
      <c r="AY38" s="4"/>
      <c r="AZ38" s="46"/>
      <c r="BA38" s="46"/>
      <c r="BB38" s="46"/>
      <c r="BC38" s="46">
        <f t="shared" si="11"/>
        <v>0</v>
      </c>
      <c r="BD38" s="46" t="str">
        <f t="shared" si="12"/>
        <v>no data</v>
      </c>
      <c r="BE38" s="136">
        <f t="shared" si="13"/>
        <v>0</v>
      </c>
      <c r="BF38" s="48"/>
      <c r="BG38" s="49"/>
      <c r="BH38" s="50"/>
      <c r="BI38" s="51"/>
      <c r="BJ38" s="52"/>
      <c r="BK38" s="52"/>
      <c r="BL38" s="52"/>
      <c r="BM38" s="50"/>
      <c r="BN38" s="53"/>
      <c r="BO38" s="47"/>
      <c r="BP38" s="47"/>
      <c r="BQ38" s="54">
        <f t="shared" si="14"/>
        <v>0</v>
      </c>
      <c r="BR38" s="46"/>
      <c r="BS38" s="46"/>
      <c r="BT38" s="56">
        <f t="shared" si="15"/>
        <v>0</v>
      </c>
      <c r="BU38" s="46">
        <f t="shared" si="16"/>
        <v>0</v>
      </c>
      <c r="BV38" s="47"/>
      <c r="BW38" s="47"/>
      <c r="BY38" s="47"/>
      <c r="BZ38" s="47"/>
    </row>
    <row r="39" spans="1:78">
      <c r="A39" s="718"/>
      <c r="B39" s="24">
        <v>42888</v>
      </c>
      <c r="C39" s="25"/>
      <c r="D39" s="345"/>
      <c r="E39" s="27"/>
      <c r="F39" s="27"/>
      <c r="G39" s="28"/>
      <c r="H39" s="28"/>
      <c r="I39" s="28"/>
      <c r="J39" s="28"/>
      <c r="K39" s="29"/>
      <c r="L39" s="29"/>
      <c r="M39" s="29"/>
      <c r="N39" s="29"/>
      <c r="O39" s="29"/>
      <c r="P39" s="29"/>
      <c r="Q39" s="29"/>
      <c r="R39" s="30"/>
      <c r="S39" s="30"/>
      <c r="T39" s="31"/>
      <c r="U39" s="31"/>
      <c r="V39" s="28"/>
      <c r="W39" s="28"/>
      <c r="X39" s="28"/>
      <c r="Y39" s="28"/>
      <c r="Z39" s="28"/>
      <c r="AA39" s="27"/>
      <c r="AB39" s="32">
        <f t="shared" si="0"/>
        <v>0</v>
      </c>
      <c r="AC39" s="33">
        <f t="shared" si="1"/>
        <v>0</v>
      </c>
      <c r="AD39" s="27"/>
      <c r="AE39" s="34" t="str">
        <f t="shared" si="2"/>
        <v>no data</v>
      </c>
      <c r="AF39" s="35" t="str">
        <f t="shared" si="3"/>
        <v>no data</v>
      </c>
      <c r="AG39" s="34" t="str">
        <f t="shared" si="4"/>
        <v>no data</v>
      </c>
      <c r="AH39" s="36" t="e">
        <f t="shared" si="5"/>
        <v>#DIV/0!</v>
      </c>
      <c r="AI39" s="37" t="str">
        <f t="shared" si="6"/>
        <v>no data</v>
      </c>
      <c r="AJ39" s="49"/>
      <c r="AK39" s="40"/>
      <c r="AL39" s="40">
        <f t="shared" si="7"/>
        <v>0</v>
      </c>
      <c r="AM39" s="49"/>
      <c r="AN39" s="27"/>
      <c r="AO39" s="42">
        <f t="shared" si="8"/>
        <v>0</v>
      </c>
      <c r="AP39" s="43" t="str">
        <f t="shared" si="9"/>
        <v>no data</v>
      </c>
      <c r="AQ39" s="40">
        <f t="shared" si="10"/>
        <v>0</v>
      </c>
      <c r="AR39" s="27"/>
      <c r="AS39" s="45"/>
      <c r="AT39" s="45"/>
      <c r="AU39" s="27"/>
      <c r="AV39" s="45"/>
      <c r="AW39" s="27"/>
      <c r="AX39" s="27"/>
      <c r="AY39" s="4"/>
      <c r="AZ39" s="46"/>
      <c r="BA39" s="46"/>
      <c r="BB39" s="46"/>
      <c r="BC39" s="46">
        <f t="shared" si="11"/>
        <v>0</v>
      </c>
      <c r="BD39" s="46" t="str">
        <f t="shared" si="12"/>
        <v>no data</v>
      </c>
      <c r="BE39" s="136">
        <f t="shared" si="13"/>
        <v>0</v>
      </c>
      <c r="BF39" s="48"/>
      <c r="BG39" s="49"/>
      <c r="BH39" s="50"/>
      <c r="BI39" s="51"/>
      <c r="BJ39" s="52"/>
      <c r="BK39" s="52"/>
      <c r="BL39" s="52"/>
      <c r="BM39" s="50"/>
      <c r="BN39" s="53"/>
      <c r="BO39" s="47"/>
      <c r="BP39" s="47"/>
      <c r="BQ39" s="54">
        <f t="shared" si="14"/>
        <v>0</v>
      </c>
      <c r="BR39" s="46"/>
      <c r="BS39" s="46"/>
      <c r="BT39" s="56">
        <f t="shared" si="15"/>
        <v>0</v>
      </c>
      <c r="BU39" s="46">
        <f t="shared" si="16"/>
        <v>0</v>
      </c>
      <c r="BV39" s="47"/>
      <c r="BW39" s="47"/>
      <c r="BY39" s="47"/>
      <c r="BZ39" s="47"/>
    </row>
    <row r="40" spans="1:78">
      <c r="A40" s="718"/>
      <c r="B40" s="24">
        <v>42889</v>
      </c>
      <c r="C40" s="25"/>
      <c r="D40" s="345"/>
      <c r="E40" s="27"/>
      <c r="F40" s="27"/>
      <c r="G40" s="28"/>
      <c r="H40" s="28"/>
      <c r="I40" s="28"/>
      <c r="J40" s="28"/>
      <c r="K40" s="29"/>
      <c r="L40" s="29"/>
      <c r="M40" s="29"/>
      <c r="N40" s="29"/>
      <c r="O40" s="29"/>
      <c r="P40" s="29"/>
      <c r="Q40" s="29"/>
      <c r="R40" s="30"/>
      <c r="S40" s="30"/>
      <c r="T40" s="31"/>
      <c r="U40" s="31"/>
      <c r="V40" s="28"/>
      <c r="W40" s="28"/>
      <c r="X40" s="28"/>
      <c r="Y40" s="28"/>
      <c r="Z40" s="28"/>
      <c r="AA40" s="27"/>
      <c r="AB40" s="32">
        <f t="shared" si="0"/>
        <v>0</v>
      </c>
      <c r="AC40" s="33">
        <f t="shared" si="1"/>
        <v>0</v>
      </c>
      <c r="AD40" s="27"/>
      <c r="AE40" s="34" t="str">
        <f t="shared" si="2"/>
        <v>no data</v>
      </c>
      <c r="AF40" s="35" t="str">
        <f t="shared" si="3"/>
        <v>no data</v>
      </c>
      <c r="AG40" s="34" t="str">
        <f t="shared" si="4"/>
        <v>no data</v>
      </c>
      <c r="AH40" s="36" t="e">
        <f t="shared" si="5"/>
        <v>#DIV/0!</v>
      </c>
      <c r="AI40" s="37" t="str">
        <f t="shared" si="6"/>
        <v>no data</v>
      </c>
      <c r="AJ40" s="49"/>
      <c r="AK40" s="40"/>
      <c r="AL40" s="40">
        <f t="shared" si="7"/>
        <v>0</v>
      </c>
      <c r="AM40" s="49"/>
      <c r="AN40" s="27"/>
      <c r="AO40" s="42">
        <f t="shared" si="8"/>
        <v>0</v>
      </c>
      <c r="AP40" s="43" t="str">
        <f t="shared" si="9"/>
        <v>no data</v>
      </c>
      <c r="AQ40" s="40">
        <f t="shared" si="10"/>
        <v>0</v>
      </c>
      <c r="AR40" s="27"/>
      <c r="AS40" s="45"/>
      <c r="AT40" s="45"/>
      <c r="AU40" s="27"/>
      <c r="AV40" s="45"/>
      <c r="AW40" s="27"/>
      <c r="AX40" s="27"/>
      <c r="AY40" s="4"/>
      <c r="AZ40" s="46"/>
      <c r="BA40" s="46"/>
      <c r="BB40" s="46"/>
      <c r="BC40" s="46">
        <f t="shared" si="11"/>
        <v>0</v>
      </c>
      <c r="BD40" s="46" t="str">
        <f t="shared" si="12"/>
        <v>no data</v>
      </c>
      <c r="BE40" s="136">
        <f t="shared" si="13"/>
        <v>0</v>
      </c>
      <c r="BF40" s="48"/>
      <c r="BG40" s="49"/>
      <c r="BH40" s="50"/>
      <c r="BI40" s="51"/>
      <c r="BJ40" s="52"/>
      <c r="BK40" s="52"/>
      <c r="BL40" s="52"/>
      <c r="BM40" s="50"/>
      <c r="BN40" s="53"/>
      <c r="BO40" s="47"/>
      <c r="BP40" s="47"/>
      <c r="BQ40" s="54">
        <f t="shared" si="14"/>
        <v>0</v>
      </c>
      <c r="BR40" s="46"/>
      <c r="BS40" s="46"/>
      <c r="BT40" s="56">
        <f t="shared" si="15"/>
        <v>0</v>
      </c>
      <c r="BU40" s="46">
        <f t="shared" si="16"/>
        <v>0</v>
      </c>
      <c r="BV40" s="137"/>
      <c r="BW40" s="137"/>
      <c r="BY40" s="67"/>
      <c r="BZ40" s="67"/>
    </row>
    <row r="41" spans="1:78">
      <c r="A41" s="138"/>
      <c r="B41" s="139" t="s">
        <v>85</v>
      </c>
      <c r="C41" s="140">
        <f>AVERAGE(C7:C37)</f>
        <v>94.602580645161282</v>
      </c>
      <c r="D41" s="141">
        <f>AVERAGE(D7:D37)</f>
        <v>0.40946129032258066</v>
      </c>
      <c r="E41" s="140">
        <f>AVERAGE(E7:E37)</f>
        <v>106.09677419354838</v>
      </c>
      <c r="F41" s="140">
        <f>AVERAGE(F7:F37)</f>
        <v>82.58064516129032</v>
      </c>
      <c r="G41" s="140">
        <f>SUM(G7:G37)+(INT(SUM(H7:H37)/60))</f>
        <v>740</v>
      </c>
      <c r="H41" s="140">
        <f>SUM(H7:H37)-(INT(SUM(H7:H37)/60)*60)</f>
        <v>15</v>
      </c>
      <c r="I41" s="140">
        <f>SUM(I7:I37)+(INT(SUM(J7:J37)/60))</f>
        <v>741</v>
      </c>
      <c r="J41" s="140">
        <f t="shared" ref="J41:P41" si="17">SUM(J7:J37)-(INT(SUM(J7:J37)/60)*60)</f>
        <v>6</v>
      </c>
      <c r="K41" s="140">
        <f t="shared" si="17"/>
        <v>0</v>
      </c>
      <c r="L41" s="140">
        <f t="shared" si="17"/>
        <v>0</v>
      </c>
      <c r="M41" s="140">
        <f t="shared" si="17"/>
        <v>0</v>
      </c>
      <c r="N41" s="140">
        <f t="shared" si="17"/>
        <v>0</v>
      </c>
      <c r="O41" s="140">
        <f t="shared" si="17"/>
        <v>3</v>
      </c>
      <c r="P41" s="140">
        <f t="shared" si="17"/>
        <v>30</v>
      </c>
      <c r="Q41" s="142">
        <f>SUM(Q7:Q37)</f>
        <v>106982</v>
      </c>
      <c r="R41" s="142">
        <f>SUM(R7:R37)</f>
        <v>95854.5</v>
      </c>
      <c r="S41" s="142">
        <f>SUM(S7:S37)</f>
        <v>95854.5</v>
      </c>
      <c r="T41" s="143">
        <v>93606.87</v>
      </c>
      <c r="U41" s="142">
        <f>SUM(U7:U37)</f>
        <v>96666</v>
      </c>
      <c r="V41" s="144">
        <f>AVERAGE(V7:V37)</f>
        <v>41.258064516129032</v>
      </c>
      <c r="W41" s="144">
        <f>SUM(W7:W37)</f>
        <v>208</v>
      </c>
      <c r="X41" s="144">
        <f>AVERAGE(X7:X37)</f>
        <v>41.935483870967744</v>
      </c>
      <c r="Y41" s="144">
        <f>SUM(Y7:Y37)</f>
        <v>155</v>
      </c>
      <c r="Z41" s="144">
        <f>AVERAGE(Z7:Z37)</f>
        <v>60.064516129032256</v>
      </c>
      <c r="AA41" s="144">
        <f>SUM(AA7:AA37)</f>
        <v>227</v>
      </c>
      <c r="AB41" s="145">
        <f>U41-T41+AX41</f>
        <v>3061.1300000000047</v>
      </c>
      <c r="AC41" s="146">
        <f>(SUM($AC$7:$AC$37))</f>
        <v>-2446.5</v>
      </c>
      <c r="AD41" s="146">
        <f>AVERAGE(AD7:AD37)</f>
        <v>137.25806451612902</v>
      </c>
      <c r="AE41" s="147">
        <f>AVERAGE(AE7:AE37)</f>
        <v>0.94721400194584315</v>
      </c>
      <c r="AF41" s="144">
        <f>AVERAGE(AF7:AF37)</f>
        <v>143.79301075268813</v>
      </c>
      <c r="AG41" s="147">
        <f>T41/Q41</f>
        <v>0.87497775326690463</v>
      </c>
      <c r="AH41" s="147">
        <f>AVERAGE(AH7:AH37)</f>
        <v>0.99551026836813128</v>
      </c>
      <c r="AI41" s="147">
        <f>AVERAGE(AI7:AI37)</f>
        <v>0.91492679862649917</v>
      </c>
      <c r="AJ41" s="148">
        <f>SUM(AJ7:AJ37)</f>
        <v>265.02399999999994</v>
      </c>
      <c r="AK41" s="148">
        <f>AVERAGE(AK7:AK37)</f>
        <v>146.00838709677421</v>
      </c>
      <c r="AL41" s="148">
        <f>SUM(AL7:AL37)</f>
        <v>38697.060810000003</v>
      </c>
      <c r="AM41" s="148">
        <f>SUM(AM7:AM37)</f>
        <v>822.37199999999984</v>
      </c>
      <c r="AN41" s="148">
        <f>AVERAGE(AN7:AN37)</f>
        <v>944.0322580645161</v>
      </c>
      <c r="AO41" s="149">
        <f>SUM(AO7:AO37)</f>
        <v>776340.65500000003</v>
      </c>
      <c r="AP41" s="150">
        <f>((AL41+AO41))/(T41*1000)*1000000</f>
        <v>8707.0288303625584</v>
      </c>
      <c r="AQ41" s="13"/>
      <c r="AR41" s="151">
        <f>SUM(AR7:AR37)</f>
        <v>43</v>
      </c>
      <c r="AS41" s="151">
        <f t="shared" ref="AS41:AX41" si="18">SUM(AS7:AS37)</f>
        <v>39</v>
      </c>
      <c r="AT41" s="151">
        <f t="shared" si="18"/>
        <v>41</v>
      </c>
      <c r="AU41" s="151">
        <f t="shared" si="18"/>
        <v>36</v>
      </c>
      <c r="AV41" s="151">
        <f t="shared" si="18"/>
        <v>523</v>
      </c>
      <c r="AW41" s="151">
        <f t="shared" si="18"/>
        <v>29818</v>
      </c>
      <c r="AX41" s="151">
        <f t="shared" si="18"/>
        <v>2</v>
      </c>
      <c r="AY41" s="4"/>
      <c r="AZ41" s="152">
        <f>SUM(AZ7:AZ37)</f>
        <v>30420</v>
      </c>
      <c r="BA41" s="152">
        <f>SUM(BA7:BA37)</f>
        <v>31039</v>
      </c>
      <c r="BB41" s="152">
        <f>SUM(BB7:BB37)</f>
        <v>35207</v>
      </c>
      <c r="BC41" s="6">
        <f>(BA41-AZ41)</f>
        <v>619</v>
      </c>
      <c r="BD41" s="153">
        <f>AP41</f>
        <v>8707.0288303625584</v>
      </c>
      <c r="BE41" s="153">
        <f>SUM(BE7:BE37)</f>
        <v>1466.9583333333335</v>
      </c>
      <c r="BF41" s="153">
        <f>SUM(BF7:BF37)</f>
        <v>23.634</v>
      </c>
      <c r="BG41" s="153">
        <f>SUM(BG7:BG37)</f>
        <v>23.091000000000001</v>
      </c>
      <c r="BH41" s="153">
        <f>AVERAGE(BH7:BH37)</f>
        <v>28.670967741935478</v>
      </c>
      <c r="BI41" s="153">
        <f t="shared" ref="BI41:BP41" si="19">AVERAGE(BI7:BI37)</f>
        <v>26.4841935483871</v>
      </c>
      <c r="BJ41" s="153">
        <f t="shared" si="19"/>
        <v>22.238709677419354</v>
      </c>
      <c r="BK41" s="153">
        <f t="shared" si="19"/>
        <v>23.994193548387099</v>
      </c>
      <c r="BL41" s="153">
        <f t="shared" si="19"/>
        <v>985.86387096774149</v>
      </c>
      <c r="BM41" s="153">
        <f t="shared" si="19"/>
        <v>50.083870967741923</v>
      </c>
      <c r="BN41" s="153">
        <f t="shared" si="19"/>
        <v>0.93066129032258094</v>
      </c>
      <c r="BO41" s="153">
        <f t="shared" si="19"/>
        <v>92.16935483870968</v>
      </c>
      <c r="BP41" s="153">
        <f t="shared" si="19"/>
        <v>85.862580645161302</v>
      </c>
      <c r="BQ41" s="4"/>
      <c r="BR41" s="153">
        <f>AVERAGE(BR7:BR37)</f>
        <v>12694.741935483871</v>
      </c>
      <c r="BS41" s="153">
        <f>AVERAGE(BS7:BS37)</f>
        <v>12683.13870967742</v>
      </c>
      <c r="BT41" s="6"/>
      <c r="BU41" s="155">
        <f>(SUM(BU7:BU37))</f>
        <v>46.724999999999994</v>
      </c>
      <c r="BV41" s="155">
        <f>(SUM(BV7:BV37))</f>
        <v>425.68000000000006</v>
      </c>
      <c r="BW41" s="155">
        <f>(SUM(BW7:BW37))</f>
        <v>424.86199999999997</v>
      </c>
      <c r="BY41" s="338">
        <f>SUM(BY7:BY37)</f>
        <v>698.33999999999992</v>
      </c>
      <c r="BZ41" s="338">
        <f>SUM(BZ7:BZ37)</f>
        <v>220.15600000000001</v>
      </c>
    </row>
    <row r="42" spans="1:78"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161"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164"/>
      <c r="AX42" s="165" t="s">
        <v>102</v>
      </c>
      <c r="AY42" s="4"/>
      <c r="BD42" s="166" t="str">
        <f t="shared" si="12"/>
        <v>Avg.</v>
      </c>
      <c r="BQ42" s="4"/>
      <c r="BR42" s="5"/>
      <c r="BS42" s="5"/>
      <c r="BT42" s="6"/>
      <c r="BW42">
        <f>(BV41+BW41)/2</f>
        <v>425.27100000000002</v>
      </c>
      <c r="BY42" s="169"/>
      <c r="BZ42" s="169"/>
    </row>
    <row r="43" spans="1:78"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Y43" s="170"/>
      <c r="AZ43" s="171"/>
      <c r="BA43" s="171"/>
      <c r="BB43" s="171"/>
      <c r="BC43" s="6"/>
      <c r="BQ43" s="4"/>
      <c r="BR43" s="5"/>
      <c r="BS43" s="5"/>
      <c r="BT43" s="6"/>
      <c r="BY43" s="169"/>
      <c r="BZ43" s="169"/>
    </row>
    <row r="44" spans="1:78" ht="60.75" thickBot="1">
      <c r="B44" s="172" t="s">
        <v>103</v>
      </c>
      <c r="C44" s="173" t="s">
        <v>104</v>
      </c>
      <c r="D44" s="173"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173" t="s">
        <v>12</v>
      </c>
      <c r="U44" s="176" t="s">
        <v>13</v>
      </c>
      <c r="V44" s="173" t="s">
        <v>115</v>
      </c>
      <c r="W44" s="173" t="s">
        <v>15</v>
      </c>
      <c r="X44" s="173" t="s">
        <v>116</v>
      </c>
      <c r="Y44" s="173" t="s">
        <v>17</v>
      </c>
      <c r="Z44" s="173" t="s">
        <v>19</v>
      </c>
      <c r="AA44" s="173"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f>AVERAGE(BC28:BC31)</f>
        <v>20</v>
      </c>
      <c r="BQ44" s="4"/>
      <c r="BR44" s="5"/>
      <c r="BS44" s="5"/>
      <c r="BT44" s="6"/>
      <c r="BY44" s="169"/>
      <c r="BZ44" s="169"/>
    </row>
    <row r="45" spans="1:78">
      <c r="B45" s="184" t="s">
        <v>187</v>
      </c>
      <c r="C45" s="185">
        <f>IF(C6=0,"no data",AVERAGE(C6:C12))</f>
        <v>90.399999999999991</v>
      </c>
      <c r="D45" s="186">
        <f>IF(D6=0,"no data",AVERAGE(D6:D12))</f>
        <v>0.37714285714285717</v>
      </c>
      <c r="E45" s="185">
        <f>IF(E6=0,"no data",AVERAGE(E6:E12))</f>
        <v>103.14285714285714</v>
      </c>
      <c r="F45" s="185">
        <f>IF(F6=0,"no data",AVERAGE(F6:F12))</f>
        <v>77.857142857142861</v>
      </c>
      <c r="G45" s="185">
        <f>SUM(G6:G12)+INT(SUM(H6:H12)/60)</f>
        <v>168</v>
      </c>
      <c r="H45" s="185">
        <f>SUM(H6:H12)-INT(SUM(H6:H12)/60)*60</f>
        <v>0</v>
      </c>
      <c r="I45" s="185">
        <f>SUM(I6:I12)+INT(SUM(J6:J12)/60)</f>
        <v>168</v>
      </c>
      <c r="J45" s="185">
        <f>SUM(J6:J12)-INT(SUM(J6:J12)/60)*60</f>
        <v>0</v>
      </c>
      <c r="K45" s="185">
        <f>SUM(K6:K12)+INT(SUM(L6:L12)/60)</f>
        <v>0</v>
      </c>
      <c r="L45" s="185">
        <f>SUM(L6:L12)-INT(SUM(L6:L12)/60)*60</f>
        <v>0</v>
      </c>
      <c r="M45" s="185">
        <f>SUM(M6:M12)+INT(SUM(N6:N12)/60)</f>
        <v>0</v>
      </c>
      <c r="N45" s="185">
        <f>SUM(N6:N12)-INT(SUM(N6:N12)/60)*60</f>
        <v>0</v>
      </c>
      <c r="O45" s="185">
        <f>SUM(O6:O12)+INT(SUM(P6:P12)/60)</f>
        <v>72</v>
      </c>
      <c r="P45" s="185">
        <f>SUM(P6:P12)-INT(SUM(P6:P12)/60)*60</f>
        <v>0</v>
      </c>
      <c r="Q45" s="187">
        <f t="shared" ref="Q45:V45" si="20">IF(Q6=0,"no data", AVERAGE(Q6:Q12))</f>
        <v>3493.5714285714284</v>
      </c>
      <c r="R45" s="187">
        <f t="shared" si="20"/>
        <v>3177.8571428571427</v>
      </c>
      <c r="S45" s="187">
        <f t="shared" si="20"/>
        <v>3177.8571428571427</v>
      </c>
      <c r="T45" s="187">
        <f t="shared" si="20"/>
        <v>3120.1428571428573</v>
      </c>
      <c r="U45" s="187">
        <f t="shared" si="20"/>
        <v>3226.5714285714284</v>
      </c>
      <c r="V45" s="188">
        <f t="shared" si="20"/>
        <v>42.142857142857146</v>
      </c>
      <c r="W45" s="189" t="str">
        <f>IF(AND(W6=0,W7=0,W8=0,W9=0,W10=0,W11= 0,W12=0),"No outage",SUM(W6:W12))</f>
        <v>No outage</v>
      </c>
      <c r="X45" s="189">
        <f>IF(X6=0,"no data", AVERAGE(X6:X12))</f>
        <v>42.714285714285715</v>
      </c>
      <c r="Y45" s="189" t="str">
        <f>IF(AND(Y6=0,Y7=0,Y8=0,Y9=0,Y10=0,Y11= 0,Y12=0),"No outage",SUM(Y6:Y12))</f>
        <v>No outage</v>
      </c>
      <c r="Z45" s="189">
        <f>IF(AND(Z6=0,Z7=0,Z8=0,Z9=0,Z10=0, Z11=0,Z12=0),"No outage",SUM(Z6:Z12))</f>
        <v>420</v>
      </c>
      <c r="AA45" s="189" t="str">
        <f>IF(Y6=0,"no data", AVERAGE(AA6:AA12))</f>
        <v>no data</v>
      </c>
      <c r="AB45" s="185" t="str">
        <f>IF(Y6=0,"no data", SUM(AB6:AB12))</f>
        <v>no data</v>
      </c>
      <c r="AC45" s="185">
        <f>IF(AC6=0,"no data", SUM(AC6:AC12))</f>
        <v>-404</v>
      </c>
      <c r="AD45" s="188">
        <f t="shared" ref="AD45:AI45" si="21">IF(AD6=0,"no data", AVERAGE(AD6:AD12))</f>
        <v>142</v>
      </c>
      <c r="AE45" s="190">
        <f t="shared" si="21"/>
        <v>0.9471200744562932</v>
      </c>
      <c r="AF45" s="189">
        <f t="shared" si="21"/>
        <v>145.5654761904762</v>
      </c>
      <c r="AG45" s="190">
        <f t="shared" si="21"/>
        <v>0.89316191141622336</v>
      </c>
      <c r="AH45" s="190">
        <f t="shared" si="21"/>
        <v>1</v>
      </c>
      <c r="AI45" s="190">
        <f t="shared" si="21"/>
        <v>0.93793415947407444</v>
      </c>
      <c r="AJ45" s="189">
        <f>IF(AJ6=0,"no data", SUM(AJ6:AJ12))</f>
        <v>60.251999999999995</v>
      </c>
      <c r="AK45" s="189">
        <f>IF(AK6=0,"no data", AVERAGE(AK6:AK12))</f>
        <v>147.73571428571427</v>
      </c>
      <c r="AL45" s="189">
        <f>AJ45*AK45</f>
        <v>8901.3722571428552</v>
      </c>
      <c r="AM45" s="189">
        <f>IF(AM6=0,"no data", SUM(AM6:AM12))</f>
        <v>192.14700000000002</v>
      </c>
      <c r="AN45" s="189">
        <f>IF(AN6=0,"no data", AVERAGE(AN6:AN12))</f>
        <v>944.42857142857144</v>
      </c>
      <c r="AO45" s="189">
        <f>AM45*AN45</f>
        <v>181469.11671428574</v>
      </c>
      <c r="AP45" s="191">
        <f>IF(AP6=0,"no data", AVERAGE(AP6:AP12))</f>
        <v>8714.9860158201227</v>
      </c>
      <c r="AQ45" s="192"/>
      <c r="AY45" s="170"/>
      <c r="AZ45" s="171"/>
      <c r="BA45" s="171"/>
      <c r="BB45" s="171"/>
      <c r="BQ45" s="4"/>
      <c r="BR45" s="5"/>
      <c r="BS45" s="5"/>
      <c r="BT45" s="6"/>
      <c r="BY45" s="169"/>
      <c r="BZ45" s="169"/>
    </row>
    <row r="46" spans="1:78">
      <c r="B46" s="184" t="s">
        <v>217</v>
      </c>
      <c r="C46" s="193">
        <f>IF(C13=0,"no data", AVERAGE(C13:C19))</f>
        <v>95.055714285714288</v>
      </c>
      <c r="D46" s="194">
        <f>IF(D13=0,"no data", AVERAGE(D13:D19))</f>
        <v>0.39501428571428576</v>
      </c>
      <c r="E46" s="193">
        <f>IF(E13=0,"no data", AVERAGE(E13:E19))</f>
        <v>107.28571428571429</v>
      </c>
      <c r="F46" s="193">
        <f>IF(F13=0,"no data", AVERAGE(F13:F19))</f>
        <v>82.571428571428569</v>
      </c>
      <c r="G46" s="193">
        <f>SUM(G13:G19)+INT(SUM(H13:H19)/60)</f>
        <v>165</v>
      </c>
      <c r="H46" s="193">
        <f>SUM(H13:H19)-INT(SUM(I13:I19)/60)</f>
        <v>51</v>
      </c>
      <c r="I46" s="193">
        <f>SUM(I13:I19)+INT(SUM(J13:J19)/60)</f>
        <v>166</v>
      </c>
      <c r="J46" s="193">
        <f>SUM(J13:J19)-INT(SUM(K13:K19)/60)*60</f>
        <v>19</v>
      </c>
      <c r="K46" s="193">
        <f>SUM(K13:K19)+INT(SUM(L13:L19)/60)</f>
        <v>0</v>
      </c>
      <c r="L46" s="193">
        <f>SUM(L13:L19)-INT(SUM(M13:M19)/60)*60</f>
        <v>0</v>
      </c>
      <c r="M46" s="193">
        <f>SUM(M13:M19)+INT(SUM(N13:N19)/60)</f>
        <v>0</v>
      </c>
      <c r="N46" s="193">
        <f>SUM(N13:N19)-INT(SUM(O13:O19)/60)*60</f>
        <v>-60</v>
      </c>
      <c r="O46" s="193">
        <f>SUM(O13:O19)+INT(SUM(P13:P19)/60)</f>
        <v>63</v>
      </c>
      <c r="P46" s="193">
        <f>SUM(P7:P13)-INT(SUM(P13:P19)/60)*60</f>
        <v>0</v>
      </c>
      <c r="Q46" s="195">
        <f>IF(Q13=0,"no data", AVERAGE(Q13:Q19))</f>
        <v>3445.8571428571427</v>
      </c>
      <c r="R46" s="195">
        <f>IF(R13=0,"no data", AVERAGE(R13:R19))</f>
        <v>3111.9285714285716</v>
      </c>
      <c r="S46" s="195">
        <f>IF(S13=0,"no data", AVERAGE(S13:S19))</f>
        <v>3111.9285714285716</v>
      </c>
      <c r="T46" s="195">
        <f>IF(T13=0,"no data", SUM(T13:T19))</f>
        <v>21104</v>
      </c>
      <c r="U46" s="195">
        <f>IF(U13=0,"no data", SUM(U13:U19))</f>
        <v>21843</v>
      </c>
      <c r="V46" s="195">
        <f>IF(V13=0,"no data", AVERAGE(V13:V19))</f>
        <v>41.428571428571431</v>
      </c>
      <c r="W46" s="196">
        <f>IF(AND(W13=0,W14=0,W15=0,W16=0,W17=0,W18=0,W19=0),"No outage",SUM(W13:W19))</f>
        <v>110</v>
      </c>
      <c r="X46" s="196">
        <f>IF(AND(X13=0,X14=0,X15=0,X16=0,X17=0,X18=0,X19=0),"No outage",SUM(X13:X19))</f>
        <v>294</v>
      </c>
      <c r="Y46" s="195" t="str">
        <f>IF(Y13=0,"no data", AVERAGE(Y13:Y19))</f>
        <v>no data</v>
      </c>
      <c r="Z46" s="196">
        <f>IF(AND(Z13=0,Z14=0,Z15=0,Z16=0,Z17=0,Z18=0,Z19=0),"No outage",SUM(Z13:Z19))</f>
        <v>422</v>
      </c>
      <c r="AA46" s="195" t="str">
        <f>IF(AA13=0,"no data", AVERAGE(AA13:AA19))</f>
        <v>no data</v>
      </c>
      <c r="AB46" s="195">
        <f>IF(AB13=0,"no data", SUM(AB13:AB19))</f>
        <v>741</v>
      </c>
      <c r="AC46" s="195">
        <f>IF(AC13=0,"no data", SUM(AC13:AC19))</f>
        <v>-679.5</v>
      </c>
      <c r="AD46" s="195">
        <f t="shared" ref="AD46:AI46" si="22">IF(AD13=0,"no data", AVERAGE(AD13:AD19))</f>
        <v>139</v>
      </c>
      <c r="AE46" s="197">
        <f t="shared" si="22"/>
        <v>0.93565420037602209</v>
      </c>
      <c r="AF46" s="195">
        <f t="shared" si="22"/>
        <v>143.57738095238096</v>
      </c>
      <c r="AG46" s="197">
        <f t="shared" si="22"/>
        <v>0.87477313793672029</v>
      </c>
      <c r="AH46" s="197">
        <f t="shared" si="22"/>
        <v>0.98961177711177706</v>
      </c>
      <c r="AI46" s="197">
        <f t="shared" si="22"/>
        <v>0.91687333260609127</v>
      </c>
      <c r="AJ46" s="198">
        <f>IF(AJ13=0,"no data",SUM(AJ13:AJ19))</f>
        <v>59.794999999999995</v>
      </c>
      <c r="AK46" s="199">
        <f>IF(AK13=0,"no data", AVERAGE(AK13:AK19))</f>
        <v>146.60571428571433</v>
      </c>
      <c r="AL46" s="196">
        <f>AJ46*AK46</f>
        <v>8766.2886857142876</v>
      </c>
      <c r="AM46" s="196">
        <f>IF(AM13=0,"no data", SUM(AM13:AM19))</f>
        <v>186.13500000000002</v>
      </c>
      <c r="AN46" s="198">
        <f>IF(AN13=0,"no data",AVERAGE(AN13:AN19))</f>
        <v>943.57142857142856</v>
      </c>
      <c r="AO46" s="196">
        <f>AM46*AN46</f>
        <v>175631.66785714286</v>
      </c>
      <c r="AP46" s="200">
        <f>IF(AP13=0,"no data", AVERAGE(AP13:AP19))</f>
        <v>8737.6582215473409</v>
      </c>
      <c r="AQ46" s="192"/>
      <c r="AV46">
        <f>3413/12465</f>
        <v>0.27380665864420378</v>
      </c>
      <c r="AY46" s="170"/>
      <c r="BA46" s="171"/>
      <c r="BQ46" s="4"/>
      <c r="BR46" s="5"/>
      <c r="BS46" s="5"/>
      <c r="BT46" s="6"/>
      <c r="BY46" s="169"/>
      <c r="BZ46" s="169"/>
    </row>
    <row r="47" spans="1:78">
      <c r="A47" s="201"/>
      <c r="B47" s="184" t="s">
        <v>218</v>
      </c>
      <c r="C47" s="196">
        <f>IF(C20=0,"no data", AVERAGE(C20:C26))</f>
        <v>95.068571428571431</v>
      </c>
      <c r="D47" s="194">
        <f>IF(D20=0,"no data", AVERAGE(D20:D26))</f>
        <v>0.42015714285714278</v>
      </c>
      <c r="E47" s="196">
        <f>IF(E20=0,"no data", AVERAGE(E20:E26))</f>
        <v>106</v>
      </c>
      <c r="F47" s="196">
        <f>IF(F20=0,"no data", AVERAGE(F20:F26))</f>
        <v>83.142857142857139</v>
      </c>
      <c r="G47" s="193">
        <f>SUM(G20:G26)+INT(SUM(H20:H26)/60)</f>
        <v>166</v>
      </c>
      <c r="H47" s="193">
        <f>SUM(H20:H26)-INT(SUM(H26:H26)/60)*60</f>
        <v>22</v>
      </c>
      <c r="I47" s="193">
        <f>SUM(I20:I26)+INT(SUM(J20:J26)/60)</f>
        <v>166</v>
      </c>
      <c r="J47" s="193">
        <f>SUM(J20:J26)-INT(SUM(J20:J26)/60)*60</f>
        <v>47</v>
      </c>
      <c r="K47" s="193">
        <f>SUM(K20:K26)+INT(SUM(L20:L26)/60)</f>
        <v>0</v>
      </c>
      <c r="L47" s="193">
        <f>SUM(L20:L26)-INT(SUM(L20:L26)/60)*60</f>
        <v>0</v>
      </c>
      <c r="M47" s="193">
        <f>SUM(M20:M26)+INT(SUM(N20:N26)/60)</f>
        <v>0</v>
      </c>
      <c r="N47" s="193">
        <f>SUM(N20:N26)-INT(SUM(N20:N26)/60)*60</f>
        <v>0</v>
      </c>
      <c r="O47" s="193">
        <f>SUM(O20:O26)+INT(SUM(P20:P26)/60)</f>
        <v>72</v>
      </c>
      <c r="P47" s="193">
        <f>SUM(P20:P26)-INT(SUM(P20:P26)/60)*60</f>
        <v>0</v>
      </c>
      <c r="Q47" s="195">
        <f>IF(Q20=0,"no data", AVERAGE(Q20:Q26))</f>
        <v>3446.2857142857142</v>
      </c>
      <c r="R47" s="195">
        <f>IF(R20=0,"no data", AVERAGE(R20:R26))</f>
        <v>3132.5714285714284</v>
      </c>
      <c r="S47" s="195">
        <f>IF(S20=0,"no data", AVERAGE(S20:S26))</f>
        <v>3132.5714285714284</v>
      </c>
      <c r="T47" s="202">
        <f>IF(T20=0,"no data", SUM(T20:T26))</f>
        <v>21237</v>
      </c>
      <c r="U47" s="202">
        <f>IF(U20=0,"no data", SUM(U20:U26))</f>
        <v>21982</v>
      </c>
      <c r="V47" s="202">
        <f>IF(V20=0,"no data", AVERAGE(V20:V26))</f>
        <v>41.285714285714285</v>
      </c>
      <c r="W47" s="196">
        <f>IF(AND(W20=0,W21=0,W22=0,W23=0,W24=0,W25=0,W26=0),"No outage",SUM(W20:W26))</f>
        <v>98</v>
      </c>
      <c r="X47" s="196">
        <f>IF(AND(X20=0,X21=0,X22=0,X23=0,X24=0,X25=0,X26=0),"No outage",SUM(X20:X26))</f>
        <v>293</v>
      </c>
      <c r="Y47" s="202">
        <f>IF(Y20=0,"no data", AVERAGE(Y20:Y26))</f>
        <v>10.428571428571429</v>
      </c>
      <c r="Z47" s="196">
        <f>IF(AND(Z20=0,Z21=0,Z22=0,Z23=0,Z24=0,Z25=0,Z26=0),"No outage",SUM(Z20:Z26))</f>
        <v>420</v>
      </c>
      <c r="AA47" s="196">
        <f>IF(AA20=0,"no data", AVERAGE(AA20:AA26))</f>
        <v>15.714285714285714</v>
      </c>
      <c r="AB47" s="196">
        <f>IF(AB20=0,"no data", SUM(AB20:AB26))</f>
        <v>745</v>
      </c>
      <c r="AC47" s="202">
        <f>IF(AC20=0,"no data", SUM(AC20:AC26))</f>
        <v>-691</v>
      </c>
      <c r="AD47" s="196">
        <f t="shared" ref="AD47:AI47" si="23">IF(AD20=0,"no data", AVERAGE(AD20:AD26))</f>
        <v>139.71428571428572</v>
      </c>
      <c r="AE47" s="197">
        <f t="shared" si="23"/>
        <v>0.93608656644214572</v>
      </c>
      <c r="AF47" s="196">
        <f t="shared" si="23"/>
        <v>143.5952380952381</v>
      </c>
      <c r="AG47" s="197">
        <f t="shared" si="23"/>
        <v>0.88020893055403771</v>
      </c>
      <c r="AH47" s="197">
        <f t="shared" si="23"/>
        <v>0.99050512566137561</v>
      </c>
      <c r="AI47" s="197">
        <f t="shared" si="23"/>
        <v>0.92494578383112713</v>
      </c>
      <c r="AJ47" s="196">
        <f>IF(AJ20=0,"no data", SUM(AJ20:AJ26))</f>
        <v>59.579000000000001</v>
      </c>
      <c r="AK47" s="196">
        <f>IF(AK20=0,"no data", AVERAGE(AK20:AK26))</f>
        <v>146.51428571428571</v>
      </c>
      <c r="AL47" s="196">
        <f>AJ47*AK47</f>
        <v>8729.1746285714289</v>
      </c>
      <c r="AM47" s="196">
        <f>IF(AM20=0,"no data", SUM(AM20:AM25))</f>
        <v>160.79900000000001</v>
      </c>
      <c r="AN47" s="196">
        <f>IF(AN20=0,"no data", AVERAGE(AN20:AN25))</f>
        <v>942.5</v>
      </c>
      <c r="AO47" s="196">
        <f>AM47*AN47</f>
        <v>151553.0575</v>
      </c>
      <c r="AP47" s="200">
        <f>IF(AP20=0,"no data", AVERAGE(AP20:AP26))</f>
        <v>8766.172070307668</v>
      </c>
      <c r="AQ47" s="192"/>
      <c r="AR47" s="201"/>
      <c r="AS47" s="201"/>
      <c r="AT47" s="201"/>
      <c r="AU47" s="201"/>
      <c r="AV47" s="201">
        <f>3413/12796</f>
        <v>0.26672397624257582</v>
      </c>
      <c r="AW47" s="201"/>
      <c r="AX47" s="201"/>
      <c r="AY47" s="170"/>
      <c r="AZ47" s="201"/>
      <c r="BA47" s="171"/>
      <c r="BB47" s="201"/>
      <c r="BC47" s="201"/>
      <c r="BD47" s="201"/>
      <c r="BE47" s="201"/>
      <c r="BQ47" s="4"/>
      <c r="BR47" s="5"/>
      <c r="BS47" s="5"/>
      <c r="BT47" s="6"/>
      <c r="BY47" s="169"/>
      <c r="BZ47" s="169"/>
    </row>
    <row r="48" spans="1:78">
      <c r="B48" s="184" t="s">
        <v>219</v>
      </c>
      <c r="C48" s="196">
        <f>IF(C21=0,"no data", AVERAGE(C27:C33))</f>
        <v>96.330000000000013</v>
      </c>
      <c r="D48" s="194">
        <f>IF(D21=0,"no data", AVERAGE(D27:D33))</f>
        <v>0.41715714285714284</v>
      </c>
      <c r="E48" s="196">
        <f>IF(E21=0,"no data", AVERAGE(E27:E33))</f>
        <v>107.14285714285714</v>
      </c>
      <c r="F48" s="196">
        <f>IF(F21=0,"no data", AVERAGE(F27:F33))</f>
        <v>84.714285714285708</v>
      </c>
      <c r="G48" s="193">
        <f>SUM(G27:G33)+INT(SUM(H27:H33)/60)</f>
        <v>168</v>
      </c>
      <c r="H48" s="193">
        <f>SUM(H27:H33)-INT(SUM(H27:H33)/60)*60</f>
        <v>0</v>
      </c>
      <c r="I48" s="193">
        <f>SUM(I27:I33)+INT(SUM(J27:J33)/60)</f>
        <v>168</v>
      </c>
      <c r="J48" s="193">
        <f>SUM(J27:J33)-INT(SUM(J27:J33)/60)*60</f>
        <v>0</v>
      </c>
      <c r="K48" s="193">
        <f>SUM(K27:K33)+INT(SUM(L27:L33)/60)</f>
        <v>0</v>
      </c>
      <c r="L48" s="193">
        <f>SUM(L27:L33)-INT(SUM(L27:L33)/60)*60</f>
        <v>0</v>
      </c>
      <c r="M48" s="193">
        <f>SUM(M27:M33)+INT(SUM(N27:N33)/60)</f>
        <v>0</v>
      </c>
      <c r="N48" s="193">
        <f>SUM(N27:N33)-INT(SUM(N27:N33)/60)*60</f>
        <v>0</v>
      </c>
      <c r="O48" s="193">
        <f>SUM(O27:O33)+INT(SUM(P27:P33)/60)</f>
        <v>24</v>
      </c>
      <c r="P48" s="193">
        <f>SUM(P27:P33)-INT(SUM(P27:P33)/60)*60</f>
        <v>0</v>
      </c>
      <c r="Q48" s="195">
        <f>IF(Q27=0,"no data", AVERAGE(Q27:Q33))</f>
        <v>3433.4285714285716</v>
      </c>
      <c r="R48" s="195">
        <f>IF(R27=0,"no data", AVERAGE(R27:R33))</f>
        <v>3007.1428571428573</v>
      </c>
      <c r="S48" s="195">
        <f>IF(S27=0,"no data", AVERAGE(S27:S33))</f>
        <v>3007.1428571428573</v>
      </c>
      <c r="T48" s="195">
        <f>IF(T27=0,"no data", SUM(T27:T33))</f>
        <v>20577</v>
      </c>
      <c r="U48" s="195">
        <f>IF(U27=0,"no data", SUM(U27:U33))</f>
        <v>21292</v>
      </c>
      <c r="V48" s="202">
        <f>IF(V27=0,"no data", AVERAGE(V27:V33))</f>
        <v>40.714285714285715</v>
      </c>
      <c r="W48" s="196" t="str">
        <f>IF(AND(W27=0,W28=0,W29=0,W30=0,W31=0,W32=0,W33=0),"No outage",SUM(W27:W33))</f>
        <v>No outage</v>
      </c>
      <c r="X48" s="196">
        <f>IF(AND(X27=0,X28=0,X29=0,X30=0,X31=0,X32=0,X33=0),"No outage",SUM(X27:X33))</f>
        <v>292</v>
      </c>
      <c r="Y48" s="202" t="str">
        <f>IF(Y27=0,"no data", AVERAGE(Y27:Y33))</f>
        <v>no data</v>
      </c>
      <c r="Z48" s="196">
        <f>IF(AND(Z27=0,Z28=0,Z29=0,Z30=0,Z31=0,Z32=0,Z33=0),"No outage",SUM(Z27:Z33))</f>
        <v>420</v>
      </c>
      <c r="AA48" s="196" t="str">
        <f>IF(AA27=0,"no data", AVERAGE(AA27:AA33))</f>
        <v>no data</v>
      </c>
      <c r="AB48" s="195">
        <f>IF(AB27=0,"no data", SUM(AB27:AB33))</f>
        <v>715</v>
      </c>
      <c r="AC48" s="195">
        <f>IF(AC27=0,"no data", SUM(AC27:AC33))</f>
        <v>-473</v>
      </c>
      <c r="AD48" s="202">
        <f t="shared" ref="AD48:AI48" si="24">IF(AD27=0,"no data", AVERAGE(AD27:AD33))</f>
        <v>131.57142857142858</v>
      </c>
      <c r="AE48" s="194">
        <f t="shared" si="24"/>
        <v>0.96378915232797246</v>
      </c>
      <c r="AF48" s="196">
        <f t="shared" si="24"/>
        <v>143.0595238095238</v>
      </c>
      <c r="AG48" s="194">
        <f t="shared" si="24"/>
        <v>0.85640913064363233</v>
      </c>
      <c r="AH48" s="194">
        <f t="shared" si="24"/>
        <v>1</v>
      </c>
      <c r="AI48" s="194">
        <f t="shared" si="24"/>
        <v>0.89333056280965306</v>
      </c>
      <c r="AJ48" s="195">
        <f>IF(AJ27=0,"no data", SUM(AJ27:AJ33))</f>
        <v>59.84</v>
      </c>
      <c r="AK48" s="196">
        <f>IF(AK27=0,"no data", AVERAGE(AK27:AK33))</f>
        <v>145.30571428571429</v>
      </c>
      <c r="AL48" s="196">
        <f>AJ48*AK48</f>
        <v>8695.0939428571437</v>
      </c>
      <c r="AM48" s="196">
        <f>IF(AM27=0,"no data", SUM(AM27:AM33))</f>
        <v>180.01999999999998</v>
      </c>
      <c r="AN48" s="196">
        <f>IF(AN27=0,"no data", AVERAGE(AN27:AN33))</f>
        <v>944.28571428571433</v>
      </c>
      <c r="AO48" s="196">
        <f>AM48*AN48</f>
        <v>169990.31428571427</v>
      </c>
      <c r="AP48" s="200">
        <f>IF(AP27=0,"no data", AVERAGE(AP27:AP33))</f>
        <v>8682.5270531820588</v>
      </c>
      <c r="AQ48" s="192"/>
      <c r="AY48" s="170"/>
      <c r="BA48" s="171"/>
      <c r="BQ48" s="4"/>
      <c r="BR48" s="5"/>
      <c r="BS48" s="5"/>
      <c r="BT48" s="6"/>
      <c r="BY48" s="169"/>
      <c r="BZ48" s="169"/>
    </row>
    <row r="49" spans="2:78" ht="15.75" thickBot="1">
      <c r="B49" s="184" t="s">
        <v>220</v>
      </c>
      <c r="C49" s="339">
        <f>IF(C34=0,"no data", AVERAGE(C34:C40))</f>
        <v>95.85</v>
      </c>
      <c r="D49" s="339">
        <f>IF(D34=0,"no data", AVERAGE(D34:D40))</f>
        <v>0.45174999999999998</v>
      </c>
      <c r="E49" s="339">
        <f>IF(E34=0,"no data", AVERAGE(E34:E40))</f>
        <v>106</v>
      </c>
      <c r="F49" s="339">
        <f>IF(F34=0,"no data", AVERAGE(F34:F40))</f>
        <v>85</v>
      </c>
      <c r="G49" s="340">
        <f>SUM(G34:G40)+INT(SUM(H34:H40)/60)</f>
        <v>96</v>
      </c>
      <c r="H49" s="340">
        <f>SUM(H34:H40)-INT(SUM(H34:H40)/60)*60</f>
        <v>0</v>
      </c>
      <c r="I49" s="340">
        <f>SUM(I34:I40)+INT(SUM(J34:J40)/60)</f>
        <v>96</v>
      </c>
      <c r="J49" s="340">
        <f>SUM(J34:J40)-INT(SUM(J34:J40)/60)*60</f>
        <v>0</v>
      </c>
      <c r="K49" s="340">
        <f>SUM(K34:K40)+INT(SUM(L34:L40)/60)</f>
        <v>0</v>
      </c>
      <c r="L49" s="340">
        <f>SUM(L34:L40)-INT(SUM(L34:L40)/60)*60</f>
        <v>0</v>
      </c>
      <c r="M49" s="340">
        <f>SUM(M34:M40)+INT(SUM(N34:N40)/60)</f>
        <v>0</v>
      </c>
      <c r="N49" s="340">
        <f>SUM(N34:N40)-INT(SUM(N34:N40)/60)*60</f>
        <v>0</v>
      </c>
      <c r="O49" s="340">
        <f>SUM(O34:O40)+INT(SUM(P34:P40)/60)</f>
        <v>12</v>
      </c>
      <c r="P49" s="340">
        <f>SUM(P34:P40)-INT(SUM(P34:P40)/60)*60</f>
        <v>0</v>
      </c>
      <c r="Q49" s="341">
        <f>IF(Q28=0,"no data", AVERAGE(Q34:Q40))</f>
        <v>3439.5</v>
      </c>
      <c r="R49" s="341">
        <f>IF(R34=0,"no data", AVERAGE(R34:R40))</f>
        <v>2971.75</v>
      </c>
      <c r="S49" s="341">
        <f>IF(S34=0,"no data", AVERAGE(S34:S40))</f>
        <v>2971.75</v>
      </c>
      <c r="T49" s="341">
        <f>IF(T34=0,"no data", SUM(T34:T40))</f>
        <v>11628</v>
      </c>
      <c r="U49" s="341">
        <f>IF(U34=0,"no data", SUM(U34:U40))</f>
        <v>12041</v>
      </c>
      <c r="V49" s="342">
        <f>IF(V34=0,"no data", AVERAGE(V34:V40))</f>
        <v>40.75</v>
      </c>
      <c r="W49" s="339" t="e">
        <f>IF(AND(W34=0,W35=0,W36=0,W37=0,W38=0,W39=0,#REF!=0),"No outage",SUM(W34:W40))</f>
        <v>#REF!</v>
      </c>
      <c r="X49" s="339" t="e">
        <f>IF(AND(X34=0,X35=0,X36=0,X37=0,X38=0,X39=0,#REF!=0),"No outage",SUM(X34:X40))</f>
        <v>#REF!</v>
      </c>
      <c r="Y49" s="342" t="str">
        <f>IF(Y34=0,"no data", AVERAGE(Y34:Y40))</f>
        <v>no data</v>
      </c>
      <c r="Z49" s="339" t="e">
        <f>IF(AND(Z34=0,Z35=0,Z36=0,Z37=0,Z38=0,Z39=0,#REF!=0),"No outage",SUM(Z34:Z40))</f>
        <v>#REF!</v>
      </c>
      <c r="AA49" s="339" t="str">
        <f>IF(AA34=0,"no data", AVERAGE(AA34:AA40))</f>
        <v>no data</v>
      </c>
      <c r="AB49" s="341">
        <f>IF(AB34=0,"no data", SUM(AB34:AB40))</f>
        <v>413</v>
      </c>
      <c r="AC49" s="341">
        <f>IF(AC34=0,"no data", SUM(AC34:AC40))</f>
        <v>-259</v>
      </c>
      <c r="AD49" s="342">
        <f>IF(AD34=0,"no data", AVERAGE(AD34:AD40))</f>
        <v>130.25</v>
      </c>
      <c r="AE49" s="343">
        <f>IF(AE34=0,"no data", AVERAGE(AE34:AE40))</f>
        <v>0.9641687535487542</v>
      </c>
      <c r="AF49" s="339">
        <f>IF(AF34=0,"no data", AVERAGE(AF34:AF40))</f>
        <v>143.31250000000003</v>
      </c>
      <c r="AG49" s="343">
        <f>IF(AG34=0,"no data", AVERAGE(AG34:AG40))</f>
        <v>0.8450273993645816</v>
      </c>
      <c r="AH49" s="343" t="e">
        <f>IF(AH28=0,"no data", AVERAGE(AH34:AH40))</f>
        <v>#DIV/0!</v>
      </c>
      <c r="AI49" s="343">
        <f>IF(AI34=0,"no data", AVERAGE(AI34:AI40))</f>
        <v>0.88367638255261871</v>
      </c>
      <c r="AJ49" s="341">
        <f>IF(AJ34=0,"no data", SUM(AJ34:AJ40))</f>
        <v>34.158000000000001</v>
      </c>
      <c r="AK49" s="339">
        <f>IF(AK34=0,"no data", AVERAGE(AK34:AK40))</f>
        <v>142.35499999999999</v>
      </c>
      <c r="AL49" s="339">
        <f>AJ49*AK49</f>
        <v>4862.5620899999994</v>
      </c>
      <c r="AM49" s="339">
        <f>IF(AM34=0,"no data", SUM(AM34:AM40))</f>
        <v>101.501</v>
      </c>
      <c r="AN49" s="339">
        <f>IF(AN34=0,"no data", AVERAGE(AN34:AN40))</f>
        <v>946.25</v>
      </c>
      <c r="AO49" s="339">
        <f>AM49*AN49</f>
        <v>96045.321250000008</v>
      </c>
      <c r="AP49" s="344">
        <f>IF(AP34=0,"no data", AVERAGE(AP34:AP40))</f>
        <v>8676.001419152879</v>
      </c>
      <c r="AQ49" s="192"/>
      <c r="AY49" s="170"/>
      <c r="BA49" s="171"/>
      <c r="BQ49" s="4"/>
      <c r="BR49" s="5"/>
      <c r="BS49" s="5"/>
      <c r="BT49" s="6"/>
      <c r="BY49" s="169"/>
      <c r="BZ49" s="169"/>
    </row>
    <row r="50" spans="2:78" ht="15.75">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89"/>
      <c r="AG50" s="204"/>
      <c r="AH50" s="204"/>
      <c r="AI50" s="204"/>
      <c r="AJ50" s="204"/>
      <c r="AK50" s="204"/>
      <c r="AL50" s="204"/>
      <c r="AP50" s="290"/>
      <c r="AQ50" s="292"/>
      <c r="AR50" s="292"/>
      <c r="AY50" s="170"/>
      <c r="BA50" s="171"/>
      <c r="BQ50" s="4"/>
      <c r="BR50" s="5"/>
      <c r="BS50" s="5"/>
      <c r="BT50" s="6"/>
      <c r="BY50" s="169"/>
      <c r="BZ50" s="169"/>
    </row>
    <row r="51" spans="2:78">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Y51" s="169"/>
      <c r="BZ51" s="169"/>
    </row>
    <row r="52" spans="2:78" ht="15.75" thickBot="1">
      <c r="B52" s="203"/>
      <c r="C52" s="204"/>
      <c r="D52" s="204"/>
      <c r="E52" s="204"/>
      <c r="F52" s="205"/>
      <c r="G52" s="205"/>
      <c r="H52" s="205"/>
      <c r="I52" s="205"/>
      <c r="J52" s="206"/>
      <c r="K52" s="206"/>
      <c r="L52" s="206"/>
      <c r="M52" s="206"/>
      <c r="N52" s="207"/>
      <c r="O52" s="207"/>
      <c r="P52" s="204"/>
      <c r="Q52" s="204"/>
      <c r="R52" s="204"/>
      <c r="S52" s="204"/>
      <c r="T52" s="204"/>
      <c r="U52" s="204"/>
      <c r="V52" s="204"/>
      <c r="W52" s="204"/>
      <c r="X52" s="204"/>
      <c r="Y52" s="204"/>
      <c r="Z52" s="204"/>
      <c r="AA52" s="204"/>
      <c r="AB52" s="207"/>
      <c r="AC52" s="207"/>
      <c r="AD52" s="204"/>
      <c r="AE52" s="207"/>
      <c r="AF52" s="207"/>
      <c r="AG52" s="204"/>
      <c r="AH52" s="204"/>
      <c r="AI52" s="204"/>
      <c r="AJ52" s="204"/>
      <c r="AK52" s="204"/>
      <c r="AL52" s="204"/>
      <c r="AP52" s="183"/>
      <c r="AQ52" s="183"/>
      <c r="AR52" s="183"/>
      <c r="AY52" s="170"/>
      <c r="BA52" s="171"/>
      <c r="BQ52" s="4"/>
      <c r="BR52" s="5"/>
      <c r="BS52" s="5"/>
      <c r="BT52" s="6"/>
      <c r="BY52" s="169"/>
      <c r="BZ52" s="169"/>
    </row>
    <row r="53" spans="2:78" ht="16.5" thickTop="1">
      <c r="B53" s="208" t="s">
        <v>123</v>
      </c>
      <c r="C53" s="713" t="s">
        <v>124</v>
      </c>
      <c r="D53" s="713"/>
      <c r="E53" s="713"/>
      <c r="F53" s="713"/>
      <c r="G53" s="713"/>
      <c r="H53" s="713"/>
      <c r="I53" s="713"/>
      <c r="J53" s="713"/>
      <c r="K53" s="713"/>
      <c r="L53" s="713"/>
      <c r="M53" s="713"/>
      <c r="N53" s="713"/>
      <c r="O53" s="713"/>
      <c r="P53" s="713"/>
      <c r="Q53" s="713"/>
      <c r="R53" s="713"/>
      <c r="S53" s="713"/>
      <c r="T53" s="713"/>
      <c r="U53" s="713"/>
      <c r="V53" s="713"/>
      <c r="W53" s="713"/>
      <c r="X53" s="713"/>
      <c r="Y53" s="713"/>
      <c r="Z53" s="713"/>
      <c r="AA53" s="713"/>
      <c r="AB53" s="713"/>
      <c r="AC53" s="713"/>
      <c r="AD53" s="714"/>
      <c r="AE53" s="207"/>
      <c r="AF53" s="207"/>
      <c r="AG53" s="204"/>
      <c r="AH53" s="204"/>
      <c r="AI53" s="204"/>
      <c r="AJ53" s="204"/>
      <c r="AK53" s="204"/>
      <c r="AL53" s="204"/>
      <c r="AP53" s="183"/>
      <c r="AQ53" s="183"/>
      <c r="AR53" s="183"/>
      <c r="AY53" s="170"/>
      <c r="BQ53" s="4"/>
      <c r="BR53" s="5"/>
      <c r="BS53" s="5"/>
      <c r="BT53" s="6"/>
      <c r="BY53" s="169"/>
      <c r="BZ53" s="169"/>
    </row>
    <row r="54" spans="2:78" ht="15.75">
      <c r="B54" s="209">
        <v>42856</v>
      </c>
      <c r="C54" s="709" t="s">
        <v>221</v>
      </c>
      <c r="D54" s="710"/>
      <c r="E54" s="710"/>
      <c r="F54" s="710"/>
      <c r="G54" s="710"/>
      <c r="H54" s="710"/>
      <c r="I54" s="710"/>
      <c r="J54" s="710"/>
      <c r="K54" s="710"/>
      <c r="L54" s="710"/>
      <c r="M54" s="710"/>
      <c r="N54" s="710"/>
      <c r="O54" s="710"/>
      <c r="P54" s="710"/>
      <c r="Q54" s="710"/>
      <c r="R54" s="710"/>
      <c r="S54" s="710"/>
      <c r="T54" s="710"/>
      <c r="U54" s="710"/>
      <c r="V54" s="710"/>
      <c r="W54" s="710"/>
      <c r="X54" s="710"/>
      <c r="Y54" s="710"/>
      <c r="Z54" s="710"/>
      <c r="AA54" s="710"/>
      <c r="AB54" s="710"/>
      <c r="AC54" s="710"/>
      <c r="AD54" s="711"/>
      <c r="AE54" s="207"/>
      <c r="AF54" s="207"/>
      <c r="AG54" s="204"/>
      <c r="AH54" s="204"/>
      <c r="AI54" s="204"/>
      <c r="AJ54" s="204"/>
      <c r="AK54" s="204"/>
      <c r="AL54" s="204"/>
      <c r="AP54" s="183"/>
      <c r="AQ54" s="183"/>
      <c r="AR54" s="183"/>
      <c r="AY54" s="170"/>
      <c r="BQ54" s="4"/>
      <c r="BR54" s="5"/>
      <c r="BS54" s="5"/>
      <c r="BT54" s="6"/>
      <c r="BY54" s="169"/>
      <c r="BZ54" s="169"/>
    </row>
    <row r="55" spans="2:78" ht="15.75">
      <c r="B55" s="209">
        <v>42857</v>
      </c>
      <c r="C55" s="528" t="s">
        <v>222</v>
      </c>
      <c r="D55" s="529"/>
      <c r="E55" s="529"/>
      <c r="F55" s="529"/>
      <c r="G55" s="529"/>
      <c r="H55" s="529"/>
      <c r="I55" s="529"/>
      <c r="J55" s="529"/>
      <c r="K55" s="529"/>
      <c r="L55" s="529"/>
      <c r="M55" s="529"/>
      <c r="N55" s="529"/>
      <c r="O55" s="529"/>
      <c r="P55" s="529"/>
      <c r="Q55" s="529"/>
      <c r="R55" s="529"/>
      <c r="S55" s="529"/>
      <c r="T55" s="529"/>
      <c r="U55" s="529"/>
      <c r="V55" s="529"/>
      <c r="W55" s="529"/>
      <c r="X55" s="529"/>
      <c r="Y55" s="529"/>
      <c r="Z55" s="529"/>
      <c r="AA55" s="529"/>
      <c r="AB55" s="529"/>
      <c r="AC55" s="529"/>
      <c r="AD55" s="530"/>
      <c r="AE55" s="207"/>
      <c r="AF55" s="207"/>
      <c r="AG55" s="204"/>
      <c r="AH55" s="204"/>
      <c r="AI55" s="204"/>
      <c r="AJ55" s="204"/>
      <c r="AK55" s="204"/>
      <c r="AL55" s="204"/>
      <c r="AP55" s="183"/>
      <c r="AQ55" s="183"/>
      <c r="AR55" s="183"/>
      <c r="AY55" s="170"/>
      <c r="BQ55" s="4"/>
      <c r="BR55" s="5"/>
      <c r="BS55" s="5"/>
      <c r="BT55" s="6"/>
      <c r="BY55" s="169"/>
      <c r="BZ55" s="169"/>
    </row>
    <row r="56" spans="2:78" ht="15.75">
      <c r="B56" s="209">
        <v>42858</v>
      </c>
      <c r="C56" s="528" t="s">
        <v>223</v>
      </c>
      <c r="D56" s="529"/>
      <c r="E56" s="529"/>
      <c r="F56" s="529"/>
      <c r="G56" s="529"/>
      <c r="H56" s="529"/>
      <c r="I56" s="529"/>
      <c r="J56" s="529"/>
      <c r="K56" s="529"/>
      <c r="L56" s="529"/>
      <c r="M56" s="529"/>
      <c r="N56" s="529"/>
      <c r="O56" s="529"/>
      <c r="P56" s="529"/>
      <c r="Q56" s="529"/>
      <c r="R56" s="529"/>
      <c r="S56" s="529"/>
      <c r="T56" s="529"/>
      <c r="U56" s="529"/>
      <c r="V56" s="529"/>
      <c r="W56" s="529"/>
      <c r="X56" s="529"/>
      <c r="Y56" s="529"/>
      <c r="Z56" s="529"/>
      <c r="AA56" s="529"/>
      <c r="AB56" s="529"/>
      <c r="AC56" s="529"/>
      <c r="AD56" s="530"/>
      <c r="AE56" s="207"/>
      <c r="AF56" s="207"/>
      <c r="AG56" s="204"/>
      <c r="AH56" s="204"/>
      <c r="AI56" s="204"/>
      <c r="AJ56" s="204"/>
      <c r="AK56" s="204"/>
      <c r="AL56" s="204"/>
      <c r="AP56" s="183"/>
      <c r="AQ56" s="183"/>
      <c r="AR56" s="183"/>
      <c r="AY56" s="170"/>
      <c r="BQ56" s="4"/>
      <c r="BR56" s="5"/>
      <c r="BS56" s="5"/>
      <c r="BT56" s="6"/>
      <c r="BY56" s="169"/>
      <c r="BZ56" s="169"/>
    </row>
    <row r="57" spans="2:78" ht="15.75">
      <c r="B57" s="209">
        <v>42859</v>
      </c>
      <c r="C57" s="528" t="s">
        <v>223</v>
      </c>
      <c r="D57" s="529"/>
      <c r="E57" s="529"/>
      <c r="F57" s="529"/>
      <c r="G57" s="529"/>
      <c r="H57" s="529"/>
      <c r="I57" s="529"/>
      <c r="J57" s="529"/>
      <c r="K57" s="529"/>
      <c r="L57" s="529"/>
      <c r="M57" s="529"/>
      <c r="N57" s="529"/>
      <c r="O57" s="529"/>
      <c r="P57" s="529"/>
      <c r="Q57" s="529"/>
      <c r="R57" s="529"/>
      <c r="S57" s="529"/>
      <c r="T57" s="529"/>
      <c r="U57" s="529"/>
      <c r="V57" s="529"/>
      <c r="W57" s="529"/>
      <c r="X57" s="529"/>
      <c r="Y57" s="529"/>
      <c r="Z57" s="529"/>
      <c r="AA57" s="529"/>
      <c r="AB57" s="529"/>
      <c r="AC57" s="529"/>
      <c r="AD57" s="530"/>
      <c r="AE57" s="207"/>
      <c r="AF57" s="207"/>
      <c r="AG57" s="204"/>
      <c r="AH57" s="204"/>
      <c r="AI57" s="204"/>
      <c r="AJ57" s="204"/>
      <c r="AK57" s="204"/>
      <c r="AL57" s="204"/>
      <c r="AP57" s="183"/>
      <c r="AQ57" s="183"/>
      <c r="AR57" s="183"/>
      <c r="AY57" s="170"/>
      <c r="BQ57" s="4"/>
      <c r="BR57" s="5"/>
      <c r="BS57" s="5"/>
      <c r="BT57" s="6"/>
      <c r="BY57" s="169"/>
      <c r="BZ57" s="169"/>
    </row>
    <row r="58" spans="2:78" ht="15.75">
      <c r="B58" s="209">
        <v>42860</v>
      </c>
      <c r="C58" s="528" t="s">
        <v>224</v>
      </c>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30"/>
      <c r="AE58" s="207"/>
      <c r="AF58" s="207"/>
      <c r="AG58" s="204"/>
      <c r="AH58" s="204"/>
      <c r="AI58" s="204"/>
      <c r="AJ58" s="204"/>
      <c r="AK58" s="204"/>
      <c r="AL58" s="204"/>
      <c r="AP58" s="183"/>
      <c r="AQ58" s="183"/>
      <c r="AR58" s="183"/>
      <c r="AY58" s="170"/>
      <c r="BQ58" s="4"/>
      <c r="BR58" s="5"/>
      <c r="BS58" s="5"/>
      <c r="BT58" s="6"/>
      <c r="BY58" s="169"/>
      <c r="BZ58" s="169"/>
    </row>
    <row r="59" spans="2:78" ht="15.75">
      <c r="B59" s="209">
        <v>42861</v>
      </c>
      <c r="C59" s="709" t="s">
        <v>225</v>
      </c>
      <c r="D59" s="710"/>
      <c r="E59" s="710"/>
      <c r="F59" s="710"/>
      <c r="G59" s="710"/>
      <c r="H59" s="710"/>
      <c r="I59" s="710"/>
      <c r="J59" s="710"/>
      <c r="K59" s="710"/>
      <c r="L59" s="710"/>
      <c r="M59" s="710"/>
      <c r="N59" s="710"/>
      <c r="O59" s="710"/>
      <c r="P59" s="710"/>
      <c r="Q59" s="710"/>
      <c r="R59" s="710"/>
      <c r="S59" s="710"/>
      <c r="T59" s="710"/>
      <c r="U59" s="710"/>
      <c r="V59" s="710"/>
      <c r="W59" s="710"/>
      <c r="X59" s="710"/>
      <c r="Y59" s="710"/>
      <c r="Z59" s="710"/>
      <c r="AA59" s="710"/>
      <c r="AB59" s="710"/>
      <c r="AC59" s="710"/>
      <c r="AD59" s="711"/>
      <c r="AE59" s="207"/>
      <c r="AF59" s="207"/>
      <c r="AG59" s="204"/>
      <c r="AH59" s="204"/>
      <c r="AI59" s="204"/>
      <c r="AJ59" s="204"/>
      <c r="AK59" s="204"/>
      <c r="AL59" s="204"/>
      <c r="AP59" s="183"/>
      <c r="AQ59" s="183"/>
      <c r="AR59" s="183"/>
      <c r="AY59" s="170"/>
      <c r="BQ59" s="4"/>
      <c r="BR59" s="5"/>
      <c r="BS59" s="5"/>
      <c r="BT59" s="6"/>
      <c r="BY59" s="169"/>
      <c r="BZ59" s="169"/>
    </row>
    <row r="60" spans="2:78" ht="15.75">
      <c r="B60" s="209">
        <v>42862</v>
      </c>
      <c r="C60" s="528" t="s">
        <v>226</v>
      </c>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30"/>
      <c r="AE60" s="207"/>
      <c r="AF60" s="207"/>
      <c r="AG60" s="204"/>
      <c r="AH60" s="204"/>
      <c r="AI60" s="204"/>
      <c r="AJ60" s="204"/>
      <c r="AK60" s="204"/>
      <c r="AL60" s="204"/>
      <c r="AP60" s="183"/>
      <c r="AQ60" s="183"/>
      <c r="AR60" s="183"/>
      <c r="AY60" s="170"/>
      <c r="BQ60" s="4"/>
      <c r="BR60" s="5"/>
      <c r="BS60" s="5"/>
      <c r="BT60" s="6"/>
      <c r="BY60" s="169"/>
      <c r="BZ60" s="169"/>
    </row>
    <row r="61" spans="2:78" ht="15.75">
      <c r="B61" s="209">
        <v>42863</v>
      </c>
      <c r="C61" s="528" t="s">
        <v>227</v>
      </c>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30"/>
      <c r="AE61" s="207"/>
      <c r="AF61" s="207"/>
      <c r="AG61" s="204"/>
      <c r="AH61" s="204"/>
      <c r="AI61" s="204"/>
      <c r="AJ61" s="204"/>
      <c r="AK61" s="204"/>
      <c r="AL61" s="204"/>
      <c r="AP61" s="183"/>
      <c r="AQ61" s="183"/>
      <c r="AR61" s="183"/>
      <c r="AY61" s="170"/>
      <c r="BQ61" s="4"/>
      <c r="BR61" s="5"/>
      <c r="BS61" s="5"/>
      <c r="BT61" s="6"/>
      <c r="BY61" s="169"/>
      <c r="BZ61" s="169"/>
    </row>
    <row r="62" spans="2:78" ht="15.75">
      <c r="B62" s="209">
        <v>42864</v>
      </c>
      <c r="C62" s="528" t="s">
        <v>228</v>
      </c>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30"/>
      <c r="AE62" s="207"/>
      <c r="AF62" s="207"/>
      <c r="AG62" s="204"/>
      <c r="AH62" s="204"/>
      <c r="AI62" s="204"/>
      <c r="AJ62" s="204"/>
      <c r="AK62" s="204"/>
      <c r="AL62" s="204"/>
      <c r="AP62" s="183"/>
      <c r="AQ62" s="183"/>
      <c r="AR62" s="183"/>
      <c r="AY62" s="170"/>
      <c r="BQ62" s="4"/>
      <c r="BR62" s="5"/>
      <c r="BS62" s="5"/>
      <c r="BT62" s="6"/>
      <c r="BY62" s="169"/>
      <c r="BZ62" s="169"/>
    </row>
    <row r="63" spans="2:78" ht="15.75">
      <c r="B63" s="209">
        <v>42865</v>
      </c>
      <c r="C63" s="528" t="s">
        <v>229</v>
      </c>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30"/>
      <c r="AE63" s="207"/>
      <c r="AF63" s="207"/>
      <c r="AG63" s="204"/>
      <c r="AH63" s="204"/>
      <c r="AI63" s="204"/>
      <c r="AJ63" s="204"/>
      <c r="AK63" s="204"/>
      <c r="AL63" s="204"/>
      <c r="AP63" s="183"/>
      <c r="AQ63" s="183"/>
      <c r="AR63" s="183"/>
      <c r="AY63" s="170"/>
      <c r="BQ63" s="4"/>
      <c r="BR63" s="5"/>
      <c r="BS63" s="5"/>
      <c r="BT63" s="6"/>
      <c r="BY63" s="169"/>
      <c r="BZ63" s="169"/>
    </row>
    <row r="64" spans="2:78" ht="15.75">
      <c r="B64" s="209">
        <v>42866</v>
      </c>
      <c r="C64" s="528" t="s">
        <v>230</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4"/>
      <c r="BR64" s="5"/>
      <c r="BS64" s="5"/>
      <c r="BT64" s="6"/>
      <c r="BY64" s="169"/>
      <c r="BZ64" s="169"/>
    </row>
    <row r="65" spans="2:78" ht="15.75">
      <c r="B65" s="209">
        <v>42867</v>
      </c>
      <c r="C65" s="528" t="s">
        <v>231</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4"/>
      <c r="BR65" s="5"/>
      <c r="BS65" s="5"/>
      <c r="BT65" s="6"/>
      <c r="BY65" s="169"/>
      <c r="BZ65" s="169"/>
    </row>
    <row r="66" spans="2:78" ht="15.75">
      <c r="B66" s="209">
        <v>42868</v>
      </c>
      <c r="C66" s="709" t="s">
        <v>232</v>
      </c>
      <c r="D66" s="710"/>
      <c r="E66" s="710"/>
      <c r="F66" s="710"/>
      <c r="G66" s="710"/>
      <c r="H66" s="710"/>
      <c r="I66" s="710"/>
      <c r="J66" s="710"/>
      <c r="K66" s="710"/>
      <c r="L66" s="710"/>
      <c r="M66" s="710"/>
      <c r="N66" s="710"/>
      <c r="O66" s="710"/>
      <c r="P66" s="710"/>
      <c r="Q66" s="710"/>
      <c r="R66" s="710"/>
      <c r="S66" s="710"/>
      <c r="T66" s="710"/>
      <c r="U66" s="710"/>
      <c r="V66" s="710"/>
      <c r="W66" s="710"/>
      <c r="X66" s="710"/>
      <c r="Y66" s="710"/>
      <c r="Z66" s="710"/>
      <c r="AA66" s="710"/>
      <c r="AB66" s="710"/>
      <c r="AC66" s="710"/>
      <c r="AD66" s="711"/>
      <c r="AE66" s="207"/>
      <c r="AF66" s="207"/>
      <c r="AG66" s="204"/>
      <c r="AH66" s="204"/>
      <c r="AI66" s="204"/>
      <c r="AJ66" s="204"/>
      <c r="AK66" s="204"/>
      <c r="AL66" s="204"/>
      <c r="AP66" s="183"/>
      <c r="AQ66" s="183"/>
      <c r="AR66" s="183"/>
      <c r="AY66" s="170"/>
      <c r="BQ66" s="4"/>
      <c r="BR66" s="5"/>
      <c r="BS66" s="5"/>
      <c r="BT66" s="6"/>
      <c r="BY66" s="169"/>
      <c r="BZ66" s="169"/>
    </row>
    <row r="67" spans="2:78" ht="15.75">
      <c r="B67" s="209">
        <v>42869</v>
      </c>
      <c r="C67" s="528" t="s">
        <v>233</v>
      </c>
      <c r="D67" s="529"/>
      <c r="E67" s="529"/>
      <c r="F67" s="529"/>
      <c r="G67" s="529"/>
      <c r="H67" s="529"/>
      <c r="I67" s="529"/>
      <c r="J67" s="529"/>
      <c r="K67" s="529"/>
      <c r="L67" s="529"/>
      <c r="M67" s="529"/>
      <c r="N67" s="529"/>
      <c r="O67" s="529"/>
      <c r="P67" s="529"/>
      <c r="Q67" s="529"/>
      <c r="R67" s="529"/>
      <c r="S67" s="529"/>
      <c r="T67" s="529"/>
      <c r="U67" s="529"/>
      <c r="V67" s="529"/>
      <c r="W67" s="529"/>
      <c r="X67" s="529"/>
      <c r="Y67" s="529"/>
      <c r="Z67" s="529"/>
      <c r="AA67" s="529"/>
      <c r="AB67" s="529"/>
      <c r="AC67" s="529"/>
      <c r="AD67" s="530"/>
      <c r="AE67" s="207"/>
      <c r="AF67" s="207"/>
      <c r="AG67" s="204"/>
      <c r="AH67" s="204"/>
      <c r="AI67" s="204"/>
      <c r="AJ67" s="204"/>
      <c r="AK67" s="204"/>
      <c r="AL67" s="204"/>
      <c r="AP67" s="183"/>
      <c r="AQ67" s="183"/>
      <c r="AR67" s="183"/>
      <c r="AY67" s="170"/>
      <c r="BQ67" s="4"/>
      <c r="BR67" s="5"/>
      <c r="BS67" s="5"/>
      <c r="BT67" s="6"/>
      <c r="BY67" s="169"/>
      <c r="BZ67" s="169"/>
    </row>
    <row r="68" spans="2:78" ht="17.25" customHeight="1">
      <c r="B68" s="209">
        <v>42870</v>
      </c>
      <c r="C68" s="709" t="s">
        <v>234</v>
      </c>
      <c r="D68" s="710"/>
      <c r="E68" s="710"/>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711"/>
      <c r="AE68" s="207"/>
      <c r="AF68" s="207"/>
      <c r="AG68" s="204"/>
      <c r="AH68" s="204"/>
      <c r="AI68" s="204"/>
      <c r="AJ68" s="204"/>
      <c r="AK68" s="204"/>
      <c r="AL68" s="204"/>
      <c r="AP68" s="183"/>
      <c r="AQ68" s="183"/>
      <c r="AR68" s="183"/>
      <c r="AY68" s="170"/>
      <c r="BQ68" s="4"/>
      <c r="BR68" s="5"/>
      <c r="BS68" s="5"/>
      <c r="BT68" s="6"/>
      <c r="BY68" s="169"/>
      <c r="BZ68" s="169"/>
    </row>
    <row r="69" spans="2:78" ht="15.75">
      <c r="B69" s="209">
        <v>42871</v>
      </c>
      <c r="C69" s="709" t="s">
        <v>235</v>
      </c>
      <c r="D69" s="710"/>
      <c r="E69" s="710"/>
      <c r="F69" s="710"/>
      <c r="G69" s="710"/>
      <c r="H69" s="710"/>
      <c r="I69" s="710"/>
      <c r="J69" s="710"/>
      <c r="K69" s="710"/>
      <c r="L69" s="710"/>
      <c r="M69" s="710"/>
      <c r="N69" s="710"/>
      <c r="O69" s="710"/>
      <c r="P69" s="710"/>
      <c r="Q69" s="710"/>
      <c r="R69" s="710"/>
      <c r="S69" s="710"/>
      <c r="T69" s="710"/>
      <c r="U69" s="710"/>
      <c r="V69" s="710"/>
      <c r="W69" s="710"/>
      <c r="X69" s="710"/>
      <c r="Y69" s="710"/>
      <c r="Z69" s="710"/>
      <c r="AA69" s="710"/>
      <c r="AB69" s="710"/>
      <c r="AC69" s="710"/>
      <c r="AD69" s="711"/>
      <c r="AE69" s="207"/>
      <c r="AF69" s="207"/>
      <c r="AG69" s="204"/>
      <c r="AH69" s="204"/>
      <c r="AI69" s="204"/>
      <c r="AJ69" s="204"/>
      <c r="AK69" s="204"/>
      <c r="AL69" s="204"/>
      <c r="AP69" s="183"/>
      <c r="AQ69" s="183"/>
      <c r="AR69" s="183"/>
      <c r="AY69" s="170"/>
      <c r="BQ69" s="4"/>
      <c r="BR69" s="5"/>
      <c r="BS69" s="5"/>
      <c r="BT69" s="6"/>
      <c r="BY69" s="169"/>
      <c r="BZ69" s="169"/>
    </row>
    <row r="70" spans="2:78" ht="15.75">
      <c r="B70" s="209">
        <v>42872</v>
      </c>
      <c r="C70" s="709" t="s">
        <v>236</v>
      </c>
      <c r="D70" s="710"/>
      <c r="E70" s="710"/>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711"/>
      <c r="AE70" s="207"/>
      <c r="AF70" s="207"/>
      <c r="AG70" s="204"/>
      <c r="AH70" s="204"/>
      <c r="AI70" s="204"/>
      <c r="AJ70" s="204"/>
      <c r="AK70" s="204"/>
      <c r="AL70" s="204"/>
      <c r="AP70" s="183"/>
      <c r="AQ70" s="183"/>
      <c r="AR70" s="183"/>
      <c r="AY70" s="170"/>
      <c r="BQ70" s="4"/>
      <c r="BR70" s="5"/>
      <c r="BS70" s="5"/>
      <c r="BT70" s="6"/>
      <c r="BY70" s="169"/>
      <c r="BZ70" s="169"/>
    </row>
    <row r="71" spans="2:78" ht="15.75">
      <c r="B71" s="209">
        <v>42873</v>
      </c>
      <c r="C71" s="709" t="s">
        <v>237</v>
      </c>
      <c r="D71" s="710"/>
      <c r="E71" s="710"/>
      <c r="F71" s="710"/>
      <c r="G71" s="710"/>
      <c r="H71" s="710"/>
      <c r="I71" s="710"/>
      <c r="J71" s="710"/>
      <c r="K71" s="710"/>
      <c r="L71" s="710"/>
      <c r="M71" s="710"/>
      <c r="N71" s="710"/>
      <c r="O71" s="710"/>
      <c r="P71" s="710"/>
      <c r="Q71" s="710"/>
      <c r="R71" s="710"/>
      <c r="S71" s="710"/>
      <c r="T71" s="710"/>
      <c r="U71" s="710"/>
      <c r="V71" s="710"/>
      <c r="W71" s="710"/>
      <c r="X71" s="710"/>
      <c r="Y71" s="710"/>
      <c r="Z71" s="710"/>
      <c r="AA71" s="710"/>
      <c r="AB71" s="710"/>
      <c r="AC71" s="710"/>
      <c r="AD71" s="711"/>
      <c r="AE71" s="207"/>
      <c r="AF71" s="207"/>
      <c r="AG71" s="204"/>
      <c r="AH71" s="204"/>
      <c r="AI71" s="204"/>
      <c r="AJ71" s="204"/>
      <c r="AK71" s="204"/>
      <c r="AL71" s="204"/>
      <c r="AP71" s="183"/>
      <c r="AQ71" s="183"/>
      <c r="AR71" s="183"/>
      <c r="AY71" s="170"/>
      <c r="BQ71" s="4"/>
      <c r="BR71" s="5"/>
      <c r="BS71" s="5"/>
      <c r="BT71" s="6"/>
      <c r="BY71" s="169"/>
      <c r="BZ71" s="169"/>
    </row>
    <row r="72" spans="2:78" ht="15.75">
      <c r="B72" s="209">
        <v>42874</v>
      </c>
      <c r="C72" s="709" t="s">
        <v>238</v>
      </c>
      <c r="D72" s="710"/>
      <c r="E72" s="710"/>
      <c r="F72" s="710"/>
      <c r="G72" s="710"/>
      <c r="H72" s="710"/>
      <c r="I72" s="710"/>
      <c r="J72" s="710"/>
      <c r="K72" s="710"/>
      <c r="L72" s="710"/>
      <c r="M72" s="710"/>
      <c r="N72" s="710"/>
      <c r="O72" s="710"/>
      <c r="P72" s="710"/>
      <c r="Q72" s="710"/>
      <c r="R72" s="710"/>
      <c r="S72" s="710"/>
      <c r="T72" s="710"/>
      <c r="U72" s="710"/>
      <c r="V72" s="710"/>
      <c r="W72" s="710"/>
      <c r="X72" s="710"/>
      <c r="Y72" s="710"/>
      <c r="Z72" s="710"/>
      <c r="AA72" s="710"/>
      <c r="AB72" s="710"/>
      <c r="AC72" s="710"/>
      <c r="AD72" s="711"/>
      <c r="AE72" s="207"/>
      <c r="AF72" s="207"/>
      <c r="AG72" s="204"/>
      <c r="AH72" s="204"/>
      <c r="AI72" s="204"/>
      <c r="AJ72" s="204"/>
      <c r="AK72" s="204"/>
      <c r="AL72" s="204"/>
      <c r="AP72" s="183"/>
      <c r="AQ72" s="183"/>
      <c r="AR72" s="183"/>
      <c r="AY72" s="170"/>
      <c r="BQ72" s="4"/>
      <c r="BR72" s="5"/>
      <c r="BS72" s="5"/>
      <c r="BT72" s="6"/>
      <c r="BY72" s="169"/>
      <c r="BZ72" s="169"/>
    </row>
    <row r="73" spans="2:78" ht="15.75">
      <c r="B73" s="209">
        <v>42875</v>
      </c>
      <c r="C73" s="709" t="s">
        <v>239</v>
      </c>
      <c r="D73" s="710"/>
      <c r="E73" s="710"/>
      <c r="F73" s="710"/>
      <c r="G73" s="710"/>
      <c r="H73" s="710"/>
      <c r="I73" s="710"/>
      <c r="J73" s="710"/>
      <c r="K73" s="710"/>
      <c r="L73" s="710"/>
      <c r="M73" s="710"/>
      <c r="N73" s="710"/>
      <c r="O73" s="710"/>
      <c r="P73" s="710"/>
      <c r="Q73" s="710"/>
      <c r="R73" s="710"/>
      <c r="S73" s="710"/>
      <c r="T73" s="710"/>
      <c r="U73" s="710"/>
      <c r="V73" s="710"/>
      <c r="W73" s="710"/>
      <c r="X73" s="710"/>
      <c r="Y73" s="710"/>
      <c r="Z73" s="710"/>
      <c r="AA73" s="710"/>
      <c r="AB73" s="710"/>
      <c r="AC73" s="710"/>
      <c r="AD73" s="711"/>
      <c r="AE73" s="207"/>
      <c r="AF73" s="207"/>
      <c r="AG73" s="204"/>
      <c r="AH73" s="204"/>
      <c r="AI73" s="204"/>
      <c r="AJ73" s="204"/>
      <c r="AK73" s="204"/>
      <c r="AL73" s="204"/>
      <c r="AP73" s="183"/>
      <c r="AQ73" s="183"/>
      <c r="AR73" s="183"/>
      <c r="AY73" s="170"/>
      <c r="BQ73" s="4"/>
      <c r="BR73" s="5"/>
      <c r="BS73" s="5"/>
      <c r="BT73" s="6"/>
      <c r="BY73" s="169"/>
      <c r="BZ73" s="169"/>
    </row>
    <row r="74" spans="2:78" ht="15.75">
      <c r="B74" s="209">
        <v>42876</v>
      </c>
      <c r="C74" s="528" t="s">
        <v>240</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c r="BY74" s="169"/>
      <c r="BZ74" s="169"/>
    </row>
    <row r="75" spans="2:78" ht="15.75">
      <c r="B75" s="209">
        <v>42877</v>
      </c>
      <c r="C75" s="709" t="s">
        <v>241</v>
      </c>
      <c r="D75" s="710"/>
      <c r="E75" s="710"/>
      <c r="F75" s="710"/>
      <c r="G75" s="710"/>
      <c r="H75" s="710"/>
      <c r="I75" s="710"/>
      <c r="J75" s="710"/>
      <c r="K75" s="710"/>
      <c r="L75" s="710"/>
      <c r="M75" s="710"/>
      <c r="N75" s="710"/>
      <c r="O75" s="710"/>
      <c r="P75" s="710"/>
      <c r="Q75" s="710"/>
      <c r="R75" s="710"/>
      <c r="S75" s="710"/>
      <c r="T75" s="710"/>
      <c r="U75" s="710"/>
      <c r="V75" s="710"/>
      <c r="W75" s="710"/>
      <c r="X75" s="710"/>
      <c r="Y75" s="710"/>
      <c r="Z75" s="710"/>
      <c r="AA75" s="710"/>
      <c r="AB75" s="710"/>
      <c r="AC75" s="710"/>
      <c r="AD75" s="711"/>
      <c r="AE75" s="207"/>
      <c r="AF75" s="207"/>
      <c r="AG75" s="204"/>
      <c r="AH75" s="204"/>
      <c r="AI75" s="204"/>
      <c r="AJ75" s="204"/>
      <c r="AK75" s="204"/>
      <c r="AL75" s="204"/>
      <c r="AP75" s="183"/>
      <c r="AQ75" s="183"/>
      <c r="AR75" s="183"/>
      <c r="AY75" s="170"/>
      <c r="BQ75" s="4"/>
      <c r="BR75" s="5"/>
      <c r="BS75" s="5"/>
      <c r="BT75" s="6"/>
      <c r="BY75" s="169"/>
      <c r="BZ75" s="169"/>
    </row>
    <row r="76" spans="2:78" ht="15.75">
      <c r="B76" s="209">
        <v>42878</v>
      </c>
      <c r="C76" s="709" t="s">
        <v>242</v>
      </c>
      <c r="D76" s="710"/>
      <c r="E76" s="710"/>
      <c r="F76" s="710"/>
      <c r="G76" s="710"/>
      <c r="H76" s="710"/>
      <c r="I76" s="710"/>
      <c r="J76" s="710"/>
      <c r="K76" s="710"/>
      <c r="L76" s="710"/>
      <c r="M76" s="710"/>
      <c r="N76" s="710"/>
      <c r="O76" s="710"/>
      <c r="P76" s="710"/>
      <c r="Q76" s="710"/>
      <c r="R76" s="710"/>
      <c r="S76" s="710"/>
      <c r="T76" s="710"/>
      <c r="U76" s="710"/>
      <c r="V76" s="710"/>
      <c r="W76" s="710"/>
      <c r="X76" s="710"/>
      <c r="Y76" s="710"/>
      <c r="Z76" s="710"/>
      <c r="AA76" s="710"/>
      <c r="AB76" s="710"/>
      <c r="AC76" s="710"/>
      <c r="AD76" s="711"/>
      <c r="AE76" s="207"/>
      <c r="AF76" s="207"/>
      <c r="AG76" s="204"/>
      <c r="AH76" s="204"/>
      <c r="AI76" s="204"/>
      <c r="AJ76" s="204"/>
      <c r="AK76" s="204"/>
      <c r="AL76" s="204"/>
      <c r="AP76" s="183"/>
      <c r="AQ76" s="183"/>
      <c r="AR76" s="183"/>
      <c r="AY76" s="170"/>
      <c r="BQ76" s="4"/>
      <c r="BR76" s="5"/>
      <c r="BS76" s="5"/>
      <c r="BT76" s="6"/>
      <c r="BY76" s="169"/>
      <c r="BZ76" s="169"/>
    </row>
    <row r="77" spans="2:78" ht="15.75">
      <c r="B77" s="209">
        <v>42879</v>
      </c>
      <c r="C77" s="709" t="s">
        <v>243</v>
      </c>
      <c r="D77" s="710"/>
      <c r="E77" s="710"/>
      <c r="F77" s="710"/>
      <c r="G77" s="710"/>
      <c r="H77" s="710"/>
      <c r="I77" s="710"/>
      <c r="J77" s="710"/>
      <c r="K77" s="710"/>
      <c r="L77" s="710"/>
      <c r="M77" s="710"/>
      <c r="N77" s="710"/>
      <c r="O77" s="710"/>
      <c r="P77" s="710"/>
      <c r="Q77" s="710"/>
      <c r="R77" s="710"/>
      <c r="S77" s="710"/>
      <c r="T77" s="710"/>
      <c r="U77" s="710"/>
      <c r="V77" s="710"/>
      <c r="W77" s="710"/>
      <c r="X77" s="710"/>
      <c r="Y77" s="710"/>
      <c r="Z77" s="710"/>
      <c r="AA77" s="710"/>
      <c r="AB77" s="710"/>
      <c r="AC77" s="710"/>
      <c r="AD77" s="711"/>
      <c r="AE77" s="207"/>
      <c r="AF77" s="207"/>
      <c r="AG77" s="204"/>
      <c r="AH77" s="204"/>
      <c r="AI77" s="204"/>
      <c r="AJ77" s="204"/>
      <c r="AK77" s="204"/>
      <c r="AL77" s="204"/>
      <c r="AP77" s="183"/>
      <c r="AQ77" s="183"/>
      <c r="AR77" s="183"/>
      <c r="AY77" s="170"/>
      <c r="BQ77" s="4"/>
      <c r="BR77" s="5"/>
      <c r="BS77" s="5"/>
      <c r="BT77" s="6"/>
      <c r="BY77" s="169"/>
      <c r="BZ77" s="169"/>
    </row>
    <row r="78" spans="2:78" ht="15.75">
      <c r="B78" s="209">
        <v>42880</v>
      </c>
      <c r="C78" s="709" t="s">
        <v>244</v>
      </c>
      <c r="D78" s="710"/>
      <c r="E78" s="710"/>
      <c r="F78" s="710"/>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711"/>
      <c r="AE78" s="207"/>
      <c r="AF78" s="207"/>
      <c r="AG78" s="204"/>
      <c r="AH78" s="204"/>
      <c r="AI78" s="204"/>
      <c r="AJ78" s="204"/>
      <c r="AK78" s="204"/>
      <c r="AL78" s="204"/>
      <c r="AP78" s="183"/>
      <c r="AQ78" s="183"/>
      <c r="AR78" s="183"/>
      <c r="AY78" s="170"/>
      <c r="BQ78" s="4"/>
      <c r="BR78" s="5"/>
      <c r="BS78" s="5"/>
      <c r="BT78" s="6"/>
      <c r="BY78" s="169"/>
      <c r="BZ78" s="169"/>
    </row>
    <row r="79" spans="2:78" ht="15.75">
      <c r="B79" s="209">
        <v>42881</v>
      </c>
      <c r="C79" s="709" t="s">
        <v>245</v>
      </c>
      <c r="D79" s="710"/>
      <c r="E79" s="710"/>
      <c r="F79" s="710"/>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1"/>
      <c r="AE79" s="207"/>
      <c r="AF79" s="207"/>
      <c r="AG79" s="204"/>
      <c r="AH79" s="204"/>
      <c r="AI79" s="204"/>
      <c r="AJ79" s="204"/>
      <c r="AK79" s="204"/>
      <c r="AL79" s="204"/>
      <c r="AP79" s="183"/>
      <c r="AQ79" s="183"/>
      <c r="AR79" s="183"/>
      <c r="AY79" s="170"/>
      <c r="BQ79" s="4"/>
      <c r="BR79" s="5"/>
      <c r="BS79" s="5"/>
      <c r="BT79" s="6"/>
      <c r="BY79" s="169"/>
      <c r="BZ79" s="169"/>
    </row>
    <row r="80" spans="2:78" ht="15.75">
      <c r="B80" s="209">
        <v>42882</v>
      </c>
      <c r="C80" s="709" t="s">
        <v>246</v>
      </c>
      <c r="D80" s="710"/>
      <c r="E80" s="710"/>
      <c r="F80" s="710"/>
      <c r="G80" s="710"/>
      <c r="H80" s="710"/>
      <c r="I80" s="710"/>
      <c r="J80" s="710"/>
      <c r="K80" s="710"/>
      <c r="L80" s="710"/>
      <c r="M80" s="710"/>
      <c r="N80" s="710"/>
      <c r="O80" s="710"/>
      <c r="P80" s="710"/>
      <c r="Q80" s="710"/>
      <c r="R80" s="710"/>
      <c r="S80" s="710"/>
      <c r="T80" s="710"/>
      <c r="U80" s="710"/>
      <c r="V80" s="710"/>
      <c r="W80" s="710"/>
      <c r="X80" s="710"/>
      <c r="Y80" s="710"/>
      <c r="Z80" s="710"/>
      <c r="AA80" s="710"/>
      <c r="AB80" s="710"/>
      <c r="AC80" s="710"/>
      <c r="AD80" s="711"/>
      <c r="AE80" s="207"/>
      <c r="AF80" s="207"/>
      <c r="AG80" s="204"/>
      <c r="AH80" s="204"/>
      <c r="AI80" s="204"/>
      <c r="AJ80" s="204"/>
      <c r="AK80" s="204"/>
      <c r="AL80" s="204"/>
      <c r="AP80" s="183"/>
      <c r="AQ80" s="183"/>
      <c r="AR80" s="183"/>
      <c r="AY80" s="170"/>
      <c r="BQ80" s="4"/>
      <c r="BR80" s="5"/>
      <c r="BS80" s="5"/>
      <c r="BT80" s="6"/>
      <c r="BY80" s="169"/>
      <c r="BZ80" s="169"/>
    </row>
    <row r="81" spans="2:78" ht="15.75">
      <c r="B81" s="209">
        <v>42883</v>
      </c>
      <c r="C81" s="528" t="s">
        <v>247</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c r="BY81" s="169"/>
      <c r="BZ81" s="169"/>
    </row>
    <row r="82" spans="2:78" ht="15.75">
      <c r="B82" s="209">
        <v>42884</v>
      </c>
      <c r="C82" s="528" t="s">
        <v>248</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Y82" s="169"/>
      <c r="BZ82" s="169"/>
    </row>
    <row r="83" spans="2:78" ht="15.75">
      <c r="B83" s="209">
        <v>42885</v>
      </c>
      <c r="C83" s="528" t="s">
        <v>244</v>
      </c>
      <c r="D83" s="529"/>
      <c r="E83" s="529"/>
      <c r="F83" s="529"/>
      <c r="G83" s="529"/>
      <c r="H83" s="529"/>
      <c r="I83" s="529"/>
      <c r="J83" s="529"/>
      <c r="K83" s="529"/>
      <c r="L83" s="529"/>
      <c r="M83" s="529"/>
      <c r="N83" s="529"/>
      <c r="O83" s="529"/>
      <c r="P83" s="529"/>
      <c r="Q83" s="529"/>
      <c r="R83" s="529"/>
      <c r="S83" s="529"/>
      <c r="T83" s="529"/>
      <c r="U83" s="529"/>
      <c r="V83" s="529"/>
      <c r="W83" s="529"/>
      <c r="X83" s="529"/>
      <c r="Y83" s="529"/>
      <c r="Z83" s="529"/>
      <c r="AA83" s="529"/>
      <c r="AB83" s="529"/>
      <c r="AC83" s="529"/>
      <c r="AD83" s="530"/>
      <c r="AE83" s="207"/>
      <c r="AF83" s="207"/>
      <c r="AG83" s="204"/>
      <c r="AH83" s="204"/>
      <c r="AI83" s="204"/>
      <c r="AJ83" s="204"/>
      <c r="AK83" s="204"/>
      <c r="AL83" s="204"/>
      <c r="AP83" s="183"/>
      <c r="AQ83" s="183"/>
      <c r="AR83" s="183"/>
      <c r="AY83" s="170"/>
      <c r="BQ83" s="4"/>
      <c r="BR83" s="5"/>
      <c r="BS83" s="5"/>
      <c r="BT83" s="6"/>
      <c r="BY83" s="169"/>
      <c r="BZ83" s="169"/>
    </row>
    <row r="84" spans="2:78" ht="15.75">
      <c r="B84" s="209">
        <v>42886</v>
      </c>
      <c r="C84" s="709" t="s">
        <v>249</v>
      </c>
      <c r="D84" s="710"/>
      <c r="E84" s="710"/>
      <c r="F84" s="710"/>
      <c r="G84" s="710"/>
      <c r="H84" s="710"/>
      <c r="I84" s="710"/>
      <c r="J84" s="710"/>
      <c r="K84" s="710"/>
      <c r="L84" s="710"/>
      <c r="M84" s="710"/>
      <c r="N84" s="710"/>
      <c r="O84" s="710"/>
      <c r="P84" s="710"/>
      <c r="Q84" s="710"/>
      <c r="R84" s="710"/>
      <c r="S84" s="710"/>
      <c r="T84" s="710"/>
      <c r="U84" s="710"/>
      <c r="V84" s="710"/>
      <c r="W84" s="710"/>
      <c r="X84" s="710"/>
      <c r="Y84" s="710"/>
      <c r="Z84" s="710"/>
      <c r="AA84" s="710"/>
      <c r="AB84" s="710"/>
      <c r="AC84" s="710"/>
      <c r="AD84" s="711"/>
      <c r="AE84" s="207"/>
      <c r="AF84" s="207"/>
      <c r="AG84" s="204"/>
      <c r="AH84" s="204"/>
      <c r="AI84" s="204"/>
      <c r="AJ84" s="204"/>
      <c r="AK84" s="204"/>
      <c r="AL84" s="204"/>
      <c r="AP84" s="183"/>
      <c r="AQ84" s="183"/>
      <c r="AR84" s="183"/>
      <c r="AY84" s="170"/>
      <c r="BQ84" s="4"/>
      <c r="BR84" s="5"/>
      <c r="BS84" s="5"/>
      <c r="BT84" s="6"/>
      <c r="BY84" s="169"/>
      <c r="BZ84" s="169"/>
    </row>
  </sheetData>
  <mergeCells count="114">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BZ3:BZ5"/>
    <mergeCell ref="G4:H4"/>
    <mergeCell ref="I4:J4"/>
    <mergeCell ref="K4:L4"/>
    <mergeCell ref="M4:N4"/>
    <mergeCell ref="BF4:BF5"/>
    <mergeCell ref="A6:A12"/>
    <mergeCell ref="A13:A19"/>
    <mergeCell ref="A20:A26"/>
    <mergeCell ref="BD3:BD5"/>
    <mergeCell ref="BE3:BE5"/>
    <mergeCell ref="AO3:AO5"/>
    <mergeCell ref="AP3:AP5"/>
    <mergeCell ref="BS3:BS5"/>
    <mergeCell ref="BO3:BO5"/>
    <mergeCell ref="BL4:BL5"/>
    <mergeCell ref="BM4:BM5"/>
    <mergeCell ref="AV3:AV5"/>
    <mergeCell ref="AW3:AW5"/>
    <mergeCell ref="AX3:AX5"/>
    <mergeCell ref="AZ3:AZ5"/>
    <mergeCell ref="BA3:BA5"/>
    <mergeCell ref="BB3:BB5"/>
    <mergeCell ref="BJ4:BJ5"/>
    <mergeCell ref="BW3:BW5"/>
    <mergeCell ref="BY3:BY5"/>
    <mergeCell ref="BU4:BU5"/>
    <mergeCell ref="BC3:BC5"/>
    <mergeCell ref="BP3:BP5"/>
    <mergeCell ref="BR3:BR5"/>
    <mergeCell ref="BV3:BV5"/>
    <mergeCell ref="A34:A40"/>
    <mergeCell ref="E44:F44"/>
    <mergeCell ref="A27:A33"/>
    <mergeCell ref="BG4:BG5"/>
    <mergeCell ref="BI4:BI5"/>
    <mergeCell ref="AQ3:AQ5"/>
    <mergeCell ref="AR3:AR5"/>
    <mergeCell ref="AS3:AS5"/>
    <mergeCell ref="AF3:AF5"/>
    <mergeCell ref="AG3:AG5"/>
    <mergeCell ref="AH3:AH5"/>
    <mergeCell ref="AI3:AI5"/>
    <mergeCell ref="BJ3:BK3"/>
    <mergeCell ref="BN3:BN5"/>
    <mergeCell ref="BK4:BK5"/>
    <mergeCell ref="AT3:AT5"/>
    <mergeCell ref="AU3:AU5"/>
    <mergeCell ref="C58:AD58"/>
    <mergeCell ref="C59:AD59"/>
    <mergeCell ref="G44:H44"/>
    <mergeCell ref="I44:J44"/>
    <mergeCell ref="K44:L44"/>
    <mergeCell ref="M44:N44"/>
    <mergeCell ref="O44:P44"/>
    <mergeCell ref="C53:AD53"/>
    <mergeCell ref="C54:AD54"/>
    <mergeCell ref="C55:AD55"/>
    <mergeCell ref="C56:AD56"/>
    <mergeCell ref="C57:AD57"/>
    <mergeCell ref="C70:AD70"/>
    <mergeCell ref="C71:AD71"/>
    <mergeCell ref="C60:AD60"/>
    <mergeCell ref="C61:AD61"/>
    <mergeCell ref="C62:AD62"/>
    <mergeCell ref="C63:AD63"/>
    <mergeCell ref="C64:AD64"/>
    <mergeCell ref="C65:AD65"/>
    <mergeCell ref="C66:AD66"/>
    <mergeCell ref="C67:AD67"/>
    <mergeCell ref="C68:AD68"/>
    <mergeCell ref="C69:AD69"/>
    <mergeCell ref="C72:AD72"/>
    <mergeCell ref="C73:AD73"/>
    <mergeCell ref="C74:AD74"/>
    <mergeCell ref="C75:AD75"/>
    <mergeCell ref="C84:AD84"/>
    <mergeCell ref="C78:AD78"/>
    <mergeCell ref="C79:AD79"/>
    <mergeCell ref="C80:AD80"/>
    <mergeCell ref="C81:AD81"/>
    <mergeCell ref="C82:AD82"/>
    <mergeCell ref="C83:AD83"/>
    <mergeCell ref="C76:AD76"/>
    <mergeCell ref="C77:AD77"/>
  </mergeCells>
  <phoneticPr fontId="0" type="noConversion"/>
  <conditionalFormatting sqref="Q13:S15">
    <cfRule type="cellIs" dxfId="14" priority="1" stopIfTrue="1" operator="greaterThan">
      <formula>3768</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BY83"/>
  <sheetViews>
    <sheetView topLeftCell="A55" workbookViewId="0">
      <selection activeCell="C70" sqref="C70:AD70"/>
    </sheetView>
  </sheetViews>
  <sheetFormatPr defaultRowHeight="15"/>
  <cols>
    <col min="2" max="2" width="10.42578125" customWidth="1"/>
    <col min="32" max="32" width="10" bestFit="1" customWidth="1"/>
    <col min="38" max="38" width="9.42578125" customWidth="1"/>
    <col min="41" max="41" width="11"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5"/>
      <c r="BR1" s="5"/>
      <c r="BS1" s="6"/>
      <c r="BX1" s="169"/>
      <c r="BY1" s="169"/>
    </row>
    <row r="2" spans="1:77" ht="18.75" thickBot="1">
      <c r="B2" s="597">
        <v>42887</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5"/>
      <c r="BR2" s="5"/>
      <c r="BS2" s="6"/>
      <c r="BX2" s="169"/>
      <c r="BY2" s="169"/>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633" t="s">
        <v>59</v>
      </c>
      <c r="BR3" s="633" t="s">
        <v>60</v>
      </c>
      <c r="BS3" s="6"/>
      <c r="BT3" s="14" t="s">
        <v>61</v>
      </c>
      <c r="BU3" s="533" t="s">
        <v>62</v>
      </c>
      <c r="BV3" s="533" t="s">
        <v>63</v>
      </c>
      <c r="BX3" s="715" t="s">
        <v>64</v>
      </c>
      <c r="BY3" s="715" t="s">
        <v>65</v>
      </c>
    </row>
    <row r="4" spans="1:77"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633"/>
      <c r="BR4" s="633"/>
      <c r="BS4" s="6"/>
      <c r="BT4" s="539" t="s">
        <v>68</v>
      </c>
      <c r="BU4" s="534"/>
      <c r="BV4" s="534"/>
      <c r="BX4" s="716"/>
      <c r="BY4" s="716"/>
    </row>
    <row r="5" spans="1:77"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633"/>
      <c r="BR5" s="633"/>
      <c r="BS5" s="6"/>
      <c r="BT5" s="540"/>
      <c r="BU5" s="535"/>
      <c r="BV5" s="535"/>
      <c r="BX5" s="717"/>
      <c r="BY5" s="717"/>
    </row>
    <row r="6" spans="1:77">
      <c r="A6" s="718" t="s">
        <v>220</v>
      </c>
      <c r="B6" s="24">
        <v>42883</v>
      </c>
      <c r="C6" s="25">
        <v>100.6</v>
      </c>
      <c r="D6" s="345">
        <v>0.42699999999999999</v>
      </c>
      <c r="E6" s="27">
        <v>112</v>
      </c>
      <c r="F6" s="27">
        <v>88</v>
      </c>
      <c r="G6" s="28">
        <v>24</v>
      </c>
      <c r="H6" s="28">
        <v>0</v>
      </c>
      <c r="I6" s="28">
        <v>24</v>
      </c>
      <c r="J6" s="28">
        <v>0</v>
      </c>
      <c r="K6" s="29">
        <v>0</v>
      </c>
      <c r="L6" s="29">
        <v>0</v>
      </c>
      <c r="M6" s="29">
        <v>0</v>
      </c>
      <c r="N6" s="29">
        <v>0</v>
      </c>
      <c r="O6" s="29">
        <v>0</v>
      </c>
      <c r="P6" s="29">
        <v>0</v>
      </c>
      <c r="Q6" s="29">
        <v>3392</v>
      </c>
      <c r="R6" s="30">
        <v>2884</v>
      </c>
      <c r="S6" s="30">
        <v>2884</v>
      </c>
      <c r="T6" s="31">
        <v>2818</v>
      </c>
      <c r="U6" s="31">
        <v>2919</v>
      </c>
      <c r="V6" s="28">
        <v>40</v>
      </c>
      <c r="W6" s="28">
        <v>0</v>
      </c>
      <c r="X6" s="28">
        <v>41</v>
      </c>
      <c r="Y6" s="28">
        <v>0</v>
      </c>
      <c r="Z6" s="28">
        <v>60</v>
      </c>
      <c r="AA6" s="27">
        <v>0</v>
      </c>
      <c r="AB6" s="32">
        <f t="shared" ref="AB6:AB40" si="0">U6-T6+AX6</f>
        <v>101</v>
      </c>
      <c r="AC6" s="33">
        <f t="shared" ref="AC6:AC40" si="1">T6-S6</f>
        <v>-66</v>
      </c>
      <c r="AD6" s="27">
        <v>124</v>
      </c>
      <c r="AE6" s="34">
        <f t="shared" ref="AE6:AE40" si="2">IF(AD6&gt;0, U6/(AD6*24),"no data")</f>
        <v>0.98084677419354838</v>
      </c>
      <c r="AF6" s="35">
        <f t="shared" ref="AF6:AF40" si="3">IF(Q6&gt;0,Q6/24,"no data")</f>
        <v>141.33333333333334</v>
      </c>
      <c r="AG6" s="34">
        <f t="shared" ref="AG6:AG40" si="4">IF(T6&gt;0,(T6/Q6),"no data")</f>
        <v>0.83077830188679247</v>
      </c>
      <c r="AH6" s="36">
        <f t="shared" ref="AH6:AH40" si="5">(1440-((V6*W6)+(X6*Y6)+(Z6*AA6))/(V6+X6+Z6))/1440</f>
        <v>1</v>
      </c>
      <c r="AI6" s="37">
        <f t="shared" ref="AI6:AI40" si="6">IF(T6&gt;0,(1440-((W6*V6+AR6*AS6)+(Y6*X6+AT6*AU6)+(Z6*AA6+AV6*AW6))/(V6+X6+Z6))/1440,"no data")</f>
        <v>0.86524822695035464</v>
      </c>
      <c r="AJ6" s="49">
        <v>8.5250000000000004</v>
      </c>
      <c r="AK6" s="40">
        <v>144.77000000000001</v>
      </c>
      <c r="AL6" s="40">
        <f t="shared" ref="AL6:AL40" si="7">AJ6*AK6</f>
        <v>1234.16425</v>
      </c>
      <c r="AM6" s="49">
        <v>24.440999999999999</v>
      </c>
      <c r="AN6" s="27">
        <v>949</v>
      </c>
      <c r="AO6" s="42">
        <f t="shared" ref="AO6:AO40" si="8">AM6*AN6</f>
        <v>23194.508999999998</v>
      </c>
      <c r="AP6" s="43">
        <f t="shared" ref="AP6:AP40" si="9">IF(T6&gt;0,((((AJ6*AK6)+(AM6*AN6))/(T6*1000))*1000000),"no data")</f>
        <v>8668.7981724627389</v>
      </c>
      <c r="AQ6" s="40">
        <f t="shared" ref="AQ6:AQ40" si="10">R6/24</f>
        <v>120.16666666666667</v>
      </c>
      <c r="AR6" s="27">
        <v>0</v>
      </c>
      <c r="AS6" s="45">
        <v>0</v>
      </c>
      <c r="AT6" s="45">
        <v>0</v>
      </c>
      <c r="AU6" s="27">
        <v>0</v>
      </c>
      <c r="AV6" s="45">
        <v>19</v>
      </c>
      <c r="AW6" s="27">
        <v>1440</v>
      </c>
      <c r="AX6" s="27">
        <v>0</v>
      </c>
      <c r="AY6" s="4"/>
      <c r="AZ6" s="46">
        <v>957</v>
      </c>
      <c r="BA6" s="46">
        <v>976</v>
      </c>
      <c r="BB6" s="46">
        <v>986</v>
      </c>
      <c r="BC6" s="46">
        <f t="shared" ref="BC6:BC40" si="11">BA6-AZ6</f>
        <v>19</v>
      </c>
      <c r="BD6" s="46">
        <f t="shared" ref="BD6:BD40" si="12">AP6</f>
        <v>8668.7981724627389</v>
      </c>
      <c r="BE6" s="136">
        <f t="shared" ref="BE6:BE40" si="13">BB6/24</f>
        <v>41.083333333333336</v>
      </c>
      <c r="BF6" s="48">
        <v>0</v>
      </c>
      <c r="BG6" s="49">
        <v>0</v>
      </c>
      <c r="BH6" s="50">
        <v>28</v>
      </c>
      <c r="BI6" s="51">
        <v>25.9</v>
      </c>
      <c r="BJ6" s="50">
        <v>21.6</v>
      </c>
      <c r="BK6" s="50">
        <v>23.9</v>
      </c>
      <c r="BL6" s="52">
        <v>979</v>
      </c>
      <c r="BM6" s="50">
        <v>50.08</v>
      </c>
      <c r="BN6" s="53">
        <v>0.93159999999999998</v>
      </c>
      <c r="BO6" s="51">
        <v>92.2</v>
      </c>
      <c r="BP6" s="50">
        <v>85.8</v>
      </c>
      <c r="BQ6" s="46">
        <v>12749</v>
      </c>
      <c r="BR6" s="46">
        <v>12689</v>
      </c>
      <c r="BS6" s="56">
        <f t="shared" ref="BS6:BS40" si="14">BR6-BQ6</f>
        <v>-60</v>
      </c>
      <c r="BT6" s="46">
        <f t="shared" ref="BT6:BT40" si="15">BF6+BG6</f>
        <v>0</v>
      </c>
      <c r="BU6" s="47">
        <v>0</v>
      </c>
      <c r="BV6" s="47">
        <v>0</v>
      </c>
      <c r="BX6" s="47">
        <v>24</v>
      </c>
      <c r="BY6" s="47">
        <v>7.52</v>
      </c>
    </row>
    <row r="7" spans="1:77">
      <c r="A7" s="718"/>
      <c r="B7" s="24">
        <v>42884</v>
      </c>
      <c r="C7" s="25">
        <v>95</v>
      </c>
      <c r="D7" s="345">
        <v>0.432</v>
      </c>
      <c r="E7" s="27">
        <v>105</v>
      </c>
      <c r="F7" s="27">
        <v>84</v>
      </c>
      <c r="G7" s="28">
        <v>24</v>
      </c>
      <c r="H7" s="28">
        <v>0</v>
      </c>
      <c r="I7" s="28">
        <v>24</v>
      </c>
      <c r="J7" s="28">
        <v>0</v>
      </c>
      <c r="K7" s="29">
        <v>0</v>
      </c>
      <c r="L7" s="29">
        <v>0</v>
      </c>
      <c r="M7" s="29">
        <v>0</v>
      </c>
      <c r="N7" s="29">
        <v>0</v>
      </c>
      <c r="O7" s="29">
        <v>0</v>
      </c>
      <c r="P7" s="29">
        <v>0</v>
      </c>
      <c r="Q7" s="29">
        <v>3447</v>
      </c>
      <c r="R7" s="30">
        <v>2943</v>
      </c>
      <c r="S7" s="30">
        <v>2943</v>
      </c>
      <c r="T7" s="31">
        <v>2876</v>
      </c>
      <c r="U7" s="31">
        <v>2972</v>
      </c>
      <c r="V7" s="28">
        <v>41</v>
      </c>
      <c r="W7" s="28">
        <v>0</v>
      </c>
      <c r="X7" s="28">
        <v>41</v>
      </c>
      <c r="Y7" s="28">
        <v>0</v>
      </c>
      <c r="Z7" s="28">
        <v>60</v>
      </c>
      <c r="AA7" s="27">
        <v>0</v>
      </c>
      <c r="AB7" s="32">
        <f t="shared" si="0"/>
        <v>96</v>
      </c>
      <c r="AC7" s="33">
        <f t="shared" si="1"/>
        <v>-67</v>
      </c>
      <c r="AD7" s="27">
        <v>127</v>
      </c>
      <c r="AE7" s="34">
        <f t="shared" si="2"/>
        <v>0.97506561679790027</v>
      </c>
      <c r="AF7" s="35">
        <f t="shared" si="3"/>
        <v>143.625</v>
      </c>
      <c r="AG7" s="34">
        <f t="shared" si="4"/>
        <v>0.83434870902233826</v>
      </c>
      <c r="AH7" s="36">
        <f t="shared" si="5"/>
        <v>1</v>
      </c>
      <c r="AI7" s="37">
        <f t="shared" si="6"/>
        <v>0.86619718309859162</v>
      </c>
      <c r="AJ7" s="49">
        <v>8.5109999999999992</v>
      </c>
      <c r="AK7" s="40">
        <v>143.71</v>
      </c>
      <c r="AL7" s="40">
        <f t="shared" si="7"/>
        <v>1223.11581</v>
      </c>
      <c r="AM7" s="49">
        <v>24.981999999999999</v>
      </c>
      <c r="AN7" s="27">
        <v>945</v>
      </c>
      <c r="AO7" s="42">
        <f t="shared" si="8"/>
        <v>23607.989999999998</v>
      </c>
      <c r="AP7" s="43">
        <f t="shared" si="9"/>
        <v>8633.903271905423</v>
      </c>
      <c r="AQ7" s="40">
        <f t="shared" si="10"/>
        <v>122.625</v>
      </c>
      <c r="AR7" s="27">
        <v>0</v>
      </c>
      <c r="AS7" s="45">
        <v>0</v>
      </c>
      <c r="AT7" s="45">
        <v>0</v>
      </c>
      <c r="AU7" s="27">
        <v>0</v>
      </c>
      <c r="AV7" s="45">
        <v>19</v>
      </c>
      <c r="AW7" s="27">
        <v>1440</v>
      </c>
      <c r="AX7" s="27">
        <v>0</v>
      </c>
      <c r="AY7" s="4"/>
      <c r="AZ7" s="46">
        <v>976</v>
      </c>
      <c r="BA7" s="46">
        <v>997</v>
      </c>
      <c r="BB7" s="46">
        <v>999</v>
      </c>
      <c r="BC7" s="46">
        <f t="shared" si="11"/>
        <v>21</v>
      </c>
      <c r="BD7" s="46">
        <f t="shared" si="12"/>
        <v>8633.903271905423</v>
      </c>
      <c r="BE7" s="136">
        <f t="shared" si="13"/>
        <v>41.625</v>
      </c>
      <c r="BF7" s="48">
        <v>0</v>
      </c>
      <c r="BG7" s="49">
        <v>0</v>
      </c>
      <c r="BH7" s="50">
        <v>28.64</v>
      </c>
      <c r="BI7" s="50">
        <v>26.47</v>
      </c>
      <c r="BJ7" s="51">
        <v>22.18</v>
      </c>
      <c r="BK7" s="50">
        <v>24.03</v>
      </c>
      <c r="BL7" s="52">
        <v>981.1</v>
      </c>
      <c r="BM7" s="50">
        <v>50.1</v>
      </c>
      <c r="BN7" s="53">
        <v>0.93169999999999997</v>
      </c>
      <c r="BO7" s="61">
        <v>92.7</v>
      </c>
      <c r="BP7" s="50">
        <v>86.05</v>
      </c>
      <c r="BQ7" s="46">
        <v>12702</v>
      </c>
      <c r="BR7" s="46">
        <v>12654</v>
      </c>
      <c r="BS7" s="56">
        <f t="shared" si="14"/>
        <v>-48</v>
      </c>
      <c r="BT7" s="46">
        <f t="shared" si="15"/>
        <v>0</v>
      </c>
      <c r="BU7" s="47">
        <v>0</v>
      </c>
      <c r="BV7" s="47">
        <v>0</v>
      </c>
      <c r="BX7" s="47">
        <v>24</v>
      </c>
      <c r="BY7" s="47">
        <v>6.77</v>
      </c>
    </row>
    <row r="8" spans="1:77">
      <c r="A8" s="718"/>
      <c r="B8" s="24">
        <v>42885</v>
      </c>
      <c r="C8" s="25">
        <v>95.7</v>
      </c>
      <c r="D8" s="345">
        <v>0.46800000000000003</v>
      </c>
      <c r="E8" s="27">
        <v>108</v>
      </c>
      <c r="F8" s="27">
        <v>84</v>
      </c>
      <c r="G8" s="28">
        <v>24</v>
      </c>
      <c r="H8" s="28">
        <v>0</v>
      </c>
      <c r="I8" s="28">
        <v>24</v>
      </c>
      <c r="J8" s="28">
        <v>0</v>
      </c>
      <c r="K8" s="29">
        <v>0</v>
      </c>
      <c r="L8" s="29">
        <v>0</v>
      </c>
      <c r="M8" s="29">
        <v>0</v>
      </c>
      <c r="N8" s="29">
        <v>0</v>
      </c>
      <c r="O8" s="29">
        <v>0</v>
      </c>
      <c r="P8" s="29">
        <v>0</v>
      </c>
      <c r="Q8" s="29">
        <v>3440</v>
      </c>
      <c r="R8" s="30">
        <v>2926</v>
      </c>
      <c r="S8" s="30">
        <v>2926</v>
      </c>
      <c r="T8" s="31">
        <v>2860</v>
      </c>
      <c r="U8" s="31">
        <v>2964</v>
      </c>
      <c r="V8" s="28">
        <v>41</v>
      </c>
      <c r="W8" s="28">
        <v>0</v>
      </c>
      <c r="X8" s="28">
        <v>41</v>
      </c>
      <c r="Y8" s="28">
        <v>0</v>
      </c>
      <c r="Z8" s="28">
        <v>60</v>
      </c>
      <c r="AA8" s="27">
        <v>0</v>
      </c>
      <c r="AB8" s="32">
        <f t="shared" si="0"/>
        <v>104</v>
      </c>
      <c r="AC8" s="33">
        <f t="shared" si="1"/>
        <v>-66</v>
      </c>
      <c r="AD8" s="27">
        <v>127</v>
      </c>
      <c r="AE8" s="34">
        <f t="shared" si="2"/>
        <v>0.97244094488188981</v>
      </c>
      <c r="AF8" s="35">
        <f t="shared" si="3"/>
        <v>143.33333333333334</v>
      </c>
      <c r="AG8" s="34">
        <f t="shared" si="4"/>
        <v>0.83139534883720934</v>
      </c>
      <c r="AH8" s="36">
        <f t="shared" si="5"/>
        <v>1</v>
      </c>
      <c r="AI8" s="37">
        <f t="shared" si="6"/>
        <v>0.86619718309859162</v>
      </c>
      <c r="AJ8" s="49">
        <v>8.5570000000000004</v>
      </c>
      <c r="AK8" s="40">
        <v>141.02000000000001</v>
      </c>
      <c r="AL8" s="40">
        <f t="shared" si="7"/>
        <v>1206.7081400000002</v>
      </c>
      <c r="AM8" s="49">
        <v>24.823</v>
      </c>
      <c r="AN8" s="27">
        <v>945</v>
      </c>
      <c r="AO8" s="42">
        <f t="shared" si="8"/>
        <v>23457.735000000001</v>
      </c>
      <c r="AP8" s="43">
        <f t="shared" si="9"/>
        <v>8623.9311678321683</v>
      </c>
      <c r="AQ8" s="40">
        <f t="shared" si="10"/>
        <v>121.91666666666667</v>
      </c>
      <c r="AR8" s="27">
        <v>0</v>
      </c>
      <c r="AS8" s="45">
        <v>0</v>
      </c>
      <c r="AT8" s="45">
        <v>0</v>
      </c>
      <c r="AU8" s="27">
        <v>0</v>
      </c>
      <c r="AV8" s="45">
        <v>19</v>
      </c>
      <c r="AW8" s="27">
        <v>1440</v>
      </c>
      <c r="AX8" s="27">
        <v>0</v>
      </c>
      <c r="AY8" s="4"/>
      <c r="AZ8" s="46">
        <v>978</v>
      </c>
      <c r="BA8" s="46">
        <v>992</v>
      </c>
      <c r="BB8" s="46">
        <v>994</v>
      </c>
      <c r="BC8" s="46">
        <f t="shared" si="11"/>
        <v>14</v>
      </c>
      <c r="BD8" s="46">
        <f t="shared" si="12"/>
        <v>8623.9311678321683</v>
      </c>
      <c r="BE8" s="136">
        <f t="shared" si="13"/>
        <v>41.416666666666664</v>
      </c>
      <c r="BF8" s="48">
        <v>0</v>
      </c>
      <c r="BG8" s="49">
        <v>0</v>
      </c>
      <c r="BH8" s="50">
        <v>28.57</v>
      </c>
      <c r="BI8" s="51">
        <v>26.35</v>
      </c>
      <c r="BJ8" s="50">
        <v>22.03</v>
      </c>
      <c r="BK8" s="50">
        <v>23.95</v>
      </c>
      <c r="BL8" s="52">
        <v>979.5</v>
      </c>
      <c r="BM8" s="50">
        <v>50.09</v>
      </c>
      <c r="BN8" s="53">
        <v>0.93220000000000003</v>
      </c>
      <c r="BO8" s="51">
        <v>92.98</v>
      </c>
      <c r="BP8" s="50">
        <v>86.12</v>
      </c>
      <c r="BQ8" s="46">
        <v>12706</v>
      </c>
      <c r="BR8" s="46">
        <v>12667</v>
      </c>
      <c r="BS8" s="56">
        <f t="shared" si="14"/>
        <v>-39</v>
      </c>
      <c r="BT8" s="46">
        <f t="shared" si="15"/>
        <v>0</v>
      </c>
      <c r="BU8" s="47">
        <v>0</v>
      </c>
      <c r="BV8" s="47">
        <v>0</v>
      </c>
      <c r="BX8" s="47">
        <v>24</v>
      </c>
      <c r="BY8" s="47">
        <v>7.17</v>
      </c>
    </row>
    <row r="9" spans="1:77">
      <c r="A9" s="718"/>
      <c r="B9" s="24">
        <v>42886</v>
      </c>
      <c r="C9" s="25">
        <v>92.1</v>
      </c>
      <c r="D9" s="345">
        <v>0.48</v>
      </c>
      <c r="E9" s="27">
        <v>99</v>
      </c>
      <c r="F9" s="27">
        <v>84</v>
      </c>
      <c r="G9" s="28">
        <v>24</v>
      </c>
      <c r="H9" s="28">
        <v>0</v>
      </c>
      <c r="I9" s="28">
        <v>24</v>
      </c>
      <c r="J9" s="28">
        <v>0</v>
      </c>
      <c r="K9" s="29">
        <v>0</v>
      </c>
      <c r="L9" s="29">
        <v>0</v>
      </c>
      <c r="M9" s="29">
        <v>0</v>
      </c>
      <c r="N9" s="29">
        <v>0</v>
      </c>
      <c r="O9" s="29">
        <v>12</v>
      </c>
      <c r="P9" s="29">
        <v>0</v>
      </c>
      <c r="Q9" s="29">
        <v>3479</v>
      </c>
      <c r="R9" s="30">
        <v>3134</v>
      </c>
      <c r="S9" s="30">
        <v>3134</v>
      </c>
      <c r="T9" s="31">
        <v>3074</v>
      </c>
      <c r="U9" s="31">
        <v>3186</v>
      </c>
      <c r="V9" s="28">
        <v>41</v>
      </c>
      <c r="W9" s="28">
        <v>0</v>
      </c>
      <c r="X9" s="28">
        <v>42</v>
      </c>
      <c r="Y9" s="28">
        <v>0</v>
      </c>
      <c r="Z9" s="28">
        <v>60</v>
      </c>
      <c r="AA9" s="27">
        <v>0</v>
      </c>
      <c r="AB9" s="32">
        <f t="shared" si="0"/>
        <v>112</v>
      </c>
      <c r="AC9" s="33">
        <f t="shared" si="1"/>
        <v>-60</v>
      </c>
      <c r="AD9" s="27">
        <v>143</v>
      </c>
      <c r="AE9" s="34">
        <f t="shared" si="2"/>
        <v>0.92832167832167833</v>
      </c>
      <c r="AF9" s="35">
        <f t="shared" si="3"/>
        <v>144.95833333333334</v>
      </c>
      <c r="AG9" s="34">
        <f t="shared" si="4"/>
        <v>0.88358723771198622</v>
      </c>
      <c r="AH9" s="36">
        <f t="shared" si="5"/>
        <v>1</v>
      </c>
      <c r="AI9" s="37">
        <f t="shared" si="6"/>
        <v>0.93706293706293708</v>
      </c>
      <c r="AJ9" s="49">
        <v>8.5649999999999995</v>
      </c>
      <c r="AK9" s="40">
        <v>139.91999999999999</v>
      </c>
      <c r="AL9" s="40">
        <f t="shared" si="7"/>
        <v>1198.4147999999998</v>
      </c>
      <c r="AM9" s="351">
        <v>27.254999999999999</v>
      </c>
      <c r="AN9" s="27">
        <v>946</v>
      </c>
      <c r="AO9" s="42">
        <f t="shared" si="8"/>
        <v>25783.23</v>
      </c>
      <c r="AP9" s="43">
        <f t="shared" si="9"/>
        <v>8777.3730644111893</v>
      </c>
      <c r="AQ9" s="40">
        <f t="shared" si="10"/>
        <v>130.58333333333334</v>
      </c>
      <c r="AR9" s="27">
        <v>0</v>
      </c>
      <c r="AS9" s="45">
        <v>0</v>
      </c>
      <c r="AT9" s="45">
        <v>0</v>
      </c>
      <c r="AU9" s="27">
        <v>0</v>
      </c>
      <c r="AV9" s="45">
        <v>18</v>
      </c>
      <c r="AW9" s="27">
        <v>720</v>
      </c>
      <c r="AX9" s="27">
        <v>0</v>
      </c>
      <c r="AY9" s="4"/>
      <c r="AZ9" s="46">
        <v>993</v>
      </c>
      <c r="BA9" s="46">
        <v>1001</v>
      </c>
      <c r="BB9" s="46">
        <v>1192</v>
      </c>
      <c r="BC9" s="46">
        <f t="shared" si="11"/>
        <v>8</v>
      </c>
      <c r="BD9" s="46">
        <f t="shared" si="12"/>
        <v>8777.3730644111893</v>
      </c>
      <c r="BE9" s="136">
        <f t="shared" si="13"/>
        <v>49.666666666666664</v>
      </c>
      <c r="BF9" s="48">
        <v>1.109</v>
      </c>
      <c r="BG9" s="49">
        <v>1.103</v>
      </c>
      <c r="BH9" s="50">
        <v>28.9</v>
      </c>
      <c r="BI9" s="51">
        <v>26.6</v>
      </c>
      <c r="BJ9" s="50">
        <v>22.3</v>
      </c>
      <c r="BK9" s="50">
        <v>23.9</v>
      </c>
      <c r="BL9" s="52">
        <v>980.8</v>
      </c>
      <c r="BM9" s="50">
        <v>50.17</v>
      </c>
      <c r="BN9" s="63">
        <v>0.9325</v>
      </c>
      <c r="BO9" s="50">
        <v>93.46</v>
      </c>
      <c r="BP9" s="50">
        <v>86.38</v>
      </c>
      <c r="BQ9" s="46">
        <v>12642</v>
      </c>
      <c r="BR9" s="46">
        <v>12640</v>
      </c>
      <c r="BS9" s="56">
        <f t="shared" si="14"/>
        <v>-2</v>
      </c>
      <c r="BT9" s="46">
        <f t="shared" si="15"/>
        <v>2.2119999999999997</v>
      </c>
      <c r="BU9" s="47">
        <v>13</v>
      </c>
      <c r="BV9" s="47">
        <v>13</v>
      </c>
      <c r="BX9" s="47">
        <v>24</v>
      </c>
      <c r="BY9" s="47">
        <v>7.33</v>
      </c>
    </row>
    <row r="10" spans="1:77">
      <c r="A10" s="718"/>
      <c r="B10" s="24">
        <v>42887</v>
      </c>
      <c r="C10" s="25">
        <v>92.03</v>
      </c>
      <c r="D10" s="345">
        <v>0.4647</v>
      </c>
      <c r="E10" s="27">
        <v>101</v>
      </c>
      <c r="F10" s="27">
        <v>81</v>
      </c>
      <c r="G10" s="28">
        <v>24</v>
      </c>
      <c r="H10" s="28">
        <v>0</v>
      </c>
      <c r="I10" s="28">
        <v>24</v>
      </c>
      <c r="J10" s="28">
        <v>0</v>
      </c>
      <c r="K10" s="29">
        <v>0</v>
      </c>
      <c r="L10" s="29">
        <v>0</v>
      </c>
      <c r="M10" s="29">
        <v>0</v>
      </c>
      <c r="N10" s="29">
        <v>0</v>
      </c>
      <c r="O10" s="29">
        <v>12</v>
      </c>
      <c r="P10" s="29">
        <v>0</v>
      </c>
      <c r="Q10" s="29">
        <v>3477</v>
      </c>
      <c r="R10" s="30">
        <v>3179</v>
      </c>
      <c r="S10" s="30">
        <v>3179</v>
      </c>
      <c r="T10" s="31">
        <v>3113</v>
      </c>
      <c r="U10" s="31">
        <v>3220</v>
      </c>
      <c r="V10" s="28">
        <v>40</v>
      </c>
      <c r="W10" s="28">
        <v>0</v>
      </c>
      <c r="X10" s="28">
        <v>42</v>
      </c>
      <c r="Y10" s="28">
        <v>0</v>
      </c>
      <c r="Z10" s="28">
        <v>60</v>
      </c>
      <c r="AA10" s="27">
        <v>0</v>
      </c>
      <c r="AB10" s="32">
        <f t="shared" si="0"/>
        <v>107</v>
      </c>
      <c r="AC10" s="33">
        <f t="shared" si="1"/>
        <v>-66</v>
      </c>
      <c r="AD10" s="27">
        <v>142</v>
      </c>
      <c r="AE10" s="34">
        <f t="shared" si="2"/>
        <v>0.94483568075117375</v>
      </c>
      <c r="AF10" s="35">
        <f t="shared" si="3"/>
        <v>144.875</v>
      </c>
      <c r="AG10" s="34">
        <f t="shared" si="4"/>
        <v>0.89531205061834918</v>
      </c>
      <c r="AH10" s="36">
        <f t="shared" si="5"/>
        <v>1</v>
      </c>
      <c r="AI10" s="37">
        <f t="shared" si="6"/>
        <v>0.94366197183098599</v>
      </c>
      <c r="AJ10" s="49">
        <v>8.58</v>
      </c>
      <c r="AK10" s="40">
        <v>144.05000000000001</v>
      </c>
      <c r="AL10" s="40">
        <f t="shared" si="7"/>
        <v>1235.9490000000001</v>
      </c>
      <c r="AM10" s="49">
        <v>27.739000000000001</v>
      </c>
      <c r="AN10" s="27">
        <v>943</v>
      </c>
      <c r="AO10" s="42">
        <f t="shared" si="8"/>
        <v>26157.877</v>
      </c>
      <c r="AP10" s="43">
        <f t="shared" si="9"/>
        <v>8799.8156119498872</v>
      </c>
      <c r="AQ10" s="40">
        <f t="shared" si="10"/>
        <v>132.45833333333334</v>
      </c>
      <c r="AR10" s="27">
        <v>0</v>
      </c>
      <c r="AS10" s="45">
        <v>0</v>
      </c>
      <c r="AT10" s="45">
        <v>0</v>
      </c>
      <c r="AU10" s="27">
        <v>0</v>
      </c>
      <c r="AV10" s="45">
        <v>16</v>
      </c>
      <c r="AW10" s="27">
        <v>720</v>
      </c>
      <c r="AX10" s="27">
        <v>0</v>
      </c>
      <c r="AY10" s="4"/>
      <c r="AZ10" s="46">
        <v>993</v>
      </c>
      <c r="BA10" s="46">
        <v>1005</v>
      </c>
      <c r="BB10" s="46">
        <v>1222</v>
      </c>
      <c r="BC10" s="46">
        <f t="shared" si="11"/>
        <v>12</v>
      </c>
      <c r="BD10" s="46">
        <f t="shared" si="12"/>
        <v>8799.8156119498872</v>
      </c>
      <c r="BE10" s="136">
        <f t="shared" si="13"/>
        <v>50.916666666666664</v>
      </c>
      <c r="BF10" s="48">
        <v>1.2589999999999999</v>
      </c>
      <c r="BG10" s="49">
        <v>1.2110000000000001</v>
      </c>
      <c r="BH10" s="50">
        <v>28.96</v>
      </c>
      <c r="BI10" s="51">
        <v>26.81</v>
      </c>
      <c r="BJ10" s="52">
        <v>22.46</v>
      </c>
      <c r="BK10" s="52">
        <v>23.96</v>
      </c>
      <c r="BL10" s="52">
        <v>985.13</v>
      </c>
      <c r="BM10" s="50">
        <v>50.12</v>
      </c>
      <c r="BN10" s="53">
        <v>0.93100000000000005</v>
      </c>
      <c r="BO10" s="47">
        <v>93.26</v>
      </c>
      <c r="BP10" s="47">
        <v>86.22</v>
      </c>
      <c r="BQ10" s="46">
        <v>12690</v>
      </c>
      <c r="BR10" s="46">
        <v>12668</v>
      </c>
      <c r="BS10" s="56">
        <f t="shared" si="14"/>
        <v>-22</v>
      </c>
      <c r="BT10" s="46">
        <f t="shared" si="15"/>
        <v>2.4699999999999998</v>
      </c>
      <c r="BU10" s="47">
        <v>23</v>
      </c>
      <c r="BV10" s="47">
        <v>23</v>
      </c>
      <c r="BX10" s="47">
        <v>24</v>
      </c>
      <c r="BY10" s="47">
        <v>7.8</v>
      </c>
    </row>
    <row r="11" spans="1:77">
      <c r="A11" s="718"/>
      <c r="B11" s="24">
        <v>42888</v>
      </c>
      <c r="C11" s="25">
        <v>99.15</v>
      </c>
      <c r="D11" s="345">
        <v>0.39700000000000002</v>
      </c>
      <c r="E11" s="27">
        <v>111</v>
      </c>
      <c r="F11" s="27">
        <v>86</v>
      </c>
      <c r="G11" s="28">
        <v>24</v>
      </c>
      <c r="H11" s="28">
        <v>0</v>
      </c>
      <c r="I11" s="28">
        <v>24</v>
      </c>
      <c r="J11" s="28">
        <v>0</v>
      </c>
      <c r="K11" s="29">
        <v>0</v>
      </c>
      <c r="L11" s="29">
        <v>0</v>
      </c>
      <c r="M11" s="29">
        <v>0</v>
      </c>
      <c r="N11" s="29">
        <v>0</v>
      </c>
      <c r="O11" s="29">
        <v>12</v>
      </c>
      <c r="P11" s="29">
        <v>0</v>
      </c>
      <c r="Q11" s="29">
        <v>3402</v>
      </c>
      <c r="R11" s="30">
        <v>3125</v>
      </c>
      <c r="S11" s="30">
        <v>3125</v>
      </c>
      <c r="T11" s="31">
        <v>3050</v>
      </c>
      <c r="U11" s="31">
        <v>3161</v>
      </c>
      <c r="V11" s="28">
        <v>40</v>
      </c>
      <c r="W11" s="28">
        <v>0</v>
      </c>
      <c r="X11" s="28">
        <v>41</v>
      </c>
      <c r="Y11" s="28">
        <v>0</v>
      </c>
      <c r="Z11" s="28">
        <v>60</v>
      </c>
      <c r="AA11" s="27">
        <v>0</v>
      </c>
      <c r="AB11" s="32">
        <f t="shared" si="0"/>
        <v>111</v>
      </c>
      <c r="AC11" s="33">
        <f t="shared" si="1"/>
        <v>-75</v>
      </c>
      <c r="AD11" s="27">
        <v>140</v>
      </c>
      <c r="AE11" s="34">
        <f t="shared" si="2"/>
        <v>0.94077380952380951</v>
      </c>
      <c r="AF11" s="35">
        <f t="shared" si="3"/>
        <v>141.75</v>
      </c>
      <c r="AG11" s="34">
        <f t="shared" si="4"/>
        <v>0.89653145208700769</v>
      </c>
      <c r="AH11" s="36">
        <f t="shared" si="5"/>
        <v>1</v>
      </c>
      <c r="AI11" s="37">
        <f t="shared" si="6"/>
        <v>0.93617021276595735</v>
      </c>
      <c r="AJ11" s="49">
        <v>8.5500000000000007</v>
      </c>
      <c r="AK11" s="40">
        <v>144.63999999999999</v>
      </c>
      <c r="AL11" s="40">
        <f t="shared" si="7"/>
        <v>1236.672</v>
      </c>
      <c r="AM11" s="49">
        <v>27.196999999999999</v>
      </c>
      <c r="AN11" s="27">
        <v>945</v>
      </c>
      <c r="AO11" s="42">
        <f t="shared" si="8"/>
        <v>25701.165000000001</v>
      </c>
      <c r="AP11" s="43">
        <f t="shared" si="9"/>
        <v>8832.0777049180324</v>
      </c>
      <c r="AQ11" s="40">
        <f t="shared" si="10"/>
        <v>130.20833333333334</v>
      </c>
      <c r="AR11" s="27">
        <v>0</v>
      </c>
      <c r="AS11" s="45">
        <v>0</v>
      </c>
      <c r="AT11" s="45">
        <v>0</v>
      </c>
      <c r="AU11" s="27">
        <v>0</v>
      </c>
      <c r="AV11" s="45">
        <v>18</v>
      </c>
      <c r="AW11" s="27">
        <v>720</v>
      </c>
      <c r="AX11" s="27">
        <v>0</v>
      </c>
      <c r="AY11" s="4"/>
      <c r="AZ11" s="46">
        <v>966</v>
      </c>
      <c r="BA11" s="46">
        <v>993</v>
      </c>
      <c r="BB11" s="46">
        <v>1202</v>
      </c>
      <c r="BC11" s="46">
        <f t="shared" si="11"/>
        <v>27</v>
      </c>
      <c r="BD11" s="46">
        <f t="shared" si="12"/>
        <v>8832.0777049180324</v>
      </c>
      <c r="BE11" s="136">
        <f t="shared" si="13"/>
        <v>50.083333333333336</v>
      </c>
      <c r="BF11" s="48">
        <v>1.149</v>
      </c>
      <c r="BG11" s="49">
        <v>1.143</v>
      </c>
      <c r="BH11" s="50">
        <v>28.19</v>
      </c>
      <c r="BI11" s="51">
        <v>26.26</v>
      </c>
      <c r="BJ11" s="52">
        <v>22.19</v>
      </c>
      <c r="BK11" s="52">
        <v>23.71</v>
      </c>
      <c r="BL11" s="52">
        <v>983.75</v>
      </c>
      <c r="BM11" s="50">
        <v>50.12</v>
      </c>
      <c r="BN11" s="53">
        <v>0.93159999999999998</v>
      </c>
      <c r="BO11" s="47">
        <v>91.83</v>
      </c>
      <c r="BP11" s="47">
        <v>85.88</v>
      </c>
      <c r="BQ11" s="46">
        <v>12794</v>
      </c>
      <c r="BR11" s="46">
        <v>12700</v>
      </c>
      <c r="BS11" s="56">
        <f t="shared" si="14"/>
        <v>-94</v>
      </c>
      <c r="BT11" s="46">
        <f t="shared" si="15"/>
        <v>2.2919999999999998</v>
      </c>
      <c r="BU11" s="47">
        <v>13</v>
      </c>
      <c r="BV11" s="47">
        <v>13</v>
      </c>
      <c r="BX11" s="47">
        <v>24</v>
      </c>
      <c r="BY11" s="47">
        <v>7.56</v>
      </c>
    </row>
    <row r="12" spans="1:77">
      <c r="A12" s="718"/>
      <c r="B12" s="24">
        <v>42889</v>
      </c>
      <c r="C12" s="25">
        <v>101.9</v>
      </c>
      <c r="D12" s="345">
        <v>0.41899999999999998</v>
      </c>
      <c r="E12" s="27">
        <v>114</v>
      </c>
      <c r="F12" s="27">
        <v>91</v>
      </c>
      <c r="G12" s="28">
        <v>24</v>
      </c>
      <c r="H12" s="28">
        <v>0</v>
      </c>
      <c r="I12" s="28">
        <v>24</v>
      </c>
      <c r="J12" s="28">
        <v>0</v>
      </c>
      <c r="K12" s="29">
        <v>0</v>
      </c>
      <c r="L12" s="29">
        <v>0</v>
      </c>
      <c r="M12" s="29">
        <v>0</v>
      </c>
      <c r="N12" s="29">
        <v>0</v>
      </c>
      <c r="O12" s="29">
        <v>12</v>
      </c>
      <c r="P12" s="29">
        <v>0</v>
      </c>
      <c r="Q12" s="29">
        <v>3376</v>
      </c>
      <c r="R12" s="30">
        <v>3104</v>
      </c>
      <c r="S12" s="30">
        <v>3104</v>
      </c>
      <c r="T12" s="31">
        <v>3033</v>
      </c>
      <c r="U12" s="31">
        <v>3141</v>
      </c>
      <c r="V12" s="28">
        <v>40</v>
      </c>
      <c r="W12" s="28">
        <v>0</v>
      </c>
      <c r="X12" s="28">
        <v>41</v>
      </c>
      <c r="Y12" s="28">
        <v>0</v>
      </c>
      <c r="Z12" s="28">
        <v>60</v>
      </c>
      <c r="AA12" s="27">
        <v>0</v>
      </c>
      <c r="AB12" s="32">
        <f t="shared" si="0"/>
        <v>108</v>
      </c>
      <c r="AC12" s="33">
        <f t="shared" si="1"/>
        <v>-71</v>
      </c>
      <c r="AD12" s="27">
        <v>140</v>
      </c>
      <c r="AE12" s="34">
        <f t="shared" si="2"/>
        <v>0.93482142857142858</v>
      </c>
      <c r="AF12" s="35">
        <f t="shared" si="3"/>
        <v>140.66666666666666</v>
      </c>
      <c r="AG12" s="34">
        <f t="shared" si="4"/>
        <v>0.8984004739336493</v>
      </c>
      <c r="AH12" s="36">
        <f t="shared" si="5"/>
        <v>1</v>
      </c>
      <c r="AI12" s="37">
        <f t="shared" si="6"/>
        <v>0.93971631205673767</v>
      </c>
      <c r="AJ12" s="49">
        <v>8.57</v>
      </c>
      <c r="AK12" s="40">
        <v>146.94999999999999</v>
      </c>
      <c r="AL12" s="40">
        <f t="shared" si="7"/>
        <v>1259.3615</v>
      </c>
      <c r="AM12" s="49">
        <v>26.902999999999999</v>
      </c>
      <c r="AN12" s="27">
        <v>946</v>
      </c>
      <c r="AO12" s="42">
        <f t="shared" si="8"/>
        <v>25450.237999999998</v>
      </c>
      <c r="AP12" s="43">
        <f t="shared" si="9"/>
        <v>8806.3302011210017</v>
      </c>
      <c r="AQ12" s="40">
        <f t="shared" si="10"/>
        <v>129.33333333333334</v>
      </c>
      <c r="AR12" s="27">
        <v>0</v>
      </c>
      <c r="AS12" s="45">
        <v>0</v>
      </c>
      <c r="AT12" s="45">
        <v>0</v>
      </c>
      <c r="AU12" s="27">
        <v>0</v>
      </c>
      <c r="AV12" s="45">
        <v>17</v>
      </c>
      <c r="AW12" s="27">
        <v>720</v>
      </c>
      <c r="AX12" s="27">
        <v>0</v>
      </c>
      <c r="AY12" s="4"/>
      <c r="AZ12" s="46">
        <v>948</v>
      </c>
      <c r="BA12" s="46">
        <v>982</v>
      </c>
      <c r="BB12" s="46">
        <v>1211</v>
      </c>
      <c r="BC12" s="46">
        <f t="shared" si="11"/>
        <v>34</v>
      </c>
      <c r="BD12" s="46">
        <f t="shared" si="12"/>
        <v>8806.3302011210017</v>
      </c>
      <c r="BE12" s="136">
        <f t="shared" si="13"/>
        <v>50.458333333333336</v>
      </c>
      <c r="BF12" s="48">
        <v>1.3009999999999999</v>
      </c>
      <c r="BG12" s="49">
        <v>1.208</v>
      </c>
      <c r="BH12" s="50">
        <v>27.88</v>
      </c>
      <c r="BI12" s="51">
        <v>25.87</v>
      </c>
      <c r="BJ12" s="52">
        <v>22</v>
      </c>
      <c r="BK12" s="52">
        <v>23.69</v>
      </c>
      <c r="BL12" s="52">
        <v>981.63</v>
      </c>
      <c r="BM12" s="50">
        <v>50.08</v>
      </c>
      <c r="BN12" s="53">
        <v>0.93140000000000001</v>
      </c>
      <c r="BO12" s="47">
        <v>91.32</v>
      </c>
      <c r="BP12" s="47">
        <v>85.72</v>
      </c>
      <c r="BQ12" s="46">
        <v>12832</v>
      </c>
      <c r="BR12" s="46">
        <v>12715</v>
      </c>
      <c r="BS12" s="56">
        <f t="shared" si="14"/>
        <v>-117</v>
      </c>
      <c r="BT12" s="46">
        <f t="shared" si="15"/>
        <v>2.5089999999999999</v>
      </c>
      <c r="BU12" s="137">
        <v>23</v>
      </c>
      <c r="BV12" s="137">
        <v>23</v>
      </c>
      <c r="BX12" s="67">
        <v>24</v>
      </c>
      <c r="BY12" s="67">
        <v>7.016</v>
      </c>
    </row>
    <row r="13" spans="1:77" ht="12.75" customHeight="1">
      <c r="A13" s="718" t="s">
        <v>250</v>
      </c>
      <c r="B13" s="24">
        <v>42890</v>
      </c>
      <c r="C13" s="69">
        <v>100</v>
      </c>
      <c r="D13" s="70">
        <v>0.43</v>
      </c>
      <c r="E13" s="71">
        <v>110</v>
      </c>
      <c r="F13" s="71">
        <v>90</v>
      </c>
      <c r="G13" s="72">
        <v>24</v>
      </c>
      <c r="H13" s="72">
        <v>0</v>
      </c>
      <c r="I13" s="72">
        <v>12</v>
      </c>
      <c r="J13" s="72">
        <v>42</v>
      </c>
      <c r="K13" s="73">
        <v>0</v>
      </c>
      <c r="L13" s="73">
        <v>0</v>
      </c>
      <c r="M13" s="73">
        <v>0</v>
      </c>
      <c r="N13" s="73">
        <v>0</v>
      </c>
      <c r="O13" s="73">
        <v>0</v>
      </c>
      <c r="P13" s="73">
        <v>0</v>
      </c>
      <c r="Q13" s="74">
        <v>3391</v>
      </c>
      <c r="R13" s="75">
        <v>2186</v>
      </c>
      <c r="S13" s="75">
        <v>2186</v>
      </c>
      <c r="T13" s="76">
        <v>2136</v>
      </c>
      <c r="U13" s="76">
        <v>2229</v>
      </c>
      <c r="V13" s="71">
        <v>40</v>
      </c>
      <c r="W13" s="71">
        <v>0</v>
      </c>
      <c r="X13" s="71">
        <v>41</v>
      </c>
      <c r="Y13" s="71">
        <v>625</v>
      </c>
      <c r="Z13" s="71">
        <v>60</v>
      </c>
      <c r="AA13" s="71">
        <v>0</v>
      </c>
      <c r="AB13" s="77">
        <f t="shared" si="0"/>
        <v>93</v>
      </c>
      <c r="AC13" s="78">
        <f t="shared" si="1"/>
        <v>-50</v>
      </c>
      <c r="AD13" s="71">
        <v>123</v>
      </c>
      <c r="AE13" s="79">
        <f t="shared" si="2"/>
        <v>0.75508130081300817</v>
      </c>
      <c r="AF13" s="80">
        <f t="shared" si="3"/>
        <v>141.29166666666666</v>
      </c>
      <c r="AG13" s="79">
        <f t="shared" si="4"/>
        <v>0.6299026835741669</v>
      </c>
      <c r="AH13" s="81">
        <f t="shared" si="5"/>
        <v>0.8737933412135539</v>
      </c>
      <c r="AI13" s="82">
        <f t="shared" si="6"/>
        <v>0.66342100078802213</v>
      </c>
      <c r="AJ13" s="130">
        <v>4.6449999999999996</v>
      </c>
      <c r="AK13" s="329">
        <v>149.69</v>
      </c>
      <c r="AL13" s="103">
        <f t="shared" si="7"/>
        <v>695.31004999999993</v>
      </c>
      <c r="AM13" s="130">
        <v>19.827000000000002</v>
      </c>
      <c r="AN13" s="71">
        <v>945</v>
      </c>
      <c r="AO13" s="87">
        <f t="shared" si="8"/>
        <v>18736.515000000003</v>
      </c>
      <c r="AP13" s="88">
        <f t="shared" si="9"/>
        <v>9097.2963717228486</v>
      </c>
      <c r="AQ13" s="331">
        <f t="shared" si="10"/>
        <v>91.083333333333329</v>
      </c>
      <c r="AR13" s="90">
        <v>0</v>
      </c>
      <c r="AS13" s="71">
        <v>0</v>
      </c>
      <c r="AT13" s="91">
        <v>18</v>
      </c>
      <c r="AU13" s="91">
        <v>53</v>
      </c>
      <c r="AV13" s="71">
        <v>29</v>
      </c>
      <c r="AW13" s="91">
        <v>1440</v>
      </c>
      <c r="AX13" s="71">
        <v>0</v>
      </c>
      <c r="AY13" s="4"/>
      <c r="AZ13" s="71">
        <v>947</v>
      </c>
      <c r="BA13" s="71">
        <v>542</v>
      </c>
      <c r="BB13" s="71">
        <v>740</v>
      </c>
      <c r="BC13" s="92">
        <f t="shared" si="11"/>
        <v>-405</v>
      </c>
      <c r="BD13" s="93">
        <f t="shared" si="12"/>
        <v>9097.2963717228486</v>
      </c>
      <c r="BE13" s="94">
        <f t="shared" si="13"/>
        <v>30.833333333333332</v>
      </c>
      <c r="BF13" s="95">
        <v>0</v>
      </c>
      <c r="BG13" s="96">
        <v>0</v>
      </c>
      <c r="BH13" s="94">
        <v>28.1</v>
      </c>
      <c r="BI13" s="92">
        <v>25.8</v>
      </c>
      <c r="BJ13" s="92">
        <v>12.5</v>
      </c>
      <c r="BK13" s="92">
        <v>13.1</v>
      </c>
      <c r="BL13" s="92">
        <v>978.9</v>
      </c>
      <c r="BM13" s="94">
        <v>50.05</v>
      </c>
      <c r="BN13" s="97">
        <v>0.93020000000000003</v>
      </c>
      <c r="BO13" s="98">
        <v>90.6</v>
      </c>
      <c r="BP13" s="98">
        <v>85.8</v>
      </c>
      <c r="BQ13" s="99">
        <v>12836</v>
      </c>
      <c r="BR13" s="99">
        <v>12682</v>
      </c>
      <c r="BS13" s="56">
        <f t="shared" si="14"/>
        <v>-154</v>
      </c>
      <c r="BT13" s="92">
        <f t="shared" si="15"/>
        <v>0</v>
      </c>
      <c r="BU13" s="94">
        <v>0</v>
      </c>
      <c r="BV13" s="94">
        <v>0</v>
      </c>
      <c r="BX13" s="94">
        <v>24</v>
      </c>
      <c r="BY13" s="94">
        <v>8.4</v>
      </c>
    </row>
    <row r="14" spans="1:77">
      <c r="A14" s="718"/>
      <c r="B14" s="24">
        <v>42891</v>
      </c>
      <c r="C14" s="69">
        <v>100</v>
      </c>
      <c r="D14" s="70">
        <v>0.53</v>
      </c>
      <c r="E14" s="71">
        <v>108</v>
      </c>
      <c r="F14" s="71">
        <v>92</v>
      </c>
      <c r="G14" s="72">
        <v>24</v>
      </c>
      <c r="H14" s="72">
        <v>0</v>
      </c>
      <c r="I14" s="72">
        <v>24</v>
      </c>
      <c r="J14" s="72">
        <v>0</v>
      </c>
      <c r="K14" s="73">
        <v>0</v>
      </c>
      <c r="L14" s="73">
        <v>0</v>
      </c>
      <c r="M14" s="73">
        <v>0</v>
      </c>
      <c r="N14" s="73">
        <v>0</v>
      </c>
      <c r="O14" s="73">
        <v>12</v>
      </c>
      <c r="P14" s="73">
        <v>0</v>
      </c>
      <c r="Q14" s="74">
        <v>3394</v>
      </c>
      <c r="R14" s="75">
        <v>3066</v>
      </c>
      <c r="S14" s="75">
        <v>3066</v>
      </c>
      <c r="T14" s="76">
        <v>3002</v>
      </c>
      <c r="U14" s="76">
        <v>3112</v>
      </c>
      <c r="V14" s="71">
        <v>40</v>
      </c>
      <c r="W14" s="71">
        <v>0</v>
      </c>
      <c r="X14" s="71">
        <v>41</v>
      </c>
      <c r="Y14" s="71">
        <v>0</v>
      </c>
      <c r="Z14" s="71">
        <v>60</v>
      </c>
      <c r="AA14" s="71">
        <v>0</v>
      </c>
      <c r="AB14" s="77">
        <f t="shared" si="0"/>
        <v>110</v>
      </c>
      <c r="AC14" s="78">
        <f t="shared" si="1"/>
        <v>-64</v>
      </c>
      <c r="AD14" s="71">
        <v>138</v>
      </c>
      <c r="AE14" s="79">
        <f t="shared" si="2"/>
        <v>0.93961352657004826</v>
      </c>
      <c r="AF14" s="80">
        <f t="shared" si="3"/>
        <v>141.41666666666666</v>
      </c>
      <c r="AG14" s="79">
        <f t="shared" si="4"/>
        <v>0.88450206246317031</v>
      </c>
      <c r="AH14" s="81">
        <f t="shared" si="5"/>
        <v>1</v>
      </c>
      <c r="AI14" s="82">
        <f t="shared" si="6"/>
        <v>0.93262411347517726</v>
      </c>
      <c r="AJ14" s="130">
        <v>8.5500000000000007</v>
      </c>
      <c r="AK14" s="329">
        <v>145.34</v>
      </c>
      <c r="AL14" s="103">
        <f t="shared" si="7"/>
        <v>1242.6570000000002</v>
      </c>
      <c r="AM14" s="130">
        <v>26.602</v>
      </c>
      <c r="AN14" s="330">
        <v>944</v>
      </c>
      <c r="AO14" s="87">
        <f t="shared" si="8"/>
        <v>25112.288</v>
      </c>
      <c r="AP14" s="88">
        <f t="shared" si="9"/>
        <v>8779.1289140572953</v>
      </c>
      <c r="AQ14" s="331">
        <f t="shared" si="10"/>
        <v>127.75</v>
      </c>
      <c r="AR14" s="90">
        <v>0</v>
      </c>
      <c r="AS14" s="71">
        <v>0</v>
      </c>
      <c r="AT14" s="91">
        <v>0</v>
      </c>
      <c r="AU14" s="91">
        <v>0</v>
      </c>
      <c r="AV14" s="71">
        <v>19</v>
      </c>
      <c r="AW14" s="91">
        <v>720</v>
      </c>
      <c r="AX14" s="71">
        <v>0</v>
      </c>
      <c r="AY14" s="4"/>
      <c r="AZ14" s="71">
        <v>947</v>
      </c>
      <c r="BA14" s="71">
        <v>980</v>
      </c>
      <c r="BB14" s="71">
        <v>1185</v>
      </c>
      <c r="BC14" s="92">
        <f t="shared" si="11"/>
        <v>33</v>
      </c>
      <c r="BD14" s="93">
        <f t="shared" si="12"/>
        <v>8779.1289140572953</v>
      </c>
      <c r="BE14" s="94">
        <f t="shared" si="13"/>
        <v>49.375</v>
      </c>
      <c r="BF14" s="95">
        <v>1.1619999999999999</v>
      </c>
      <c r="BG14" s="96">
        <v>1.1619999999999999</v>
      </c>
      <c r="BH14" s="94">
        <v>28.1</v>
      </c>
      <c r="BI14" s="92">
        <v>25.9</v>
      </c>
      <c r="BJ14" s="92">
        <v>21.9</v>
      </c>
      <c r="BK14" s="92">
        <v>23.8</v>
      </c>
      <c r="BL14" s="99">
        <v>979.2</v>
      </c>
      <c r="BM14" s="99">
        <v>50.06</v>
      </c>
      <c r="BN14" s="97">
        <v>0.93140000000000001</v>
      </c>
      <c r="BO14" s="94">
        <v>92.6</v>
      </c>
      <c r="BP14" s="94">
        <v>86.35</v>
      </c>
      <c r="BQ14" s="92">
        <v>12859</v>
      </c>
      <c r="BR14" s="92">
        <v>12722</v>
      </c>
      <c r="BS14" s="56">
        <f t="shared" si="14"/>
        <v>-137</v>
      </c>
      <c r="BT14" s="92">
        <f t="shared" si="15"/>
        <v>2.3239999999999998</v>
      </c>
      <c r="BU14" s="94">
        <v>12</v>
      </c>
      <c r="BV14" s="94">
        <v>12</v>
      </c>
      <c r="BX14" s="94">
        <v>24</v>
      </c>
      <c r="BY14" s="94">
        <v>7.3</v>
      </c>
    </row>
    <row r="15" spans="1:77">
      <c r="A15" s="718"/>
      <c r="B15" s="24">
        <v>42892</v>
      </c>
      <c r="C15" s="69">
        <v>97.8</v>
      </c>
      <c r="D15" s="70">
        <v>0.55000000000000004</v>
      </c>
      <c r="E15" s="71">
        <v>105</v>
      </c>
      <c r="F15" s="71">
        <v>91</v>
      </c>
      <c r="G15" s="72">
        <v>24</v>
      </c>
      <c r="H15" s="72">
        <v>0</v>
      </c>
      <c r="I15" s="72">
        <v>24</v>
      </c>
      <c r="J15" s="72">
        <v>0</v>
      </c>
      <c r="K15" s="73">
        <v>0</v>
      </c>
      <c r="L15" s="73">
        <v>0</v>
      </c>
      <c r="M15" s="73">
        <v>0</v>
      </c>
      <c r="N15" s="73">
        <v>0</v>
      </c>
      <c r="O15" s="73">
        <v>12</v>
      </c>
      <c r="P15" s="73">
        <v>0</v>
      </c>
      <c r="Q15" s="74">
        <v>3417</v>
      </c>
      <c r="R15" s="75">
        <v>3071</v>
      </c>
      <c r="S15" s="75">
        <v>3071</v>
      </c>
      <c r="T15" s="76">
        <v>3009</v>
      </c>
      <c r="U15" s="76">
        <v>3122</v>
      </c>
      <c r="V15" s="71">
        <v>40</v>
      </c>
      <c r="W15" s="71">
        <v>0</v>
      </c>
      <c r="X15" s="71">
        <v>41</v>
      </c>
      <c r="Y15" s="71">
        <v>0</v>
      </c>
      <c r="Z15" s="71">
        <v>60</v>
      </c>
      <c r="AA15" s="71">
        <v>0</v>
      </c>
      <c r="AB15" s="77">
        <f t="shared" si="0"/>
        <v>113</v>
      </c>
      <c r="AC15" s="78">
        <f t="shared" si="1"/>
        <v>-62</v>
      </c>
      <c r="AD15" s="71">
        <v>138</v>
      </c>
      <c r="AE15" s="79">
        <f t="shared" si="2"/>
        <v>0.94263285024154586</v>
      </c>
      <c r="AF15" s="80">
        <f t="shared" si="3"/>
        <v>142.375</v>
      </c>
      <c r="AG15" s="79">
        <f t="shared" si="4"/>
        <v>0.88059701492537312</v>
      </c>
      <c r="AH15" s="81">
        <f t="shared" si="5"/>
        <v>1</v>
      </c>
      <c r="AI15" s="82">
        <f t="shared" si="6"/>
        <v>0.93262411347517726</v>
      </c>
      <c r="AJ15" s="349">
        <v>8.56</v>
      </c>
      <c r="AK15" s="350">
        <v>147.53</v>
      </c>
      <c r="AL15" s="85">
        <f t="shared" si="7"/>
        <v>1262.8568</v>
      </c>
      <c r="AM15" s="130">
        <v>26.664999999999999</v>
      </c>
      <c r="AN15" s="330">
        <v>943</v>
      </c>
      <c r="AO15" s="87">
        <f t="shared" si="8"/>
        <v>25145.094999999998</v>
      </c>
      <c r="AP15" s="88">
        <f t="shared" si="9"/>
        <v>8776.321635094715</v>
      </c>
      <c r="AQ15" s="93">
        <f t="shared" si="10"/>
        <v>127.95833333333333</v>
      </c>
      <c r="AR15" s="90">
        <v>0</v>
      </c>
      <c r="AS15" s="71">
        <v>0</v>
      </c>
      <c r="AT15" s="91">
        <v>0</v>
      </c>
      <c r="AU15" s="91">
        <v>0</v>
      </c>
      <c r="AV15" s="71">
        <v>19</v>
      </c>
      <c r="AW15" s="91">
        <v>720</v>
      </c>
      <c r="AX15" s="71">
        <v>0</v>
      </c>
      <c r="AY15" s="4"/>
      <c r="AZ15" s="71">
        <v>960</v>
      </c>
      <c r="BA15" s="71">
        <v>984</v>
      </c>
      <c r="BB15" s="71">
        <v>1178</v>
      </c>
      <c r="BC15" s="92">
        <f t="shared" si="11"/>
        <v>24</v>
      </c>
      <c r="BD15" s="93">
        <f t="shared" si="12"/>
        <v>8776.321635094715</v>
      </c>
      <c r="BE15" s="94">
        <f t="shared" si="13"/>
        <v>49.083333333333336</v>
      </c>
      <c r="BF15" s="95">
        <v>1.139</v>
      </c>
      <c r="BG15" s="96">
        <v>1.137</v>
      </c>
      <c r="BH15" s="94">
        <v>28.3</v>
      </c>
      <c r="BI15" s="92">
        <v>26.2</v>
      </c>
      <c r="BJ15" s="92">
        <v>21.9</v>
      </c>
      <c r="BK15" s="92">
        <v>23.8</v>
      </c>
      <c r="BL15" s="99">
        <v>980.4</v>
      </c>
      <c r="BM15" s="99">
        <v>50.08</v>
      </c>
      <c r="BN15" s="97">
        <v>0.93059999999999998</v>
      </c>
      <c r="BO15" s="94">
        <v>93.8</v>
      </c>
      <c r="BP15" s="94">
        <v>86.54</v>
      </c>
      <c r="BQ15" s="92">
        <v>12828</v>
      </c>
      <c r="BR15" s="92">
        <v>12705</v>
      </c>
      <c r="BS15" s="56">
        <f t="shared" si="14"/>
        <v>-123</v>
      </c>
      <c r="BT15" s="92">
        <f t="shared" si="15"/>
        <v>2.2759999999999998</v>
      </c>
      <c r="BU15" s="94">
        <v>12</v>
      </c>
      <c r="BV15" s="94">
        <v>12</v>
      </c>
      <c r="BX15" s="94">
        <v>24</v>
      </c>
      <c r="BY15" s="94">
        <v>7</v>
      </c>
    </row>
    <row r="16" spans="1:77">
      <c r="A16" s="718"/>
      <c r="B16" s="24">
        <v>42893</v>
      </c>
      <c r="C16" s="69">
        <v>91</v>
      </c>
      <c r="D16" s="70">
        <v>0.56699999999999995</v>
      </c>
      <c r="E16" s="102">
        <v>100</v>
      </c>
      <c r="F16" s="102">
        <v>80</v>
      </c>
      <c r="G16" s="72">
        <v>24</v>
      </c>
      <c r="H16" s="72">
        <v>0</v>
      </c>
      <c r="I16" s="72">
        <v>24</v>
      </c>
      <c r="J16" s="72">
        <v>0</v>
      </c>
      <c r="K16" s="73">
        <v>0</v>
      </c>
      <c r="L16" s="73">
        <v>0</v>
      </c>
      <c r="M16" s="73">
        <v>0</v>
      </c>
      <c r="N16" s="73">
        <v>0</v>
      </c>
      <c r="O16" s="73">
        <v>12</v>
      </c>
      <c r="P16" s="73">
        <v>0</v>
      </c>
      <c r="Q16" s="74">
        <v>3495</v>
      </c>
      <c r="R16" s="75">
        <v>3142</v>
      </c>
      <c r="S16" s="75">
        <v>3142</v>
      </c>
      <c r="T16" s="76">
        <v>3077</v>
      </c>
      <c r="U16" s="76">
        <v>3187</v>
      </c>
      <c r="V16" s="71">
        <v>41</v>
      </c>
      <c r="W16" s="102">
        <v>0</v>
      </c>
      <c r="X16" s="102">
        <v>42</v>
      </c>
      <c r="Y16" s="102">
        <v>0</v>
      </c>
      <c r="Z16" s="102">
        <v>60</v>
      </c>
      <c r="AA16" s="102">
        <v>0</v>
      </c>
      <c r="AB16" s="77">
        <f t="shared" si="0"/>
        <v>110</v>
      </c>
      <c r="AC16" s="78">
        <f t="shared" si="1"/>
        <v>-65</v>
      </c>
      <c r="AD16" s="71">
        <v>140</v>
      </c>
      <c r="AE16" s="79">
        <f t="shared" si="2"/>
        <v>0.94851190476190472</v>
      </c>
      <c r="AF16" s="80">
        <f t="shared" si="3"/>
        <v>145.625</v>
      </c>
      <c r="AG16" s="79">
        <f t="shared" si="4"/>
        <v>0.88040057224606583</v>
      </c>
      <c r="AH16" s="81">
        <f t="shared" si="5"/>
        <v>1</v>
      </c>
      <c r="AI16" s="82">
        <f t="shared" si="6"/>
        <v>0.93706293706293708</v>
      </c>
      <c r="AJ16" s="130">
        <v>8.5299999999999994</v>
      </c>
      <c r="AK16" s="329">
        <v>142.55000000000001</v>
      </c>
      <c r="AL16" s="103">
        <f t="shared" si="7"/>
        <v>1215.9514999999999</v>
      </c>
      <c r="AM16" s="130">
        <v>27.305</v>
      </c>
      <c r="AN16" s="71">
        <v>945</v>
      </c>
      <c r="AO16" s="87">
        <f t="shared" si="8"/>
        <v>25803.224999999999</v>
      </c>
      <c r="AP16" s="88">
        <f t="shared" si="9"/>
        <v>8781.0128371790706</v>
      </c>
      <c r="AQ16" s="103">
        <f t="shared" si="10"/>
        <v>130.91666666666666</v>
      </c>
      <c r="AR16" s="90">
        <v>0</v>
      </c>
      <c r="AS16" s="71">
        <v>0</v>
      </c>
      <c r="AT16" s="91">
        <v>0</v>
      </c>
      <c r="AU16" s="91">
        <v>0</v>
      </c>
      <c r="AV16" s="71">
        <v>18</v>
      </c>
      <c r="AW16" s="91">
        <v>720</v>
      </c>
      <c r="AX16" s="71">
        <v>0</v>
      </c>
      <c r="AY16" s="4"/>
      <c r="AZ16" s="92">
        <v>991</v>
      </c>
      <c r="BA16" s="92">
        <v>1004</v>
      </c>
      <c r="BB16" s="104">
        <v>1192</v>
      </c>
      <c r="BC16" s="92">
        <f t="shared" si="11"/>
        <v>13</v>
      </c>
      <c r="BD16" s="94">
        <f t="shared" si="12"/>
        <v>8781.0128371790706</v>
      </c>
      <c r="BE16" s="94">
        <f t="shared" si="13"/>
        <v>49.666666666666664</v>
      </c>
      <c r="BF16" s="95">
        <v>1.1160000000000001</v>
      </c>
      <c r="BG16" s="96">
        <v>1.1160000000000001</v>
      </c>
      <c r="BH16" s="94">
        <v>29.1</v>
      </c>
      <c r="BI16" s="92">
        <v>26.7</v>
      </c>
      <c r="BJ16" s="92">
        <v>22.3</v>
      </c>
      <c r="BK16" s="92">
        <v>23.8</v>
      </c>
      <c r="BL16" s="99">
        <v>985.75</v>
      </c>
      <c r="BM16" s="99">
        <v>50.11</v>
      </c>
      <c r="BN16" s="105">
        <v>0.93179999999999996</v>
      </c>
      <c r="BO16" s="94">
        <v>94.7</v>
      </c>
      <c r="BP16" s="94">
        <v>86.7</v>
      </c>
      <c r="BQ16" s="92">
        <v>12698</v>
      </c>
      <c r="BR16" s="92">
        <v>12616</v>
      </c>
      <c r="BS16" s="56">
        <f t="shared" si="14"/>
        <v>-82</v>
      </c>
      <c r="BT16" s="92">
        <f t="shared" si="15"/>
        <v>2.2320000000000002</v>
      </c>
      <c r="BU16" s="94">
        <v>12</v>
      </c>
      <c r="BV16" s="94">
        <v>12</v>
      </c>
      <c r="BX16" s="94">
        <v>24</v>
      </c>
      <c r="BY16" s="94">
        <v>7.33</v>
      </c>
    </row>
    <row r="17" spans="1:77">
      <c r="A17" s="718"/>
      <c r="B17" s="24">
        <v>42894</v>
      </c>
      <c r="C17" s="69">
        <v>90.9</v>
      </c>
      <c r="D17" s="70">
        <v>0.57999999999999996</v>
      </c>
      <c r="E17" s="71">
        <v>99</v>
      </c>
      <c r="F17" s="71">
        <v>85</v>
      </c>
      <c r="G17" s="71">
        <v>24</v>
      </c>
      <c r="H17" s="71">
        <v>0</v>
      </c>
      <c r="I17" s="71">
        <v>24</v>
      </c>
      <c r="J17" s="71">
        <v>0</v>
      </c>
      <c r="K17" s="73">
        <v>0</v>
      </c>
      <c r="L17" s="73">
        <v>0</v>
      </c>
      <c r="M17" s="73">
        <v>0</v>
      </c>
      <c r="N17" s="73">
        <v>0</v>
      </c>
      <c r="O17" s="73">
        <v>0</v>
      </c>
      <c r="P17" s="73">
        <v>0</v>
      </c>
      <c r="Q17" s="74">
        <v>3494</v>
      </c>
      <c r="R17" s="75">
        <v>2961</v>
      </c>
      <c r="S17" s="75">
        <v>2961</v>
      </c>
      <c r="T17" s="76">
        <v>2896</v>
      </c>
      <c r="U17" s="76">
        <v>2998</v>
      </c>
      <c r="V17" s="71">
        <v>41</v>
      </c>
      <c r="W17" s="71">
        <v>0</v>
      </c>
      <c r="X17" s="71">
        <v>42</v>
      </c>
      <c r="Y17" s="71">
        <v>0</v>
      </c>
      <c r="Z17" s="71">
        <v>60</v>
      </c>
      <c r="AA17" s="71">
        <v>0</v>
      </c>
      <c r="AB17" s="77">
        <f t="shared" si="0"/>
        <v>102</v>
      </c>
      <c r="AC17" s="78">
        <f t="shared" si="1"/>
        <v>-65</v>
      </c>
      <c r="AD17" s="71">
        <v>130</v>
      </c>
      <c r="AE17" s="79">
        <f t="shared" si="2"/>
        <v>0.96089743589743593</v>
      </c>
      <c r="AF17" s="80">
        <f t="shared" si="3"/>
        <v>145.58333333333334</v>
      </c>
      <c r="AG17" s="79">
        <f t="shared" si="4"/>
        <v>0.82884945621064687</v>
      </c>
      <c r="AH17" s="81">
        <f t="shared" si="5"/>
        <v>1</v>
      </c>
      <c r="AI17" s="82">
        <f t="shared" si="6"/>
        <v>0.87412587412587406</v>
      </c>
      <c r="AJ17" s="130">
        <v>8.4700000000000006</v>
      </c>
      <c r="AK17" s="329">
        <v>138.21</v>
      </c>
      <c r="AL17" s="103">
        <f t="shared" si="7"/>
        <v>1170.6387000000002</v>
      </c>
      <c r="AM17" s="130">
        <v>25.399000000000001</v>
      </c>
      <c r="AN17" s="71">
        <v>944</v>
      </c>
      <c r="AO17" s="87">
        <f t="shared" si="8"/>
        <v>23976.656000000003</v>
      </c>
      <c r="AP17" s="88">
        <f t="shared" si="9"/>
        <v>8683.4581146408855</v>
      </c>
      <c r="AQ17" s="103">
        <f t="shared" si="10"/>
        <v>123.375</v>
      </c>
      <c r="AR17" s="90">
        <v>0</v>
      </c>
      <c r="AS17" s="71">
        <v>0</v>
      </c>
      <c r="AT17" s="91">
        <v>0</v>
      </c>
      <c r="AU17" s="91">
        <v>0</v>
      </c>
      <c r="AV17" s="71">
        <v>18</v>
      </c>
      <c r="AW17" s="91">
        <v>1440</v>
      </c>
      <c r="AX17" s="71">
        <v>0</v>
      </c>
      <c r="AY17" s="4"/>
      <c r="AZ17" s="92">
        <v>991</v>
      </c>
      <c r="BA17" s="92">
        <v>1008</v>
      </c>
      <c r="BB17" s="92">
        <v>999</v>
      </c>
      <c r="BC17" s="92">
        <f t="shared" si="11"/>
        <v>17</v>
      </c>
      <c r="BD17" s="94">
        <f t="shared" si="12"/>
        <v>8683.4581146408855</v>
      </c>
      <c r="BE17" s="94">
        <f t="shared" si="13"/>
        <v>41.625</v>
      </c>
      <c r="BF17" s="95">
        <v>0</v>
      </c>
      <c r="BG17" s="96">
        <v>0</v>
      </c>
      <c r="BH17" s="94">
        <v>29.1</v>
      </c>
      <c r="BI17" s="92">
        <v>26.8</v>
      </c>
      <c r="BJ17" s="92">
        <v>22.3</v>
      </c>
      <c r="BK17" s="92">
        <v>23.8</v>
      </c>
      <c r="BL17" s="99">
        <v>984.8</v>
      </c>
      <c r="BM17" s="99">
        <v>50.15</v>
      </c>
      <c r="BN17" s="105">
        <v>0.93269999999999997</v>
      </c>
      <c r="BO17" s="94">
        <v>94.8</v>
      </c>
      <c r="BP17" s="94">
        <v>86.8</v>
      </c>
      <c r="BQ17" s="92">
        <v>12711</v>
      </c>
      <c r="BR17" s="92">
        <v>12583</v>
      </c>
      <c r="BS17" s="56">
        <f t="shared" si="14"/>
        <v>-128</v>
      </c>
      <c r="BT17" s="92">
        <f t="shared" si="15"/>
        <v>0</v>
      </c>
      <c r="BU17" s="94">
        <v>0</v>
      </c>
      <c r="BV17" s="94">
        <v>0</v>
      </c>
      <c r="BX17" s="94">
        <v>24</v>
      </c>
      <c r="BY17" s="94">
        <v>7.7</v>
      </c>
    </row>
    <row r="18" spans="1:77">
      <c r="A18" s="718"/>
      <c r="B18" s="24">
        <v>42895</v>
      </c>
      <c r="C18" s="69">
        <v>90.8</v>
      </c>
      <c r="D18" s="70">
        <v>0.48099999999999998</v>
      </c>
      <c r="E18" s="71">
        <v>102</v>
      </c>
      <c r="F18" s="71">
        <v>79</v>
      </c>
      <c r="G18" s="71">
        <v>24</v>
      </c>
      <c r="H18" s="71">
        <v>0</v>
      </c>
      <c r="I18" s="71">
        <v>24</v>
      </c>
      <c r="J18" s="71">
        <v>0</v>
      </c>
      <c r="K18" s="73">
        <v>0</v>
      </c>
      <c r="L18" s="73">
        <v>0</v>
      </c>
      <c r="M18" s="73">
        <v>0</v>
      </c>
      <c r="N18" s="73">
        <v>0</v>
      </c>
      <c r="O18" s="73">
        <v>0</v>
      </c>
      <c r="P18" s="73">
        <v>0</v>
      </c>
      <c r="Q18" s="74">
        <v>3491</v>
      </c>
      <c r="R18" s="75">
        <v>2988</v>
      </c>
      <c r="S18" s="75">
        <v>2988</v>
      </c>
      <c r="T18" s="76">
        <v>2925</v>
      </c>
      <c r="U18" s="76">
        <v>3025</v>
      </c>
      <c r="V18" s="71">
        <v>41</v>
      </c>
      <c r="W18" s="71">
        <v>0</v>
      </c>
      <c r="X18" s="71">
        <v>42</v>
      </c>
      <c r="Y18" s="71">
        <v>0</v>
      </c>
      <c r="Z18" s="71">
        <v>60</v>
      </c>
      <c r="AA18" s="71">
        <v>0</v>
      </c>
      <c r="AB18" s="77">
        <f t="shared" si="0"/>
        <v>100</v>
      </c>
      <c r="AC18" s="78">
        <f t="shared" si="1"/>
        <v>-63</v>
      </c>
      <c r="AD18" s="71">
        <v>131</v>
      </c>
      <c r="AE18" s="79">
        <f t="shared" si="2"/>
        <v>0.96215012722646309</v>
      </c>
      <c r="AF18" s="80">
        <f t="shared" si="3"/>
        <v>145.45833333333334</v>
      </c>
      <c r="AG18" s="79">
        <f t="shared" si="4"/>
        <v>0.83786880549985676</v>
      </c>
      <c r="AH18" s="81">
        <f t="shared" si="5"/>
        <v>1</v>
      </c>
      <c r="AI18" s="82">
        <f t="shared" si="6"/>
        <v>0.87412587412587406</v>
      </c>
      <c r="AJ18" s="130">
        <v>8.35</v>
      </c>
      <c r="AK18" s="329">
        <v>139.91</v>
      </c>
      <c r="AL18" s="103">
        <f t="shared" si="7"/>
        <v>1168.2484999999999</v>
      </c>
      <c r="AM18" s="130">
        <v>25.370999999999999</v>
      </c>
      <c r="AN18" s="71">
        <v>948</v>
      </c>
      <c r="AO18" s="87">
        <f t="shared" si="8"/>
        <v>24051.707999999999</v>
      </c>
      <c r="AP18" s="88">
        <f t="shared" si="9"/>
        <v>8622.2073504273503</v>
      </c>
      <c r="AQ18" s="103">
        <f t="shared" si="10"/>
        <v>124.5</v>
      </c>
      <c r="AR18" s="90">
        <v>0</v>
      </c>
      <c r="AS18" s="71">
        <v>0</v>
      </c>
      <c r="AT18" s="91">
        <v>0</v>
      </c>
      <c r="AU18" s="91">
        <v>0</v>
      </c>
      <c r="AV18" s="71">
        <v>18</v>
      </c>
      <c r="AW18" s="91">
        <v>1440</v>
      </c>
      <c r="AX18" s="71">
        <v>0</v>
      </c>
      <c r="AY18" s="4"/>
      <c r="AZ18" s="92">
        <v>996</v>
      </c>
      <c r="BA18" s="92">
        <v>1018</v>
      </c>
      <c r="BB18" s="92">
        <v>1011</v>
      </c>
      <c r="BC18" s="92">
        <f t="shared" si="11"/>
        <v>22</v>
      </c>
      <c r="BD18" s="94">
        <f t="shared" si="12"/>
        <v>8622.2073504273503</v>
      </c>
      <c r="BE18" s="94">
        <f t="shared" si="13"/>
        <v>42.125</v>
      </c>
      <c r="BF18" s="95">
        <v>0</v>
      </c>
      <c r="BG18" s="96">
        <v>0</v>
      </c>
      <c r="BH18" s="94">
        <v>29.1</v>
      </c>
      <c r="BI18" s="92">
        <v>26.8</v>
      </c>
      <c r="BJ18" s="92">
        <v>22.6</v>
      </c>
      <c r="BK18" s="92">
        <v>23.8</v>
      </c>
      <c r="BL18" s="99">
        <v>984.6</v>
      </c>
      <c r="BM18" s="99">
        <v>50.09</v>
      </c>
      <c r="BN18" s="105">
        <v>0.93269999999999997</v>
      </c>
      <c r="BO18" s="94">
        <v>93.6</v>
      </c>
      <c r="BP18" s="98">
        <v>86.5</v>
      </c>
      <c r="BQ18" s="92">
        <v>12676</v>
      </c>
      <c r="BR18" s="92">
        <v>12537</v>
      </c>
      <c r="BS18" s="56">
        <f t="shared" si="14"/>
        <v>-139</v>
      </c>
      <c r="BT18" s="92">
        <f t="shared" si="15"/>
        <v>0</v>
      </c>
      <c r="BU18" s="94">
        <v>0</v>
      </c>
      <c r="BV18" s="94">
        <v>0</v>
      </c>
      <c r="BX18" s="94">
        <v>24</v>
      </c>
      <c r="BY18" s="94">
        <v>7.42</v>
      </c>
    </row>
    <row r="19" spans="1:77">
      <c r="A19" s="718"/>
      <c r="B19" s="24">
        <v>42896</v>
      </c>
      <c r="C19" s="69">
        <v>91.6</v>
      </c>
      <c r="D19" s="70">
        <v>0.54800000000000004</v>
      </c>
      <c r="E19" s="71">
        <v>108</v>
      </c>
      <c r="F19" s="71">
        <v>75</v>
      </c>
      <c r="G19" s="71">
        <v>24</v>
      </c>
      <c r="H19" s="71">
        <v>0</v>
      </c>
      <c r="I19" s="71">
        <v>24</v>
      </c>
      <c r="J19" s="71">
        <v>0</v>
      </c>
      <c r="K19" s="71">
        <v>0</v>
      </c>
      <c r="L19" s="71">
        <v>0</v>
      </c>
      <c r="M19" s="106">
        <v>0</v>
      </c>
      <c r="N19" s="106">
        <v>0</v>
      </c>
      <c r="O19" s="106">
        <v>0</v>
      </c>
      <c r="P19" s="106">
        <v>0</v>
      </c>
      <c r="Q19" s="74">
        <v>3482</v>
      </c>
      <c r="R19" s="75">
        <v>2968</v>
      </c>
      <c r="S19" s="75">
        <v>2968</v>
      </c>
      <c r="T19" s="76">
        <v>2901</v>
      </c>
      <c r="U19" s="76">
        <v>3000</v>
      </c>
      <c r="V19" s="71">
        <v>41</v>
      </c>
      <c r="W19" s="71">
        <v>0</v>
      </c>
      <c r="X19" s="71">
        <v>42</v>
      </c>
      <c r="Y19" s="71">
        <v>0</v>
      </c>
      <c r="Z19" s="71">
        <v>60</v>
      </c>
      <c r="AA19" s="71">
        <v>0</v>
      </c>
      <c r="AB19" s="77">
        <f t="shared" si="0"/>
        <v>99</v>
      </c>
      <c r="AC19" s="78">
        <f t="shared" si="1"/>
        <v>-67</v>
      </c>
      <c r="AD19" s="71">
        <v>131</v>
      </c>
      <c r="AE19" s="79">
        <f t="shared" si="2"/>
        <v>0.95419847328244278</v>
      </c>
      <c r="AF19" s="80">
        <f t="shared" si="3"/>
        <v>145.08333333333334</v>
      </c>
      <c r="AG19" s="79">
        <f t="shared" si="4"/>
        <v>0.83314187248707638</v>
      </c>
      <c r="AH19" s="81">
        <f t="shared" si="5"/>
        <v>1</v>
      </c>
      <c r="AI19" s="82">
        <f t="shared" si="6"/>
        <v>0.87412587412587406</v>
      </c>
      <c r="AJ19" s="130">
        <v>8.33</v>
      </c>
      <c r="AK19" s="329">
        <v>139.19</v>
      </c>
      <c r="AL19" s="103">
        <f t="shared" si="7"/>
        <v>1159.4527</v>
      </c>
      <c r="AM19" s="130">
        <v>25.440999999999999</v>
      </c>
      <c r="AN19" s="71">
        <v>944</v>
      </c>
      <c r="AO19" s="87">
        <f t="shared" si="8"/>
        <v>24016.304</v>
      </c>
      <c r="AP19" s="88">
        <f t="shared" si="9"/>
        <v>8678.3028955532591</v>
      </c>
      <c r="AQ19" s="103">
        <f t="shared" si="10"/>
        <v>123.66666666666667</v>
      </c>
      <c r="AR19" s="90">
        <v>0</v>
      </c>
      <c r="AS19" s="71">
        <v>0</v>
      </c>
      <c r="AT19" s="91">
        <v>0</v>
      </c>
      <c r="AU19" s="91">
        <v>0</v>
      </c>
      <c r="AV19" s="71">
        <v>18</v>
      </c>
      <c r="AW19" s="91">
        <v>1440</v>
      </c>
      <c r="AX19" s="71">
        <v>0</v>
      </c>
      <c r="AY19" s="4"/>
      <c r="AZ19" s="92">
        <v>990</v>
      </c>
      <c r="BA19" s="92">
        <v>1009</v>
      </c>
      <c r="BB19" s="92">
        <v>1001</v>
      </c>
      <c r="BC19" s="92">
        <f t="shared" si="11"/>
        <v>19</v>
      </c>
      <c r="BD19" s="94">
        <f t="shared" si="12"/>
        <v>8678.3028955532591</v>
      </c>
      <c r="BE19" s="94">
        <f t="shared" si="13"/>
        <v>41.708333333333336</v>
      </c>
      <c r="BF19" s="95">
        <v>0</v>
      </c>
      <c r="BG19" s="96">
        <v>0</v>
      </c>
      <c r="BH19" s="94">
        <v>29</v>
      </c>
      <c r="BI19" s="92">
        <v>26.75</v>
      </c>
      <c r="BJ19" s="92">
        <v>22.47</v>
      </c>
      <c r="BK19" s="92">
        <v>23.72</v>
      </c>
      <c r="BL19" s="99">
        <v>983.67</v>
      </c>
      <c r="BM19" s="99">
        <v>50.12</v>
      </c>
      <c r="BN19" s="105">
        <v>0.93269999999999997</v>
      </c>
      <c r="BO19" s="98">
        <v>94.23</v>
      </c>
      <c r="BP19" s="98">
        <v>86.55</v>
      </c>
      <c r="BQ19" s="92">
        <v>12720</v>
      </c>
      <c r="BR19" s="92">
        <v>12609</v>
      </c>
      <c r="BS19" s="56">
        <f t="shared" si="14"/>
        <v>-111</v>
      </c>
      <c r="BT19" s="92">
        <f t="shared" si="15"/>
        <v>0</v>
      </c>
      <c r="BU19" s="94">
        <v>0</v>
      </c>
      <c r="BV19" s="94">
        <v>0</v>
      </c>
      <c r="BX19" s="94">
        <v>24</v>
      </c>
      <c r="BY19" s="94">
        <v>6.83</v>
      </c>
    </row>
    <row r="20" spans="1:77" ht="12.75" customHeight="1">
      <c r="A20" s="718" t="s">
        <v>251</v>
      </c>
      <c r="B20" s="24">
        <v>42897</v>
      </c>
      <c r="C20" s="25">
        <v>85.1</v>
      </c>
      <c r="D20" s="345">
        <v>0.65200000000000002</v>
      </c>
      <c r="E20" s="27">
        <v>96</v>
      </c>
      <c r="F20" s="27">
        <v>75</v>
      </c>
      <c r="G20" s="27">
        <v>24</v>
      </c>
      <c r="H20" s="27">
        <v>0</v>
      </c>
      <c r="I20" s="27">
        <v>24</v>
      </c>
      <c r="J20" s="27">
        <v>0</v>
      </c>
      <c r="K20" s="27">
        <v>0</v>
      </c>
      <c r="L20" s="27">
        <v>0</v>
      </c>
      <c r="M20" s="29">
        <v>0</v>
      </c>
      <c r="N20" s="29">
        <v>0</v>
      </c>
      <c r="O20" s="29">
        <v>0</v>
      </c>
      <c r="P20" s="29">
        <v>0</v>
      </c>
      <c r="Q20" s="107">
        <v>3541</v>
      </c>
      <c r="R20" s="30">
        <v>3012</v>
      </c>
      <c r="S20" s="30">
        <v>3012</v>
      </c>
      <c r="T20" s="108">
        <v>2943</v>
      </c>
      <c r="U20" s="31">
        <v>3041</v>
      </c>
      <c r="V20" s="27">
        <v>42</v>
      </c>
      <c r="W20" s="27">
        <v>0</v>
      </c>
      <c r="X20" s="27">
        <v>42</v>
      </c>
      <c r="Y20" s="27">
        <v>0</v>
      </c>
      <c r="Z20" s="27">
        <v>60</v>
      </c>
      <c r="AA20" s="27">
        <v>0</v>
      </c>
      <c r="AB20" s="32">
        <f t="shared" si="0"/>
        <v>98</v>
      </c>
      <c r="AC20" s="33">
        <f t="shared" si="1"/>
        <v>-69</v>
      </c>
      <c r="AD20" s="27">
        <v>130</v>
      </c>
      <c r="AE20" s="34">
        <f t="shared" si="2"/>
        <v>0.97467948717948716</v>
      </c>
      <c r="AF20" s="35">
        <f t="shared" si="3"/>
        <v>147.54166666666666</v>
      </c>
      <c r="AG20" s="34">
        <f t="shared" si="4"/>
        <v>0.83112115221688787</v>
      </c>
      <c r="AH20" s="36">
        <f t="shared" si="5"/>
        <v>1</v>
      </c>
      <c r="AI20" s="37">
        <f t="shared" si="6"/>
        <v>0.875</v>
      </c>
      <c r="AJ20" s="49">
        <v>8.3049999999999997</v>
      </c>
      <c r="AK20" s="332">
        <v>139.47999999999999</v>
      </c>
      <c r="AL20" s="40">
        <f t="shared" si="7"/>
        <v>1158.3814</v>
      </c>
      <c r="AM20" s="49">
        <v>25.678999999999998</v>
      </c>
      <c r="AN20" s="27">
        <v>945</v>
      </c>
      <c r="AO20" s="42">
        <f t="shared" si="8"/>
        <v>24266.654999999999</v>
      </c>
      <c r="AP20" s="43">
        <f t="shared" si="9"/>
        <v>8639.1560992184841</v>
      </c>
      <c r="AQ20" s="40">
        <f t="shared" si="10"/>
        <v>125.5</v>
      </c>
      <c r="AR20" s="27">
        <v>0</v>
      </c>
      <c r="AS20" s="45">
        <v>0</v>
      </c>
      <c r="AT20" s="45">
        <v>0</v>
      </c>
      <c r="AU20" s="27">
        <v>0</v>
      </c>
      <c r="AV20" s="45">
        <v>18</v>
      </c>
      <c r="AW20" s="27">
        <v>1440</v>
      </c>
      <c r="AX20" s="27">
        <v>0</v>
      </c>
      <c r="AY20" s="4"/>
      <c r="AZ20" s="61">
        <v>1014</v>
      </c>
      <c r="BA20" s="61">
        <v>1017</v>
      </c>
      <c r="BB20" s="61">
        <v>1010</v>
      </c>
      <c r="BC20" s="46">
        <f t="shared" si="11"/>
        <v>3</v>
      </c>
      <c r="BD20" s="46">
        <f t="shared" si="12"/>
        <v>8639.1560992184841</v>
      </c>
      <c r="BE20" s="109">
        <f t="shared" si="13"/>
        <v>42.083333333333336</v>
      </c>
      <c r="BF20" s="110">
        <v>0</v>
      </c>
      <c r="BG20" s="111">
        <v>0</v>
      </c>
      <c r="BH20" s="47">
        <v>29.73</v>
      </c>
      <c r="BI20" s="46">
        <v>27.27</v>
      </c>
      <c r="BJ20" s="46">
        <v>22.64</v>
      </c>
      <c r="BK20" s="46">
        <v>23.99</v>
      </c>
      <c r="BL20" s="112">
        <v>984.71</v>
      </c>
      <c r="BM20" s="112">
        <v>50.12</v>
      </c>
      <c r="BN20" s="113">
        <v>0.93230000000000002</v>
      </c>
      <c r="BO20" s="47">
        <v>95.63</v>
      </c>
      <c r="BP20" s="47">
        <v>86.91</v>
      </c>
      <c r="BQ20" s="46">
        <v>12644</v>
      </c>
      <c r="BR20" s="46">
        <v>12566</v>
      </c>
      <c r="BS20" s="56">
        <f t="shared" si="14"/>
        <v>-78</v>
      </c>
      <c r="BT20" s="46">
        <f t="shared" si="15"/>
        <v>0</v>
      </c>
      <c r="BU20" s="47">
        <v>0</v>
      </c>
      <c r="BV20" s="47">
        <v>0</v>
      </c>
      <c r="BX20" s="47">
        <v>24</v>
      </c>
      <c r="BY20" s="47">
        <v>7.42</v>
      </c>
    </row>
    <row r="21" spans="1:77">
      <c r="A21" s="718"/>
      <c r="B21" s="24">
        <v>42898</v>
      </c>
      <c r="C21" s="25">
        <v>93.7</v>
      </c>
      <c r="D21" s="345">
        <v>0.52200000000000002</v>
      </c>
      <c r="E21" s="27">
        <v>104</v>
      </c>
      <c r="F21" s="27">
        <v>83</v>
      </c>
      <c r="G21" s="27">
        <v>24</v>
      </c>
      <c r="H21" s="27">
        <v>0</v>
      </c>
      <c r="I21" s="27">
        <v>24</v>
      </c>
      <c r="J21" s="27">
        <v>0</v>
      </c>
      <c r="K21" s="29">
        <v>0</v>
      </c>
      <c r="L21" s="29">
        <v>0</v>
      </c>
      <c r="M21" s="29">
        <v>0</v>
      </c>
      <c r="N21" s="29">
        <v>0</v>
      </c>
      <c r="O21" s="29">
        <v>0</v>
      </c>
      <c r="P21" s="29">
        <v>0</v>
      </c>
      <c r="Q21" s="107">
        <v>3458</v>
      </c>
      <c r="R21" s="30">
        <v>2942</v>
      </c>
      <c r="S21" s="30">
        <v>2942</v>
      </c>
      <c r="T21" s="108">
        <v>2874</v>
      </c>
      <c r="U21" s="31">
        <v>2980</v>
      </c>
      <c r="V21" s="27">
        <v>41</v>
      </c>
      <c r="W21" s="27">
        <v>0</v>
      </c>
      <c r="X21" s="27">
        <v>42</v>
      </c>
      <c r="Y21" s="27">
        <v>0</v>
      </c>
      <c r="Z21" s="27">
        <v>60</v>
      </c>
      <c r="AA21" s="27">
        <v>0</v>
      </c>
      <c r="AB21" s="32">
        <f t="shared" si="0"/>
        <v>106</v>
      </c>
      <c r="AC21" s="33">
        <f t="shared" si="1"/>
        <v>-68</v>
      </c>
      <c r="AD21" s="27">
        <v>128</v>
      </c>
      <c r="AE21" s="34">
        <f t="shared" si="2"/>
        <v>0.97005208333333337</v>
      </c>
      <c r="AF21" s="35">
        <f t="shared" si="3"/>
        <v>144.08333333333334</v>
      </c>
      <c r="AG21" s="34">
        <f t="shared" si="4"/>
        <v>0.83111625216888374</v>
      </c>
      <c r="AH21" s="36">
        <f t="shared" si="5"/>
        <v>1</v>
      </c>
      <c r="AI21" s="37">
        <f t="shared" si="6"/>
        <v>0.86713286713286708</v>
      </c>
      <c r="AJ21" s="49">
        <v>8.3000000000000007</v>
      </c>
      <c r="AK21" s="332">
        <v>138.65</v>
      </c>
      <c r="AL21" s="40">
        <f t="shared" si="7"/>
        <v>1150.7950000000001</v>
      </c>
      <c r="AM21" s="49">
        <v>25.079000000000001</v>
      </c>
      <c r="AN21" s="27">
        <v>945</v>
      </c>
      <c r="AO21" s="42">
        <f t="shared" si="8"/>
        <v>23699.654999999999</v>
      </c>
      <c r="AP21" s="43">
        <f t="shared" si="9"/>
        <v>8646.642310368823</v>
      </c>
      <c r="AQ21" s="40">
        <f t="shared" si="10"/>
        <v>122.58333333333333</v>
      </c>
      <c r="AR21" s="27">
        <v>0</v>
      </c>
      <c r="AS21" s="45">
        <v>0</v>
      </c>
      <c r="AT21" s="45">
        <v>0</v>
      </c>
      <c r="AU21" s="27">
        <v>0</v>
      </c>
      <c r="AV21" s="45">
        <v>19</v>
      </c>
      <c r="AW21" s="27">
        <v>1440</v>
      </c>
      <c r="AX21" s="27">
        <v>0</v>
      </c>
      <c r="AY21" s="4"/>
      <c r="AZ21" s="61">
        <v>979</v>
      </c>
      <c r="BA21" s="61">
        <v>1004</v>
      </c>
      <c r="BB21" s="61">
        <v>997</v>
      </c>
      <c r="BC21" s="46">
        <f t="shared" si="11"/>
        <v>25</v>
      </c>
      <c r="BD21" s="46">
        <f t="shared" si="12"/>
        <v>8646.642310368823</v>
      </c>
      <c r="BE21" s="109">
        <f t="shared" si="13"/>
        <v>41.541666666666664</v>
      </c>
      <c r="BF21" s="48">
        <v>0</v>
      </c>
      <c r="BG21" s="49">
        <v>0</v>
      </c>
      <c r="BH21" s="50">
        <v>28.8</v>
      </c>
      <c r="BI21" s="52">
        <v>26.58</v>
      </c>
      <c r="BJ21" s="52">
        <v>22.29</v>
      </c>
      <c r="BK21" s="52">
        <v>23.87</v>
      </c>
      <c r="BL21" s="52">
        <v>981.96</v>
      </c>
      <c r="BM21" s="50">
        <v>50.1</v>
      </c>
      <c r="BN21" s="53">
        <v>0.93279999999999996</v>
      </c>
      <c r="BO21" s="47">
        <v>93.88</v>
      </c>
      <c r="BP21" s="47">
        <v>86.58</v>
      </c>
      <c r="BQ21" s="46">
        <v>12779</v>
      </c>
      <c r="BR21" s="46">
        <v>12633</v>
      </c>
      <c r="BS21" s="56">
        <f t="shared" si="14"/>
        <v>-146</v>
      </c>
      <c r="BT21" s="46">
        <f t="shared" si="15"/>
        <v>0</v>
      </c>
      <c r="BU21" s="47">
        <v>0</v>
      </c>
      <c r="BV21" s="47">
        <v>0</v>
      </c>
      <c r="BW21" s="5"/>
      <c r="BX21" s="47">
        <v>24</v>
      </c>
      <c r="BY21" s="47">
        <v>6</v>
      </c>
    </row>
    <row r="22" spans="1:77">
      <c r="A22" s="718"/>
      <c r="B22" s="24">
        <v>42899</v>
      </c>
      <c r="C22" s="25">
        <v>97.69</v>
      </c>
      <c r="D22" s="345">
        <v>0.47420000000000001</v>
      </c>
      <c r="E22" s="27">
        <v>107</v>
      </c>
      <c r="F22" s="27">
        <v>88</v>
      </c>
      <c r="G22" s="27">
        <v>24</v>
      </c>
      <c r="H22" s="27">
        <v>0</v>
      </c>
      <c r="I22" s="27">
        <v>24</v>
      </c>
      <c r="J22" s="27">
        <v>0</v>
      </c>
      <c r="K22" s="29">
        <v>0</v>
      </c>
      <c r="L22" s="29">
        <v>0</v>
      </c>
      <c r="M22" s="29">
        <v>0</v>
      </c>
      <c r="N22" s="29">
        <v>0</v>
      </c>
      <c r="O22" s="29">
        <v>0</v>
      </c>
      <c r="P22" s="29">
        <v>0</v>
      </c>
      <c r="Q22" s="107">
        <v>3421</v>
      </c>
      <c r="R22" s="30">
        <v>2912</v>
      </c>
      <c r="S22" s="30">
        <v>2912</v>
      </c>
      <c r="T22" s="108">
        <v>2841</v>
      </c>
      <c r="U22" s="31">
        <v>2946</v>
      </c>
      <c r="V22" s="27">
        <v>40</v>
      </c>
      <c r="W22" s="27">
        <v>0</v>
      </c>
      <c r="X22" s="27">
        <v>41</v>
      </c>
      <c r="Y22" s="27">
        <v>0</v>
      </c>
      <c r="Z22" s="27">
        <v>60</v>
      </c>
      <c r="AA22" s="27">
        <v>0</v>
      </c>
      <c r="AB22" s="32">
        <f t="shared" si="0"/>
        <v>105</v>
      </c>
      <c r="AC22" s="33">
        <f t="shared" si="1"/>
        <v>-71</v>
      </c>
      <c r="AD22" s="27">
        <v>125</v>
      </c>
      <c r="AE22" s="34">
        <f>IF(AD22&gt;0, U22/(AD22*24),"no data")</f>
        <v>0.98199999999999998</v>
      </c>
      <c r="AF22" s="35">
        <f t="shared" si="3"/>
        <v>142.54166666666666</v>
      </c>
      <c r="AG22" s="34">
        <f t="shared" si="4"/>
        <v>0.8304589301373867</v>
      </c>
      <c r="AH22" s="36">
        <f t="shared" si="5"/>
        <v>1</v>
      </c>
      <c r="AI22" s="37">
        <f t="shared" si="6"/>
        <v>0.86524822695035464</v>
      </c>
      <c r="AJ22" s="49">
        <v>8.3140000000000001</v>
      </c>
      <c r="AK22" s="332">
        <v>142.93</v>
      </c>
      <c r="AL22" s="40">
        <f t="shared" si="7"/>
        <v>1188.3200200000001</v>
      </c>
      <c r="AM22" s="49">
        <v>24.803999999999998</v>
      </c>
      <c r="AN22" s="27">
        <v>944</v>
      </c>
      <c r="AO22" s="42">
        <f t="shared" si="8"/>
        <v>23414.975999999999</v>
      </c>
      <c r="AP22" s="43">
        <f t="shared" si="9"/>
        <v>8660.0830763815538</v>
      </c>
      <c r="AQ22" s="40">
        <f t="shared" si="10"/>
        <v>121.33333333333333</v>
      </c>
      <c r="AR22" s="27">
        <v>0</v>
      </c>
      <c r="AS22" s="45">
        <v>0</v>
      </c>
      <c r="AT22" s="45">
        <v>0</v>
      </c>
      <c r="AU22" s="27">
        <v>0</v>
      </c>
      <c r="AV22" s="45">
        <v>19</v>
      </c>
      <c r="AW22" s="27">
        <v>1440</v>
      </c>
      <c r="AX22" s="27">
        <v>0</v>
      </c>
      <c r="AY22" s="4"/>
      <c r="AZ22" s="61">
        <v>963</v>
      </c>
      <c r="BA22" s="61">
        <v>992</v>
      </c>
      <c r="BB22" s="61">
        <v>991</v>
      </c>
      <c r="BC22" s="46">
        <f t="shared" si="11"/>
        <v>29</v>
      </c>
      <c r="BD22" s="46">
        <f t="shared" si="12"/>
        <v>8660.0830763815538</v>
      </c>
      <c r="BE22" s="109">
        <f t="shared" si="13"/>
        <v>41.291666666666664</v>
      </c>
      <c r="BF22" s="48">
        <v>0</v>
      </c>
      <c r="BG22" s="49">
        <v>0</v>
      </c>
      <c r="BH22" s="50">
        <v>28.3</v>
      </c>
      <c r="BI22" s="52">
        <v>26.27</v>
      </c>
      <c r="BJ22" s="52">
        <v>22.08</v>
      </c>
      <c r="BK22" s="52">
        <v>23.77</v>
      </c>
      <c r="BL22" s="115">
        <v>980.58</v>
      </c>
      <c r="BM22" s="50">
        <v>50.12</v>
      </c>
      <c r="BN22" s="53">
        <v>0.93149999999999999</v>
      </c>
      <c r="BO22" s="47">
        <v>93.41</v>
      </c>
      <c r="BP22" s="47">
        <v>86.47</v>
      </c>
      <c r="BQ22" s="46">
        <v>12835</v>
      </c>
      <c r="BR22" s="46">
        <v>12645</v>
      </c>
      <c r="BS22" s="56">
        <f t="shared" si="14"/>
        <v>-190</v>
      </c>
      <c r="BT22" s="46">
        <f t="shared" si="15"/>
        <v>0</v>
      </c>
      <c r="BU22" s="47">
        <v>0</v>
      </c>
      <c r="BV22" s="47">
        <v>0</v>
      </c>
      <c r="BW22" s="5"/>
      <c r="BX22" s="47">
        <v>24</v>
      </c>
      <c r="BY22" s="47">
        <v>6.33</v>
      </c>
    </row>
    <row r="23" spans="1:77">
      <c r="A23" s="718"/>
      <c r="B23" s="24">
        <v>42900</v>
      </c>
      <c r="C23" s="25">
        <v>95.01</v>
      </c>
      <c r="D23" s="345">
        <v>0.5091</v>
      </c>
      <c r="E23" s="27">
        <v>108</v>
      </c>
      <c r="F23" s="27">
        <v>89</v>
      </c>
      <c r="G23" s="27">
        <v>24</v>
      </c>
      <c r="H23" s="27">
        <v>0</v>
      </c>
      <c r="I23" s="27">
        <v>24</v>
      </c>
      <c r="J23" s="27">
        <v>0</v>
      </c>
      <c r="K23" s="29">
        <v>0</v>
      </c>
      <c r="L23" s="29">
        <v>0</v>
      </c>
      <c r="M23" s="29">
        <v>0</v>
      </c>
      <c r="N23" s="29">
        <v>0</v>
      </c>
      <c r="O23" s="29">
        <v>0</v>
      </c>
      <c r="P23" s="29">
        <v>0</v>
      </c>
      <c r="Q23" s="116">
        <v>3451</v>
      </c>
      <c r="R23" s="30">
        <v>2929</v>
      </c>
      <c r="S23" s="30">
        <v>2929</v>
      </c>
      <c r="T23" s="108">
        <v>2864</v>
      </c>
      <c r="U23" s="31">
        <v>2968</v>
      </c>
      <c r="V23" s="27">
        <v>41</v>
      </c>
      <c r="W23" s="27">
        <v>0</v>
      </c>
      <c r="X23" s="27">
        <v>42</v>
      </c>
      <c r="Y23" s="27">
        <v>0</v>
      </c>
      <c r="Z23" s="27">
        <v>60</v>
      </c>
      <c r="AA23" s="27">
        <v>0</v>
      </c>
      <c r="AB23" s="32">
        <f t="shared" si="0"/>
        <v>104</v>
      </c>
      <c r="AC23" s="33">
        <f t="shared" si="1"/>
        <v>-65</v>
      </c>
      <c r="AD23" s="27">
        <v>129</v>
      </c>
      <c r="AE23" s="34">
        <f t="shared" si="2"/>
        <v>0.95865633074935397</v>
      </c>
      <c r="AF23" s="35">
        <f t="shared" si="3"/>
        <v>143.79166666666666</v>
      </c>
      <c r="AG23" s="34">
        <f t="shared" si="4"/>
        <v>0.82990437554332075</v>
      </c>
      <c r="AH23" s="36">
        <f t="shared" si="5"/>
        <v>1</v>
      </c>
      <c r="AI23" s="37">
        <f t="shared" si="6"/>
        <v>0.86713286713286708</v>
      </c>
      <c r="AJ23" s="49">
        <v>8.3089999999999993</v>
      </c>
      <c r="AK23" s="332">
        <v>141.29</v>
      </c>
      <c r="AL23" s="40">
        <f t="shared" si="7"/>
        <v>1173.9786099999999</v>
      </c>
      <c r="AM23" s="49">
        <v>25.056000000000001</v>
      </c>
      <c r="AN23" s="27">
        <v>943</v>
      </c>
      <c r="AO23" s="42">
        <f t="shared" si="8"/>
        <v>23627.808000000001</v>
      </c>
      <c r="AP23" s="43">
        <f t="shared" si="9"/>
        <v>8659.8416934357556</v>
      </c>
      <c r="AQ23" s="40">
        <f t="shared" si="10"/>
        <v>122.04166666666667</v>
      </c>
      <c r="AR23" s="27">
        <v>0</v>
      </c>
      <c r="AS23" s="45">
        <v>0</v>
      </c>
      <c r="AT23" s="45">
        <v>0</v>
      </c>
      <c r="AU23" s="27">
        <v>0</v>
      </c>
      <c r="AV23" s="45">
        <v>19</v>
      </c>
      <c r="AW23" s="27">
        <v>1440</v>
      </c>
      <c r="AX23" s="27">
        <v>0</v>
      </c>
      <c r="AY23" s="4"/>
      <c r="AZ23" s="61">
        <v>974</v>
      </c>
      <c r="BA23" s="61">
        <v>1000</v>
      </c>
      <c r="BB23" s="61">
        <v>994</v>
      </c>
      <c r="BC23" s="46">
        <f t="shared" si="11"/>
        <v>26</v>
      </c>
      <c r="BD23" s="46">
        <f t="shared" si="12"/>
        <v>8659.8416934357556</v>
      </c>
      <c r="BE23" s="109">
        <f t="shared" si="13"/>
        <v>41.416666666666664</v>
      </c>
      <c r="BF23" s="48">
        <v>0</v>
      </c>
      <c r="BG23" s="49">
        <v>0</v>
      </c>
      <c r="BH23" s="50">
        <v>28.49</v>
      </c>
      <c r="BI23" s="52">
        <v>26.49</v>
      </c>
      <c r="BJ23" s="52">
        <v>22.23</v>
      </c>
      <c r="BK23" s="52">
        <v>23.67</v>
      </c>
      <c r="BL23" s="52">
        <v>982.42</v>
      </c>
      <c r="BM23" s="50">
        <v>50.14</v>
      </c>
      <c r="BN23" s="53">
        <v>0.93200000000000005</v>
      </c>
      <c r="BO23" s="47">
        <v>94.12</v>
      </c>
      <c r="BP23" s="47">
        <v>86.59</v>
      </c>
      <c r="BQ23" s="46">
        <v>12791</v>
      </c>
      <c r="BR23" s="46">
        <v>12619</v>
      </c>
      <c r="BS23" s="56">
        <f t="shared" si="14"/>
        <v>-172</v>
      </c>
      <c r="BT23" s="46">
        <f t="shared" si="15"/>
        <v>0</v>
      </c>
      <c r="BU23" s="47">
        <v>0</v>
      </c>
      <c r="BV23" s="47">
        <v>0</v>
      </c>
      <c r="BX23" s="47">
        <v>24</v>
      </c>
      <c r="BY23" s="47">
        <v>6.92</v>
      </c>
    </row>
    <row r="24" spans="1:77">
      <c r="A24" s="718"/>
      <c r="B24" s="24">
        <v>42901</v>
      </c>
      <c r="C24" s="25">
        <v>95.44</v>
      </c>
      <c r="D24" s="345">
        <v>0.53500000000000003</v>
      </c>
      <c r="E24" s="28">
        <v>106</v>
      </c>
      <c r="F24" s="28">
        <v>83</v>
      </c>
      <c r="G24" s="28">
        <v>24</v>
      </c>
      <c r="H24" s="28">
        <v>0</v>
      </c>
      <c r="I24" s="28">
        <v>24</v>
      </c>
      <c r="J24" s="28">
        <v>0</v>
      </c>
      <c r="K24" s="28">
        <v>0</v>
      </c>
      <c r="L24" s="28">
        <v>0</v>
      </c>
      <c r="M24" s="28">
        <v>0</v>
      </c>
      <c r="N24" s="28">
        <v>0</v>
      </c>
      <c r="O24" s="28">
        <v>0</v>
      </c>
      <c r="P24" s="28">
        <v>0</v>
      </c>
      <c r="Q24" s="116">
        <v>3441</v>
      </c>
      <c r="R24" s="117">
        <v>2924</v>
      </c>
      <c r="S24" s="118">
        <v>2924</v>
      </c>
      <c r="T24" s="119">
        <v>2855</v>
      </c>
      <c r="U24" s="119">
        <v>2959</v>
      </c>
      <c r="V24" s="28">
        <v>41</v>
      </c>
      <c r="W24" s="28">
        <v>0</v>
      </c>
      <c r="X24" s="28">
        <v>42</v>
      </c>
      <c r="Y24" s="28">
        <v>0</v>
      </c>
      <c r="Z24" s="28">
        <v>60</v>
      </c>
      <c r="AA24" s="28">
        <v>0</v>
      </c>
      <c r="AB24" s="32">
        <f t="shared" si="0"/>
        <v>104</v>
      </c>
      <c r="AC24" s="33">
        <f t="shared" si="1"/>
        <v>-69</v>
      </c>
      <c r="AD24" s="28">
        <v>129</v>
      </c>
      <c r="AE24" s="34">
        <f t="shared" si="2"/>
        <v>0.95574935400516792</v>
      </c>
      <c r="AF24" s="35">
        <f t="shared" si="3"/>
        <v>143.375</v>
      </c>
      <c r="AG24" s="34">
        <f t="shared" si="4"/>
        <v>0.82970066841034584</v>
      </c>
      <c r="AH24" s="36">
        <f t="shared" si="5"/>
        <v>1</v>
      </c>
      <c r="AI24" s="37">
        <f t="shared" si="6"/>
        <v>0.86713286713286708</v>
      </c>
      <c r="AJ24" s="120">
        <v>8.3040000000000003</v>
      </c>
      <c r="AK24" s="122">
        <v>140.28</v>
      </c>
      <c r="AL24" s="40">
        <f t="shared" si="7"/>
        <v>1164.8851200000001</v>
      </c>
      <c r="AM24" s="49">
        <v>24.998999999999999</v>
      </c>
      <c r="AN24" s="28">
        <v>943</v>
      </c>
      <c r="AO24" s="42">
        <f t="shared" si="8"/>
        <v>23574.056999999997</v>
      </c>
      <c r="AP24" s="43">
        <f t="shared" si="9"/>
        <v>8665.1285884413301</v>
      </c>
      <c r="AQ24" s="122">
        <f t="shared" si="10"/>
        <v>121.83333333333333</v>
      </c>
      <c r="AR24" s="28">
        <v>0</v>
      </c>
      <c r="AS24" s="28">
        <v>0</v>
      </c>
      <c r="AT24" s="28">
        <v>0</v>
      </c>
      <c r="AU24" s="28">
        <v>0</v>
      </c>
      <c r="AV24" s="28">
        <v>19</v>
      </c>
      <c r="AW24" s="28">
        <v>1440</v>
      </c>
      <c r="AX24" s="28">
        <v>0</v>
      </c>
      <c r="AY24" s="4"/>
      <c r="AZ24" s="28">
        <v>972</v>
      </c>
      <c r="BA24" s="28">
        <v>995</v>
      </c>
      <c r="BB24" s="28">
        <v>992</v>
      </c>
      <c r="BC24" s="46">
        <f t="shared" si="11"/>
        <v>23</v>
      </c>
      <c r="BD24" s="46">
        <f t="shared" si="12"/>
        <v>8665.1285884413301</v>
      </c>
      <c r="BE24" s="109">
        <f t="shared" si="13"/>
        <v>41.333333333333336</v>
      </c>
      <c r="BF24" s="120">
        <v>0</v>
      </c>
      <c r="BG24" s="120">
        <v>0</v>
      </c>
      <c r="BH24" s="121">
        <v>28.59</v>
      </c>
      <c r="BI24" s="121">
        <v>26.47</v>
      </c>
      <c r="BJ24" s="121">
        <v>22.16</v>
      </c>
      <c r="BK24" s="121">
        <v>23.66</v>
      </c>
      <c r="BL24" s="122">
        <v>981.88</v>
      </c>
      <c r="BM24" s="122">
        <v>50.11</v>
      </c>
      <c r="BN24" s="123">
        <v>0.93230000000000002</v>
      </c>
      <c r="BO24" s="64">
        <v>94.15</v>
      </c>
      <c r="BP24" s="64">
        <v>86.55</v>
      </c>
      <c r="BQ24" s="65">
        <v>12813</v>
      </c>
      <c r="BR24" s="65">
        <v>12638</v>
      </c>
      <c r="BS24" s="56">
        <f t="shared" si="14"/>
        <v>-175</v>
      </c>
      <c r="BT24" s="46">
        <f t="shared" si="15"/>
        <v>0</v>
      </c>
      <c r="BU24" s="122">
        <v>0</v>
      </c>
      <c r="BV24" s="122">
        <v>0</v>
      </c>
      <c r="BX24" s="122">
        <v>24</v>
      </c>
      <c r="BY24" s="122">
        <v>7.3159999999999998</v>
      </c>
    </row>
    <row r="25" spans="1:77">
      <c r="A25" s="718"/>
      <c r="B25" s="24">
        <v>42902</v>
      </c>
      <c r="C25" s="25">
        <v>97</v>
      </c>
      <c r="D25" s="345">
        <v>0.57999999999999996</v>
      </c>
      <c r="E25" s="124">
        <v>105</v>
      </c>
      <c r="F25" s="124">
        <v>86</v>
      </c>
      <c r="G25" s="27">
        <v>24</v>
      </c>
      <c r="H25" s="27">
        <v>0</v>
      </c>
      <c r="I25" s="27">
        <v>24</v>
      </c>
      <c r="J25" s="27">
        <v>0</v>
      </c>
      <c r="K25" s="29">
        <v>0</v>
      </c>
      <c r="L25" s="29">
        <v>0</v>
      </c>
      <c r="M25" s="29">
        <v>0</v>
      </c>
      <c r="N25" s="29">
        <v>0</v>
      </c>
      <c r="O25" s="29">
        <v>0</v>
      </c>
      <c r="P25" s="29">
        <v>0</v>
      </c>
      <c r="Q25" s="116">
        <v>3432</v>
      </c>
      <c r="R25" s="117">
        <v>2879</v>
      </c>
      <c r="S25" s="125">
        <v>2879</v>
      </c>
      <c r="T25" s="31">
        <v>2814</v>
      </c>
      <c r="U25" s="31">
        <v>2917</v>
      </c>
      <c r="V25" s="27">
        <v>40</v>
      </c>
      <c r="W25" s="27">
        <v>0</v>
      </c>
      <c r="X25" s="27">
        <v>41</v>
      </c>
      <c r="Y25" s="27">
        <v>0</v>
      </c>
      <c r="Z25" s="27">
        <v>60</v>
      </c>
      <c r="AA25" s="27">
        <v>0</v>
      </c>
      <c r="AB25" s="32">
        <f t="shared" si="0"/>
        <v>103</v>
      </c>
      <c r="AC25" s="33">
        <f t="shared" si="1"/>
        <v>-65</v>
      </c>
      <c r="AD25" s="28">
        <v>124</v>
      </c>
      <c r="AE25" s="34">
        <f t="shared" si="2"/>
        <v>0.98017473118279574</v>
      </c>
      <c r="AF25" s="35">
        <f t="shared" si="3"/>
        <v>143</v>
      </c>
      <c r="AG25" s="34">
        <f t="shared" si="4"/>
        <v>0.81993006993006989</v>
      </c>
      <c r="AH25" s="36">
        <f t="shared" si="5"/>
        <v>1</v>
      </c>
      <c r="AI25" s="37">
        <f t="shared" si="6"/>
        <v>0.86524822695035464</v>
      </c>
      <c r="AJ25" s="49">
        <v>8.3079999999999998</v>
      </c>
      <c r="AK25" s="332">
        <v>140.82</v>
      </c>
      <c r="AL25" s="40">
        <f t="shared" si="7"/>
        <v>1169.93256</v>
      </c>
      <c r="AM25" s="49">
        <v>24.698</v>
      </c>
      <c r="AN25" s="27">
        <v>943</v>
      </c>
      <c r="AO25" s="42">
        <f t="shared" si="8"/>
        <v>23290.214</v>
      </c>
      <c r="AP25" s="43">
        <f t="shared" si="9"/>
        <v>8692.3051030561473</v>
      </c>
      <c r="AQ25" s="40">
        <f t="shared" si="10"/>
        <v>119.95833333333333</v>
      </c>
      <c r="AR25" s="27">
        <v>0</v>
      </c>
      <c r="AS25" s="45">
        <v>0</v>
      </c>
      <c r="AT25" s="45">
        <v>0</v>
      </c>
      <c r="AU25" s="27">
        <v>0</v>
      </c>
      <c r="AV25" s="45">
        <v>19</v>
      </c>
      <c r="AW25" s="27">
        <v>1440</v>
      </c>
      <c r="AX25" s="27">
        <v>0</v>
      </c>
      <c r="AY25" s="4"/>
      <c r="AZ25" s="46">
        <v>962</v>
      </c>
      <c r="BA25" s="46">
        <v>977</v>
      </c>
      <c r="BB25" s="46">
        <v>978</v>
      </c>
      <c r="BC25" s="46">
        <f t="shared" si="11"/>
        <v>15</v>
      </c>
      <c r="BD25" s="46">
        <f t="shared" si="12"/>
        <v>8692.3051030561473</v>
      </c>
      <c r="BE25" s="109">
        <f t="shared" si="13"/>
        <v>40.75</v>
      </c>
      <c r="BF25" s="48">
        <v>0</v>
      </c>
      <c r="BG25" s="49">
        <v>0</v>
      </c>
      <c r="BH25" s="50">
        <v>28.43</v>
      </c>
      <c r="BI25" s="52">
        <v>26.3</v>
      </c>
      <c r="BJ25" s="52">
        <v>21.8</v>
      </c>
      <c r="BK25" s="52">
        <v>23.6</v>
      </c>
      <c r="BL25" s="52">
        <v>979.7</v>
      </c>
      <c r="BM25" s="50">
        <v>50.1</v>
      </c>
      <c r="BN25" s="53">
        <v>0.93230000000000002</v>
      </c>
      <c r="BO25" s="64">
        <v>95.06</v>
      </c>
      <c r="BP25" s="64">
        <v>86.7</v>
      </c>
      <c r="BQ25" s="65">
        <v>12843</v>
      </c>
      <c r="BR25" s="65">
        <v>12704</v>
      </c>
      <c r="BS25" s="56">
        <f t="shared" si="14"/>
        <v>-139</v>
      </c>
      <c r="BT25" s="46">
        <f t="shared" si="15"/>
        <v>0</v>
      </c>
      <c r="BU25" s="47">
        <v>0</v>
      </c>
      <c r="BV25" s="47">
        <v>0</v>
      </c>
      <c r="BX25" s="47">
        <v>24</v>
      </c>
      <c r="BY25" s="47">
        <v>7.5</v>
      </c>
    </row>
    <row r="26" spans="1:77">
      <c r="A26" s="718"/>
      <c r="B26" s="24">
        <v>42903</v>
      </c>
      <c r="C26" s="25">
        <v>94.8</v>
      </c>
      <c r="D26" s="345">
        <v>0.60399999999999998</v>
      </c>
      <c r="E26" s="28">
        <v>101</v>
      </c>
      <c r="F26" s="28">
        <v>89</v>
      </c>
      <c r="G26" s="27">
        <v>24</v>
      </c>
      <c r="H26" s="27">
        <v>0</v>
      </c>
      <c r="I26" s="27">
        <v>24</v>
      </c>
      <c r="J26" s="27">
        <v>0</v>
      </c>
      <c r="K26" s="29">
        <v>0</v>
      </c>
      <c r="L26" s="29">
        <v>0</v>
      </c>
      <c r="M26" s="29">
        <v>0</v>
      </c>
      <c r="N26" s="29">
        <v>0</v>
      </c>
      <c r="O26" s="29">
        <v>0</v>
      </c>
      <c r="P26" s="29">
        <v>0</v>
      </c>
      <c r="Q26" s="116">
        <v>3449</v>
      </c>
      <c r="R26" s="117">
        <v>2894</v>
      </c>
      <c r="S26" s="117">
        <v>2894</v>
      </c>
      <c r="T26" s="31">
        <v>2830</v>
      </c>
      <c r="U26" s="31">
        <v>2933</v>
      </c>
      <c r="V26" s="27">
        <v>40</v>
      </c>
      <c r="W26" s="28">
        <v>0</v>
      </c>
      <c r="X26" s="28">
        <v>41</v>
      </c>
      <c r="Y26" s="28">
        <v>0</v>
      </c>
      <c r="Z26" s="28">
        <v>60</v>
      </c>
      <c r="AA26" s="28">
        <v>0</v>
      </c>
      <c r="AB26" s="32">
        <f t="shared" si="0"/>
        <v>103</v>
      </c>
      <c r="AC26" s="33">
        <f t="shared" si="1"/>
        <v>-64</v>
      </c>
      <c r="AD26" s="28">
        <v>125</v>
      </c>
      <c r="AE26" s="34">
        <f t="shared" si="2"/>
        <v>0.97766666666666668</v>
      </c>
      <c r="AF26" s="35">
        <f t="shared" si="3"/>
        <v>143.70833333333334</v>
      </c>
      <c r="AG26" s="34">
        <f t="shared" si="4"/>
        <v>0.82052768918527108</v>
      </c>
      <c r="AH26" s="36">
        <f t="shared" si="5"/>
        <v>1</v>
      </c>
      <c r="AI26" s="37">
        <f t="shared" si="6"/>
        <v>0.86524822695035464</v>
      </c>
      <c r="AJ26" s="49">
        <v>8.3019999999999996</v>
      </c>
      <c r="AK26" s="332">
        <v>139.01</v>
      </c>
      <c r="AL26" s="40">
        <f t="shared" si="7"/>
        <v>1154.0610199999999</v>
      </c>
      <c r="AM26" s="49">
        <v>24.844999999999999</v>
      </c>
      <c r="AN26" s="27">
        <v>943</v>
      </c>
      <c r="AO26" s="42">
        <f t="shared" si="8"/>
        <v>23428.834999999999</v>
      </c>
      <c r="AP26" s="43">
        <f t="shared" si="9"/>
        <v>8686.5356961130747</v>
      </c>
      <c r="AQ26" s="40">
        <f t="shared" si="10"/>
        <v>120.58333333333333</v>
      </c>
      <c r="AR26" s="27">
        <v>0</v>
      </c>
      <c r="AS26" s="45">
        <v>0</v>
      </c>
      <c r="AT26" s="45">
        <v>0</v>
      </c>
      <c r="AU26" s="27">
        <v>0</v>
      </c>
      <c r="AV26" s="45">
        <v>19</v>
      </c>
      <c r="AW26" s="27">
        <v>1440</v>
      </c>
      <c r="AX26" s="27">
        <v>0</v>
      </c>
      <c r="AY26" s="4"/>
      <c r="AZ26" s="46">
        <v>969</v>
      </c>
      <c r="BA26" s="46">
        <v>983</v>
      </c>
      <c r="BB26" s="46">
        <v>981</v>
      </c>
      <c r="BC26" s="46">
        <f t="shared" si="11"/>
        <v>14</v>
      </c>
      <c r="BD26" s="46">
        <f t="shared" si="12"/>
        <v>8686.5356961130747</v>
      </c>
      <c r="BE26" s="109">
        <f t="shared" si="13"/>
        <v>40.875</v>
      </c>
      <c r="BF26" s="48">
        <v>0</v>
      </c>
      <c r="BG26" s="49">
        <v>0</v>
      </c>
      <c r="BH26" s="50">
        <v>28.6</v>
      </c>
      <c r="BI26" s="52">
        <v>26.4</v>
      </c>
      <c r="BJ26" s="52">
        <v>21.9</v>
      </c>
      <c r="BK26" s="52">
        <v>23.7</v>
      </c>
      <c r="BL26" s="52">
        <v>980.88</v>
      </c>
      <c r="BM26" s="50">
        <v>50.14</v>
      </c>
      <c r="BN26" s="53">
        <v>0.93279999999999996</v>
      </c>
      <c r="BO26" s="64">
        <v>95.54</v>
      </c>
      <c r="BP26" s="64">
        <v>86.82</v>
      </c>
      <c r="BQ26" s="65">
        <v>12810</v>
      </c>
      <c r="BR26" s="65">
        <v>12684</v>
      </c>
      <c r="BS26" s="56">
        <f t="shared" si="14"/>
        <v>-126</v>
      </c>
      <c r="BT26" s="46">
        <f t="shared" si="15"/>
        <v>0</v>
      </c>
      <c r="BU26" s="47">
        <v>0</v>
      </c>
      <c r="BV26" s="47">
        <v>0</v>
      </c>
      <c r="BX26" s="47">
        <v>24</v>
      </c>
      <c r="BY26" s="47">
        <v>7.36</v>
      </c>
    </row>
    <row r="27" spans="1:77" ht="12.75" customHeight="1">
      <c r="A27" s="718" t="s">
        <v>252</v>
      </c>
      <c r="B27" s="24">
        <v>42904</v>
      </c>
      <c r="C27" s="69">
        <v>96</v>
      </c>
      <c r="D27" s="70">
        <v>0.56999999999999995</v>
      </c>
      <c r="E27" s="72">
        <v>106</v>
      </c>
      <c r="F27" s="72">
        <v>84</v>
      </c>
      <c r="G27" s="72">
        <v>24</v>
      </c>
      <c r="H27" s="72">
        <v>0</v>
      </c>
      <c r="I27" s="72">
        <v>24</v>
      </c>
      <c r="J27" s="72">
        <v>0</v>
      </c>
      <c r="K27" s="126">
        <v>0</v>
      </c>
      <c r="L27" s="126">
        <v>0</v>
      </c>
      <c r="M27" s="126">
        <v>0</v>
      </c>
      <c r="N27" s="126">
        <v>0</v>
      </c>
      <c r="O27" s="126">
        <v>0</v>
      </c>
      <c r="P27" s="126">
        <v>0</v>
      </c>
      <c r="Q27" s="127">
        <v>3440</v>
      </c>
      <c r="R27" s="128">
        <v>2898</v>
      </c>
      <c r="S27" s="128">
        <v>2898</v>
      </c>
      <c r="T27" s="76">
        <v>2836</v>
      </c>
      <c r="U27" s="76">
        <v>2937</v>
      </c>
      <c r="V27" s="72">
        <v>40</v>
      </c>
      <c r="W27" s="72">
        <v>0</v>
      </c>
      <c r="X27" s="72">
        <v>41</v>
      </c>
      <c r="Y27" s="72">
        <v>0</v>
      </c>
      <c r="Z27" s="72">
        <v>60</v>
      </c>
      <c r="AA27" s="72">
        <v>0</v>
      </c>
      <c r="AB27" s="77">
        <f t="shared" si="0"/>
        <v>101</v>
      </c>
      <c r="AC27" s="78">
        <f t="shared" si="1"/>
        <v>-62</v>
      </c>
      <c r="AD27" s="72">
        <v>126</v>
      </c>
      <c r="AE27" s="79">
        <f t="shared" si="2"/>
        <v>0.97123015873015872</v>
      </c>
      <c r="AF27" s="80">
        <f t="shared" si="3"/>
        <v>143.33333333333334</v>
      </c>
      <c r="AG27" s="79">
        <f t="shared" si="4"/>
        <v>0.82441860465116279</v>
      </c>
      <c r="AH27" s="81">
        <f t="shared" si="5"/>
        <v>1</v>
      </c>
      <c r="AI27" s="82">
        <f t="shared" si="6"/>
        <v>0.86524822695035464</v>
      </c>
      <c r="AJ27" s="130">
        <v>8.3049999999999997</v>
      </c>
      <c r="AK27" s="329">
        <v>139.19999999999999</v>
      </c>
      <c r="AL27" s="103">
        <f t="shared" si="7"/>
        <v>1156.0559999999998</v>
      </c>
      <c r="AM27" s="130">
        <v>24.885999999999999</v>
      </c>
      <c r="AN27" s="71">
        <v>943</v>
      </c>
      <c r="AO27" s="87">
        <f t="shared" si="8"/>
        <v>23467.498</v>
      </c>
      <c r="AP27" s="88">
        <f t="shared" si="9"/>
        <v>8682.4943582510587</v>
      </c>
      <c r="AQ27" s="103">
        <f t="shared" si="10"/>
        <v>120.75</v>
      </c>
      <c r="AR27" s="71">
        <v>0</v>
      </c>
      <c r="AS27" s="91">
        <v>0</v>
      </c>
      <c r="AT27" s="91">
        <v>0</v>
      </c>
      <c r="AU27" s="71">
        <v>0</v>
      </c>
      <c r="AV27" s="91">
        <v>19</v>
      </c>
      <c r="AW27" s="71">
        <v>1440</v>
      </c>
      <c r="AX27" s="71">
        <v>0</v>
      </c>
      <c r="AY27" s="4"/>
      <c r="AZ27" s="92">
        <v>967</v>
      </c>
      <c r="BA27" s="92">
        <v>985</v>
      </c>
      <c r="BB27" s="92">
        <v>985</v>
      </c>
      <c r="BC27" s="92">
        <f t="shared" si="11"/>
        <v>18</v>
      </c>
      <c r="BD27" s="92">
        <f t="shared" si="12"/>
        <v>8682.4943582510587</v>
      </c>
      <c r="BE27" s="94">
        <f t="shared" si="13"/>
        <v>41.041666666666664</v>
      </c>
      <c r="BF27" s="129">
        <v>0</v>
      </c>
      <c r="BG27" s="130">
        <v>0</v>
      </c>
      <c r="BH27" s="131">
        <v>28.75</v>
      </c>
      <c r="BI27" s="132">
        <v>26.4</v>
      </c>
      <c r="BJ27" s="132">
        <v>21.97</v>
      </c>
      <c r="BK27" s="132">
        <v>23.7</v>
      </c>
      <c r="BL27" s="132">
        <v>980.5</v>
      </c>
      <c r="BM27" s="132">
        <v>50.09</v>
      </c>
      <c r="BN27" s="133">
        <v>0.93279999999999996</v>
      </c>
      <c r="BO27" s="134">
        <v>94.85</v>
      </c>
      <c r="BP27" s="134">
        <v>86.64</v>
      </c>
      <c r="BQ27" s="134">
        <v>12830</v>
      </c>
      <c r="BR27" s="134">
        <v>12685</v>
      </c>
      <c r="BS27" s="56">
        <f t="shared" si="14"/>
        <v>-145</v>
      </c>
      <c r="BT27" s="92">
        <f t="shared" si="15"/>
        <v>0</v>
      </c>
      <c r="BU27" s="94">
        <v>0</v>
      </c>
      <c r="BV27" s="94">
        <v>0</v>
      </c>
      <c r="BX27" s="94">
        <v>24</v>
      </c>
      <c r="BY27" s="94">
        <v>7.26</v>
      </c>
    </row>
    <row r="28" spans="1:77">
      <c r="A28" s="718"/>
      <c r="B28" s="24">
        <v>42905</v>
      </c>
      <c r="C28" s="69">
        <v>95.2</v>
      </c>
      <c r="D28" s="70">
        <v>0.56399999999999995</v>
      </c>
      <c r="E28" s="72">
        <v>104</v>
      </c>
      <c r="F28" s="72">
        <v>88</v>
      </c>
      <c r="G28" s="72">
        <v>24</v>
      </c>
      <c r="H28" s="72">
        <v>0</v>
      </c>
      <c r="I28" s="72">
        <v>24</v>
      </c>
      <c r="J28" s="72">
        <v>0</v>
      </c>
      <c r="K28" s="126">
        <v>0</v>
      </c>
      <c r="L28" s="126">
        <v>0</v>
      </c>
      <c r="M28" s="126">
        <v>0</v>
      </c>
      <c r="N28" s="126">
        <v>0</v>
      </c>
      <c r="O28" s="126">
        <v>0</v>
      </c>
      <c r="P28" s="126">
        <v>0</v>
      </c>
      <c r="Q28" s="127">
        <v>3451</v>
      </c>
      <c r="R28" s="75">
        <v>2905</v>
      </c>
      <c r="S28" s="75">
        <v>2905</v>
      </c>
      <c r="T28" s="76">
        <v>2832</v>
      </c>
      <c r="U28" s="76">
        <v>2936</v>
      </c>
      <c r="V28" s="72">
        <v>40</v>
      </c>
      <c r="W28" s="72">
        <v>0</v>
      </c>
      <c r="X28" s="72">
        <v>41</v>
      </c>
      <c r="Y28" s="72">
        <v>0</v>
      </c>
      <c r="Z28" s="72">
        <v>60</v>
      </c>
      <c r="AA28" s="72">
        <v>0</v>
      </c>
      <c r="AB28" s="77">
        <f t="shared" si="0"/>
        <v>104</v>
      </c>
      <c r="AC28" s="78">
        <f t="shared" si="1"/>
        <v>-73</v>
      </c>
      <c r="AD28" s="72">
        <v>126</v>
      </c>
      <c r="AE28" s="79">
        <f t="shared" si="2"/>
        <v>0.97089947089947093</v>
      </c>
      <c r="AF28" s="80">
        <f t="shared" si="3"/>
        <v>143.79166666666666</v>
      </c>
      <c r="AG28" s="79">
        <f t="shared" si="4"/>
        <v>0.8206317009562446</v>
      </c>
      <c r="AH28" s="81">
        <f t="shared" si="5"/>
        <v>1</v>
      </c>
      <c r="AI28" s="82">
        <f t="shared" si="6"/>
        <v>0.86524822695035464</v>
      </c>
      <c r="AJ28" s="130">
        <v>8.31</v>
      </c>
      <c r="AK28" s="103">
        <v>138.1</v>
      </c>
      <c r="AL28" s="103">
        <f t="shared" si="7"/>
        <v>1147.6110000000001</v>
      </c>
      <c r="AM28" s="130">
        <v>24.869</v>
      </c>
      <c r="AN28" s="71">
        <v>944</v>
      </c>
      <c r="AO28" s="87">
        <f t="shared" si="8"/>
        <v>23476.335999999999</v>
      </c>
      <c r="AP28" s="88">
        <f t="shared" si="9"/>
        <v>8694.8965395480227</v>
      </c>
      <c r="AQ28" s="103">
        <f t="shared" si="10"/>
        <v>121.04166666666667</v>
      </c>
      <c r="AR28" s="71">
        <v>0</v>
      </c>
      <c r="AS28" s="91">
        <v>0</v>
      </c>
      <c r="AT28" s="71">
        <v>0</v>
      </c>
      <c r="AU28" s="71">
        <v>0</v>
      </c>
      <c r="AV28" s="91">
        <v>19</v>
      </c>
      <c r="AW28" s="71">
        <v>1440</v>
      </c>
      <c r="AX28" s="71">
        <v>0</v>
      </c>
      <c r="AY28" s="4"/>
      <c r="AZ28" s="92">
        <v>964</v>
      </c>
      <c r="BA28" s="92">
        <v>988</v>
      </c>
      <c r="BB28" s="92">
        <v>984</v>
      </c>
      <c r="BC28" s="92">
        <f t="shared" si="11"/>
        <v>24</v>
      </c>
      <c r="BD28" s="92">
        <f t="shared" si="12"/>
        <v>8694.8965395480227</v>
      </c>
      <c r="BE28" s="94">
        <f t="shared" si="13"/>
        <v>41</v>
      </c>
      <c r="BF28" s="129">
        <v>0</v>
      </c>
      <c r="BG28" s="130">
        <v>0</v>
      </c>
      <c r="BH28" s="131">
        <v>28.6</v>
      </c>
      <c r="BI28" s="132">
        <v>26.3</v>
      </c>
      <c r="BJ28" s="132">
        <v>22</v>
      </c>
      <c r="BK28" s="132">
        <v>23.8</v>
      </c>
      <c r="BL28" s="132">
        <v>978.1</v>
      </c>
      <c r="BM28" s="132">
        <v>50.11</v>
      </c>
      <c r="BN28" s="133">
        <v>0.93300000000000005</v>
      </c>
      <c r="BO28" s="134">
        <v>94.5</v>
      </c>
      <c r="BP28" s="134">
        <v>86.6</v>
      </c>
      <c r="BQ28" s="134">
        <v>12815.1</v>
      </c>
      <c r="BR28" s="134">
        <v>12667</v>
      </c>
      <c r="BS28" s="56">
        <f t="shared" si="14"/>
        <v>-148.10000000000036</v>
      </c>
      <c r="BT28" s="92">
        <f t="shared" si="15"/>
        <v>0</v>
      </c>
      <c r="BU28" s="94">
        <v>0</v>
      </c>
      <c r="BV28" s="94">
        <v>0</v>
      </c>
      <c r="BX28" s="94">
        <v>24</v>
      </c>
      <c r="BY28" s="94">
        <v>7.75</v>
      </c>
    </row>
    <row r="29" spans="1:77">
      <c r="A29" s="718"/>
      <c r="B29" s="24">
        <v>42906</v>
      </c>
      <c r="C29" s="69">
        <v>87.6</v>
      </c>
      <c r="D29" s="70">
        <v>0.68</v>
      </c>
      <c r="E29" s="72">
        <v>101</v>
      </c>
      <c r="F29" s="72">
        <v>72</v>
      </c>
      <c r="G29" s="72">
        <v>24</v>
      </c>
      <c r="H29" s="72">
        <v>0</v>
      </c>
      <c r="I29" s="72">
        <v>24</v>
      </c>
      <c r="J29" s="72">
        <v>0</v>
      </c>
      <c r="K29" s="126">
        <v>0</v>
      </c>
      <c r="L29" s="126">
        <v>0</v>
      </c>
      <c r="M29" s="126">
        <v>0</v>
      </c>
      <c r="N29" s="126">
        <v>0</v>
      </c>
      <c r="O29" s="126">
        <v>0</v>
      </c>
      <c r="P29" s="126">
        <v>0</v>
      </c>
      <c r="Q29" s="127">
        <v>3523</v>
      </c>
      <c r="R29" s="75">
        <v>2961</v>
      </c>
      <c r="S29" s="75">
        <v>2961</v>
      </c>
      <c r="T29" s="76">
        <v>2898</v>
      </c>
      <c r="U29" s="76">
        <v>2997</v>
      </c>
      <c r="V29" s="72">
        <v>41</v>
      </c>
      <c r="W29" s="72">
        <v>0</v>
      </c>
      <c r="X29" s="72">
        <v>42</v>
      </c>
      <c r="Y29" s="72">
        <v>0</v>
      </c>
      <c r="Z29" s="72">
        <v>60</v>
      </c>
      <c r="AA29" s="72">
        <v>0</v>
      </c>
      <c r="AB29" s="77">
        <f t="shared" si="0"/>
        <v>99</v>
      </c>
      <c r="AC29" s="78">
        <f t="shared" si="1"/>
        <v>-63</v>
      </c>
      <c r="AD29" s="72">
        <v>130</v>
      </c>
      <c r="AE29" s="79">
        <f t="shared" si="2"/>
        <v>0.96057692307692311</v>
      </c>
      <c r="AF29" s="80">
        <f t="shared" si="3"/>
        <v>146.79166666666666</v>
      </c>
      <c r="AG29" s="79">
        <f t="shared" si="4"/>
        <v>0.82259437978995176</v>
      </c>
      <c r="AH29" s="81">
        <f t="shared" si="5"/>
        <v>1</v>
      </c>
      <c r="AI29" s="82">
        <f t="shared" si="6"/>
        <v>0.87412587412587406</v>
      </c>
      <c r="AJ29" s="130">
        <v>8.15</v>
      </c>
      <c r="AK29" s="103">
        <v>139.9</v>
      </c>
      <c r="AL29" s="103">
        <f t="shared" si="7"/>
        <v>1140.1850000000002</v>
      </c>
      <c r="AM29" s="130">
        <v>25.338000000000001</v>
      </c>
      <c r="AN29" s="71">
        <v>946</v>
      </c>
      <c r="AO29" s="87">
        <f t="shared" si="8"/>
        <v>23969.748</v>
      </c>
      <c r="AP29" s="88">
        <f t="shared" si="9"/>
        <v>8664.5731538992404</v>
      </c>
      <c r="AQ29" s="103">
        <f t="shared" si="10"/>
        <v>123.375</v>
      </c>
      <c r="AR29" s="71">
        <v>0</v>
      </c>
      <c r="AS29" s="91">
        <v>0</v>
      </c>
      <c r="AT29" s="91">
        <v>0</v>
      </c>
      <c r="AU29" s="71">
        <v>0</v>
      </c>
      <c r="AV29" s="91">
        <v>18</v>
      </c>
      <c r="AW29" s="71">
        <v>1440</v>
      </c>
      <c r="AX29" s="71">
        <v>0</v>
      </c>
      <c r="AY29" s="4"/>
      <c r="AZ29" s="92">
        <v>995</v>
      </c>
      <c r="BA29" s="92">
        <v>1005</v>
      </c>
      <c r="BB29" s="92">
        <v>997</v>
      </c>
      <c r="BC29" s="92">
        <f t="shared" si="11"/>
        <v>10</v>
      </c>
      <c r="BD29" s="92">
        <f t="shared" si="12"/>
        <v>8664.5731538992404</v>
      </c>
      <c r="BE29" s="94">
        <f t="shared" si="13"/>
        <v>41.541666666666664</v>
      </c>
      <c r="BF29" s="129">
        <v>0</v>
      </c>
      <c r="BG29" s="130">
        <v>0</v>
      </c>
      <c r="BH29" s="131">
        <v>29.5</v>
      </c>
      <c r="BI29" s="132">
        <v>26.8</v>
      </c>
      <c r="BJ29" s="132">
        <v>22.2</v>
      </c>
      <c r="BK29" s="132">
        <v>23.9</v>
      </c>
      <c r="BL29" s="132">
        <v>980.2</v>
      </c>
      <c r="BM29" s="132">
        <v>50.1</v>
      </c>
      <c r="BN29" s="133">
        <v>0.93210000000000004</v>
      </c>
      <c r="BO29" s="134">
        <v>95.6</v>
      </c>
      <c r="BP29" s="134">
        <v>86.8</v>
      </c>
      <c r="BQ29" s="134">
        <v>12673</v>
      </c>
      <c r="BR29" s="134">
        <v>12571</v>
      </c>
      <c r="BS29" s="56">
        <f t="shared" si="14"/>
        <v>-102</v>
      </c>
      <c r="BT29" s="92">
        <f t="shared" si="15"/>
        <v>0</v>
      </c>
      <c r="BU29" s="94">
        <v>0</v>
      </c>
      <c r="BV29" s="94">
        <v>0</v>
      </c>
      <c r="BX29" s="94">
        <v>24</v>
      </c>
      <c r="BY29" s="94">
        <v>7.63</v>
      </c>
    </row>
    <row r="30" spans="1:77">
      <c r="A30" s="718"/>
      <c r="B30" s="24">
        <v>42907</v>
      </c>
      <c r="C30" s="69">
        <v>83.3</v>
      </c>
      <c r="D30" s="70">
        <v>0.72599999999999998</v>
      </c>
      <c r="E30" s="72">
        <v>89</v>
      </c>
      <c r="F30" s="72">
        <v>75</v>
      </c>
      <c r="G30" s="72">
        <v>24</v>
      </c>
      <c r="H30" s="72">
        <v>0</v>
      </c>
      <c r="I30" s="72">
        <v>24</v>
      </c>
      <c r="J30" s="72">
        <v>0</v>
      </c>
      <c r="K30" s="126">
        <v>0</v>
      </c>
      <c r="L30" s="126">
        <v>0</v>
      </c>
      <c r="M30" s="126">
        <v>0</v>
      </c>
      <c r="N30" s="126">
        <v>0</v>
      </c>
      <c r="O30" s="126">
        <v>0</v>
      </c>
      <c r="P30" s="126">
        <v>0</v>
      </c>
      <c r="Q30" s="127">
        <v>3516</v>
      </c>
      <c r="R30" s="75">
        <v>3007</v>
      </c>
      <c r="S30" s="75">
        <v>3007</v>
      </c>
      <c r="T30" s="76">
        <v>2938</v>
      </c>
      <c r="U30" s="76">
        <v>3039</v>
      </c>
      <c r="V30" s="72">
        <v>41</v>
      </c>
      <c r="W30" s="72">
        <v>0</v>
      </c>
      <c r="X30" s="72">
        <v>42</v>
      </c>
      <c r="Y30" s="72">
        <v>0</v>
      </c>
      <c r="Z30" s="72">
        <v>60</v>
      </c>
      <c r="AA30" s="72">
        <v>0</v>
      </c>
      <c r="AB30" s="77">
        <f t="shared" si="0"/>
        <v>101</v>
      </c>
      <c r="AC30" s="78">
        <f t="shared" si="1"/>
        <v>-69</v>
      </c>
      <c r="AD30" s="72">
        <v>130</v>
      </c>
      <c r="AE30" s="79">
        <f t="shared" si="2"/>
        <v>0.97403846153846152</v>
      </c>
      <c r="AF30" s="80">
        <f t="shared" si="3"/>
        <v>146.5</v>
      </c>
      <c r="AG30" s="79">
        <f t="shared" si="4"/>
        <v>0.835608646188851</v>
      </c>
      <c r="AH30" s="81">
        <f t="shared" si="5"/>
        <v>1</v>
      </c>
      <c r="AI30" s="82">
        <f t="shared" si="6"/>
        <v>0.87412587412587406</v>
      </c>
      <c r="AJ30" s="130">
        <v>8.11</v>
      </c>
      <c r="AK30" s="103">
        <v>139.47999999999999</v>
      </c>
      <c r="AL30" s="103">
        <f t="shared" si="7"/>
        <v>1131.1827999999998</v>
      </c>
      <c r="AM30" s="130">
        <v>25.518999999999998</v>
      </c>
      <c r="AN30" s="71">
        <v>948</v>
      </c>
      <c r="AO30" s="87">
        <f t="shared" si="8"/>
        <v>24192.011999999999</v>
      </c>
      <c r="AP30" s="88">
        <f t="shared" si="9"/>
        <v>8619.1949625595644</v>
      </c>
      <c r="AQ30" s="103">
        <f t="shared" si="10"/>
        <v>125.29166666666667</v>
      </c>
      <c r="AR30" s="71">
        <v>0</v>
      </c>
      <c r="AS30" s="91">
        <v>0</v>
      </c>
      <c r="AT30" s="91">
        <v>0</v>
      </c>
      <c r="AU30" s="71">
        <v>0</v>
      </c>
      <c r="AV30" s="91">
        <v>18</v>
      </c>
      <c r="AW30" s="71">
        <v>1440</v>
      </c>
      <c r="AX30" s="71">
        <v>0</v>
      </c>
      <c r="AY30" s="4"/>
      <c r="AZ30" s="92">
        <v>1016</v>
      </c>
      <c r="BA30" s="92">
        <v>1014</v>
      </c>
      <c r="BB30" s="92">
        <v>1009</v>
      </c>
      <c r="BC30" s="92">
        <f t="shared" si="11"/>
        <v>-2</v>
      </c>
      <c r="BD30" s="92">
        <f t="shared" si="12"/>
        <v>8619.1949625595644</v>
      </c>
      <c r="BE30" s="94">
        <f t="shared" si="13"/>
        <v>42.041666666666664</v>
      </c>
      <c r="BF30" s="129">
        <v>0</v>
      </c>
      <c r="BG30" s="130">
        <v>0</v>
      </c>
      <c r="BH30" s="131">
        <v>29.9</v>
      </c>
      <c r="BI30" s="132">
        <v>27.3</v>
      </c>
      <c r="BJ30" s="132">
        <v>22.4</v>
      </c>
      <c r="BK30" s="132">
        <v>24</v>
      </c>
      <c r="BL30" s="132">
        <v>982.6</v>
      </c>
      <c r="BM30" s="132">
        <v>50.11</v>
      </c>
      <c r="BN30" s="133">
        <v>0.93230000000000002</v>
      </c>
      <c r="BO30" s="134">
        <v>96.4</v>
      </c>
      <c r="BP30" s="134">
        <v>86.9</v>
      </c>
      <c r="BQ30" s="134">
        <v>12633</v>
      </c>
      <c r="BR30" s="92">
        <v>12555</v>
      </c>
      <c r="BS30" s="56">
        <f t="shared" si="14"/>
        <v>-78</v>
      </c>
      <c r="BT30" s="92">
        <f t="shared" si="15"/>
        <v>0</v>
      </c>
      <c r="BU30" s="94">
        <v>0</v>
      </c>
      <c r="BV30" s="94">
        <v>0</v>
      </c>
      <c r="BX30" s="94">
        <v>24</v>
      </c>
      <c r="BY30" s="94">
        <v>7.15</v>
      </c>
    </row>
    <row r="31" spans="1:77">
      <c r="A31" s="718"/>
      <c r="B31" s="24">
        <v>42908</v>
      </c>
      <c r="C31" s="69">
        <v>87</v>
      </c>
      <c r="D31" s="70">
        <v>0.70099999999999996</v>
      </c>
      <c r="E31" s="72">
        <v>93</v>
      </c>
      <c r="F31" s="72">
        <v>81</v>
      </c>
      <c r="G31" s="72">
        <v>24</v>
      </c>
      <c r="H31" s="72">
        <v>0</v>
      </c>
      <c r="I31" s="72">
        <v>24</v>
      </c>
      <c r="J31" s="72">
        <v>0</v>
      </c>
      <c r="K31" s="106">
        <v>0</v>
      </c>
      <c r="L31" s="106">
        <v>0</v>
      </c>
      <c r="M31" s="106">
        <v>0</v>
      </c>
      <c r="N31" s="106">
        <v>0</v>
      </c>
      <c r="O31" s="106">
        <v>0</v>
      </c>
      <c r="P31" s="106">
        <v>0</v>
      </c>
      <c r="Q31" s="127">
        <v>3529</v>
      </c>
      <c r="R31" s="75">
        <v>2960</v>
      </c>
      <c r="S31" s="75">
        <v>2960</v>
      </c>
      <c r="T31" s="76">
        <v>2897</v>
      </c>
      <c r="U31" s="76">
        <v>2997</v>
      </c>
      <c r="V31" s="72">
        <v>42</v>
      </c>
      <c r="W31" s="72">
        <v>0</v>
      </c>
      <c r="X31" s="72">
        <v>41</v>
      </c>
      <c r="Y31" s="72">
        <v>0</v>
      </c>
      <c r="Z31" s="72">
        <v>60</v>
      </c>
      <c r="AA31" s="72">
        <v>0</v>
      </c>
      <c r="AB31" s="77">
        <f t="shared" si="0"/>
        <v>100</v>
      </c>
      <c r="AC31" s="78">
        <f t="shared" si="1"/>
        <v>-63</v>
      </c>
      <c r="AD31" s="72">
        <v>127</v>
      </c>
      <c r="AE31" s="79">
        <f t="shared" si="2"/>
        <v>0.9832677165354331</v>
      </c>
      <c r="AF31" s="80">
        <f t="shared" si="3"/>
        <v>147.04166666666666</v>
      </c>
      <c r="AG31" s="79">
        <f t="shared" si="4"/>
        <v>0.82091243978464157</v>
      </c>
      <c r="AH31" s="81">
        <f t="shared" si="5"/>
        <v>1</v>
      </c>
      <c r="AI31" s="82">
        <f t="shared" si="6"/>
        <v>0.86713286713286708</v>
      </c>
      <c r="AJ31" s="130">
        <v>8.0150000000000006</v>
      </c>
      <c r="AK31" s="103">
        <v>140.61000000000001</v>
      </c>
      <c r="AL31" s="103">
        <f t="shared" si="7"/>
        <v>1126.9891500000001</v>
      </c>
      <c r="AM31" s="130">
        <v>25.454999999999998</v>
      </c>
      <c r="AN31" s="71">
        <v>943</v>
      </c>
      <c r="AO31" s="87">
        <f t="shared" si="8"/>
        <v>24004.064999999999</v>
      </c>
      <c r="AP31" s="88">
        <f t="shared" si="9"/>
        <v>8674.8547290300321</v>
      </c>
      <c r="AQ31" s="103">
        <f t="shared" si="10"/>
        <v>123.33333333333333</v>
      </c>
      <c r="AR31" s="71">
        <v>0</v>
      </c>
      <c r="AS31" s="91">
        <v>0</v>
      </c>
      <c r="AT31" s="91">
        <v>0</v>
      </c>
      <c r="AU31" s="71">
        <v>0</v>
      </c>
      <c r="AV31" s="91">
        <v>19</v>
      </c>
      <c r="AW31" s="71">
        <v>1440</v>
      </c>
      <c r="AX31" s="71">
        <v>0</v>
      </c>
      <c r="AY31" s="4"/>
      <c r="AZ31" s="92">
        <v>1000</v>
      </c>
      <c r="BA31" s="92">
        <v>1001</v>
      </c>
      <c r="BB31" s="92">
        <v>996</v>
      </c>
      <c r="BC31" s="92">
        <f t="shared" si="11"/>
        <v>1</v>
      </c>
      <c r="BD31" s="92">
        <f t="shared" si="12"/>
        <v>8674.8547290300321</v>
      </c>
      <c r="BE31" s="94">
        <f t="shared" si="13"/>
        <v>41.5</v>
      </c>
      <c r="BF31" s="129">
        <v>0</v>
      </c>
      <c r="BG31" s="130">
        <v>0</v>
      </c>
      <c r="BH31" s="131">
        <v>29.52</v>
      </c>
      <c r="BI31" s="132">
        <v>26.98</v>
      </c>
      <c r="BJ31" s="132">
        <v>22.25</v>
      </c>
      <c r="BK31" s="132">
        <v>24.05</v>
      </c>
      <c r="BL31" s="132">
        <v>983.54</v>
      </c>
      <c r="BM31" s="132">
        <v>50.1</v>
      </c>
      <c r="BN31" s="133">
        <v>0.93200000000000005</v>
      </c>
      <c r="BO31" s="134">
        <v>96.35</v>
      </c>
      <c r="BP31" s="134">
        <v>87.01</v>
      </c>
      <c r="BQ31" s="134">
        <v>12708</v>
      </c>
      <c r="BR31" s="92">
        <v>12623</v>
      </c>
      <c r="BS31" s="56">
        <f t="shared" si="14"/>
        <v>-85</v>
      </c>
      <c r="BT31" s="92">
        <f t="shared" si="15"/>
        <v>0</v>
      </c>
      <c r="BU31" s="94">
        <v>0</v>
      </c>
      <c r="BV31" s="94">
        <v>0</v>
      </c>
      <c r="BX31" s="94">
        <v>24</v>
      </c>
      <c r="BY31" s="94">
        <v>5.03</v>
      </c>
    </row>
    <row r="32" spans="1:77" s="352" customFormat="1">
      <c r="A32" s="718"/>
      <c r="B32" s="24">
        <v>42909</v>
      </c>
      <c r="C32" s="69">
        <v>91.9</v>
      </c>
      <c r="D32" s="70">
        <v>0.64200000000000002</v>
      </c>
      <c r="E32" s="71">
        <v>100</v>
      </c>
      <c r="F32" s="71">
        <v>83</v>
      </c>
      <c r="G32" s="72">
        <v>24</v>
      </c>
      <c r="H32" s="72">
        <v>0</v>
      </c>
      <c r="I32" s="72">
        <v>24</v>
      </c>
      <c r="J32" s="72">
        <v>0</v>
      </c>
      <c r="K32" s="106">
        <v>0</v>
      </c>
      <c r="L32" s="106">
        <v>0</v>
      </c>
      <c r="M32" s="106">
        <v>0</v>
      </c>
      <c r="N32" s="106">
        <v>0</v>
      </c>
      <c r="O32" s="106">
        <v>0</v>
      </c>
      <c r="P32" s="106">
        <v>0</v>
      </c>
      <c r="Q32" s="106">
        <v>3478</v>
      </c>
      <c r="R32" s="75">
        <v>2927</v>
      </c>
      <c r="S32" s="75">
        <v>2927</v>
      </c>
      <c r="T32" s="76">
        <v>2859</v>
      </c>
      <c r="U32" s="76">
        <v>2960</v>
      </c>
      <c r="V32" s="72">
        <v>41</v>
      </c>
      <c r="W32" s="72">
        <v>0</v>
      </c>
      <c r="X32" s="72">
        <v>41</v>
      </c>
      <c r="Y32" s="72">
        <v>0</v>
      </c>
      <c r="Z32" s="72">
        <v>60</v>
      </c>
      <c r="AA32" s="72">
        <v>0</v>
      </c>
      <c r="AB32" s="77">
        <f t="shared" si="0"/>
        <v>101</v>
      </c>
      <c r="AC32" s="78">
        <f t="shared" si="1"/>
        <v>-68</v>
      </c>
      <c r="AD32" s="72">
        <v>126</v>
      </c>
      <c r="AE32" s="79">
        <f t="shared" si="2"/>
        <v>0.97883597883597884</v>
      </c>
      <c r="AF32" s="80">
        <f t="shared" si="3"/>
        <v>144.91666666666666</v>
      </c>
      <c r="AG32" s="79">
        <f t="shared" si="4"/>
        <v>0.82202415181138588</v>
      </c>
      <c r="AH32" s="81">
        <f t="shared" si="5"/>
        <v>1</v>
      </c>
      <c r="AI32" s="82">
        <f t="shared" si="6"/>
        <v>0.86619718309859162</v>
      </c>
      <c r="AJ32" s="130">
        <v>8.0050000000000008</v>
      </c>
      <c r="AK32" s="103">
        <v>140.13999999999999</v>
      </c>
      <c r="AL32" s="103">
        <f t="shared" si="7"/>
        <v>1121.8207</v>
      </c>
      <c r="AM32" s="130">
        <v>25.088999999999999</v>
      </c>
      <c r="AN32" s="71">
        <v>944</v>
      </c>
      <c r="AO32" s="87">
        <f t="shared" si="8"/>
        <v>23684.016</v>
      </c>
      <c r="AP32" s="88">
        <f t="shared" si="9"/>
        <v>8676.4031829310952</v>
      </c>
      <c r="AQ32" s="103">
        <f t="shared" si="10"/>
        <v>121.95833333333333</v>
      </c>
      <c r="AR32" s="71">
        <v>0</v>
      </c>
      <c r="AS32" s="91">
        <v>0</v>
      </c>
      <c r="AT32" s="71">
        <v>0</v>
      </c>
      <c r="AU32" s="71">
        <v>0</v>
      </c>
      <c r="AV32" s="91">
        <v>19</v>
      </c>
      <c r="AW32" s="71">
        <v>1440</v>
      </c>
      <c r="AX32" s="71">
        <v>0</v>
      </c>
      <c r="AZ32" s="92">
        <v>980</v>
      </c>
      <c r="BA32" s="92">
        <v>989</v>
      </c>
      <c r="BB32" s="92">
        <v>991</v>
      </c>
      <c r="BC32" s="92">
        <f t="shared" si="11"/>
        <v>9</v>
      </c>
      <c r="BD32" s="92">
        <f t="shared" si="12"/>
        <v>8676.4031829310952</v>
      </c>
      <c r="BE32" s="94">
        <f t="shared" si="13"/>
        <v>41.291666666666664</v>
      </c>
      <c r="BF32" s="129">
        <v>0</v>
      </c>
      <c r="BG32" s="130">
        <v>0</v>
      </c>
      <c r="BH32" s="131">
        <v>28.97</v>
      </c>
      <c r="BI32" s="132">
        <v>26.63</v>
      </c>
      <c r="BJ32" s="132">
        <v>22.08</v>
      </c>
      <c r="BK32" s="132">
        <v>23.77</v>
      </c>
      <c r="BL32" s="132">
        <v>983.1</v>
      </c>
      <c r="BM32" s="132">
        <v>50.09</v>
      </c>
      <c r="BN32" s="133">
        <v>0.93259999999999998</v>
      </c>
      <c r="BO32" s="134">
        <v>95.65</v>
      </c>
      <c r="BP32" s="134">
        <v>86.87</v>
      </c>
      <c r="BQ32" s="92">
        <v>12786</v>
      </c>
      <c r="BR32" s="92">
        <v>12672</v>
      </c>
      <c r="BS32" s="353">
        <f t="shared" si="14"/>
        <v>-114</v>
      </c>
      <c r="BT32" s="92">
        <f t="shared" si="15"/>
        <v>0</v>
      </c>
      <c r="BU32" s="94">
        <v>0</v>
      </c>
      <c r="BV32" s="94">
        <v>0</v>
      </c>
      <c r="BX32" s="94">
        <v>24</v>
      </c>
      <c r="BY32" s="94">
        <v>3.58</v>
      </c>
    </row>
    <row r="33" spans="1:77">
      <c r="A33" s="718"/>
      <c r="B33" s="24">
        <v>42910</v>
      </c>
      <c r="C33" s="69">
        <v>94.5</v>
      </c>
      <c r="D33" s="70">
        <v>0.59599999999999997</v>
      </c>
      <c r="E33" s="71">
        <v>103</v>
      </c>
      <c r="F33" s="71">
        <v>85</v>
      </c>
      <c r="G33" s="72">
        <v>24</v>
      </c>
      <c r="H33" s="72">
        <v>0</v>
      </c>
      <c r="I33" s="72">
        <v>24</v>
      </c>
      <c r="J33" s="72">
        <v>0</v>
      </c>
      <c r="K33" s="106">
        <v>0</v>
      </c>
      <c r="L33" s="106">
        <v>0</v>
      </c>
      <c r="M33" s="106">
        <v>0</v>
      </c>
      <c r="N33" s="106">
        <v>0</v>
      </c>
      <c r="O33" s="106">
        <v>0</v>
      </c>
      <c r="P33" s="106">
        <v>0</v>
      </c>
      <c r="Q33" s="106">
        <v>3452</v>
      </c>
      <c r="R33" s="75">
        <v>2904</v>
      </c>
      <c r="S33" s="75">
        <v>2904</v>
      </c>
      <c r="T33" s="76">
        <v>2836</v>
      </c>
      <c r="U33" s="76">
        <v>2938</v>
      </c>
      <c r="V33" s="72">
        <v>40</v>
      </c>
      <c r="W33" s="72">
        <v>0</v>
      </c>
      <c r="X33" s="72">
        <v>41</v>
      </c>
      <c r="Y33" s="71">
        <v>0</v>
      </c>
      <c r="Z33" s="72">
        <v>60</v>
      </c>
      <c r="AA33" s="71">
        <v>0</v>
      </c>
      <c r="AB33" s="77">
        <f t="shared" si="0"/>
        <v>102</v>
      </c>
      <c r="AC33" s="78">
        <f t="shared" si="1"/>
        <v>-68</v>
      </c>
      <c r="AD33" s="71">
        <v>125</v>
      </c>
      <c r="AE33" s="79">
        <f t="shared" si="2"/>
        <v>0.97933333333333328</v>
      </c>
      <c r="AF33" s="80">
        <f t="shared" si="3"/>
        <v>143.83333333333334</v>
      </c>
      <c r="AG33" s="79">
        <f t="shared" si="4"/>
        <v>0.82155272305909621</v>
      </c>
      <c r="AH33" s="81">
        <f t="shared" si="5"/>
        <v>1</v>
      </c>
      <c r="AI33" s="82">
        <f t="shared" si="6"/>
        <v>0.86524822695035464</v>
      </c>
      <c r="AJ33" s="130">
        <v>8.01</v>
      </c>
      <c r="AK33" s="103">
        <v>142.43</v>
      </c>
      <c r="AL33" s="103">
        <f t="shared" si="7"/>
        <v>1140.8643</v>
      </c>
      <c r="AM33" s="130">
        <v>24.942</v>
      </c>
      <c r="AN33" s="71">
        <v>942</v>
      </c>
      <c r="AO33" s="87">
        <f t="shared" si="8"/>
        <v>23495.364000000001</v>
      </c>
      <c r="AP33" s="88">
        <f t="shared" si="9"/>
        <v>8686.9634344146707</v>
      </c>
      <c r="AQ33" s="103">
        <f t="shared" si="10"/>
        <v>121</v>
      </c>
      <c r="AR33" s="71">
        <v>0</v>
      </c>
      <c r="AS33" s="91">
        <v>0</v>
      </c>
      <c r="AT33" s="91">
        <v>0</v>
      </c>
      <c r="AU33" s="71">
        <v>0</v>
      </c>
      <c r="AV33" s="91">
        <v>19</v>
      </c>
      <c r="AW33" s="71">
        <v>1440</v>
      </c>
      <c r="AX33" s="71">
        <v>0</v>
      </c>
      <c r="AY33" s="4"/>
      <c r="AZ33" s="92">
        <v>968</v>
      </c>
      <c r="BA33" s="92">
        <v>985</v>
      </c>
      <c r="BB33" s="92">
        <v>985</v>
      </c>
      <c r="BC33" s="92">
        <f t="shared" si="11"/>
        <v>17</v>
      </c>
      <c r="BD33" s="92">
        <f t="shared" si="12"/>
        <v>8686.9634344146707</v>
      </c>
      <c r="BE33" s="94">
        <f t="shared" si="13"/>
        <v>41.041666666666664</v>
      </c>
      <c r="BF33" s="129">
        <v>0</v>
      </c>
      <c r="BG33" s="130">
        <v>0</v>
      </c>
      <c r="BH33" s="131">
        <v>28.69</v>
      </c>
      <c r="BI33" s="132">
        <v>26.45</v>
      </c>
      <c r="BJ33" s="132">
        <v>21.99</v>
      </c>
      <c r="BK33" s="132">
        <v>23.73</v>
      </c>
      <c r="BL33" s="132">
        <v>980.17</v>
      </c>
      <c r="BM33" s="132">
        <v>50.11</v>
      </c>
      <c r="BN33" s="133">
        <v>0.93189999999999995</v>
      </c>
      <c r="BO33" s="134">
        <v>95.11</v>
      </c>
      <c r="BP33" s="134">
        <v>86.71</v>
      </c>
      <c r="BQ33" s="92">
        <v>12842</v>
      </c>
      <c r="BR33" s="92">
        <v>12715</v>
      </c>
      <c r="BS33" s="56">
        <f t="shared" si="14"/>
        <v>-127</v>
      </c>
      <c r="BT33" s="92">
        <f t="shared" si="15"/>
        <v>0</v>
      </c>
      <c r="BU33" s="94">
        <v>0</v>
      </c>
      <c r="BV33" s="94">
        <v>0</v>
      </c>
      <c r="BX33" s="94">
        <v>24</v>
      </c>
      <c r="BY33" s="94">
        <v>3.08</v>
      </c>
    </row>
    <row r="34" spans="1:77" ht="12.75" customHeight="1">
      <c r="A34" s="718" t="s">
        <v>253</v>
      </c>
      <c r="B34" s="24">
        <v>42911</v>
      </c>
      <c r="C34" s="25">
        <v>97.03</v>
      </c>
      <c r="D34" s="345">
        <v>0.56210000000000004</v>
      </c>
      <c r="E34" s="27">
        <v>106</v>
      </c>
      <c r="F34" s="27">
        <v>86</v>
      </c>
      <c r="G34" s="28">
        <v>24</v>
      </c>
      <c r="H34" s="28">
        <v>0</v>
      </c>
      <c r="I34" s="28">
        <v>24</v>
      </c>
      <c r="J34" s="28">
        <v>0</v>
      </c>
      <c r="K34" s="29">
        <v>0</v>
      </c>
      <c r="L34" s="29">
        <v>0</v>
      </c>
      <c r="M34" s="29">
        <v>0</v>
      </c>
      <c r="N34" s="29">
        <v>0</v>
      </c>
      <c r="O34" s="29">
        <v>0</v>
      </c>
      <c r="P34" s="29">
        <v>0</v>
      </c>
      <c r="Q34" s="29">
        <v>3430</v>
      </c>
      <c r="R34" s="30">
        <v>2885</v>
      </c>
      <c r="S34" s="30">
        <v>2885</v>
      </c>
      <c r="T34" s="31">
        <v>2817</v>
      </c>
      <c r="U34" s="31">
        <v>2916</v>
      </c>
      <c r="V34" s="28">
        <v>40</v>
      </c>
      <c r="W34" s="28">
        <v>0</v>
      </c>
      <c r="X34" s="28">
        <v>41</v>
      </c>
      <c r="Y34" s="28">
        <v>0</v>
      </c>
      <c r="Z34" s="28">
        <v>60</v>
      </c>
      <c r="AA34" s="27">
        <v>0</v>
      </c>
      <c r="AB34" s="32">
        <f t="shared" si="0"/>
        <v>99</v>
      </c>
      <c r="AC34" s="33">
        <f t="shared" si="1"/>
        <v>-68</v>
      </c>
      <c r="AD34" s="27">
        <v>125</v>
      </c>
      <c r="AE34" s="34">
        <f t="shared" si="2"/>
        <v>0.97199999999999998</v>
      </c>
      <c r="AF34" s="35">
        <f t="shared" si="3"/>
        <v>142.91666666666666</v>
      </c>
      <c r="AG34" s="34">
        <f t="shared" si="4"/>
        <v>0.82128279883381927</v>
      </c>
      <c r="AH34" s="36">
        <f t="shared" si="5"/>
        <v>1</v>
      </c>
      <c r="AI34" s="37">
        <f t="shared" si="6"/>
        <v>0.86524822695035464</v>
      </c>
      <c r="AJ34" s="49">
        <v>8</v>
      </c>
      <c r="AK34" s="40">
        <v>143.96</v>
      </c>
      <c r="AL34" s="40">
        <f t="shared" si="7"/>
        <v>1151.68</v>
      </c>
      <c r="AM34" s="49">
        <v>24.741</v>
      </c>
      <c r="AN34" s="27">
        <v>945</v>
      </c>
      <c r="AO34" s="42">
        <f t="shared" si="8"/>
        <v>23380.244999999999</v>
      </c>
      <c r="AP34" s="43">
        <f t="shared" si="9"/>
        <v>8708.5285764998225</v>
      </c>
      <c r="AQ34" s="40">
        <f t="shared" si="10"/>
        <v>120.20833333333333</v>
      </c>
      <c r="AR34" s="27">
        <v>0</v>
      </c>
      <c r="AS34" s="45">
        <v>0</v>
      </c>
      <c r="AT34" s="45">
        <v>0</v>
      </c>
      <c r="AU34" s="27">
        <v>0</v>
      </c>
      <c r="AV34" s="45">
        <v>19</v>
      </c>
      <c r="AW34" s="27">
        <v>1440</v>
      </c>
      <c r="AX34" s="27">
        <v>0</v>
      </c>
      <c r="AY34" s="4"/>
      <c r="AZ34" s="46">
        <v>959</v>
      </c>
      <c r="BA34" s="46">
        <v>975</v>
      </c>
      <c r="BB34" s="46">
        <v>982</v>
      </c>
      <c r="BC34" s="46">
        <f t="shared" si="11"/>
        <v>16</v>
      </c>
      <c r="BD34" s="46">
        <f t="shared" si="12"/>
        <v>8708.5285764998225</v>
      </c>
      <c r="BE34" s="136">
        <f t="shared" si="13"/>
        <v>40.916666666666664</v>
      </c>
      <c r="BF34" s="48">
        <v>0</v>
      </c>
      <c r="BG34" s="49">
        <v>0</v>
      </c>
      <c r="BH34" s="50">
        <v>28.41</v>
      </c>
      <c r="BI34" s="51">
        <v>26.21</v>
      </c>
      <c r="BJ34" s="50">
        <v>21.87</v>
      </c>
      <c r="BK34" s="50">
        <v>23.5</v>
      </c>
      <c r="BL34" s="52">
        <v>979.54</v>
      </c>
      <c r="BM34" s="50">
        <v>50.05</v>
      </c>
      <c r="BN34" s="53">
        <v>0.93140000000000001</v>
      </c>
      <c r="BO34" s="51">
        <v>94.65</v>
      </c>
      <c r="BP34" s="50">
        <v>86.63</v>
      </c>
      <c r="BQ34" s="46">
        <v>12840</v>
      </c>
      <c r="BR34" s="46">
        <v>12738</v>
      </c>
      <c r="BS34" s="56">
        <f t="shared" si="14"/>
        <v>-102</v>
      </c>
      <c r="BT34" s="46">
        <f t="shared" si="15"/>
        <v>0</v>
      </c>
      <c r="BU34" s="47">
        <v>0</v>
      </c>
      <c r="BV34" s="47">
        <v>0</v>
      </c>
      <c r="BX34" s="47">
        <v>24</v>
      </c>
      <c r="BY34" s="47">
        <v>0</v>
      </c>
    </row>
    <row r="35" spans="1:77">
      <c r="A35" s="718"/>
      <c r="B35" s="24">
        <v>42912</v>
      </c>
      <c r="C35" s="25">
        <v>98.89</v>
      </c>
      <c r="D35" s="345">
        <v>0.55740000000000001</v>
      </c>
      <c r="E35" s="27">
        <v>109</v>
      </c>
      <c r="F35" s="27">
        <v>90</v>
      </c>
      <c r="G35" s="28">
        <v>24</v>
      </c>
      <c r="H35" s="28">
        <v>0</v>
      </c>
      <c r="I35" s="28">
        <v>24</v>
      </c>
      <c r="J35" s="28">
        <v>0</v>
      </c>
      <c r="K35" s="29">
        <v>0</v>
      </c>
      <c r="L35" s="29">
        <v>0</v>
      </c>
      <c r="M35" s="29">
        <v>0</v>
      </c>
      <c r="N35" s="29">
        <v>0</v>
      </c>
      <c r="O35" s="29">
        <v>12</v>
      </c>
      <c r="P35" s="29">
        <v>0</v>
      </c>
      <c r="Q35" s="29">
        <v>3405</v>
      </c>
      <c r="R35" s="30">
        <v>3071</v>
      </c>
      <c r="S35" s="30">
        <v>3071</v>
      </c>
      <c r="T35" s="31">
        <v>2998</v>
      </c>
      <c r="U35" s="31">
        <v>3106</v>
      </c>
      <c r="V35" s="28">
        <v>40</v>
      </c>
      <c r="W35" s="28">
        <v>0</v>
      </c>
      <c r="X35" s="28">
        <v>40</v>
      </c>
      <c r="Y35" s="28">
        <v>0</v>
      </c>
      <c r="Z35" s="28">
        <v>60</v>
      </c>
      <c r="AA35" s="27">
        <v>0</v>
      </c>
      <c r="AB35" s="32">
        <f t="shared" si="0"/>
        <v>108</v>
      </c>
      <c r="AC35" s="33">
        <f t="shared" si="1"/>
        <v>-73</v>
      </c>
      <c r="AD35" s="27">
        <v>140</v>
      </c>
      <c r="AE35" s="34">
        <f t="shared" si="2"/>
        <v>0.92440476190476195</v>
      </c>
      <c r="AF35" s="35">
        <f t="shared" si="3"/>
        <v>141.875</v>
      </c>
      <c r="AG35" s="34">
        <f t="shared" si="4"/>
        <v>0.88046989720998536</v>
      </c>
      <c r="AH35" s="36">
        <f t="shared" si="5"/>
        <v>1</v>
      </c>
      <c r="AI35" s="37">
        <f t="shared" si="6"/>
        <v>0.93214285714285705</v>
      </c>
      <c r="AJ35" s="49">
        <v>8.1519999999999992</v>
      </c>
      <c r="AK35" s="40">
        <v>143.80000000000001</v>
      </c>
      <c r="AL35" s="40">
        <f t="shared" si="7"/>
        <v>1172.2575999999999</v>
      </c>
      <c r="AM35" s="49">
        <v>26.83</v>
      </c>
      <c r="AN35" s="27">
        <v>943.55132000000003</v>
      </c>
      <c r="AO35" s="42">
        <f t="shared" si="8"/>
        <v>25315.481915599998</v>
      </c>
      <c r="AP35" s="43">
        <f t="shared" si="9"/>
        <v>8835.1365962641758</v>
      </c>
      <c r="AQ35" s="40">
        <f t="shared" si="10"/>
        <v>127.95833333333333</v>
      </c>
      <c r="AR35" s="27">
        <v>0</v>
      </c>
      <c r="AS35" s="45">
        <v>0</v>
      </c>
      <c r="AT35" s="45">
        <v>0</v>
      </c>
      <c r="AU35" s="27">
        <v>0</v>
      </c>
      <c r="AV35" s="45">
        <v>19</v>
      </c>
      <c r="AW35" s="27">
        <v>720</v>
      </c>
      <c r="AX35" s="27">
        <v>0</v>
      </c>
      <c r="AY35" s="4"/>
      <c r="AZ35" s="46">
        <v>953</v>
      </c>
      <c r="BA35" s="46">
        <v>970</v>
      </c>
      <c r="BB35" s="46">
        <v>1183</v>
      </c>
      <c r="BC35" s="46">
        <f t="shared" si="11"/>
        <v>17</v>
      </c>
      <c r="BD35" s="46">
        <f t="shared" si="12"/>
        <v>8835.1365962641758</v>
      </c>
      <c r="BE35" s="136">
        <f t="shared" si="13"/>
        <v>49.291666666666664</v>
      </c>
      <c r="BF35" s="48">
        <v>1.2</v>
      </c>
      <c r="BG35" s="49">
        <v>1.196</v>
      </c>
      <c r="BH35" s="50">
        <v>28.19</v>
      </c>
      <c r="BI35" s="50">
        <v>26.09</v>
      </c>
      <c r="BJ35" s="51">
        <v>21.8</v>
      </c>
      <c r="BK35" s="50">
        <v>23.76</v>
      </c>
      <c r="BL35" s="52">
        <v>980.25</v>
      </c>
      <c r="BM35" s="50">
        <v>50.09</v>
      </c>
      <c r="BN35" s="53">
        <v>0.93079999999999996</v>
      </c>
      <c r="BO35" s="61">
        <v>94.67</v>
      </c>
      <c r="BP35" s="50">
        <v>86.68</v>
      </c>
      <c r="BQ35" s="46">
        <v>12894</v>
      </c>
      <c r="BR35" s="46">
        <v>12798</v>
      </c>
      <c r="BS35" s="56">
        <f t="shared" si="14"/>
        <v>-96</v>
      </c>
      <c r="BT35" s="46">
        <f t="shared" si="15"/>
        <v>2.3959999999999999</v>
      </c>
      <c r="BU35" s="47">
        <v>13</v>
      </c>
      <c r="BV35" s="47">
        <v>13</v>
      </c>
      <c r="BX35" s="47">
        <v>24</v>
      </c>
      <c r="BY35" s="47">
        <v>5.766</v>
      </c>
    </row>
    <row r="36" spans="1:77">
      <c r="A36" s="718"/>
      <c r="B36" s="24">
        <v>42913</v>
      </c>
      <c r="C36" s="25">
        <v>95.43</v>
      </c>
      <c r="D36" s="345">
        <v>0.60940000000000005</v>
      </c>
      <c r="E36" s="27">
        <v>100</v>
      </c>
      <c r="F36" s="27">
        <v>90</v>
      </c>
      <c r="G36" s="28">
        <v>24</v>
      </c>
      <c r="H36" s="28">
        <v>0</v>
      </c>
      <c r="I36" s="28">
        <v>24</v>
      </c>
      <c r="J36" s="28">
        <v>0</v>
      </c>
      <c r="K36" s="29">
        <v>0</v>
      </c>
      <c r="L36" s="29">
        <v>0</v>
      </c>
      <c r="M36" s="29">
        <v>0</v>
      </c>
      <c r="N36" s="29">
        <v>0</v>
      </c>
      <c r="O36" s="29">
        <v>12</v>
      </c>
      <c r="P36" s="29">
        <v>0</v>
      </c>
      <c r="Q36" s="29">
        <v>3442</v>
      </c>
      <c r="R36" s="30">
        <v>3103</v>
      </c>
      <c r="S36" s="30">
        <v>3103</v>
      </c>
      <c r="T36" s="31">
        <v>3030</v>
      </c>
      <c r="U36" s="31">
        <v>3137</v>
      </c>
      <c r="V36" s="28">
        <v>40</v>
      </c>
      <c r="W36" s="28">
        <v>0</v>
      </c>
      <c r="X36" s="28">
        <v>41</v>
      </c>
      <c r="Y36" s="28">
        <v>0</v>
      </c>
      <c r="Z36" s="28">
        <v>60</v>
      </c>
      <c r="AA36" s="27">
        <v>0</v>
      </c>
      <c r="AB36" s="32">
        <f t="shared" si="0"/>
        <v>107</v>
      </c>
      <c r="AC36" s="33">
        <f t="shared" si="1"/>
        <v>-73</v>
      </c>
      <c r="AD36" s="27">
        <v>138</v>
      </c>
      <c r="AE36" s="34">
        <f t="shared" si="2"/>
        <v>0.94716183574879231</v>
      </c>
      <c r="AF36" s="35">
        <f t="shared" si="3"/>
        <v>143.41666666666666</v>
      </c>
      <c r="AG36" s="34">
        <f t="shared" si="4"/>
        <v>0.88030214991284139</v>
      </c>
      <c r="AH36" s="36">
        <f t="shared" si="5"/>
        <v>1</v>
      </c>
      <c r="AI36" s="37">
        <f t="shared" si="6"/>
        <v>0.93971631205673767</v>
      </c>
      <c r="AJ36" s="49">
        <v>8.0090000000000003</v>
      </c>
      <c r="AK36" s="40">
        <v>140.82</v>
      </c>
      <c r="AL36" s="40">
        <f t="shared" si="7"/>
        <v>1127.8273799999999</v>
      </c>
      <c r="AM36" s="49">
        <v>27.158999999999999</v>
      </c>
      <c r="AN36" s="27">
        <v>944</v>
      </c>
      <c r="AO36" s="42">
        <f t="shared" si="8"/>
        <v>25638.095999999998</v>
      </c>
      <c r="AP36" s="43">
        <f t="shared" si="9"/>
        <v>8833.6380792079199</v>
      </c>
      <c r="AQ36" s="40">
        <f t="shared" si="10"/>
        <v>129.29166666666666</v>
      </c>
      <c r="AR36" s="27">
        <v>0</v>
      </c>
      <c r="AS36" s="45">
        <v>0</v>
      </c>
      <c r="AT36" s="45">
        <v>0</v>
      </c>
      <c r="AU36" s="27">
        <v>0</v>
      </c>
      <c r="AV36" s="45">
        <v>17</v>
      </c>
      <c r="AW36" s="27">
        <v>720</v>
      </c>
      <c r="AX36" s="27">
        <v>0</v>
      </c>
      <c r="AY36" s="4"/>
      <c r="AZ36" s="46">
        <v>960</v>
      </c>
      <c r="BA36" s="46">
        <v>975</v>
      </c>
      <c r="BB36" s="46">
        <v>1202</v>
      </c>
      <c r="BC36" s="46">
        <f t="shared" si="11"/>
        <v>15</v>
      </c>
      <c r="BD36" s="46">
        <f t="shared" si="12"/>
        <v>8833.6380792079199</v>
      </c>
      <c r="BE36" s="136">
        <f t="shared" si="13"/>
        <v>50.083333333333336</v>
      </c>
      <c r="BF36" s="48">
        <v>1.32</v>
      </c>
      <c r="BG36" s="49">
        <v>1.238</v>
      </c>
      <c r="BH36" s="50">
        <v>28.57</v>
      </c>
      <c r="BI36" s="51">
        <v>26.28</v>
      </c>
      <c r="BJ36" s="50">
        <v>21.92</v>
      </c>
      <c r="BK36" s="50">
        <v>23.71</v>
      </c>
      <c r="BL36" s="52">
        <v>980.25</v>
      </c>
      <c r="BM36" s="50">
        <v>50.15</v>
      </c>
      <c r="BN36" s="53">
        <v>0.93279999999999996</v>
      </c>
      <c r="BO36" s="51">
        <v>95.38</v>
      </c>
      <c r="BP36" s="50">
        <v>86.85</v>
      </c>
      <c r="BQ36" s="46">
        <v>12855</v>
      </c>
      <c r="BR36" s="46">
        <v>12773</v>
      </c>
      <c r="BS36" s="56">
        <f t="shared" si="14"/>
        <v>-82</v>
      </c>
      <c r="BT36" s="46">
        <f t="shared" si="15"/>
        <v>2.5579999999999998</v>
      </c>
      <c r="BU36" s="47">
        <v>24</v>
      </c>
      <c r="BV36" s="47">
        <v>24</v>
      </c>
      <c r="BX36" s="47">
        <v>24</v>
      </c>
      <c r="BY36" s="47">
        <v>0</v>
      </c>
    </row>
    <row r="37" spans="1:77">
      <c r="A37" s="718"/>
      <c r="B37" s="24">
        <v>42914</v>
      </c>
      <c r="C37" s="25">
        <v>84.5</v>
      </c>
      <c r="D37" s="345">
        <v>0.78900000000000003</v>
      </c>
      <c r="E37" s="27">
        <v>92</v>
      </c>
      <c r="F37" s="27">
        <v>78</v>
      </c>
      <c r="G37" s="28">
        <v>23</v>
      </c>
      <c r="H37" s="28">
        <v>39</v>
      </c>
      <c r="I37" s="28">
        <v>24</v>
      </c>
      <c r="J37" s="28">
        <v>0</v>
      </c>
      <c r="K37" s="29">
        <v>0</v>
      </c>
      <c r="L37" s="29">
        <v>0</v>
      </c>
      <c r="M37" s="29">
        <v>0</v>
      </c>
      <c r="N37" s="29">
        <v>0</v>
      </c>
      <c r="O37" s="29">
        <v>11</v>
      </c>
      <c r="P37" s="29">
        <v>3</v>
      </c>
      <c r="Q37" s="29">
        <v>3555</v>
      </c>
      <c r="R37" s="30">
        <v>3163</v>
      </c>
      <c r="S37" s="30">
        <v>3119</v>
      </c>
      <c r="T37" s="31">
        <v>3091</v>
      </c>
      <c r="U37" s="31">
        <v>3197</v>
      </c>
      <c r="V37" s="28">
        <v>42</v>
      </c>
      <c r="W37" s="28">
        <v>0</v>
      </c>
      <c r="X37" s="28">
        <v>41</v>
      </c>
      <c r="Y37" s="28">
        <v>0</v>
      </c>
      <c r="Z37" s="28">
        <v>60</v>
      </c>
      <c r="AA37" s="27">
        <v>0</v>
      </c>
      <c r="AB37" s="32">
        <f t="shared" si="0"/>
        <v>106</v>
      </c>
      <c r="AC37" s="33">
        <f t="shared" si="1"/>
        <v>-28</v>
      </c>
      <c r="AD37" s="27">
        <v>142</v>
      </c>
      <c r="AE37" s="34">
        <f t="shared" si="2"/>
        <v>0.93808685446009388</v>
      </c>
      <c r="AF37" s="35">
        <f t="shared" si="3"/>
        <v>148.125</v>
      </c>
      <c r="AG37" s="34">
        <f t="shared" si="4"/>
        <v>0.86947960618846698</v>
      </c>
      <c r="AH37" s="36">
        <f t="shared" si="5"/>
        <v>1</v>
      </c>
      <c r="AI37" s="37">
        <f t="shared" si="6"/>
        <v>0.93462995337995336</v>
      </c>
      <c r="AJ37" s="49">
        <v>7.9560000000000004</v>
      </c>
      <c r="AK37" s="40">
        <v>138.53</v>
      </c>
      <c r="AL37" s="40">
        <f t="shared" si="7"/>
        <v>1102.1446800000001</v>
      </c>
      <c r="AM37" s="351">
        <v>27.631</v>
      </c>
      <c r="AN37" s="27">
        <v>944</v>
      </c>
      <c r="AO37" s="42">
        <f t="shared" si="8"/>
        <v>26083.664000000001</v>
      </c>
      <c r="AP37" s="43">
        <f t="shared" si="9"/>
        <v>8795.1500097055978</v>
      </c>
      <c r="AQ37" s="40">
        <f t="shared" si="10"/>
        <v>131.79166666666666</v>
      </c>
      <c r="AR37" s="27">
        <v>12</v>
      </c>
      <c r="AS37" s="45">
        <v>21</v>
      </c>
      <c r="AT37" s="45">
        <v>0</v>
      </c>
      <c r="AU37" s="27">
        <v>0</v>
      </c>
      <c r="AV37" s="45">
        <v>17</v>
      </c>
      <c r="AW37" s="27">
        <v>777</v>
      </c>
      <c r="AX37" s="27">
        <v>0</v>
      </c>
      <c r="AY37" s="4"/>
      <c r="AZ37" s="46">
        <v>997</v>
      </c>
      <c r="BA37" s="46">
        <v>1001</v>
      </c>
      <c r="BB37" s="46">
        <v>1199</v>
      </c>
      <c r="BC37" s="46">
        <f t="shared" si="11"/>
        <v>4</v>
      </c>
      <c r="BD37" s="46">
        <f t="shared" si="12"/>
        <v>8795.1500097055978</v>
      </c>
      <c r="BE37" s="136">
        <f t="shared" si="13"/>
        <v>49.958333333333336</v>
      </c>
      <c r="BF37" s="48">
        <v>1.131</v>
      </c>
      <c r="BG37" s="49">
        <v>1.171</v>
      </c>
      <c r="BH37" s="50">
        <v>28.25</v>
      </c>
      <c r="BI37" s="51">
        <v>26.98</v>
      </c>
      <c r="BJ37" s="50">
        <v>22.38</v>
      </c>
      <c r="BK37" s="50">
        <v>23.9</v>
      </c>
      <c r="BL37" s="52">
        <v>983.71</v>
      </c>
      <c r="BM37" s="50">
        <v>50.15</v>
      </c>
      <c r="BN37" s="63">
        <v>0.93259999999999998</v>
      </c>
      <c r="BO37" s="50">
        <v>96.29</v>
      </c>
      <c r="BP37" s="50">
        <v>87.09</v>
      </c>
      <c r="BQ37" s="46">
        <v>12750</v>
      </c>
      <c r="BR37" s="46">
        <v>12678</v>
      </c>
      <c r="BS37" s="56">
        <f t="shared" si="14"/>
        <v>-72</v>
      </c>
      <c r="BT37" s="46">
        <f t="shared" si="15"/>
        <v>2.302</v>
      </c>
      <c r="BU37" s="47">
        <v>23.25</v>
      </c>
      <c r="BV37" s="47">
        <v>24</v>
      </c>
      <c r="BX37" s="47">
        <v>24</v>
      </c>
      <c r="BY37" s="47">
        <v>0</v>
      </c>
    </row>
    <row r="38" spans="1:77">
      <c r="A38" s="718"/>
      <c r="B38" s="24">
        <v>42915</v>
      </c>
      <c r="C38" s="25">
        <v>87</v>
      </c>
      <c r="D38" s="345">
        <v>0.74</v>
      </c>
      <c r="E38" s="27">
        <v>95</v>
      </c>
      <c r="F38" s="27">
        <v>80</v>
      </c>
      <c r="G38" s="28">
        <v>24</v>
      </c>
      <c r="H38" s="28">
        <v>0</v>
      </c>
      <c r="I38" s="28">
        <v>24</v>
      </c>
      <c r="J38" s="28">
        <v>0</v>
      </c>
      <c r="K38" s="29">
        <v>0</v>
      </c>
      <c r="L38" s="29">
        <v>0</v>
      </c>
      <c r="M38" s="29">
        <v>0</v>
      </c>
      <c r="N38" s="29">
        <v>0</v>
      </c>
      <c r="O38" s="29">
        <v>12</v>
      </c>
      <c r="P38" s="29">
        <v>0</v>
      </c>
      <c r="Q38" s="29">
        <v>3530</v>
      </c>
      <c r="R38" s="30">
        <v>3141</v>
      </c>
      <c r="S38" s="30">
        <v>3141</v>
      </c>
      <c r="T38" s="31">
        <v>3080</v>
      </c>
      <c r="U38" s="31">
        <v>3186</v>
      </c>
      <c r="V38" s="28">
        <v>41</v>
      </c>
      <c r="W38" s="28">
        <v>0</v>
      </c>
      <c r="X38" s="28">
        <v>41</v>
      </c>
      <c r="Y38" s="28">
        <v>0</v>
      </c>
      <c r="Z38" s="28">
        <v>60</v>
      </c>
      <c r="AA38" s="27">
        <v>0</v>
      </c>
      <c r="AB38" s="32">
        <f t="shared" si="0"/>
        <v>106</v>
      </c>
      <c r="AC38" s="33">
        <f t="shared" si="1"/>
        <v>-61</v>
      </c>
      <c r="AD38" s="27">
        <v>140</v>
      </c>
      <c r="AE38" s="34">
        <f t="shared" si="2"/>
        <v>0.94821428571428568</v>
      </c>
      <c r="AF38" s="35">
        <f t="shared" si="3"/>
        <v>147.08333333333334</v>
      </c>
      <c r="AG38" s="34">
        <f t="shared" si="4"/>
        <v>0.87252124645892348</v>
      </c>
      <c r="AH38" s="36">
        <f t="shared" si="5"/>
        <v>1</v>
      </c>
      <c r="AI38" s="37">
        <f t="shared" si="6"/>
        <v>0.94014084507042261</v>
      </c>
      <c r="AJ38" s="49">
        <v>8.0060000000000002</v>
      </c>
      <c r="AK38" s="40">
        <v>140.04</v>
      </c>
      <c r="AL38" s="40">
        <f t="shared" si="7"/>
        <v>1121.1602399999999</v>
      </c>
      <c r="AM38" s="49">
        <v>27.518999999999998</v>
      </c>
      <c r="AN38" s="27">
        <v>942</v>
      </c>
      <c r="AO38" s="42">
        <f t="shared" si="8"/>
        <v>25922.897999999997</v>
      </c>
      <c r="AP38" s="43">
        <f t="shared" si="9"/>
        <v>8780.5383896103885</v>
      </c>
      <c r="AQ38" s="40">
        <f t="shared" si="10"/>
        <v>130.875</v>
      </c>
      <c r="AR38" s="27">
        <v>0</v>
      </c>
      <c r="AS38" s="45">
        <v>0</v>
      </c>
      <c r="AT38" s="45">
        <v>0</v>
      </c>
      <c r="AU38" s="27">
        <v>0</v>
      </c>
      <c r="AV38" s="45">
        <v>17</v>
      </c>
      <c r="AW38" s="27">
        <v>720</v>
      </c>
      <c r="AX38" s="27">
        <v>0</v>
      </c>
      <c r="AY38" s="4"/>
      <c r="AZ38" s="46">
        <v>994</v>
      </c>
      <c r="BA38" s="46">
        <v>994</v>
      </c>
      <c r="BB38" s="46">
        <v>1198</v>
      </c>
      <c r="BC38" s="46">
        <f t="shared" si="11"/>
        <v>0</v>
      </c>
      <c r="BD38" s="46">
        <f t="shared" si="12"/>
        <v>8780.5383896103885</v>
      </c>
      <c r="BE38" s="136">
        <f t="shared" si="13"/>
        <v>49.916666666666664</v>
      </c>
      <c r="BF38" s="48">
        <v>1.177</v>
      </c>
      <c r="BG38" s="49">
        <v>1.1519999999999999</v>
      </c>
      <c r="BH38" s="50">
        <v>29.5</v>
      </c>
      <c r="BI38" s="51">
        <v>26.99</v>
      </c>
      <c r="BJ38" s="52">
        <v>22.2</v>
      </c>
      <c r="BK38" s="52">
        <v>23.8</v>
      </c>
      <c r="BL38" s="52">
        <v>982.8</v>
      </c>
      <c r="BM38" s="50">
        <v>50.16</v>
      </c>
      <c r="BN38" s="53">
        <v>0.93230000000000002</v>
      </c>
      <c r="BO38" s="47">
        <v>96.4</v>
      </c>
      <c r="BP38" s="47">
        <v>87.1</v>
      </c>
      <c r="BQ38" s="46">
        <v>12764</v>
      </c>
      <c r="BR38" s="46">
        <v>12696</v>
      </c>
      <c r="BS38" s="56">
        <f t="shared" si="14"/>
        <v>-68</v>
      </c>
      <c r="BT38" s="46">
        <f t="shared" si="15"/>
        <v>2.3289999999999997</v>
      </c>
      <c r="BU38" s="47">
        <v>23</v>
      </c>
      <c r="BV38" s="47">
        <v>23</v>
      </c>
      <c r="BX38" s="47">
        <v>24</v>
      </c>
      <c r="BY38" s="47">
        <v>0</v>
      </c>
    </row>
    <row r="39" spans="1:77">
      <c r="A39" s="718"/>
      <c r="B39" s="24">
        <v>42916</v>
      </c>
      <c r="C39" s="25">
        <v>87</v>
      </c>
      <c r="D39" s="345">
        <v>0.74</v>
      </c>
      <c r="E39" s="27">
        <v>93</v>
      </c>
      <c r="F39" s="27">
        <v>80</v>
      </c>
      <c r="G39" s="28">
        <v>24</v>
      </c>
      <c r="H39" s="28">
        <v>0</v>
      </c>
      <c r="I39" s="28">
        <v>24</v>
      </c>
      <c r="J39" s="28">
        <v>0</v>
      </c>
      <c r="K39" s="29">
        <v>0</v>
      </c>
      <c r="L39" s="29">
        <v>0</v>
      </c>
      <c r="M39" s="29">
        <v>0</v>
      </c>
      <c r="N39" s="29">
        <v>0</v>
      </c>
      <c r="O39" s="29">
        <v>0</v>
      </c>
      <c r="P39" s="29">
        <v>0</v>
      </c>
      <c r="Q39" s="29">
        <v>3526</v>
      </c>
      <c r="R39" s="30">
        <v>2949</v>
      </c>
      <c r="S39" s="30">
        <v>2949</v>
      </c>
      <c r="T39" s="31">
        <v>2877</v>
      </c>
      <c r="U39" s="31">
        <v>2974</v>
      </c>
      <c r="V39" s="28">
        <v>41</v>
      </c>
      <c r="W39" s="28">
        <v>0</v>
      </c>
      <c r="X39" s="28">
        <v>41</v>
      </c>
      <c r="Y39" s="28">
        <v>0</v>
      </c>
      <c r="Z39" s="28">
        <v>60</v>
      </c>
      <c r="AA39" s="27">
        <v>0</v>
      </c>
      <c r="AB39" s="32">
        <f t="shared" si="0"/>
        <v>97</v>
      </c>
      <c r="AC39" s="33">
        <f t="shared" si="1"/>
        <v>-72</v>
      </c>
      <c r="AD39" s="27">
        <v>126</v>
      </c>
      <c r="AE39" s="34">
        <f t="shared" si="2"/>
        <v>0.98346560846560849</v>
      </c>
      <c r="AF39" s="35">
        <f t="shared" si="3"/>
        <v>146.91666666666666</v>
      </c>
      <c r="AG39" s="34">
        <f t="shared" si="4"/>
        <v>0.81593874078275663</v>
      </c>
      <c r="AH39" s="36">
        <f t="shared" si="5"/>
        <v>1</v>
      </c>
      <c r="AI39" s="37">
        <f t="shared" si="6"/>
        <v>0.86619718309859162</v>
      </c>
      <c r="AJ39" s="49">
        <v>8</v>
      </c>
      <c r="AK39" s="40">
        <v>139.19</v>
      </c>
      <c r="AL39" s="40">
        <f t="shared" si="7"/>
        <v>1113.52</v>
      </c>
      <c r="AM39" s="49">
        <v>25.094999999999999</v>
      </c>
      <c r="AN39" s="27">
        <v>943</v>
      </c>
      <c r="AO39" s="42">
        <f t="shared" si="8"/>
        <v>23664.584999999999</v>
      </c>
      <c r="AP39" s="43">
        <f t="shared" si="9"/>
        <v>8612.4800139033723</v>
      </c>
      <c r="AQ39" s="40">
        <f t="shared" si="10"/>
        <v>122.875</v>
      </c>
      <c r="AR39" s="27">
        <v>0</v>
      </c>
      <c r="AS39" s="45">
        <v>0</v>
      </c>
      <c r="AT39" s="45">
        <v>0</v>
      </c>
      <c r="AU39" s="27">
        <v>0</v>
      </c>
      <c r="AV39" s="45">
        <v>19</v>
      </c>
      <c r="AW39" s="27">
        <v>1440</v>
      </c>
      <c r="AX39" s="27">
        <v>0</v>
      </c>
      <c r="AY39" s="4"/>
      <c r="AZ39" s="46">
        <v>991</v>
      </c>
      <c r="BA39" s="46">
        <v>993</v>
      </c>
      <c r="BB39" s="46">
        <v>990</v>
      </c>
      <c r="BC39" s="46">
        <f t="shared" si="11"/>
        <v>2</v>
      </c>
      <c r="BD39" s="46">
        <f t="shared" si="12"/>
        <v>8612.4800139033723</v>
      </c>
      <c r="BE39" s="136">
        <f t="shared" si="13"/>
        <v>41.25</v>
      </c>
      <c r="BF39" s="48">
        <v>0</v>
      </c>
      <c r="BG39" s="49">
        <v>0</v>
      </c>
      <c r="BH39" s="50">
        <v>29.5</v>
      </c>
      <c r="BI39" s="51">
        <v>26.8</v>
      </c>
      <c r="BJ39" s="52">
        <v>22.11</v>
      </c>
      <c r="BK39" s="52">
        <v>23.71</v>
      </c>
      <c r="BL39" s="52">
        <v>980.5</v>
      </c>
      <c r="BM39" s="50">
        <v>50.13</v>
      </c>
      <c r="BN39" s="53">
        <v>0.93269999999999997</v>
      </c>
      <c r="BO39" s="47">
        <v>96.42</v>
      </c>
      <c r="BP39" s="47">
        <v>87.1</v>
      </c>
      <c r="BQ39" s="46">
        <v>12729</v>
      </c>
      <c r="BR39" s="46">
        <v>12634</v>
      </c>
      <c r="BS39" s="56">
        <f t="shared" si="14"/>
        <v>-95</v>
      </c>
      <c r="BT39" s="46">
        <f t="shared" si="15"/>
        <v>0</v>
      </c>
      <c r="BU39" s="47">
        <v>0</v>
      </c>
      <c r="BV39" s="47">
        <v>0</v>
      </c>
      <c r="BX39" s="47">
        <v>24</v>
      </c>
      <c r="BY39" s="47">
        <v>9.5</v>
      </c>
    </row>
    <row r="40" spans="1:77">
      <c r="A40" s="718"/>
      <c r="B40" s="24">
        <v>42917</v>
      </c>
      <c r="C40" s="25"/>
      <c r="D40" s="345"/>
      <c r="E40" s="27"/>
      <c r="F40" s="27"/>
      <c r="G40" s="28"/>
      <c r="H40" s="28"/>
      <c r="I40" s="28"/>
      <c r="J40" s="28"/>
      <c r="K40" s="29"/>
      <c r="L40" s="29"/>
      <c r="M40" s="29"/>
      <c r="N40" s="29"/>
      <c r="O40" s="29"/>
      <c r="P40" s="29"/>
      <c r="Q40" s="29"/>
      <c r="R40" s="30"/>
      <c r="S40" s="30"/>
      <c r="T40" s="31"/>
      <c r="U40" s="31"/>
      <c r="V40" s="28"/>
      <c r="W40" s="28"/>
      <c r="X40" s="28"/>
      <c r="Y40" s="28"/>
      <c r="Z40" s="28"/>
      <c r="AA40" s="27"/>
      <c r="AB40" s="32">
        <f t="shared" si="0"/>
        <v>0</v>
      </c>
      <c r="AC40" s="33">
        <f t="shared" si="1"/>
        <v>0</v>
      </c>
      <c r="AD40" s="27"/>
      <c r="AE40" s="34" t="str">
        <f t="shared" si="2"/>
        <v>no data</v>
      </c>
      <c r="AF40" s="35" t="str">
        <f t="shared" si="3"/>
        <v>no data</v>
      </c>
      <c r="AG40" s="34" t="str">
        <f t="shared" si="4"/>
        <v>no data</v>
      </c>
      <c r="AH40" s="36" t="e">
        <f t="shared" si="5"/>
        <v>#DIV/0!</v>
      </c>
      <c r="AI40" s="37" t="str">
        <f t="shared" si="6"/>
        <v>no data</v>
      </c>
      <c r="AJ40" s="49"/>
      <c r="AK40" s="40"/>
      <c r="AL40" s="40">
        <f t="shared" si="7"/>
        <v>0</v>
      </c>
      <c r="AM40" s="49"/>
      <c r="AN40" s="27"/>
      <c r="AO40" s="42">
        <f t="shared" si="8"/>
        <v>0</v>
      </c>
      <c r="AP40" s="43" t="str">
        <f t="shared" si="9"/>
        <v>no data</v>
      </c>
      <c r="AQ40" s="40">
        <f t="shared" si="10"/>
        <v>0</v>
      </c>
      <c r="AR40" s="27"/>
      <c r="AS40" s="45"/>
      <c r="AT40" s="45"/>
      <c r="AU40" s="27"/>
      <c r="AV40" s="45"/>
      <c r="AW40" s="27"/>
      <c r="AX40" s="27"/>
      <c r="AY40" s="4"/>
      <c r="AZ40" s="46"/>
      <c r="BA40" s="46"/>
      <c r="BB40" s="46"/>
      <c r="BC40" s="46">
        <f t="shared" si="11"/>
        <v>0</v>
      </c>
      <c r="BD40" s="46" t="str">
        <f t="shared" si="12"/>
        <v>no data</v>
      </c>
      <c r="BE40" s="136">
        <f t="shared" si="13"/>
        <v>0</v>
      </c>
      <c r="BF40" s="48"/>
      <c r="BG40" s="49"/>
      <c r="BH40" s="50"/>
      <c r="BI40" s="51"/>
      <c r="BJ40" s="52"/>
      <c r="BK40" s="52"/>
      <c r="BL40" s="52"/>
      <c r="BM40" s="50"/>
      <c r="BN40" s="53"/>
      <c r="BO40" s="47"/>
      <c r="BP40" s="47"/>
      <c r="BQ40" s="46"/>
      <c r="BR40" s="46"/>
      <c r="BS40" s="56">
        <f t="shared" si="14"/>
        <v>0</v>
      </c>
      <c r="BT40" s="46">
        <f t="shared" si="15"/>
        <v>0</v>
      </c>
      <c r="BU40" s="137"/>
      <c r="BV40" s="137"/>
      <c r="BX40" s="67"/>
      <c r="BY40" s="67"/>
    </row>
    <row r="41" spans="1:77">
      <c r="A41" s="138"/>
      <c r="B41" s="139" t="s">
        <v>85</v>
      </c>
      <c r="C41" s="140">
        <f>AVERAGE(C10:C39)</f>
        <v>93.308999999999997</v>
      </c>
      <c r="D41" s="141">
        <f>AVERAGE(D10:D39)</f>
        <v>0.5773299999999999</v>
      </c>
      <c r="E41" s="140">
        <f>AVERAGE(E10:E39)</f>
        <v>102.53333333333333</v>
      </c>
      <c r="F41" s="140">
        <f>AVERAGE(F10:F39)</f>
        <v>83.833333333333329</v>
      </c>
      <c r="G41" s="140">
        <f>SUM(G10:G39)+(INT(SUM(H10:H39)/60))</f>
        <v>719</v>
      </c>
      <c r="H41" s="140">
        <f>SUM(H10:H39)-(INT(SUM(H10:H39)/60)*60)</f>
        <v>39</v>
      </c>
      <c r="I41" s="140">
        <f>SUM(I10:I39)+(INT(SUM(J10:J39)/60))</f>
        <v>708</v>
      </c>
      <c r="J41" s="140">
        <f>SUM(J7:J37)-(INT(SUM(J7:J37)/60)*60)</f>
        <v>42</v>
      </c>
      <c r="K41" s="140">
        <f t="shared" ref="K41:P41" si="16">SUM(K10:K39)-(INT(SUM(K10:K39)/60)*60)</f>
        <v>0</v>
      </c>
      <c r="L41" s="140">
        <f t="shared" si="16"/>
        <v>0</v>
      </c>
      <c r="M41" s="140">
        <f t="shared" si="16"/>
        <v>0</v>
      </c>
      <c r="N41" s="140">
        <f t="shared" si="16"/>
        <v>0</v>
      </c>
      <c r="O41" s="140">
        <f t="shared" si="16"/>
        <v>59</v>
      </c>
      <c r="P41" s="140">
        <f t="shared" si="16"/>
        <v>3</v>
      </c>
      <c r="Q41" s="142">
        <f>SUM(Q10:Q39)</f>
        <v>103889</v>
      </c>
      <c r="R41" s="142">
        <f>SUM(R10:R39)</f>
        <v>89156</v>
      </c>
      <c r="S41" s="142">
        <f>SUM(S10:S39)</f>
        <v>89112</v>
      </c>
      <c r="T41" s="143">
        <v>87321.91</v>
      </c>
      <c r="U41" s="142">
        <f>SUM(U10:U39)</f>
        <v>90259</v>
      </c>
      <c r="V41" s="144">
        <f>AVERAGE(V10:V39)</f>
        <v>40.6</v>
      </c>
      <c r="W41" s="144">
        <f>SUM(W10:W39)</f>
        <v>0</v>
      </c>
      <c r="X41" s="144">
        <f>AVERAGE(X10:X39)</f>
        <v>41.333333333333336</v>
      </c>
      <c r="Y41" s="144">
        <f>SUM(Y10:Y39)</f>
        <v>625</v>
      </c>
      <c r="Z41" s="144">
        <f>AVERAGE(Z10:Z39)</f>
        <v>60</v>
      </c>
      <c r="AA41" s="144">
        <f>SUM(AA10:AA39)</f>
        <v>0</v>
      </c>
      <c r="AB41" s="145">
        <f>U41-T41+AX41</f>
        <v>2937.0899999999965</v>
      </c>
      <c r="AC41" s="146">
        <f>(SUM($AC$10:$AC$39))</f>
        <v>-1960</v>
      </c>
      <c r="AD41" s="146">
        <f>AVERAGE(AD10:AD39)</f>
        <v>131.46666666666667</v>
      </c>
      <c r="AE41" s="147">
        <f>AVERAGE(AE10:AE39)</f>
        <v>0.95380035266664565</v>
      </c>
      <c r="AF41" s="149">
        <f>AVERAGE(AF10:AF39)</f>
        <v>144.29027777777776</v>
      </c>
      <c r="AG41" s="147">
        <f>T41/Q41</f>
        <v>0.84053085504721392</v>
      </c>
      <c r="AH41" s="147">
        <f>AVERAGE(AH10:AH39)</f>
        <v>0.99579311137378523</v>
      </c>
      <c r="AI41" s="147">
        <f>AVERAGE(AI10:AI39)</f>
        <v>0.88450678077051548</v>
      </c>
      <c r="AJ41" s="148">
        <f>SUM(AJ10:AJ39)</f>
        <v>244.30499999999995</v>
      </c>
      <c r="AK41" s="148">
        <f>AVERAGE(AK10:AK39)</f>
        <v>141.55733333333333</v>
      </c>
      <c r="AL41" s="148">
        <f>SUM(AL10:AL39)</f>
        <v>34560.750330000003</v>
      </c>
      <c r="AM41" s="148">
        <f>SUM(AM10:AM39)</f>
        <v>768.6819999999999</v>
      </c>
      <c r="AN41" s="148">
        <f>AVERAGE(AN10:AN39)</f>
        <v>944.15171066666665</v>
      </c>
      <c r="AO41" s="149">
        <f>SUM(AO10:AO39)</f>
        <v>725747.27991560008</v>
      </c>
      <c r="AP41" s="150">
        <f>((AL41+AO41))/(T41*1000)*1000000</f>
        <v>8706.9560233577122</v>
      </c>
      <c r="AQ41" s="148">
        <f>AVERAGE(AQ10:AQ39)</f>
        <v>123.82777777777777</v>
      </c>
      <c r="AR41" s="151">
        <f t="shared" ref="AR41:AX41" si="17">SUM(AR10:AR39)</f>
        <v>12</v>
      </c>
      <c r="AS41" s="151">
        <f t="shared" si="17"/>
        <v>21</v>
      </c>
      <c r="AT41" s="151">
        <f t="shared" si="17"/>
        <v>18</v>
      </c>
      <c r="AU41" s="151">
        <f t="shared" si="17"/>
        <v>53</v>
      </c>
      <c r="AV41" s="151">
        <f t="shared" si="17"/>
        <v>561</v>
      </c>
      <c r="AW41" s="151">
        <f t="shared" si="17"/>
        <v>36057</v>
      </c>
      <c r="AX41" s="151">
        <f t="shared" si="17"/>
        <v>0</v>
      </c>
      <c r="AY41" s="4"/>
      <c r="AZ41" s="152">
        <f>SUM(AZ10:AZ39)</f>
        <v>29306</v>
      </c>
      <c r="BA41" s="152">
        <f>SUM(BA10:BA39)</f>
        <v>29368</v>
      </c>
      <c r="BB41" s="152">
        <f>SUM(BB10:BB39)</f>
        <v>31585</v>
      </c>
      <c r="BC41" s="152">
        <f>AZ41-BA41</f>
        <v>-62</v>
      </c>
      <c r="BD41" s="153">
        <f>AP41</f>
        <v>8706.9560233577122</v>
      </c>
      <c r="BE41" s="153">
        <f>SUM(BE10:BE39)</f>
        <v>1316.0416666666665</v>
      </c>
      <c r="BF41" s="153">
        <f>SUM(BF10:BF39)</f>
        <v>11.953999999999999</v>
      </c>
      <c r="BG41" s="153">
        <f>SUM(BG10:BG39)</f>
        <v>11.733999999999998</v>
      </c>
      <c r="BH41" s="153">
        <f>AVERAGE(BH10:BH39)</f>
        <v>28.770666666666671</v>
      </c>
      <c r="BI41" s="153">
        <f>AVERAGE(BI10:BI39)</f>
        <v>26.52933333333333</v>
      </c>
      <c r="BJ41" s="153">
        <f>AVERAGE(BJ10:BJ39)</f>
        <v>21.829666666666665</v>
      </c>
      <c r="BK41" s="153">
        <f t="shared" ref="BK41:BR41" si="18">AVERAGE(BK10:BK39)</f>
        <v>23.425666666666665</v>
      </c>
      <c r="BL41" s="153">
        <f t="shared" si="18"/>
        <v>981.84066666666649</v>
      </c>
      <c r="BM41" s="153">
        <f t="shared" si="18"/>
        <v>50.108333333333334</v>
      </c>
      <c r="BN41" s="153">
        <f t="shared" si="18"/>
        <v>0.93204666666666669</v>
      </c>
      <c r="BO41" s="153">
        <f t="shared" si="18"/>
        <v>94.493333333333354</v>
      </c>
      <c r="BP41" s="153">
        <f t="shared" si="18"/>
        <v>86.622</v>
      </c>
      <c r="BQ41" s="153">
        <f t="shared" si="18"/>
        <v>12775.936666666666</v>
      </c>
      <c r="BR41" s="153">
        <f t="shared" si="18"/>
        <v>12661.033333333333</v>
      </c>
      <c r="BS41" s="6"/>
      <c r="BT41" s="155">
        <f>(SUM(BT10:BT39))</f>
        <v>23.687999999999999</v>
      </c>
      <c r="BU41" s="155">
        <f>(SUM(BU10:BU39))</f>
        <v>178.25</v>
      </c>
      <c r="BV41" s="155">
        <f>(SUM(BV10:BV39))</f>
        <v>179</v>
      </c>
      <c r="BX41" s="338">
        <f>SUM(BX10:BX39)</f>
        <v>720</v>
      </c>
      <c r="BY41" s="338">
        <f>SUM(BY10:BY39)</f>
        <v>179.94800000000001</v>
      </c>
    </row>
    <row r="42" spans="1:77"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161"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164"/>
      <c r="AX42" s="165" t="s">
        <v>102</v>
      </c>
      <c r="AY42" s="4"/>
      <c r="BQ42" s="5"/>
      <c r="BR42" s="5"/>
      <c r="BS42" s="6"/>
      <c r="BX42" s="169"/>
      <c r="BY42" s="169"/>
    </row>
    <row r="43" spans="1:77"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S43" s="169"/>
      <c r="AY43" s="170"/>
      <c r="AZ43" s="171"/>
      <c r="BA43" s="171"/>
      <c r="BB43" s="171"/>
      <c r="BC43" s="6"/>
      <c r="BQ43" s="5"/>
      <c r="BR43" s="5"/>
      <c r="BS43" s="6"/>
      <c r="BX43" s="169"/>
      <c r="BY43" s="169"/>
    </row>
    <row r="44" spans="1:77" ht="60.75" thickBot="1">
      <c r="B44" s="172" t="s">
        <v>103</v>
      </c>
      <c r="C44" s="173" t="s">
        <v>104</v>
      </c>
      <c r="D44" s="173"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173" t="s">
        <v>12</v>
      </c>
      <c r="U44" s="176" t="s">
        <v>13</v>
      </c>
      <c r="V44" s="173" t="s">
        <v>115</v>
      </c>
      <c r="W44" s="173" t="s">
        <v>15</v>
      </c>
      <c r="X44" s="173" t="s">
        <v>116</v>
      </c>
      <c r="Y44" s="173" t="s">
        <v>17</v>
      </c>
      <c r="Z44" s="173" t="s">
        <v>19</v>
      </c>
      <c r="AA44" s="173"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c r="BQ44" s="5"/>
      <c r="BR44" s="5"/>
      <c r="BS44" s="6"/>
      <c r="BX44" s="169"/>
      <c r="BY44" s="169"/>
    </row>
    <row r="45" spans="1:77">
      <c r="B45" s="184" t="s">
        <v>220</v>
      </c>
      <c r="C45" s="185">
        <f>IF(C6=0,"no data",AVERAGE(C6:C12))</f>
        <v>96.639999999999986</v>
      </c>
      <c r="D45" s="186">
        <f>IF(D6=0,"no data",AVERAGE(D6:D12))</f>
        <v>0.44110000000000005</v>
      </c>
      <c r="E45" s="185">
        <f>IF(E6=0,"no data",AVERAGE(E6:E12))</f>
        <v>107.14285714285714</v>
      </c>
      <c r="F45" s="185">
        <f>IF(F6=0,"no data",AVERAGE(F6:F12))</f>
        <v>85.428571428571431</v>
      </c>
      <c r="G45" s="185">
        <f>SUM(G6:G12)+INT(SUM(H6:H12)/60)</f>
        <v>168</v>
      </c>
      <c r="H45" s="185">
        <f>SUM(H6:H12)-INT(SUM(H6:H12)/60)*60</f>
        <v>0</v>
      </c>
      <c r="I45" s="185">
        <f>SUM(I6:I12)+INT(SUM(J6:J12)/60)</f>
        <v>168</v>
      </c>
      <c r="J45" s="185">
        <f>SUM(J6:J12)-INT(SUM(J6:J12)/60)*60</f>
        <v>0</v>
      </c>
      <c r="K45" s="185">
        <f>SUM(K6:K12)+INT(SUM(L6:L12)/60)</f>
        <v>0</v>
      </c>
      <c r="L45" s="185">
        <f>SUM(L6:L12)-INT(SUM(L6:L12)/60)*60</f>
        <v>0</v>
      </c>
      <c r="M45" s="185">
        <f>SUM(M6:M12)+INT(SUM(N6:N12)/60)</f>
        <v>0</v>
      </c>
      <c r="N45" s="185">
        <f>SUM(N6:N12)-INT(SUM(N6:N12)/60)*60</f>
        <v>0</v>
      </c>
      <c r="O45" s="185">
        <f>SUM(O6:O12)+INT(SUM(P6:P12)/60)</f>
        <v>48</v>
      </c>
      <c r="P45" s="185">
        <f>SUM(P6:P12)-INT(SUM(P6:P12)/60)*60</f>
        <v>0</v>
      </c>
      <c r="Q45" s="187">
        <f t="shared" ref="Q45:V45" si="19">IF(Q6=0,"no data", AVERAGE(Q6:Q12))</f>
        <v>3430.4285714285716</v>
      </c>
      <c r="R45" s="187">
        <f t="shared" si="19"/>
        <v>3042.1428571428573</v>
      </c>
      <c r="S45" s="187">
        <f t="shared" si="19"/>
        <v>3042.1428571428573</v>
      </c>
      <c r="T45" s="187">
        <f t="shared" si="19"/>
        <v>2974.8571428571427</v>
      </c>
      <c r="U45" s="187">
        <f t="shared" si="19"/>
        <v>3080.4285714285716</v>
      </c>
      <c r="V45" s="188">
        <f t="shared" si="19"/>
        <v>40.428571428571431</v>
      </c>
      <c r="W45" s="189" t="str">
        <f>IF(AND(W6=0,W7=0,W8=0,W9=0,W10=0,W11= 0,W12=0),"No outage",SUM(W6:W12))</f>
        <v>No outage</v>
      </c>
      <c r="X45" s="189">
        <f>IF(X6=0,"no data", AVERAGE(X6:X12))</f>
        <v>41.285714285714285</v>
      </c>
      <c r="Y45" s="189" t="str">
        <f>IF(AND(Y6=0,Y7=0,Y8=0,Y9=0,Y10=0,Y11= 0,Y12=0),"No outage",SUM(Y6:Y12))</f>
        <v>No outage</v>
      </c>
      <c r="Z45" s="189">
        <f>IF(AND(Z6=0,Z7=0,Z8=0,Z9=0,Z10=0, Z11=0,Z12=0),"No outage",SUM(Z6:Z12))</f>
        <v>420</v>
      </c>
      <c r="AA45" s="189" t="str">
        <f>IF(Y6=0,"no data", AVERAGE(AA6:AA12))</f>
        <v>no data</v>
      </c>
      <c r="AB45" s="185" t="str">
        <f>IF(Y6=0,"no data", SUM(AB6:AB12))</f>
        <v>no data</v>
      </c>
      <c r="AC45" s="185">
        <f>IF(AC6=0,"no data", SUM(AC6:AC12))</f>
        <v>-471</v>
      </c>
      <c r="AD45" s="188">
        <f t="shared" ref="AD45:AI45" si="20">IF(AD6=0,"no data", AVERAGE(AD6:AD12))</f>
        <v>134.71428571428572</v>
      </c>
      <c r="AE45" s="190">
        <f t="shared" si="20"/>
        <v>0.95387227614877557</v>
      </c>
      <c r="AF45" s="189">
        <f t="shared" si="20"/>
        <v>142.93452380952382</v>
      </c>
      <c r="AG45" s="190">
        <f t="shared" si="20"/>
        <v>0.86719336772819033</v>
      </c>
      <c r="AH45" s="190">
        <f t="shared" si="20"/>
        <v>1</v>
      </c>
      <c r="AI45" s="190">
        <f t="shared" si="20"/>
        <v>0.90775057526630809</v>
      </c>
      <c r="AJ45" s="189">
        <f>IF(AJ6=0,"no data", SUM(AJ6:AJ12))</f>
        <v>59.857999999999997</v>
      </c>
      <c r="AK45" s="189">
        <f>IF(AK6=0,"no data", AVERAGE(AK6:AK12))</f>
        <v>143.57999999999998</v>
      </c>
      <c r="AL45" s="189">
        <f>AJ45*AK45</f>
        <v>8594.4116399999984</v>
      </c>
      <c r="AM45" s="189">
        <f>IF(AM6=0,"no data", SUM(AM6:AM12))</f>
        <v>183.34</v>
      </c>
      <c r="AN45" s="189">
        <f>IF(AN6=0,"no data", AVERAGE(AN6:AN12))</f>
        <v>945.57142857142856</v>
      </c>
      <c r="AO45" s="189">
        <f>AM45*AN45</f>
        <v>173361.06571428571</v>
      </c>
      <c r="AP45" s="191">
        <f>IF(AP6=0,"no data", AVERAGE(AP6:AP12))</f>
        <v>8734.604170657205</v>
      </c>
      <c r="AQ45" s="192"/>
      <c r="AY45" s="170"/>
      <c r="AZ45" s="171"/>
      <c r="BA45" s="171"/>
      <c r="BB45" s="171"/>
      <c r="BQ45" s="5"/>
      <c r="BR45" s="5"/>
      <c r="BS45" s="6"/>
      <c r="BX45" s="169"/>
      <c r="BY45" s="169"/>
    </row>
    <row r="46" spans="1:77">
      <c r="B46" s="184" t="s">
        <v>250</v>
      </c>
      <c r="C46" s="193">
        <f>IF(C13=0,"no data", AVERAGE(C13:C19))</f>
        <v>94.585714285714289</v>
      </c>
      <c r="D46" s="194">
        <f>IF(D13=0,"no data", AVERAGE(D13:D19))</f>
        <v>0.52657142857142858</v>
      </c>
      <c r="E46" s="193">
        <f>IF(E13=0,"no data", AVERAGE(E13:E19))</f>
        <v>104.57142857142857</v>
      </c>
      <c r="F46" s="193">
        <f>IF(F13=0,"no data", AVERAGE(F13:F19))</f>
        <v>84.571428571428569</v>
      </c>
      <c r="G46" s="193">
        <f>SUM(G13:G19)+INT(SUM(H13:H19)/60)</f>
        <v>168</v>
      </c>
      <c r="H46" s="193">
        <f>SUM(H13:H19)-INT(SUM(I13:I19)/60)</f>
        <v>-2</v>
      </c>
      <c r="I46" s="193">
        <f>SUM(I13:I19)+INT(SUM(J13:J19)/60)</f>
        <v>156</v>
      </c>
      <c r="J46" s="193">
        <f>SUM(J13:J19)-INT(SUM(K13:K19)/60)*60</f>
        <v>42</v>
      </c>
      <c r="K46" s="193">
        <f>SUM(K13:K19)+INT(SUM(L13:L19)/60)</f>
        <v>0</v>
      </c>
      <c r="L46" s="193">
        <f>SUM(L13:L19)-INT(SUM(M13:M19)/60)*60</f>
        <v>0</v>
      </c>
      <c r="M46" s="193">
        <f>SUM(M13:M19)+INT(SUM(N13:N19)/60)</f>
        <v>0</v>
      </c>
      <c r="N46" s="193">
        <f>SUM(N13:N19)-INT(SUM(O13:O19)/60)*60</f>
        <v>0</v>
      </c>
      <c r="O46" s="193">
        <f>SUM(O13:O19)+INT(SUM(P13:P19)/60)</f>
        <v>36</v>
      </c>
      <c r="P46" s="193">
        <f>SUM(P7:P13)-INT(SUM(P13:P19)/60)*60</f>
        <v>0</v>
      </c>
      <c r="Q46" s="195">
        <f>IF(Q13=0,"no data", AVERAGE(Q13:Q19))</f>
        <v>3452</v>
      </c>
      <c r="R46" s="195">
        <f>IF(R13=0,"no data", AVERAGE(R13:R19))</f>
        <v>2911.7142857142858</v>
      </c>
      <c r="S46" s="195">
        <f>IF(S13=0,"no data", AVERAGE(S13:S19))</f>
        <v>2911.7142857142858</v>
      </c>
      <c r="T46" s="195">
        <f>IF(T13=0,"no data", SUM(T13:T19))</f>
        <v>19946</v>
      </c>
      <c r="U46" s="195">
        <f>IF(U13=0,"no data", SUM(U13:U19))</f>
        <v>20673</v>
      </c>
      <c r="V46" s="195">
        <f>IF(V13=0,"no data", AVERAGE(V13:V19))</f>
        <v>40.571428571428569</v>
      </c>
      <c r="W46" s="196" t="str">
        <f>IF(AND(W13=0,W14=0,W15=0,W16=0,W17=0,W18=0,W19=0),"No outage",SUM(W13:W19))</f>
        <v>No outage</v>
      </c>
      <c r="X46" s="196">
        <f>IF(AND(X13=0,X14=0,X15=0,X16=0,X17=0,X18=0,X19=0),"No outage",SUM(X13:X19))</f>
        <v>291</v>
      </c>
      <c r="Y46" s="195">
        <f>IF(Y13=0,"no data", AVERAGE(Y13:Y19))</f>
        <v>89.285714285714292</v>
      </c>
      <c r="Z46" s="196">
        <f>IF(AND(Z13=0,Z14=0,Z15=0,Z16=0,Z17=0,Z18=0,Z19=0),"No outage",SUM(Z13:Z19))</f>
        <v>420</v>
      </c>
      <c r="AA46" s="195" t="str">
        <f>IF(AA13=0,"no data", AVERAGE(AA13:AA19))</f>
        <v>no data</v>
      </c>
      <c r="AB46" s="195">
        <f>IF(AB13=0,"no data", SUM(AB13:AB19))</f>
        <v>727</v>
      </c>
      <c r="AC46" s="195">
        <f>IF(AC13=0,"no data", SUM(AC13:AC19))</f>
        <v>-436</v>
      </c>
      <c r="AD46" s="195">
        <f t="shared" ref="AD46:AI46" si="21">IF(AD13=0,"no data", AVERAGE(AD13:AD19))</f>
        <v>133</v>
      </c>
      <c r="AE46" s="197">
        <f t="shared" si="21"/>
        <v>0.92329794554183553</v>
      </c>
      <c r="AF46" s="195">
        <f t="shared" si="21"/>
        <v>143.83333333333334</v>
      </c>
      <c r="AG46" s="197">
        <f t="shared" si="21"/>
        <v>0.82503749534376514</v>
      </c>
      <c r="AH46" s="197">
        <f t="shared" si="21"/>
        <v>0.981970477316222</v>
      </c>
      <c r="AI46" s="197">
        <f t="shared" si="21"/>
        <v>0.86972996959699089</v>
      </c>
      <c r="AJ46" s="198">
        <f>IF(AJ13=0,"no data",SUM(AJ13:AJ19))</f>
        <v>55.435000000000002</v>
      </c>
      <c r="AK46" s="199">
        <f>IF(AK13=0,"no data", AVERAGE(AK13:AK19))</f>
        <v>143.20285714285711</v>
      </c>
      <c r="AL46" s="196">
        <f>AJ46*AK46</f>
        <v>7938.4503857142845</v>
      </c>
      <c r="AM46" s="196">
        <f>IF(AM13=0,"no data", SUM(AM13:AM19))</f>
        <v>176.61</v>
      </c>
      <c r="AN46" s="198">
        <f>IF(AN13=0,"no data",AVERAGE(AN13:AN19))</f>
        <v>944.71428571428567</v>
      </c>
      <c r="AO46" s="196">
        <f>AM46*AN46</f>
        <v>166845.99</v>
      </c>
      <c r="AP46" s="200">
        <f>IF(AP13=0,"no data", AVERAGE(AP13:AP19))</f>
        <v>8773.9611598107749</v>
      </c>
      <c r="AQ46" s="192"/>
      <c r="AY46" s="170"/>
      <c r="BA46" s="171"/>
      <c r="BQ46" s="5"/>
      <c r="BR46" s="5"/>
      <c r="BS46" s="6"/>
      <c r="BX46" s="169"/>
      <c r="BY46" s="169"/>
    </row>
    <row r="47" spans="1:77">
      <c r="A47" s="201"/>
      <c r="B47" s="184" t="s">
        <v>251</v>
      </c>
      <c r="C47" s="196">
        <f>IF(C20=0,"no data", AVERAGE(C20:C26))</f>
        <v>94.105714285714285</v>
      </c>
      <c r="D47" s="194">
        <f>IF(D20=0,"no data", AVERAGE(D20:D26))</f>
        <v>0.55375714285714284</v>
      </c>
      <c r="E47" s="196">
        <f>IF(E20=0,"no data", AVERAGE(E20:E26))</f>
        <v>103.85714285714286</v>
      </c>
      <c r="F47" s="196">
        <f>IF(F20=0,"no data", AVERAGE(F20:F26))</f>
        <v>84.714285714285708</v>
      </c>
      <c r="G47" s="193">
        <f>SUM(G20:G26)+INT(SUM(H20:H26)/60)</f>
        <v>168</v>
      </c>
      <c r="H47" s="193">
        <f>SUM(H20:H26)-INT(SUM(H26:H26)/60)*60</f>
        <v>0</v>
      </c>
      <c r="I47" s="193">
        <f>SUM(I20:I26)+INT(SUM(J20:J26)/60)</f>
        <v>168</v>
      </c>
      <c r="J47" s="193">
        <f>SUM(J20:J26)-INT(SUM(J20:J26)/60)*60</f>
        <v>0</v>
      </c>
      <c r="K47" s="193">
        <f>SUM(K20:K26)+INT(SUM(L20:L26)/60)</f>
        <v>0</v>
      </c>
      <c r="L47" s="193">
        <f>SUM(L20:L26)-INT(SUM(L20:L26)/60)*60</f>
        <v>0</v>
      </c>
      <c r="M47" s="193">
        <f>SUM(M20:M26)+INT(SUM(N20:N26)/60)</f>
        <v>0</v>
      </c>
      <c r="N47" s="193">
        <f>SUM(N20:N26)-INT(SUM(N20:N26)/60)*60</f>
        <v>0</v>
      </c>
      <c r="O47" s="193">
        <f>SUM(O20:O26)+INT(SUM(P20:P26)/60)</f>
        <v>0</v>
      </c>
      <c r="P47" s="193">
        <f>SUM(P20:P26)-INT(SUM(P20:P26)/60)*60</f>
        <v>0</v>
      </c>
      <c r="Q47" s="195">
        <f>IF(Q20=0,"no data", AVERAGE(Q20:Q26))</f>
        <v>3456.1428571428573</v>
      </c>
      <c r="R47" s="195">
        <f>IF(R20=0,"no data", AVERAGE(R20:R26))</f>
        <v>2927.4285714285716</v>
      </c>
      <c r="S47" s="195">
        <f>IF(S20=0,"no data", AVERAGE(S20:S26))</f>
        <v>2927.4285714285716</v>
      </c>
      <c r="T47" s="202">
        <f>IF(T20=0,"no data", SUM(T20:T26))</f>
        <v>20021</v>
      </c>
      <c r="U47" s="202">
        <f>IF(U20=0,"no data", SUM(U20:U26))</f>
        <v>20744</v>
      </c>
      <c r="V47" s="202">
        <f>IF(V20=0,"no data", AVERAGE(V20:V26))</f>
        <v>40.714285714285715</v>
      </c>
      <c r="W47" s="196" t="str">
        <f>IF(AND(W20=0,W21=0,W22=0,W23=0,W24=0,W25=0,W26=0),"No outage",SUM(W20:W26))</f>
        <v>No outage</v>
      </c>
      <c r="X47" s="196">
        <f>IF(AND(X20=0,X21=0,X22=0,X23=0,X24=0,X25=0,X26=0),"No outage",SUM(X20:X26))</f>
        <v>291</v>
      </c>
      <c r="Y47" s="202" t="str">
        <f>IF(Y20=0,"no data", AVERAGE(Y20:Y26))</f>
        <v>no data</v>
      </c>
      <c r="Z47" s="196">
        <f>IF(AND(Z20=0,Z21=0,Z22=0,Z23=0,Z24=0,Z25=0,Z26=0),"No outage",SUM(Z20:Z26))</f>
        <v>420</v>
      </c>
      <c r="AA47" s="196" t="str">
        <f>IF(AA20=0,"no data", AVERAGE(AA20:AA26))</f>
        <v>no data</v>
      </c>
      <c r="AB47" s="196">
        <f>IF(AB20=0,"no data", SUM(AB20:AB26))</f>
        <v>723</v>
      </c>
      <c r="AC47" s="202">
        <f>IF(AC20=0,"no data", SUM(AC20:AC26))</f>
        <v>-471</v>
      </c>
      <c r="AD47" s="196">
        <f t="shared" ref="AD47:AI47" si="22">IF(AD20=0,"no data", AVERAGE(AD20:AD26))</f>
        <v>127.14285714285714</v>
      </c>
      <c r="AE47" s="197">
        <f t="shared" si="22"/>
        <v>0.97128266473097213</v>
      </c>
      <c r="AF47" s="196">
        <f t="shared" si="22"/>
        <v>144.00595238095238</v>
      </c>
      <c r="AG47" s="197">
        <f t="shared" si="22"/>
        <v>0.82753701965602378</v>
      </c>
      <c r="AH47" s="197">
        <f t="shared" si="22"/>
        <v>1</v>
      </c>
      <c r="AI47" s="197">
        <f t="shared" si="22"/>
        <v>0.86744904032138082</v>
      </c>
      <c r="AJ47" s="196">
        <f>IF(AJ20=0,"no data", SUM(AJ20:AJ26))</f>
        <v>58.142000000000003</v>
      </c>
      <c r="AK47" s="196">
        <f>IF(AK20=0,"no data", AVERAGE(AK20:AK26))</f>
        <v>140.35142857142858</v>
      </c>
      <c r="AL47" s="196">
        <f>AJ47*AK47</f>
        <v>8160.3127600000016</v>
      </c>
      <c r="AM47" s="196">
        <f>IF(AM20=0,"no data", SUM(AM20:AM25))</f>
        <v>150.315</v>
      </c>
      <c r="AN47" s="196">
        <f>IF(AN20=0,"no data", AVERAGE(AN20:AN25))</f>
        <v>943.83333333333337</v>
      </c>
      <c r="AO47" s="196">
        <f>AM47*AN47</f>
        <v>141872.3075</v>
      </c>
      <c r="AP47" s="200">
        <f>IF(AP20=0,"no data", AVERAGE(AP20:AP26))</f>
        <v>8664.2417952878804</v>
      </c>
      <c r="AQ47" s="192"/>
      <c r="AR47" s="201"/>
      <c r="AS47" s="201"/>
      <c r="AT47" s="201"/>
      <c r="AU47" s="201"/>
      <c r="AV47" s="201"/>
      <c r="AW47" s="201"/>
      <c r="AX47" s="201"/>
      <c r="AY47" s="170"/>
      <c r="AZ47" s="201"/>
      <c r="BA47" s="171"/>
      <c r="BB47" s="201"/>
      <c r="BC47" s="201"/>
      <c r="BD47" s="201"/>
      <c r="BE47" s="201"/>
      <c r="BQ47" s="5"/>
      <c r="BR47" s="5"/>
      <c r="BS47" s="6"/>
      <c r="BX47" s="169"/>
      <c r="BY47" s="169"/>
    </row>
    <row r="48" spans="1:77">
      <c r="B48" s="184" t="s">
        <v>252</v>
      </c>
      <c r="C48" s="196">
        <f>IF(C21=0,"no data", AVERAGE(C27:C33))</f>
        <v>90.785714285714292</v>
      </c>
      <c r="D48" s="194">
        <f>IF(D21=0,"no data", AVERAGE(D27:D33))</f>
        <v>0.6398571428571429</v>
      </c>
      <c r="E48" s="196">
        <f>IF(E21=0,"no data", AVERAGE(E27:E33))</f>
        <v>99.428571428571431</v>
      </c>
      <c r="F48" s="196">
        <f>IF(F21=0,"no data", AVERAGE(F27:F33))</f>
        <v>81.142857142857139</v>
      </c>
      <c r="G48" s="193">
        <f>SUM(G27:G33)+INT(SUM(H27:H33)/60)</f>
        <v>168</v>
      </c>
      <c r="H48" s="193">
        <f>SUM(H27:H33)-INT(SUM(H27:H33)/60)*60</f>
        <v>0</v>
      </c>
      <c r="I48" s="193">
        <f>SUM(I27:I33)+INT(SUM(J27:J33)/60)</f>
        <v>168</v>
      </c>
      <c r="J48" s="193">
        <f>SUM(J27:J33)-INT(SUM(J27:J33)/60)*60</f>
        <v>0</v>
      </c>
      <c r="K48" s="193">
        <f>SUM(K27:K33)+INT(SUM(L27:L33)/60)</f>
        <v>0</v>
      </c>
      <c r="L48" s="193">
        <f>SUM(L27:L33)-INT(SUM(L27:L33)/60)*60</f>
        <v>0</v>
      </c>
      <c r="M48" s="193">
        <f>SUM(M27:M33)+INT(SUM(N27:N33)/60)</f>
        <v>0</v>
      </c>
      <c r="N48" s="193">
        <f>SUM(N27:N33)-INT(SUM(N27:N33)/60)*60</f>
        <v>0</v>
      </c>
      <c r="O48" s="193">
        <f>SUM(O27:O33)+INT(SUM(P27:P33)/60)</f>
        <v>0</v>
      </c>
      <c r="P48" s="193">
        <f>SUM(P27:P33)-INT(SUM(P27:P33)/60)*60</f>
        <v>0</v>
      </c>
      <c r="Q48" s="195">
        <f>IF(Q27=0,"no data", AVERAGE(Q27:Q33))</f>
        <v>3484.1428571428573</v>
      </c>
      <c r="R48" s="195">
        <f>IF(R27=0,"no data", AVERAGE(R27:R33))</f>
        <v>2937.4285714285716</v>
      </c>
      <c r="S48" s="195">
        <f>IF(S27=0,"no data", AVERAGE(S27:S33))</f>
        <v>2937.4285714285716</v>
      </c>
      <c r="T48" s="195">
        <f>IF(T27=0,"no data", SUM(T27:T33))</f>
        <v>20096</v>
      </c>
      <c r="U48" s="195">
        <f>IF(U27=0,"no data", SUM(U27:U33))</f>
        <v>20804</v>
      </c>
      <c r="V48" s="202">
        <f>IF(V27=0,"no data", AVERAGE(V27:V33))</f>
        <v>40.714285714285715</v>
      </c>
      <c r="W48" s="196" t="str">
        <f>IF(AND(W27=0,W28=0,W29=0,W30=0,W31=0,W32=0,W33=0),"No outage",SUM(W27:W33))</f>
        <v>No outage</v>
      </c>
      <c r="X48" s="196">
        <f>IF(AND(X27=0,X28=0,X29=0,X30=0,X31=0,X32=0,X33=0),"No outage",SUM(X27:X33))</f>
        <v>289</v>
      </c>
      <c r="Y48" s="202" t="str">
        <f>IF(Y27=0,"no data", AVERAGE(Y27:Y33))</f>
        <v>no data</v>
      </c>
      <c r="Z48" s="196">
        <f>IF(AND(Z27=0,Z28=0,Z29=0,Z30=0,Z31=0,Z32=0,Z33=0),"No outage",SUM(Z27:Z33))</f>
        <v>420</v>
      </c>
      <c r="AA48" s="196" t="str">
        <f>IF(AA27=0,"no data", AVERAGE(AA27:AA33))</f>
        <v>no data</v>
      </c>
      <c r="AB48" s="195">
        <f>IF(AB27=0,"no data", SUM(AB27:AB33))</f>
        <v>708</v>
      </c>
      <c r="AC48" s="195">
        <f>IF(AC27=0,"no data", SUM(AC27:AC33))</f>
        <v>-466</v>
      </c>
      <c r="AD48" s="202">
        <f t="shared" ref="AD48:AI48" si="23">IF(AD27=0,"no data", AVERAGE(AD27:AD33))</f>
        <v>127.14285714285714</v>
      </c>
      <c r="AE48" s="194">
        <f t="shared" si="23"/>
        <v>0.9740260061356798</v>
      </c>
      <c r="AF48" s="196">
        <f t="shared" si="23"/>
        <v>145.17261904761904</v>
      </c>
      <c r="AG48" s="194">
        <f t="shared" si="23"/>
        <v>0.8239632351773335</v>
      </c>
      <c r="AH48" s="194">
        <f t="shared" si="23"/>
        <v>1</v>
      </c>
      <c r="AI48" s="194">
        <f t="shared" si="23"/>
        <v>0.86818949704775306</v>
      </c>
      <c r="AJ48" s="195">
        <f>IF(AJ27=0,"no data", SUM(AJ27:AJ33))</f>
        <v>56.905000000000001</v>
      </c>
      <c r="AK48" s="196">
        <f>IF(AK27=0,"no data", AVERAGE(AK27:AK33))</f>
        <v>139.97999999999999</v>
      </c>
      <c r="AL48" s="196">
        <f>AJ48*AK48</f>
        <v>7965.5618999999997</v>
      </c>
      <c r="AM48" s="196">
        <f>IF(AM27=0,"no data", SUM(AM27:AM33))</f>
        <v>176.09800000000001</v>
      </c>
      <c r="AN48" s="196">
        <f>IF(AN27=0,"no data", AVERAGE(AN27:AN33))</f>
        <v>944.28571428571433</v>
      </c>
      <c r="AO48" s="196">
        <f>AM48*AN48</f>
        <v>166286.82571428575</v>
      </c>
      <c r="AP48" s="200">
        <f>IF(AP27=0,"no data", AVERAGE(AP27:AP33))</f>
        <v>8671.340051519097</v>
      </c>
      <c r="AQ48" s="192"/>
      <c r="AY48" s="170"/>
      <c r="BA48" s="171"/>
      <c r="BQ48" s="5"/>
      <c r="BR48" s="5"/>
      <c r="BS48" s="6"/>
      <c r="BX48" s="169"/>
      <c r="BY48" s="169"/>
    </row>
    <row r="49" spans="2:77" ht="15.75" thickBot="1">
      <c r="B49" s="184" t="s">
        <v>253</v>
      </c>
      <c r="C49" s="339">
        <f>IF(C34=0,"no data", AVERAGE(C34:C40))</f>
        <v>91.641666666666666</v>
      </c>
      <c r="D49" s="339">
        <f>IF(D34=0,"no data", AVERAGE(D34:D40))</f>
        <v>0.66631666666666678</v>
      </c>
      <c r="E49" s="339">
        <f>IF(E34=0,"no data", AVERAGE(E34:E40))</f>
        <v>99.166666666666671</v>
      </c>
      <c r="F49" s="339">
        <f>IF(F34=0,"no data", AVERAGE(F34:F40))</f>
        <v>84</v>
      </c>
      <c r="G49" s="340">
        <f>SUM(G34:G40)+INT(SUM(H34:H40)/60)</f>
        <v>143</v>
      </c>
      <c r="H49" s="340">
        <f>SUM(H34:H40)-INT(SUM(H34:H40)/60)*60</f>
        <v>39</v>
      </c>
      <c r="I49" s="340">
        <f>SUM(I34:I40)+INT(SUM(J34:J40)/60)</f>
        <v>144</v>
      </c>
      <c r="J49" s="340">
        <f>SUM(J34:J40)-INT(SUM(J34:J40)/60)*60</f>
        <v>0</v>
      </c>
      <c r="K49" s="340">
        <f>SUM(K34:K40)+INT(SUM(L34:L40)/60)</f>
        <v>0</v>
      </c>
      <c r="L49" s="340">
        <f>SUM(L34:L40)-INT(SUM(L34:L40)/60)*60</f>
        <v>0</v>
      </c>
      <c r="M49" s="340">
        <f>SUM(M34:M40)+INT(SUM(N34:N40)/60)</f>
        <v>0</v>
      </c>
      <c r="N49" s="340">
        <f>SUM(N34:N40)-INT(SUM(N34:N40)/60)*60</f>
        <v>0</v>
      </c>
      <c r="O49" s="340">
        <f>SUM(O34:O40)+INT(SUM(P34:P40)/60)</f>
        <v>47</v>
      </c>
      <c r="P49" s="340">
        <f>SUM(P34:P40)-INT(SUM(P34:P40)/60)*60</f>
        <v>3</v>
      </c>
      <c r="Q49" s="341">
        <f>IF(Q28=0,"no data", AVERAGE(Q34:Q40))</f>
        <v>3481.3333333333335</v>
      </c>
      <c r="R49" s="341">
        <f>IF(R34=0,"no data", AVERAGE(R34:R40))</f>
        <v>3052</v>
      </c>
      <c r="S49" s="341">
        <f>IF(S34=0,"no data", AVERAGE(S34:S40))</f>
        <v>3044.6666666666665</v>
      </c>
      <c r="T49" s="341">
        <f>IF(T34=0,"no data", SUM(T34:T40))</f>
        <v>17893</v>
      </c>
      <c r="U49" s="341">
        <f>IF(U34=0,"no data", SUM(U34:U40))</f>
        <v>18516</v>
      </c>
      <c r="V49" s="342">
        <f>IF(V34=0,"no data", AVERAGE(V34:V40))</f>
        <v>40.666666666666664</v>
      </c>
      <c r="W49" s="339" t="e">
        <f>IF(AND(W34=0,W35=0,W36=0,W37=0,W38=0,W39=0,#REF!=0),"No outage",SUM(W34:W40))</f>
        <v>#REF!</v>
      </c>
      <c r="X49" s="339" t="e">
        <f>IF(AND(X34=0,X35=0,X36=0,X37=0,X38=0,X39=0,#REF!=0),"No outage",SUM(X34:X40))</f>
        <v>#REF!</v>
      </c>
      <c r="Y49" s="342" t="str">
        <f>IF(Y34=0,"no data", AVERAGE(Y34:Y40))</f>
        <v>no data</v>
      </c>
      <c r="Z49" s="339" t="e">
        <f>IF(AND(Z34=0,Z35=0,Z36=0,Z37=0,Z38=0,Z39=0,#REF!=0),"No outage",SUM(Z34:Z40))</f>
        <v>#REF!</v>
      </c>
      <c r="AA49" s="339" t="str">
        <f>IF(AA34=0,"no data", AVERAGE(AA34:AA40))</f>
        <v>no data</v>
      </c>
      <c r="AB49" s="341">
        <f>IF(AB34=0,"no data", SUM(AB34:AB40))</f>
        <v>623</v>
      </c>
      <c r="AC49" s="341">
        <f>IF(AC34=0,"no data", SUM(AC34:AC40))</f>
        <v>-375</v>
      </c>
      <c r="AD49" s="342">
        <f>IF(AD34=0,"no data", AVERAGE(AD34:AD40))</f>
        <v>135.16666666666666</v>
      </c>
      <c r="AE49" s="343">
        <f>IF(AE34=0,"no data", AVERAGE(AE34:AE40))</f>
        <v>0.95222222438225712</v>
      </c>
      <c r="AF49" s="339">
        <f>IF(AF34=0,"no data", AVERAGE(AF34:AF40))</f>
        <v>145.05555555555554</v>
      </c>
      <c r="AG49" s="343">
        <f>IF(AG34=0,"no data", AVERAGE(AG34:AG40))</f>
        <v>0.85666573989779904</v>
      </c>
      <c r="AH49" s="343" t="e">
        <f>IF(AH28=0,"no data", AVERAGE(AH34:AH40))</f>
        <v>#DIV/0!</v>
      </c>
      <c r="AI49" s="343">
        <f>IF(AI34=0,"no data", AVERAGE(AI34:AI40))</f>
        <v>0.91301256294981947</v>
      </c>
      <c r="AJ49" s="341">
        <f>IF(AJ34=0,"no data", SUM(AJ34:AJ40))</f>
        <v>48.123000000000005</v>
      </c>
      <c r="AK49" s="339">
        <f>IF(AK34=0,"no data", AVERAGE(AK34:AK40))</f>
        <v>141.05666666666664</v>
      </c>
      <c r="AL49" s="339">
        <f>AJ49*AK49</f>
        <v>6788.0699699999996</v>
      </c>
      <c r="AM49" s="339">
        <f>IF(AM34=0,"no data", SUM(AM34:AM40))</f>
        <v>158.97499999999999</v>
      </c>
      <c r="AN49" s="339">
        <f>IF(AN34=0,"no data", AVERAGE(AN34:AN40))</f>
        <v>943.59188666666671</v>
      </c>
      <c r="AO49" s="339">
        <f>AM49*AN49</f>
        <v>150007.52018283334</v>
      </c>
      <c r="AP49" s="344">
        <f>IF(AP34=0,"no data", AVERAGE(AP34:AP40))</f>
        <v>8760.9119441985458</v>
      </c>
      <c r="AQ49" s="192"/>
      <c r="AY49" s="170"/>
      <c r="BA49" s="171"/>
      <c r="BQ49" s="5"/>
      <c r="BR49" s="5"/>
      <c r="BS49" s="6"/>
      <c r="BX49" s="169"/>
      <c r="BY49" s="169"/>
    </row>
    <row r="50" spans="2:77" ht="15.75">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89"/>
      <c r="AG50" s="204"/>
      <c r="AH50" s="204"/>
      <c r="AI50" s="204"/>
      <c r="AJ50" s="204"/>
      <c r="AK50" s="204"/>
      <c r="AL50" s="204"/>
      <c r="AP50" s="290"/>
      <c r="AQ50" s="292"/>
      <c r="AR50" s="292"/>
      <c r="AY50" s="170"/>
      <c r="BA50" s="171"/>
      <c r="BQ50" s="5"/>
      <c r="BR50" s="5"/>
      <c r="BS50" s="6"/>
      <c r="BX50" s="169"/>
      <c r="BY50" s="169"/>
    </row>
    <row r="51" spans="2:77">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5"/>
      <c r="BR51" s="5"/>
      <c r="BS51" s="6"/>
      <c r="BX51" s="169"/>
      <c r="BY51" s="169"/>
    </row>
    <row r="52" spans="2:77" ht="15.75" thickBot="1">
      <c r="B52" s="203"/>
      <c r="C52" s="204"/>
      <c r="D52" s="204"/>
      <c r="E52" s="204"/>
      <c r="F52" s="205"/>
      <c r="G52" s="205"/>
      <c r="H52" s="205"/>
      <c r="I52" s="205"/>
      <c r="J52" s="206"/>
      <c r="K52" s="206"/>
      <c r="L52" s="206"/>
      <c r="M52" s="206"/>
      <c r="N52" s="207"/>
      <c r="O52" s="207"/>
      <c r="P52" s="204"/>
      <c r="Q52" s="204"/>
      <c r="R52" s="204"/>
      <c r="S52" s="204"/>
      <c r="T52" s="204"/>
      <c r="U52" s="204"/>
      <c r="V52" s="204"/>
      <c r="W52" s="204"/>
      <c r="X52" s="204"/>
      <c r="Y52" s="204"/>
      <c r="Z52" s="204"/>
      <c r="AA52" s="204"/>
      <c r="AB52" s="207"/>
      <c r="AC52" s="207"/>
      <c r="AD52" s="204"/>
      <c r="AE52" s="207"/>
      <c r="AF52" s="207"/>
      <c r="AG52" s="204"/>
      <c r="AH52" s="204"/>
      <c r="AI52" s="204"/>
      <c r="AJ52" s="204"/>
      <c r="AK52" s="204"/>
      <c r="AL52" s="204"/>
      <c r="AP52" s="183"/>
      <c r="AQ52" s="183"/>
      <c r="AR52" s="183"/>
      <c r="AY52" s="170"/>
      <c r="BA52" s="171"/>
      <c r="BQ52" s="5"/>
      <c r="BR52" s="5"/>
      <c r="BS52" s="6"/>
      <c r="BX52" s="169"/>
      <c r="BY52" s="169"/>
    </row>
    <row r="53" spans="2:77" ht="16.5" thickTop="1">
      <c r="B53" s="208" t="s">
        <v>123</v>
      </c>
      <c r="C53" s="713" t="s">
        <v>124</v>
      </c>
      <c r="D53" s="713"/>
      <c r="E53" s="713"/>
      <c r="F53" s="713"/>
      <c r="G53" s="713"/>
      <c r="H53" s="713"/>
      <c r="I53" s="713"/>
      <c r="J53" s="713"/>
      <c r="K53" s="713"/>
      <c r="L53" s="713"/>
      <c r="M53" s="713"/>
      <c r="N53" s="713"/>
      <c r="O53" s="713"/>
      <c r="P53" s="713"/>
      <c r="Q53" s="713"/>
      <c r="R53" s="713"/>
      <c r="S53" s="713"/>
      <c r="T53" s="713"/>
      <c r="U53" s="713"/>
      <c r="V53" s="713"/>
      <c r="W53" s="713"/>
      <c r="X53" s="713"/>
      <c r="Y53" s="713"/>
      <c r="Z53" s="713"/>
      <c r="AA53" s="713"/>
      <c r="AB53" s="713"/>
      <c r="AC53" s="713"/>
      <c r="AD53" s="714"/>
      <c r="AE53" s="207"/>
      <c r="AF53" s="207"/>
      <c r="AG53" s="204"/>
      <c r="AH53" s="204"/>
      <c r="AI53" s="204"/>
      <c r="AJ53" s="204"/>
      <c r="AK53" s="204"/>
      <c r="AL53" s="204"/>
      <c r="AP53" s="183"/>
      <c r="AQ53" s="183"/>
      <c r="AR53" s="183"/>
      <c r="AY53" s="170"/>
      <c r="BQ53" s="5"/>
      <c r="BR53" s="5"/>
      <c r="BS53" s="6"/>
      <c r="BX53" s="169"/>
      <c r="BY53" s="169"/>
    </row>
    <row r="54" spans="2:77" ht="15.75">
      <c r="B54" s="209">
        <v>42887</v>
      </c>
      <c r="C54" s="709" t="s">
        <v>254</v>
      </c>
      <c r="D54" s="710"/>
      <c r="E54" s="710"/>
      <c r="F54" s="710"/>
      <c r="G54" s="710"/>
      <c r="H54" s="710"/>
      <c r="I54" s="710"/>
      <c r="J54" s="710"/>
      <c r="K54" s="710"/>
      <c r="L54" s="710"/>
      <c r="M54" s="710"/>
      <c r="N54" s="710"/>
      <c r="O54" s="710"/>
      <c r="P54" s="710"/>
      <c r="Q54" s="710"/>
      <c r="R54" s="710"/>
      <c r="S54" s="710"/>
      <c r="T54" s="710"/>
      <c r="U54" s="710"/>
      <c r="V54" s="710"/>
      <c r="W54" s="710"/>
      <c r="X54" s="710"/>
      <c r="Y54" s="710"/>
      <c r="Z54" s="710"/>
      <c r="AA54" s="710"/>
      <c r="AB54" s="710"/>
      <c r="AC54" s="710"/>
      <c r="AD54" s="711"/>
      <c r="AE54" s="207"/>
      <c r="AF54" s="207"/>
      <c r="AG54" s="204"/>
      <c r="AH54" s="204"/>
      <c r="AI54" s="204"/>
      <c r="AJ54" s="204"/>
      <c r="AK54" s="204"/>
      <c r="AL54" s="204"/>
      <c r="AP54" s="183"/>
      <c r="AQ54" s="183"/>
      <c r="AR54" s="183"/>
      <c r="AY54" s="170"/>
      <c r="BQ54" s="5"/>
      <c r="BR54" s="5"/>
      <c r="BS54" s="6"/>
      <c r="BX54" s="169"/>
      <c r="BY54" s="169"/>
    </row>
    <row r="55" spans="2:77" ht="15.75">
      <c r="B55" s="209">
        <v>42888</v>
      </c>
      <c r="C55" s="528" t="s">
        <v>255</v>
      </c>
      <c r="D55" s="529"/>
      <c r="E55" s="529"/>
      <c r="F55" s="529"/>
      <c r="G55" s="529"/>
      <c r="H55" s="529"/>
      <c r="I55" s="529"/>
      <c r="J55" s="529"/>
      <c r="K55" s="529"/>
      <c r="L55" s="529"/>
      <c r="M55" s="529"/>
      <c r="N55" s="529"/>
      <c r="O55" s="529"/>
      <c r="P55" s="529"/>
      <c r="Q55" s="529"/>
      <c r="R55" s="529"/>
      <c r="S55" s="529"/>
      <c r="T55" s="529"/>
      <c r="U55" s="529"/>
      <c r="V55" s="529"/>
      <c r="W55" s="529"/>
      <c r="X55" s="529"/>
      <c r="Y55" s="529"/>
      <c r="Z55" s="529"/>
      <c r="AA55" s="529"/>
      <c r="AB55" s="529"/>
      <c r="AC55" s="529"/>
      <c r="AD55" s="530"/>
      <c r="AE55" s="207"/>
      <c r="AF55" s="207"/>
      <c r="AG55" s="204"/>
      <c r="AH55" s="204"/>
      <c r="AI55" s="204"/>
      <c r="AJ55" s="204"/>
      <c r="AK55" s="204"/>
      <c r="AL55" s="204"/>
      <c r="AP55" s="183"/>
      <c r="AQ55" s="183"/>
      <c r="AR55" s="183"/>
      <c r="AY55" s="170"/>
      <c r="BQ55" s="5"/>
      <c r="BR55" s="5"/>
      <c r="BS55" s="6"/>
      <c r="BX55" s="169"/>
      <c r="BY55" s="169"/>
    </row>
    <row r="56" spans="2:77" ht="15.75">
      <c r="B56" s="209">
        <v>42889</v>
      </c>
      <c r="C56" s="528" t="s">
        <v>256</v>
      </c>
      <c r="D56" s="529"/>
      <c r="E56" s="529"/>
      <c r="F56" s="529"/>
      <c r="G56" s="529"/>
      <c r="H56" s="529"/>
      <c r="I56" s="529"/>
      <c r="J56" s="529"/>
      <c r="K56" s="529"/>
      <c r="L56" s="529"/>
      <c r="M56" s="529"/>
      <c r="N56" s="529"/>
      <c r="O56" s="529"/>
      <c r="P56" s="529"/>
      <c r="Q56" s="529"/>
      <c r="R56" s="529"/>
      <c r="S56" s="529"/>
      <c r="T56" s="529"/>
      <c r="U56" s="529"/>
      <c r="V56" s="529"/>
      <c r="W56" s="529"/>
      <c r="X56" s="529"/>
      <c r="Y56" s="529"/>
      <c r="Z56" s="529"/>
      <c r="AA56" s="529"/>
      <c r="AB56" s="529"/>
      <c r="AC56" s="529"/>
      <c r="AD56" s="530"/>
      <c r="AE56" s="207"/>
      <c r="AF56" s="207"/>
      <c r="AG56" s="204"/>
      <c r="AH56" s="204"/>
      <c r="AI56" s="204"/>
      <c r="AJ56" s="204"/>
      <c r="AK56" s="204"/>
      <c r="AL56" s="204"/>
      <c r="AP56" s="183"/>
      <c r="AQ56" s="183"/>
      <c r="AR56" s="183"/>
      <c r="AY56" s="170"/>
      <c r="BQ56" s="5"/>
      <c r="BR56" s="5"/>
      <c r="BS56" s="6"/>
      <c r="BX56" s="169"/>
      <c r="BY56" s="169"/>
    </row>
    <row r="57" spans="2:77" ht="15.75">
      <c r="B57" s="209">
        <v>42890</v>
      </c>
      <c r="C57" s="528" t="s">
        <v>257</v>
      </c>
      <c r="D57" s="529"/>
      <c r="E57" s="529"/>
      <c r="F57" s="529"/>
      <c r="G57" s="529"/>
      <c r="H57" s="529"/>
      <c r="I57" s="529"/>
      <c r="J57" s="529"/>
      <c r="K57" s="529"/>
      <c r="L57" s="529"/>
      <c r="M57" s="529"/>
      <c r="N57" s="529"/>
      <c r="O57" s="529"/>
      <c r="P57" s="529"/>
      <c r="Q57" s="529"/>
      <c r="R57" s="529"/>
      <c r="S57" s="529"/>
      <c r="T57" s="529"/>
      <c r="U57" s="529"/>
      <c r="V57" s="529"/>
      <c r="W57" s="529"/>
      <c r="X57" s="529"/>
      <c r="Y57" s="529"/>
      <c r="Z57" s="529"/>
      <c r="AA57" s="529"/>
      <c r="AB57" s="529"/>
      <c r="AC57" s="529"/>
      <c r="AD57" s="530"/>
      <c r="AE57" s="207"/>
      <c r="AF57" s="207"/>
      <c r="AG57" s="204"/>
      <c r="AH57" s="204"/>
      <c r="AI57" s="204"/>
      <c r="AJ57" s="204"/>
      <c r="AK57" s="204"/>
      <c r="AL57" s="204"/>
      <c r="AP57" s="183"/>
      <c r="AQ57" s="183"/>
      <c r="AR57" s="183"/>
      <c r="AY57" s="170"/>
      <c r="BQ57" s="5"/>
      <c r="BR57" s="5"/>
      <c r="BS57" s="6"/>
      <c r="BX57" s="169"/>
      <c r="BY57" s="169"/>
    </row>
    <row r="58" spans="2:77" ht="15.75">
      <c r="B58" s="209">
        <v>42891</v>
      </c>
      <c r="C58" s="709" t="s">
        <v>258</v>
      </c>
      <c r="D58" s="710"/>
      <c r="E58" s="710"/>
      <c r="F58" s="710"/>
      <c r="G58" s="710"/>
      <c r="H58" s="710"/>
      <c r="I58" s="710"/>
      <c r="J58" s="710"/>
      <c r="K58" s="710"/>
      <c r="L58" s="710"/>
      <c r="M58" s="710"/>
      <c r="N58" s="710"/>
      <c r="O58" s="710"/>
      <c r="P58" s="710"/>
      <c r="Q58" s="710"/>
      <c r="R58" s="710"/>
      <c r="S58" s="710"/>
      <c r="T58" s="710"/>
      <c r="U58" s="710"/>
      <c r="V58" s="710"/>
      <c r="W58" s="710"/>
      <c r="X58" s="710"/>
      <c r="Y58" s="710"/>
      <c r="Z58" s="710"/>
      <c r="AA58" s="710"/>
      <c r="AB58" s="710"/>
      <c r="AC58" s="710"/>
      <c r="AD58" s="711"/>
      <c r="AE58" s="207"/>
      <c r="AF58" s="207"/>
      <c r="AG58" s="204"/>
      <c r="AH58" s="204"/>
      <c r="AI58" s="204"/>
      <c r="AJ58" s="204"/>
      <c r="AK58" s="204"/>
      <c r="AL58" s="204"/>
      <c r="AP58" s="183"/>
      <c r="AQ58" s="183"/>
      <c r="AR58" s="183"/>
      <c r="AY58" s="170"/>
      <c r="BQ58" s="5"/>
      <c r="BR58" s="5"/>
      <c r="BS58" s="6"/>
      <c r="BX58" s="169"/>
      <c r="BY58" s="169"/>
    </row>
    <row r="59" spans="2:77" ht="15.75">
      <c r="B59" s="209">
        <v>42892</v>
      </c>
      <c r="C59" s="709" t="s">
        <v>259</v>
      </c>
      <c r="D59" s="710"/>
      <c r="E59" s="710"/>
      <c r="F59" s="710"/>
      <c r="G59" s="710"/>
      <c r="H59" s="710"/>
      <c r="I59" s="710"/>
      <c r="J59" s="710"/>
      <c r="K59" s="710"/>
      <c r="L59" s="710"/>
      <c r="M59" s="710"/>
      <c r="N59" s="710"/>
      <c r="O59" s="710"/>
      <c r="P59" s="710"/>
      <c r="Q59" s="710"/>
      <c r="R59" s="710"/>
      <c r="S59" s="710"/>
      <c r="T59" s="710"/>
      <c r="U59" s="710"/>
      <c r="V59" s="710"/>
      <c r="W59" s="710"/>
      <c r="X59" s="710"/>
      <c r="Y59" s="710"/>
      <c r="Z59" s="710"/>
      <c r="AA59" s="710"/>
      <c r="AB59" s="710"/>
      <c r="AC59" s="710"/>
      <c r="AD59" s="711"/>
      <c r="AE59" s="207"/>
      <c r="AF59" s="207"/>
      <c r="AG59" s="204"/>
      <c r="AH59" s="204"/>
      <c r="AI59" s="204"/>
      <c r="AJ59" s="204"/>
      <c r="AK59" s="204"/>
      <c r="AL59" s="204"/>
      <c r="AP59" s="183"/>
      <c r="AQ59" s="183"/>
      <c r="AR59" s="183"/>
      <c r="AY59" s="170"/>
      <c r="BQ59" s="5"/>
      <c r="BR59" s="5"/>
      <c r="BS59" s="6"/>
      <c r="BX59" s="169"/>
      <c r="BY59" s="169"/>
    </row>
    <row r="60" spans="2:77" ht="15.75">
      <c r="B60" s="209">
        <v>42893</v>
      </c>
      <c r="C60" s="528" t="s">
        <v>260</v>
      </c>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30"/>
      <c r="AE60" s="207"/>
      <c r="AF60" s="207"/>
      <c r="AG60" s="204"/>
      <c r="AH60" s="204"/>
      <c r="AI60" s="204"/>
      <c r="AJ60" s="204"/>
      <c r="AK60" s="204"/>
      <c r="AL60" s="204"/>
      <c r="AP60" s="183"/>
      <c r="AQ60" s="183"/>
      <c r="AR60" s="183"/>
      <c r="AY60" s="170"/>
      <c r="BQ60" s="5"/>
      <c r="BR60" s="5"/>
      <c r="BS60" s="6"/>
      <c r="BX60" s="169"/>
      <c r="BY60" s="169"/>
    </row>
    <row r="61" spans="2:77" ht="15.75">
      <c r="B61" s="209">
        <v>42894</v>
      </c>
      <c r="C61" s="528" t="s">
        <v>261</v>
      </c>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30"/>
      <c r="AE61" s="207"/>
      <c r="AF61" s="207"/>
      <c r="AG61" s="204"/>
      <c r="AH61" s="204"/>
      <c r="AI61" s="204"/>
      <c r="AJ61" s="204"/>
      <c r="AK61" s="204"/>
      <c r="AL61" s="204"/>
      <c r="AP61" s="183"/>
      <c r="AQ61" s="183"/>
      <c r="AR61" s="183"/>
      <c r="AY61" s="170"/>
      <c r="BQ61" s="5"/>
      <c r="BR61" s="5"/>
      <c r="BS61" s="6"/>
      <c r="BX61" s="169"/>
      <c r="BY61" s="169"/>
    </row>
    <row r="62" spans="2:77" ht="15.75">
      <c r="B62" s="209">
        <v>42895</v>
      </c>
      <c r="C62" s="528" t="s">
        <v>262</v>
      </c>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30"/>
      <c r="AE62" s="207"/>
      <c r="AF62" s="207"/>
      <c r="AG62" s="204"/>
      <c r="AH62" s="204"/>
      <c r="AI62" s="204"/>
      <c r="AJ62" s="204"/>
      <c r="AK62" s="204"/>
      <c r="AL62" s="204"/>
      <c r="AP62" s="183"/>
      <c r="AQ62" s="183"/>
      <c r="AR62" s="183"/>
      <c r="AY62" s="170"/>
      <c r="BQ62" s="5"/>
      <c r="BR62" s="5"/>
      <c r="BS62" s="6"/>
      <c r="BX62" s="169"/>
      <c r="BY62" s="169"/>
    </row>
    <row r="63" spans="2:77" ht="15.75">
      <c r="B63" s="209">
        <v>42896</v>
      </c>
      <c r="C63" s="528" t="s">
        <v>263</v>
      </c>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30"/>
      <c r="AE63" s="207"/>
      <c r="AF63" s="207"/>
      <c r="AG63" s="204"/>
      <c r="AH63" s="204"/>
      <c r="AI63" s="204"/>
      <c r="AJ63" s="204"/>
      <c r="AK63" s="204"/>
      <c r="AL63" s="204"/>
      <c r="AP63" s="183"/>
      <c r="AQ63" s="183"/>
      <c r="AR63" s="183"/>
      <c r="AY63" s="170"/>
      <c r="BQ63" s="5"/>
      <c r="BR63" s="5"/>
      <c r="BS63" s="6"/>
      <c r="BX63" s="169"/>
      <c r="BY63" s="169"/>
    </row>
    <row r="64" spans="2:77" ht="15.75">
      <c r="B64" s="209">
        <v>42897</v>
      </c>
      <c r="C64" s="528" t="s">
        <v>264</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5"/>
      <c r="BR64" s="5"/>
      <c r="BS64" s="6"/>
      <c r="BX64" s="169"/>
      <c r="BY64" s="169"/>
    </row>
    <row r="65" spans="2:77" ht="15.75">
      <c r="B65" s="209">
        <v>42898</v>
      </c>
      <c r="C65" s="528" t="s">
        <v>265</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5"/>
      <c r="BR65" s="5"/>
      <c r="BS65" s="6"/>
      <c r="BX65" s="169"/>
      <c r="BY65" s="169"/>
    </row>
    <row r="66" spans="2:77" ht="15.75">
      <c r="B66" s="209">
        <v>42899</v>
      </c>
      <c r="C66" s="528" t="s">
        <v>266</v>
      </c>
      <c r="D66" s="529"/>
      <c r="E66" s="529"/>
      <c r="F66" s="529"/>
      <c r="G66" s="529"/>
      <c r="H66" s="529"/>
      <c r="I66" s="529"/>
      <c r="J66" s="529"/>
      <c r="K66" s="529"/>
      <c r="L66" s="529"/>
      <c r="M66" s="529"/>
      <c r="N66" s="529"/>
      <c r="O66" s="529"/>
      <c r="P66" s="529"/>
      <c r="Q66" s="529"/>
      <c r="R66" s="529"/>
      <c r="S66" s="529"/>
      <c r="T66" s="529"/>
      <c r="U66" s="529"/>
      <c r="V66" s="529"/>
      <c r="W66" s="529"/>
      <c r="X66" s="529"/>
      <c r="Y66" s="529"/>
      <c r="Z66" s="529"/>
      <c r="AA66" s="529"/>
      <c r="AB66" s="529"/>
      <c r="AC66" s="529"/>
      <c r="AD66" s="530"/>
      <c r="AE66" s="207"/>
      <c r="AF66" s="207"/>
      <c r="AG66" s="204"/>
      <c r="AH66" s="204"/>
      <c r="AI66" s="204"/>
      <c r="AJ66" s="204"/>
      <c r="AK66" s="204"/>
      <c r="AL66" s="204"/>
      <c r="AP66" s="183"/>
      <c r="AQ66" s="183"/>
      <c r="AR66" s="183"/>
      <c r="AY66" s="170"/>
      <c r="BQ66" s="5"/>
      <c r="BR66" s="5"/>
      <c r="BS66" s="6"/>
      <c r="BX66" s="169"/>
      <c r="BY66" s="169"/>
    </row>
    <row r="67" spans="2:77" ht="15.75">
      <c r="B67" s="209">
        <v>42900</v>
      </c>
      <c r="C67" s="528" t="s">
        <v>267</v>
      </c>
      <c r="D67" s="529"/>
      <c r="E67" s="529"/>
      <c r="F67" s="529"/>
      <c r="G67" s="529"/>
      <c r="H67" s="529"/>
      <c r="I67" s="529"/>
      <c r="J67" s="529"/>
      <c r="K67" s="529"/>
      <c r="L67" s="529"/>
      <c r="M67" s="529"/>
      <c r="N67" s="529"/>
      <c r="O67" s="529"/>
      <c r="P67" s="529"/>
      <c r="Q67" s="529"/>
      <c r="R67" s="529"/>
      <c r="S67" s="529"/>
      <c r="T67" s="529"/>
      <c r="U67" s="529"/>
      <c r="V67" s="529"/>
      <c r="W67" s="529"/>
      <c r="X67" s="529"/>
      <c r="Y67" s="529"/>
      <c r="Z67" s="529"/>
      <c r="AA67" s="529"/>
      <c r="AB67" s="529"/>
      <c r="AC67" s="529"/>
      <c r="AD67" s="530"/>
      <c r="AE67" s="207"/>
      <c r="AF67" s="207"/>
      <c r="AG67" s="204"/>
      <c r="AH67" s="204"/>
      <c r="AI67" s="204"/>
      <c r="AJ67" s="204"/>
      <c r="AK67" s="204"/>
      <c r="AL67" s="204"/>
      <c r="AP67" s="183"/>
      <c r="AQ67" s="183"/>
      <c r="AR67" s="183"/>
      <c r="AY67" s="170"/>
      <c r="BQ67" s="5"/>
      <c r="BR67" s="5"/>
      <c r="BS67" s="6"/>
      <c r="BX67" s="169"/>
      <c r="BY67" s="169"/>
    </row>
    <row r="68" spans="2:77" ht="17.25" customHeight="1">
      <c r="B68" s="209">
        <v>42901</v>
      </c>
      <c r="C68" s="528" t="s">
        <v>267</v>
      </c>
      <c r="D68" s="529"/>
      <c r="E68" s="529"/>
      <c r="F68" s="529"/>
      <c r="G68" s="529"/>
      <c r="H68" s="529"/>
      <c r="I68" s="529"/>
      <c r="J68" s="529"/>
      <c r="K68" s="529"/>
      <c r="L68" s="529"/>
      <c r="M68" s="529"/>
      <c r="N68" s="529"/>
      <c r="O68" s="529"/>
      <c r="P68" s="529"/>
      <c r="Q68" s="529"/>
      <c r="R68" s="529"/>
      <c r="S68" s="529"/>
      <c r="T68" s="529"/>
      <c r="U68" s="529"/>
      <c r="V68" s="529"/>
      <c r="W68" s="529"/>
      <c r="X68" s="529"/>
      <c r="Y68" s="529"/>
      <c r="Z68" s="529"/>
      <c r="AA68" s="529"/>
      <c r="AB68" s="529"/>
      <c r="AC68" s="529"/>
      <c r="AD68" s="530"/>
      <c r="AE68" s="207"/>
      <c r="AF68" s="207"/>
      <c r="AG68" s="204"/>
      <c r="AH68" s="204"/>
      <c r="AI68" s="204"/>
      <c r="AJ68" s="204"/>
      <c r="AK68" s="204"/>
      <c r="AL68" s="204"/>
      <c r="AP68" s="183"/>
      <c r="AQ68" s="183"/>
      <c r="AR68" s="183"/>
      <c r="AY68" s="170"/>
      <c r="BQ68" s="5"/>
      <c r="BR68" s="5"/>
      <c r="BS68" s="6"/>
      <c r="BX68" s="169"/>
      <c r="BY68" s="169"/>
    </row>
    <row r="69" spans="2:77" ht="15.75">
      <c r="B69" s="209">
        <v>42902</v>
      </c>
      <c r="C69" s="528" t="s">
        <v>268</v>
      </c>
      <c r="D69" s="529"/>
      <c r="E69" s="529"/>
      <c r="F69" s="529"/>
      <c r="G69" s="529"/>
      <c r="H69" s="529"/>
      <c r="I69" s="529"/>
      <c r="J69" s="529"/>
      <c r="K69" s="529"/>
      <c r="L69" s="529"/>
      <c r="M69" s="529"/>
      <c r="N69" s="529"/>
      <c r="O69" s="529"/>
      <c r="P69" s="529"/>
      <c r="Q69" s="529"/>
      <c r="R69" s="529"/>
      <c r="S69" s="529"/>
      <c r="T69" s="529"/>
      <c r="U69" s="529"/>
      <c r="V69" s="529"/>
      <c r="W69" s="529"/>
      <c r="X69" s="529"/>
      <c r="Y69" s="529"/>
      <c r="Z69" s="529"/>
      <c r="AA69" s="529"/>
      <c r="AB69" s="529"/>
      <c r="AC69" s="529"/>
      <c r="AD69" s="530"/>
      <c r="AE69" s="207"/>
      <c r="AF69" s="207"/>
      <c r="AG69" s="204"/>
      <c r="AH69" s="204"/>
      <c r="AI69" s="204"/>
      <c r="AJ69" s="204"/>
      <c r="AK69" s="204"/>
      <c r="AL69" s="204"/>
      <c r="AP69" s="183"/>
      <c r="AQ69" s="183"/>
      <c r="AR69" s="183"/>
      <c r="AY69" s="170"/>
      <c r="BQ69" s="5"/>
      <c r="BR69" s="5"/>
      <c r="BS69" s="6"/>
      <c r="BX69" s="169"/>
      <c r="BY69" s="169"/>
    </row>
    <row r="70" spans="2:77" ht="15.75">
      <c r="B70" s="209">
        <v>42903</v>
      </c>
      <c r="C70" s="528" t="s">
        <v>269</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207"/>
      <c r="AF70" s="207"/>
      <c r="AG70" s="204"/>
      <c r="AH70" s="204"/>
      <c r="AI70" s="204"/>
      <c r="AJ70" s="204"/>
      <c r="AK70" s="204"/>
      <c r="AL70" s="204"/>
      <c r="AP70" s="183"/>
      <c r="AQ70" s="183"/>
      <c r="AR70" s="183"/>
      <c r="AY70" s="170"/>
      <c r="BQ70" s="5"/>
      <c r="BR70" s="5"/>
      <c r="BS70" s="6"/>
      <c r="BX70" s="169"/>
      <c r="BY70" s="169"/>
    </row>
    <row r="71" spans="2:77" ht="15.75">
      <c r="B71" s="209">
        <v>42904</v>
      </c>
      <c r="C71" s="528" t="s">
        <v>270</v>
      </c>
      <c r="D71" s="529"/>
      <c r="E71" s="529"/>
      <c r="F71" s="529"/>
      <c r="G71" s="529"/>
      <c r="H71" s="529"/>
      <c r="I71" s="529"/>
      <c r="J71" s="529"/>
      <c r="K71" s="529"/>
      <c r="L71" s="529"/>
      <c r="M71" s="529"/>
      <c r="N71" s="529"/>
      <c r="O71" s="529"/>
      <c r="P71" s="529"/>
      <c r="Q71" s="529"/>
      <c r="R71" s="529"/>
      <c r="S71" s="529"/>
      <c r="T71" s="529"/>
      <c r="U71" s="529"/>
      <c r="V71" s="529"/>
      <c r="W71" s="529"/>
      <c r="X71" s="529"/>
      <c r="Y71" s="529"/>
      <c r="Z71" s="529"/>
      <c r="AA71" s="529"/>
      <c r="AB71" s="529"/>
      <c r="AC71" s="529"/>
      <c r="AD71" s="530"/>
      <c r="AE71" s="207"/>
      <c r="AF71" s="207"/>
      <c r="AG71" s="204"/>
      <c r="AH71" s="204"/>
      <c r="AI71" s="204"/>
      <c r="AJ71" s="204"/>
      <c r="AK71" s="204"/>
      <c r="AL71" s="204"/>
      <c r="AP71" s="183"/>
      <c r="AQ71" s="183"/>
      <c r="AR71" s="183"/>
      <c r="AY71" s="170"/>
      <c r="BQ71" s="5"/>
      <c r="BR71" s="5"/>
      <c r="BS71" s="6"/>
      <c r="BX71" s="169"/>
      <c r="BY71" s="169"/>
    </row>
    <row r="72" spans="2:77" ht="15.75">
      <c r="B72" s="209">
        <v>42905</v>
      </c>
      <c r="C72" s="528" t="s">
        <v>269</v>
      </c>
      <c r="D72" s="529"/>
      <c r="E72" s="529"/>
      <c r="F72" s="529"/>
      <c r="G72" s="529"/>
      <c r="H72" s="529"/>
      <c r="I72" s="529"/>
      <c r="J72" s="529"/>
      <c r="K72" s="529"/>
      <c r="L72" s="529"/>
      <c r="M72" s="529"/>
      <c r="N72" s="529"/>
      <c r="O72" s="529"/>
      <c r="P72" s="529"/>
      <c r="Q72" s="529"/>
      <c r="R72" s="529"/>
      <c r="S72" s="529"/>
      <c r="T72" s="529"/>
      <c r="U72" s="529"/>
      <c r="V72" s="529"/>
      <c r="W72" s="529"/>
      <c r="X72" s="529"/>
      <c r="Y72" s="529"/>
      <c r="Z72" s="529"/>
      <c r="AA72" s="529"/>
      <c r="AB72" s="529"/>
      <c r="AC72" s="529"/>
      <c r="AD72" s="530"/>
      <c r="AE72" s="207"/>
      <c r="AF72" s="207"/>
      <c r="AG72" s="204"/>
      <c r="AH72" s="204"/>
      <c r="AI72" s="204"/>
      <c r="AJ72" s="204"/>
      <c r="AK72" s="204"/>
      <c r="AL72" s="204"/>
      <c r="AP72" s="183"/>
      <c r="AQ72" s="183"/>
      <c r="AR72" s="183"/>
      <c r="AY72" s="170"/>
      <c r="BQ72" s="5"/>
      <c r="BR72" s="5"/>
      <c r="BS72" s="6"/>
      <c r="BX72" s="169"/>
      <c r="BY72" s="169"/>
    </row>
    <row r="73" spans="2:77" ht="15.75">
      <c r="B73" s="209">
        <v>42906</v>
      </c>
      <c r="C73" s="528" t="s">
        <v>263</v>
      </c>
      <c r="D73" s="529"/>
      <c r="E73" s="529"/>
      <c r="F73" s="529"/>
      <c r="G73" s="529"/>
      <c r="H73" s="529"/>
      <c r="I73" s="529"/>
      <c r="J73" s="529"/>
      <c r="K73" s="529"/>
      <c r="L73" s="529"/>
      <c r="M73" s="529"/>
      <c r="N73" s="529"/>
      <c r="O73" s="529"/>
      <c r="P73" s="529"/>
      <c r="Q73" s="529"/>
      <c r="R73" s="529"/>
      <c r="S73" s="529"/>
      <c r="T73" s="529"/>
      <c r="U73" s="529"/>
      <c r="V73" s="529"/>
      <c r="W73" s="529"/>
      <c r="X73" s="529"/>
      <c r="Y73" s="529"/>
      <c r="Z73" s="529"/>
      <c r="AA73" s="529"/>
      <c r="AB73" s="529"/>
      <c r="AC73" s="529"/>
      <c r="AD73" s="530"/>
      <c r="AE73" s="207"/>
      <c r="AF73" s="207"/>
      <c r="AG73" s="204"/>
      <c r="AH73" s="204"/>
      <c r="AI73" s="204"/>
      <c r="AJ73" s="204"/>
      <c r="AK73" s="204"/>
      <c r="AL73" s="204"/>
      <c r="AP73" s="183"/>
      <c r="AQ73" s="183"/>
      <c r="AR73" s="183"/>
      <c r="AY73" s="170"/>
      <c r="BQ73" s="5"/>
      <c r="BR73" s="5"/>
      <c r="BS73" s="6"/>
      <c r="BX73" s="169"/>
      <c r="BY73" s="169"/>
    </row>
    <row r="74" spans="2:77" ht="15.75">
      <c r="B74" s="209">
        <v>42907</v>
      </c>
      <c r="C74" s="528" t="s">
        <v>264</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5"/>
      <c r="BR74" s="5"/>
      <c r="BS74" s="6"/>
      <c r="BX74" s="169"/>
      <c r="BY74" s="169"/>
    </row>
    <row r="75" spans="2:77" ht="15.75">
      <c r="B75" s="209">
        <v>42908</v>
      </c>
      <c r="C75" s="528" t="s">
        <v>271</v>
      </c>
      <c r="D75" s="529"/>
      <c r="E75" s="529"/>
      <c r="F75" s="529"/>
      <c r="G75" s="529"/>
      <c r="H75" s="529"/>
      <c r="I75" s="529"/>
      <c r="J75" s="529"/>
      <c r="K75" s="529"/>
      <c r="L75" s="529"/>
      <c r="M75" s="529"/>
      <c r="N75" s="529"/>
      <c r="O75" s="529"/>
      <c r="P75" s="529"/>
      <c r="Q75" s="529"/>
      <c r="R75" s="529"/>
      <c r="S75" s="529"/>
      <c r="T75" s="529"/>
      <c r="U75" s="529"/>
      <c r="V75" s="529"/>
      <c r="W75" s="529"/>
      <c r="X75" s="529"/>
      <c r="Y75" s="529"/>
      <c r="Z75" s="529"/>
      <c r="AA75" s="529"/>
      <c r="AB75" s="529"/>
      <c r="AC75" s="529"/>
      <c r="AD75" s="530"/>
      <c r="AE75" s="207"/>
      <c r="AF75" s="207"/>
      <c r="AG75" s="204"/>
      <c r="AH75" s="204"/>
      <c r="AI75" s="204"/>
      <c r="AJ75" s="204"/>
      <c r="AK75" s="204"/>
      <c r="AL75" s="204"/>
      <c r="AP75" s="183"/>
      <c r="AQ75" s="183"/>
      <c r="AR75" s="183"/>
      <c r="AY75" s="170"/>
      <c r="BQ75" s="5"/>
      <c r="BR75" s="5"/>
      <c r="BS75" s="6"/>
      <c r="BX75" s="169"/>
      <c r="BY75" s="169"/>
    </row>
    <row r="76" spans="2:77" ht="15.75">
      <c r="B76" s="209">
        <v>42909</v>
      </c>
      <c r="C76" s="528" t="s">
        <v>272</v>
      </c>
      <c r="D76" s="529"/>
      <c r="E76" s="529"/>
      <c r="F76" s="529"/>
      <c r="G76" s="529"/>
      <c r="H76" s="529"/>
      <c r="I76" s="529"/>
      <c r="J76" s="529"/>
      <c r="K76" s="529"/>
      <c r="L76" s="529"/>
      <c r="M76" s="529"/>
      <c r="N76" s="529"/>
      <c r="O76" s="529"/>
      <c r="P76" s="529"/>
      <c r="Q76" s="529"/>
      <c r="R76" s="529"/>
      <c r="S76" s="529"/>
      <c r="T76" s="529"/>
      <c r="U76" s="529"/>
      <c r="V76" s="529"/>
      <c r="W76" s="529"/>
      <c r="X76" s="529"/>
      <c r="Y76" s="529"/>
      <c r="Z76" s="529"/>
      <c r="AA76" s="529"/>
      <c r="AB76" s="529"/>
      <c r="AC76" s="529"/>
      <c r="AD76" s="530"/>
      <c r="AE76" s="207"/>
      <c r="AF76" s="207"/>
      <c r="AG76" s="204"/>
      <c r="AH76" s="204"/>
      <c r="AI76" s="204"/>
      <c r="AJ76" s="204"/>
      <c r="AK76" s="204"/>
      <c r="AL76" s="204"/>
      <c r="AP76" s="183"/>
      <c r="AQ76" s="183"/>
      <c r="AR76" s="183"/>
      <c r="AY76" s="170"/>
      <c r="BQ76" s="5"/>
      <c r="BR76" s="5"/>
      <c r="BS76" s="6"/>
      <c r="BX76" s="169"/>
      <c r="BY76" s="169"/>
    </row>
    <row r="77" spans="2:77" ht="15.75">
      <c r="B77" s="209">
        <v>42910</v>
      </c>
      <c r="C77" s="528" t="s">
        <v>273</v>
      </c>
      <c r="D77" s="529"/>
      <c r="E77" s="529"/>
      <c r="F77" s="529"/>
      <c r="G77" s="529"/>
      <c r="H77" s="529"/>
      <c r="I77" s="529"/>
      <c r="J77" s="529"/>
      <c r="K77" s="529"/>
      <c r="L77" s="529"/>
      <c r="M77" s="529"/>
      <c r="N77" s="529"/>
      <c r="O77" s="529"/>
      <c r="P77" s="529"/>
      <c r="Q77" s="529"/>
      <c r="R77" s="529"/>
      <c r="S77" s="529"/>
      <c r="T77" s="529"/>
      <c r="U77" s="529"/>
      <c r="V77" s="529"/>
      <c r="W77" s="529"/>
      <c r="X77" s="529"/>
      <c r="Y77" s="529"/>
      <c r="Z77" s="529"/>
      <c r="AA77" s="529"/>
      <c r="AB77" s="529"/>
      <c r="AC77" s="529"/>
      <c r="AD77" s="530"/>
      <c r="AE77" s="207"/>
      <c r="AF77" s="207"/>
      <c r="AG77" s="204"/>
      <c r="AH77" s="204"/>
      <c r="AI77" s="204"/>
      <c r="AJ77" s="204"/>
      <c r="AK77" s="204"/>
      <c r="AL77" s="204"/>
      <c r="AP77" s="183"/>
      <c r="AQ77" s="183"/>
      <c r="AR77" s="183"/>
      <c r="AY77" s="170"/>
      <c r="BQ77" s="5"/>
      <c r="BR77" s="5"/>
      <c r="BS77" s="6"/>
      <c r="BX77" s="169"/>
      <c r="BY77" s="169"/>
    </row>
    <row r="78" spans="2:77" ht="15.75">
      <c r="B78" s="209">
        <v>42911</v>
      </c>
      <c r="C78" s="528" t="s">
        <v>268</v>
      </c>
      <c r="D78" s="529"/>
      <c r="E78" s="529"/>
      <c r="F78" s="529"/>
      <c r="G78" s="529"/>
      <c r="H78" s="529"/>
      <c r="I78" s="529"/>
      <c r="J78" s="529"/>
      <c r="K78" s="529"/>
      <c r="L78" s="529"/>
      <c r="M78" s="529"/>
      <c r="N78" s="529"/>
      <c r="O78" s="529"/>
      <c r="P78" s="529"/>
      <c r="Q78" s="529"/>
      <c r="R78" s="529"/>
      <c r="S78" s="529"/>
      <c r="T78" s="529"/>
      <c r="U78" s="529"/>
      <c r="V78" s="529"/>
      <c r="W78" s="529"/>
      <c r="X78" s="529"/>
      <c r="Y78" s="529"/>
      <c r="Z78" s="529"/>
      <c r="AA78" s="529"/>
      <c r="AB78" s="529"/>
      <c r="AC78" s="529"/>
      <c r="AD78" s="530"/>
      <c r="AE78" s="207"/>
      <c r="AF78" s="207"/>
      <c r="AG78" s="204"/>
      <c r="AH78" s="204"/>
      <c r="AI78" s="204"/>
      <c r="AJ78" s="204"/>
      <c r="AK78" s="204"/>
      <c r="AL78" s="204"/>
      <c r="AP78" s="183"/>
      <c r="AQ78" s="183"/>
      <c r="AR78" s="183"/>
      <c r="AY78" s="170"/>
      <c r="BQ78" s="5"/>
      <c r="BR78" s="5"/>
      <c r="BS78" s="6"/>
      <c r="BX78" s="169"/>
      <c r="BY78" s="169"/>
    </row>
    <row r="79" spans="2:77" ht="15.75">
      <c r="B79" s="209">
        <v>42912</v>
      </c>
      <c r="C79" s="709" t="s">
        <v>274</v>
      </c>
      <c r="D79" s="710"/>
      <c r="E79" s="710"/>
      <c r="F79" s="710"/>
      <c r="G79" s="710"/>
      <c r="H79" s="710"/>
      <c r="I79" s="710"/>
      <c r="J79" s="710"/>
      <c r="K79" s="710"/>
      <c r="L79" s="710"/>
      <c r="M79" s="710"/>
      <c r="N79" s="710"/>
      <c r="O79" s="710"/>
      <c r="P79" s="710"/>
      <c r="Q79" s="710"/>
      <c r="R79" s="710"/>
      <c r="S79" s="710"/>
      <c r="T79" s="710"/>
      <c r="U79" s="710"/>
      <c r="V79" s="710"/>
      <c r="W79" s="710"/>
      <c r="X79" s="710"/>
      <c r="Y79" s="710"/>
      <c r="Z79" s="710"/>
      <c r="AA79" s="710"/>
      <c r="AB79" s="710"/>
      <c r="AC79" s="710"/>
      <c r="AD79" s="711"/>
      <c r="AE79" s="207"/>
      <c r="AF79" s="207"/>
      <c r="AG79" s="204"/>
      <c r="AH79" s="204"/>
      <c r="AI79" s="204"/>
      <c r="AJ79" s="204"/>
      <c r="AK79" s="204"/>
      <c r="AL79" s="204"/>
      <c r="AP79" s="183"/>
      <c r="AQ79" s="183"/>
      <c r="AR79" s="183"/>
      <c r="AY79" s="170"/>
      <c r="BQ79" s="5"/>
      <c r="BR79" s="5"/>
      <c r="BS79" s="6"/>
      <c r="BX79" s="169"/>
      <c r="BY79" s="169"/>
    </row>
    <row r="80" spans="2:77" ht="15.75">
      <c r="B80" s="209">
        <v>42913</v>
      </c>
      <c r="C80" s="709" t="s">
        <v>275</v>
      </c>
      <c r="D80" s="710"/>
      <c r="E80" s="710"/>
      <c r="F80" s="710"/>
      <c r="G80" s="710"/>
      <c r="H80" s="710"/>
      <c r="I80" s="710"/>
      <c r="J80" s="710"/>
      <c r="K80" s="710"/>
      <c r="L80" s="710"/>
      <c r="M80" s="710"/>
      <c r="N80" s="710"/>
      <c r="O80" s="710"/>
      <c r="P80" s="710"/>
      <c r="Q80" s="710"/>
      <c r="R80" s="710"/>
      <c r="S80" s="710"/>
      <c r="T80" s="710"/>
      <c r="U80" s="710"/>
      <c r="V80" s="710"/>
      <c r="W80" s="710"/>
      <c r="X80" s="710"/>
      <c r="Y80" s="710"/>
      <c r="Z80" s="710"/>
      <c r="AA80" s="710"/>
      <c r="AB80" s="710"/>
      <c r="AC80" s="710"/>
      <c r="AD80" s="711"/>
      <c r="AE80" s="207"/>
      <c r="AF80" s="207"/>
      <c r="AG80" s="204"/>
      <c r="AH80" s="204"/>
      <c r="AI80" s="204"/>
      <c r="AJ80" s="204"/>
      <c r="AK80" s="204"/>
      <c r="AL80" s="204"/>
      <c r="AP80" s="183"/>
      <c r="AQ80" s="183"/>
      <c r="AR80" s="183"/>
      <c r="AY80" s="170"/>
      <c r="BQ80" s="5"/>
      <c r="BR80" s="5"/>
      <c r="BS80" s="6"/>
      <c r="BX80" s="169"/>
      <c r="BY80" s="169"/>
    </row>
    <row r="81" spans="2:77" ht="15.75">
      <c r="B81" s="209">
        <v>42914</v>
      </c>
      <c r="C81" s="709" t="s">
        <v>276</v>
      </c>
      <c r="D81" s="710"/>
      <c r="E81" s="710"/>
      <c r="F81" s="710"/>
      <c r="G81" s="710"/>
      <c r="H81" s="710"/>
      <c r="I81" s="710"/>
      <c r="J81" s="710"/>
      <c r="K81" s="710"/>
      <c r="L81" s="710"/>
      <c r="M81" s="710"/>
      <c r="N81" s="710"/>
      <c r="O81" s="710"/>
      <c r="P81" s="710"/>
      <c r="Q81" s="710"/>
      <c r="R81" s="710"/>
      <c r="S81" s="710"/>
      <c r="T81" s="710"/>
      <c r="U81" s="710"/>
      <c r="V81" s="710"/>
      <c r="W81" s="710"/>
      <c r="X81" s="710"/>
      <c r="Y81" s="710"/>
      <c r="Z81" s="710"/>
      <c r="AA81" s="710"/>
      <c r="AB81" s="710"/>
      <c r="AC81" s="710"/>
      <c r="AD81" s="711"/>
      <c r="AE81" s="207"/>
      <c r="AF81" s="207"/>
      <c r="AG81" s="204"/>
      <c r="AH81" s="204"/>
      <c r="AI81" s="204"/>
      <c r="AJ81" s="204"/>
      <c r="AK81" s="204"/>
      <c r="AL81" s="204"/>
      <c r="AP81" s="183"/>
      <c r="AQ81" s="183"/>
      <c r="AR81" s="183"/>
      <c r="AY81" s="170"/>
      <c r="BQ81" s="5"/>
      <c r="BR81" s="5"/>
      <c r="BS81" s="6"/>
      <c r="BX81" s="169"/>
      <c r="BY81" s="169"/>
    </row>
    <row r="82" spans="2:77" ht="15.75">
      <c r="B82" s="209">
        <v>42915</v>
      </c>
      <c r="C82" s="709" t="s">
        <v>277</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1"/>
      <c r="AE82" s="207"/>
      <c r="AF82" s="207"/>
      <c r="AG82" s="204"/>
      <c r="AH82" s="204"/>
      <c r="AI82" s="204"/>
      <c r="AJ82" s="204"/>
      <c r="AK82" s="204"/>
      <c r="AL82" s="204"/>
      <c r="AP82" s="183"/>
      <c r="AQ82" s="183"/>
      <c r="AR82" s="183"/>
      <c r="AY82" s="170"/>
      <c r="BQ82" s="5"/>
      <c r="BR82" s="5"/>
      <c r="BS82" s="6"/>
      <c r="BX82" s="169"/>
      <c r="BY82" s="169"/>
    </row>
    <row r="83" spans="2:77" ht="15.75">
      <c r="B83" s="209">
        <v>42916</v>
      </c>
      <c r="C83" s="528" t="s">
        <v>278</v>
      </c>
      <c r="D83" s="529"/>
      <c r="E83" s="529"/>
      <c r="F83" s="529"/>
      <c r="G83" s="529"/>
      <c r="H83" s="529"/>
      <c r="I83" s="529"/>
      <c r="J83" s="529"/>
      <c r="K83" s="529"/>
      <c r="L83" s="529"/>
      <c r="M83" s="529"/>
      <c r="N83" s="529"/>
      <c r="O83" s="529"/>
      <c r="P83" s="529"/>
      <c r="Q83" s="529"/>
      <c r="R83" s="529"/>
      <c r="S83" s="529"/>
      <c r="T83" s="529"/>
      <c r="U83" s="529"/>
      <c r="V83" s="529"/>
      <c r="W83" s="529"/>
      <c r="X83" s="529"/>
      <c r="Y83" s="529"/>
      <c r="Z83" s="529"/>
      <c r="AA83" s="529"/>
      <c r="AB83" s="529"/>
      <c r="AC83" s="529"/>
      <c r="AD83" s="530"/>
      <c r="AE83" s="207"/>
      <c r="AF83" s="207"/>
      <c r="AG83" s="204"/>
      <c r="AH83" s="204"/>
      <c r="AI83" s="204"/>
      <c r="AJ83" s="204"/>
      <c r="AK83" s="204"/>
      <c r="AL83" s="204"/>
      <c r="AP83" s="183"/>
      <c r="AQ83" s="183"/>
      <c r="AR83" s="183"/>
      <c r="AY83" s="170"/>
      <c r="BQ83" s="5"/>
      <c r="BR83" s="5"/>
      <c r="BS83" s="6"/>
      <c r="BX83" s="169"/>
      <c r="BY83" s="169"/>
    </row>
  </sheetData>
  <mergeCells count="113">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S3:AS5"/>
    <mergeCell ref="AF3:AF5"/>
    <mergeCell ref="AG3:AG5"/>
    <mergeCell ref="AH3:AH5"/>
    <mergeCell ref="AI3:AI5"/>
    <mergeCell ref="BJ3:BK3"/>
    <mergeCell ref="BN3:BN5"/>
    <mergeCell ref="BK4:BK5"/>
    <mergeCell ref="AT3:AT5"/>
    <mergeCell ref="AU3:AU5"/>
    <mergeCell ref="AJ3:AJ5"/>
    <mergeCell ref="AK3:AK5"/>
    <mergeCell ref="AL3:AL5"/>
    <mergeCell ref="AM3:AM5"/>
    <mergeCell ref="AN3:AN5"/>
    <mergeCell ref="A34:A40"/>
    <mergeCell ref="E44:F44"/>
    <mergeCell ref="BY3:BY5"/>
    <mergeCell ref="G4:H4"/>
    <mergeCell ref="I4:J4"/>
    <mergeCell ref="K4:L4"/>
    <mergeCell ref="M4:N4"/>
    <mergeCell ref="BF4:BF5"/>
    <mergeCell ref="A6:A12"/>
    <mergeCell ref="A13:A19"/>
    <mergeCell ref="A20:A26"/>
    <mergeCell ref="A27:A33"/>
    <mergeCell ref="BD3:BD5"/>
    <mergeCell ref="BE3:BE5"/>
    <mergeCell ref="AO3:AO5"/>
    <mergeCell ref="AP3:AP5"/>
    <mergeCell ref="BR3:BR5"/>
    <mergeCell ref="BO3:BO5"/>
    <mergeCell ref="BL4:BL5"/>
    <mergeCell ref="BM4:BM5"/>
    <mergeCell ref="AV3:AV5"/>
    <mergeCell ref="AW3:AW5"/>
    <mergeCell ref="AX3:AX5"/>
    <mergeCell ref="AZ3:AZ5"/>
    <mergeCell ref="C54:AD54"/>
    <mergeCell ref="C55:AD55"/>
    <mergeCell ref="C56:AD56"/>
    <mergeCell ref="C57:AD57"/>
    <mergeCell ref="BV3:BV5"/>
    <mergeCell ref="BX3:BX5"/>
    <mergeCell ref="BT4:BT5"/>
    <mergeCell ref="BC3:BC5"/>
    <mergeCell ref="BP3:BP5"/>
    <mergeCell ref="BQ3:BQ5"/>
    <mergeCell ref="G44:H44"/>
    <mergeCell ref="I44:J44"/>
    <mergeCell ref="K44:L44"/>
    <mergeCell ref="M44:N44"/>
    <mergeCell ref="O44:P44"/>
    <mergeCell ref="C53:AD53"/>
    <mergeCell ref="BU3:BU5"/>
    <mergeCell ref="BA3:BA5"/>
    <mergeCell ref="BB3:BB5"/>
    <mergeCell ref="BJ4:BJ5"/>
    <mergeCell ref="BG4:BG5"/>
    <mergeCell ref="BI4:BI5"/>
    <mergeCell ref="AQ3:AQ5"/>
    <mergeCell ref="AR3:AR5"/>
    <mergeCell ref="C66:AD66"/>
    <mergeCell ref="C67:AD67"/>
    <mergeCell ref="C68:AD68"/>
    <mergeCell ref="C69:AD69"/>
    <mergeCell ref="C58:AD58"/>
    <mergeCell ref="C59:AD59"/>
    <mergeCell ref="C80:AD80"/>
    <mergeCell ref="C81:AD81"/>
    <mergeCell ref="C70:AD70"/>
    <mergeCell ref="C71:AD71"/>
    <mergeCell ref="C60:AD60"/>
    <mergeCell ref="C61:AD61"/>
    <mergeCell ref="C62:AD62"/>
    <mergeCell ref="C63:AD63"/>
    <mergeCell ref="C64:AD64"/>
    <mergeCell ref="C65:AD65"/>
    <mergeCell ref="C82:AD82"/>
    <mergeCell ref="C83:AD83"/>
    <mergeCell ref="C72:AD72"/>
    <mergeCell ref="C73:AD73"/>
    <mergeCell ref="C74:AD74"/>
    <mergeCell ref="C75:AD75"/>
    <mergeCell ref="C76:AD76"/>
    <mergeCell ref="C77:AD77"/>
    <mergeCell ref="C78:AD78"/>
    <mergeCell ref="C79:AD79"/>
  </mergeCells>
  <phoneticPr fontId="0" type="noConversion"/>
  <conditionalFormatting sqref="Q13:S15">
    <cfRule type="cellIs" dxfId="13" priority="1" stopIfTrue="1" operator="greaterThan">
      <formula>3768</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Z86"/>
  <sheetViews>
    <sheetView workbookViewId="0">
      <selection activeCell="C83" sqref="C83:AD83"/>
    </sheetView>
  </sheetViews>
  <sheetFormatPr defaultRowHeight="15"/>
  <cols>
    <col min="2" max="2" width="10.42578125" customWidth="1"/>
    <col min="38" max="38" width="9.42578125" customWidth="1"/>
    <col min="41" max="41" width="11" customWidth="1"/>
    <col min="68" max="68" width="8.85546875" customWidth="1"/>
    <col min="69" max="69" width="0.140625" customWidth="1"/>
  </cols>
  <sheetData>
    <row r="1" spans="1:78"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Y1" s="169"/>
      <c r="BZ1" s="169"/>
    </row>
    <row r="2" spans="1:78" ht="18.75" thickBot="1">
      <c r="B2" s="597">
        <v>42917</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Y2" s="169"/>
      <c r="BZ2" s="169"/>
    </row>
    <row r="3" spans="1:78"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15"/>
      <c r="BR3" s="633" t="s">
        <v>59</v>
      </c>
      <c r="BS3" s="633" t="s">
        <v>60</v>
      </c>
      <c r="BT3" s="6"/>
      <c r="BU3" s="14" t="s">
        <v>61</v>
      </c>
      <c r="BV3" s="533" t="s">
        <v>62</v>
      </c>
      <c r="BW3" s="533" t="s">
        <v>63</v>
      </c>
      <c r="BY3" s="715" t="s">
        <v>64</v>
      </c>
      <c r="BZ3" s="715" t="s">
        <v>65</v>
      </c>
    </row>
    <row r="4" spans="1:78"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15"/>
      <c r="BR4" s="633"/>
      <c r="BS4" s="633"/>
      <c r="BT4" s="6"/>
      <c r="BU4" s="539" t="s">
        <v>68</v>
      </c>
      <c r="BV4" s="534"/>
      <c r="BW4" s="534"/>
      <c r="BY4" s="716"/>
      <c r="BZ4" s="716"/>
    </row>
    <row r="5" spans="1:78"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15"/>
      <c r="BR5" s="633"/>
      <c r="BS5" s="633"/>
      <c r="BT5" s="6"/>
      <c r="BU5" s="540"/>
      <c r="BV5" s="535"/>
      <c r="BW5" s="535"/>
      <c r="BY5" s="717"/>
      <c r="BZ5" s="717"/>
    </row>
    <row r="6" spans="1:78" ht="12.75" customHeight="1">
      <c r="A6" s="718" t="s">
        <v>253</v>
      </c>
      <c r="B6" s="24">
        <v>42911</v>
      </c>
      <c r="C6" s="25">
        <v>97.03</v>
      </c>
      <c r="D6" s="345">
        <v>0.56210000000000004</v>
      </c>
      <c r="E6" s="27">
        <v>106</v>
      </c>
      <c r="F6" s="27">
        <v>86</v>
      </c>
      <c r="G6" s="28">
        <v>24</v>
      </c>
      <c r="H6" s="28">
        <v>0</v>
      </c>
      <c r="I6" s="28">
        <v>24</v>
      </c>
      <c r="J6" s="28">
        <v>0</v>
      </c>
      <c r="K6" s="29">
        <v>0</v>
      </c>
      <c r="L6" s="29">
        <v>0</v>
      </c>
      <c r="M6" s="29">
        <v>0</v>
      </c>
      <c r="N6" s="29">
        <v>0</v>
      </c>
      <c r="O6" s="29">
        <v>0</v>
      </c>
      <c r="P6" s="29">
        <v>0</v>
      </c>
      <c r="Q6" s="29">
        <v>3430</v>
      </c>
      <c r="R6" s="30">
        <v>2885</v>
      </c>
      <c r="S6" s="30">
        <v>2885</v>
      </c>
      <c r="T6" s="31">
        <v>2817</v>
      </c>
      <c r="U6" s="31">
        <v>2916</v>
      </c>
      <c r="V6" s="28">
        <v>40</v>
      </c>
      <c r="W6" s="28">
        <v>0</v>
      </c>
      <c r="X6" s="28">
        <v>41</v>
      </c>
      <c r="Y6" s="28">
        <v>0</v>
      </c>
      <c r="Z6" s="28">
        <v>60</v>
      </c>
      <c r="AA6" s="27">
        <v>0</v>
      </c>
      <c r="AB6" s="32">
        <f t="shared" ref="AB6:AB42" si="0">U6-T6+AX6</f>
        <v>99</v>
      </c>
      <c r="AC6" s="33">
        <f t="shared" ref="AC6:AC42" si="1">T6-S6</f>
        <v>-68</v>
      </c>
      <c r="AD6" s="27">
        <v>125</v>
      </c>
      <c r="AE6" s="34">
        <f t="shared" ref="AE6:AE42" si="2">IF(AD6&gt;0, U6/(AD6*24),"no data")</f>
        <v>0.97199999999999998</v>
      </c>
      <c r="AF6" s="35">
        <f t="shared" ref="AF6:AF42" si="3">IF(Q6&gt;0,Q6/24,"no data")</f>
        <v>142.91666666666666</v>
      </c>
      <c r="AG6" s="34">
        <f t="shared" ref="AG6:AG42" si="4">IF(T6&gt;0,(T6/Q6),"no data")</f>
        <v>0.82128279883381927</v>
      </c>
      <c r="AH6" s="36">
        <f t="shared" ref="AH6:AH42" si="5">(1440-((V6*W6)+(X6*Y6)+(Z6*AA6))/(V6+X6+Z6))/1440</f>
        <v>1</v>
      </c>
      <c r="AI6" s="37">
        <f t="shared" ref="AI6:AI42" si="6">IF(T6&gt;0,(1440-((W6*V6+AR6*AS6)+(Y6*X6+AT6*AU6)+(Z6*AA6+AV6*AW6))/(V6+X6+Z6))/1440,"no data")</f>
        <v>0.86524822695035464</v>
      </c>
      <c r="AJ6" s="49">
        <v>8</v>
      </c>
      <c r="AK6" s="40">
        <v>143.96</v>
      </c>
      <c r="AL6" s="40">
        <f t="shared" ref="AL6:AL42" si="7">AJ6*AK6</f>
        <v>1151.68</v>
      </c>
      <c r="AM6" s="49">
        <v>24.741</v>
      </c>
      <c r="AN6" s="27">
        <v>945</v>
      </c>
      <c r="AO6" s="42">
        <f t="shared" ref="AO6:AO42" si="8">AM6*AN6</f>
        <v>23380.244999999999</v>
      </c>
      <c r="AP6" s="43">
        <f t="shared" ref="AP6:AP42" si="9">IF(T6&gt;0,((((AJ6*AK6)+(AM6*AN6))/(T6*1000))*1000000),"no data")</f>
        <v>8708.5285764998225</v>
      </c>
      <c r="AQ6" s="25">
        <f t="shared" ref="AQ6:AQ42" si="10">R6/24</f>
        <v>120.20833333333333</v>
      </c>
      <c r="AR6" s="27">
        <v>0</v>
      </c>
      <c r="AS6" s="45">
        <v>0</v>
      </c>
      <c r="AT6" s="45">
        <v>0</v>
      </c>
      <c r="AU6" s="27">
        <v>0</v>
      </c>
      <c r="AV6" s="45">
        <v>19</v>
      </c>
      <c r="AW6" s="27">
        <v>1440</v>
      </c>
      <c r="AX6" s="27">
        <v>0</v>
      </c>
      <c r="AY6" s="4"/>
      <c r="AZ6" s="46">
        <v>959</v>
      </c>
      <c r="BA6" s="46">
        <v>975</v>
      </c>
      <c r="BB6" s="46">
        <v>982</v>
      </c>
      <c r="BC6" s="46">
        <f t="shared" ref="BC6:BC42" si="11">BA6-AZ6</f>
        <v>16</v>
      </c>
      <c r="BD6" s="46">
        <f t="shared" ref="BD6:BD44" si="12">AP6</f>
        <v>8708.5285764998225</v>
      </c>
      <c r="BE6" s="47">
        <v>40.916666666666664</v>
      </c>
      <c r="BF6" s="48">
        <v>0</v>
      </c>
      <c r="BG6" s="49">
        <v>0</v>
      </c>
      <c r="BH6" s="50">
        <v>28.41</v>
      </c>
      <c r="BI6" s="51">
        <v>26.21</v>
      </c>
      <c r="BJ6" s="52">
        <v>21.87</v>
      </c>
      <c r="BK6" s="52">
        <v>23.5</v>
      </c>
      <c r="BL6" s="52">
        <v>979.54</v>
      </c>
      <c r="BM6" s="50">
        <v>50.05</v>
      </c>
      <c r="BN6" s="53">
        <v>0.93140000000000001</v>
      </c>
      <c r="BO6" s="47">
        <v>94.65</v>
      </c>
      <c r="BP6" s="47">
        <v>86.63</v>
      </c>
      <c r="BQ6" s="50">
        <v>12840</v>
      </c>
      <c r="BR6" s="46">
        <v>12840</v>
      </c>
      <c r="BS6" s="46">
        <v>12738</v>
      </c>
      <c r="BT6" s="346">
        <f t="shared" ref="BT6:BT42" si="13">BS6-BR6</f>
        <v>-102</v>
      </c>
      <c r="BU6" s="46">
        <v>0</v>
      </c>
      <c r="BV6" s="137">
        <v>0</v>
      </c>
      <c r="BW6" s="137">
        <v>0</v>
      </c>
      <c r="BX6" s="347"/>
      <c r="BY6" s="47">
        <v>24</v>
      </c>
      <c r="BZ6" s="47">
        <v>0</v>
      </c>
    </row>
    <row r="7" spans="1:78">
      <c r="A7" s="718"/>
      <c r="B7" s="24">
        <v>42912</v>
      </c>
      <c r="C7" s="25">
        <v>98.89</v>
      </c>
      <c r="D7" s="345">
        <v>0.55740000000000001</v>
      </c>
      <c r="E7" s="27">
        <v>109</v>
      </c>
      <c r="F7" s="27">
        <v>90</v>
      </c>
      <c r="G7" s="28">
        <v>24</v>
      </c>
      <c r="H7" s="28">
        <v>0</v>
      </c>
      <c r="I7" s="28">
        <v>24</v>
      </c>
      <c r="J7" s="28">
        <v>0</v>
      </c>
      <c r="K7" s="29">
        <v>0</v>
      </c>
      <c r="L7" s="29">
        <v>0</v>
      </c>
      <c r="M7" s="29">
        <v>0</v>
      </c>
      <c r="N7" s="29">
        <v>0</v>
      </c>
      <c r="O7" s="29">
        <v>12</v>
      </c>
      <c r="P7" s="29">
        <v>0</v>
      </c>
      <c r="Q7" s="29">
        <v>3405</v>
      </c>
      <c r="R7" s="30">
        <v>3071</v>
      </c>
      <c r="S7" s="30">
        <v>3071</v>
      </c>
      <c r="T7" s="31">
        <v>2998</v>
      </c>
      <c r="U7" s="31">
        <v>3106</v>
      </c>
      <c r="V7" s="28">
        <v>40</v>
      </c>
      <c r="W7" s="28">
        <v>0</v>
      </c>
      <c r="X7" s="28">
        <v>40</v>
      </c>
      <c r="Y7" s="28">
        <v>0</v>
      </c>
      <c r="Z7" s="28">
        <v>60</v>
      </c>
      <c r="AA7" s="27">
        <v>0</v>
      </c>
      <c r="AB7" s="32">
        <f t="shared" si="0"/>
        <v>108</v>
      </c>
      <c r="AC7" s="33">
        <f t="shared" si="1"/>
        <v>-73</v>
      </c>
      <c r="AD7" s="27">
        <v>140</v>
      </c>
      <c r="AE7" s="34">
        <f t="shared" si="2"/>
        <v>0.92440476190476195</v>
      </c>
      <c r="AF7" s="35">
        <f t="shared" si="3"/>
        <v>141.875</v>
      </c>
      <c r="AG7" s="34">
        <f t="shared" si="4"/>
        <v>0.88046989720998536</v>
      </c>
      <c r="AH7" s="36">
        <f t="shared" si="5"/>
        <v>1</v>
      </c>
      <c r="AI7" s="37">
        <f t="shared" si="6"/>
        <v>0.93214285714285705</v>
      </c>
      <c r="AJ7" s="49">
        <v>8.1519999999999992</v>
      </c>
      <c r="AK7" s="40">
        <v>143.80000000000001</v>
      </c>
      <c r="AL7" s="40">
        <f t="shared" si="7"/>
        <v>1172.2575999999999</v>
      </c>
      <c r="AM7" s="348">
        <v>26.83</v>
      </c>
      <c r="AN7" s="27">
        <v>943.55132000000003</v>
      </c>
      <c r="AO7" s="42">
        <f t="shared" si="8"/>
        <v>25315.481915599998</v>
      </c>
      <c r="AP7" s="43">
        <f t="shared" si="9"/>
        <v>8835.1365962641758</v>
      </c>
      <c r="AQ7" s="25">
        <f t="shared" si="10"/>
        <v>127.95833333333333</v>
      </c>
      <c r="AR7" s="27">
        <v>0</v>
      </c>
      <c r="AS7" s="45">
        <v>0</v>
      </c>
      <c r="AT7" s="45">
        <v>0</v>
      </c>
      <c r="AU7" s="27">
        <v>0</v>
      </c>
      <c r="AV7" s="45">
        <v>19</v>
      </c>
      <c r="AW7" s="27">
        <v>720</v>
      </c>
      <c r="AX7" s="27">
        <v>0</v>
      </c>
      <c r="AY7" s="4"/>
      <c r="AZ7" s="46">
        <v>953</v>
      </c>
      <c r="BA7" s="46">
        <v>970</v>
      </c>
      <c r="BB7" s="46">
        <v>1183</v>
      </c>
      <c r="BC7" s="46">
        <f t="shared" si="11"/>
        <v>17</v>
      </c>
      <c r="BD7" s="46">
        <f t="shared" si="12"/>
        <v>8835.1365962641758</v>
      </c>
      <c r="BE7" s="47">
        <v>49.291666666666664</v>
      </c>
      <c r="BF7" s="48">
        <v>1.2</v>
      </c>
      <c r="BG7" s="49">
        <v>1.196</v>
      </c>
      <c r="BH7" s="50">
        <v>28.19</v>
      </c>
      <c r="BI7" s="51">
        <v>26.09</v>
      </c>
      <c r="BJ7" s="52">
        <v>21.8</v>
      </c>
      <c r="BK7" s="52">
        <v>23.76</v>
      </c>
      <c r="BL7" s="52">
        <v>980.25</v>
      </c>
      <c r="BM7" s="50">
        <v>50.09</v>
      </c>
      <c r="BN7" s="53">
        <v>0.93079999999999996</v>
      </c>
      <c r="BO7" s="47">
        <v>94.67</v>
      </c>
      <c r="BP7" s="47">
        <v>86.68</v>
      </c>
      <c r="BQ7" s="50">
        <v>12894</v>
      </c>
      <c r="BR7" s="46">
        <v>12894</v>
      </c>
      <c r="BS7" s="46">
        <v>12798</v>
      </c>
      <c r="BT7" s="346">
        <f t="shared" si="13"/>
        <v>-96</v>
      </c>
      <c r="BU7" s="46">
        <v>2.3959999999999999</v>
      </c>
      <c r="BV7" s="137">
        <v>13</v>
      </c>
      <c r="BW7" s="137">
        <v>13</v>
      </c>
      <c r="BX7" s="347"/>
      <c r="BY7" s="47">
        <v>24</v>
      </c>
      <c r="BZ7" s="47">
        <v>5.766</v>
      </c>
    </row>
    <row r="8" spans="1:78">
      <c r="A8" s="718"/>
      <c r="B8" s="24">
        <v>42913</v>
      </c>
      <c r="C8" s="25">
        <v>95.43</v>
      </c>
      <c r="D8" s="345">
        <v>0.60940000000000005</v>
      </c>
      <c r="E8" s="27">
        <v>100</v>
      </c>
      <c r="F8" s="27">
        <v>90</v>
      </c>
      <c r="G8" s="28">
        <v>24</v>
      </c>
      <c r="H8" s="28">
        <v>0</v>
      </c>
      <c r="I8" s="28">
        <v>24</v>
      </c>
      <c r="J8" s="28">
        <v>0</v>
      </c>
      <c r="K8" s="29">
        <v>0</v>
      </c>
      <c r="L8" s="29">
        <v>0</v>
      </c>
      <c r="M8" s="29">
        <v>0</v>
      </c>
      <c r="N8" s="29">
        <v>0</v>
      </c>
      <c r="O8" s="29">
        <v>12</v>
      </c>
      <c r="P8" s="29">
        <v>0</v>
      </c>
      <c r="Q8" s="29">
        <v>3442</v>
      </c>
      <c r="R8" s="30">
        <v>3103</v>
      </c>
      <c r="S8" s="30">
        <v>3103</v>
      </c>
      <c r="T8" s="31">
        <v>3030</v>
      </c>
      <c r="U8" s="31">
        <v>3137</v>
      </c>
      <c r="V8" s="28">
        <v>40</v>
      </c>
      <c r="W8" s="28">
        <v>0</v>
      </c>
      <c r="X8" s="28">
        <v>41</v>
      </c>
      <c r="Y8" s="28">
        <v>0</v>
      </c>
      <c r="Z8" s="28">
        <v>60</v>
      </c>
      <c r="AA8" s="27">
        <v>0</v>
      </c>
      <c r="AB8" s="32">
        <f t="shared" si="0"/>
        <v>107</v>
      </c>
      <c r="AC8" s="33">
        <f t="shared" si="1"/>
        <v>-73</v>
      </c>
      <c r="AD8" s="27">
        <v>138</v>
      </c>
      <c r="AE8" s="34">
        <f t="shared" si="2"/>
        <v>0.94716183574879231</v>
      </c>
      <c r="AF8" s="35">
        <f t="shared" si="3"/>
        <v>143.41666666666666</v>
      </c>
      <c r="AG8" s="34">
        <f t="shared" si="4"/>
        <v>0.88030214991284139</v>
      </c>
      <c r="AH8" s="36">
        <f t="shared" si="5"/>
        <v>1</v>
      </c>
      <c r="AI8" s="37">
        <f t="shared" si="6"/>
        <v>0.93971631205673767</v>
      </c>
      <c r="AJ8" s="49">
        <v>8.0090000000000003</v>
      </c>
      <c r="AK8" s="40">
        <v>140.82</v>
      </c>
      <c r="AL8" s="40">
        <f t="shared" si="7"/>
        <v>1127.8273799999999</v>
      </c>
      <c r="AM8" s="49">
        <v>27.158999999999999</v>
      </c>
      <c r="AN8" s="27">
        <v>944</v>
      </c>
      <c r="AO8" s="42">
        <f t="shared" si="8"/>
        <v>25638.095999999998</v>
      </c>
      <c r="AP8" s="43">
        <f t="shared" si="9"/>
        <v>8833.6380792079199</v>
      </c>
      <c r="AQ8" s="25">
        <f t="shared" si="10"/>
        <v>129.29166666666666</v>
      </c>
      <c r="AR8" s="27">
        <v>0</v>
      </c>
      <c r="AS8" s="45">
        <v>0</v>
      </c>
      <c r="AT8" s="45">
        <v>0</v>
      </c>
      <c r="AU8" s="27">
        <v>0</v>
      </c>
      <c r="AV8" s="45">
        <v>17</v>
      </c>
      <c r="AW8" s="27">
        <v>720</v>
      </c>
      <c r="AX8" s="27">
        <v>0</v>
      </c>
      <c r="AY8" s="4"/>
      <c r="AZ8" s="46">
        <v>960</v>
      </c>
      <c r="BA8" s="46">
        <v>975</v>
      </c>
      <c r="BB8" s="46">
        <v>1202</v>
      </c>
      <c r="BC8" s="46">
        <f t="shared" si="11"/>
        <v>15</v>
      </c>
      <c r="BD8" s="46">
        <f t="shared" si="12"/>
        <v>8833.6380792079199</v>
      </c>
      <c r="BE8" s="47">
        <v>50.083333333333336</v>
      </c>
      <c r="BF8" s="48">
        <v>1.32</v>
      </c>
      <c r="BG8" s="49">
        <v>1.238</v>
      </c>
      <c r="BH8" s="50">
        <v>28.57</v>
      </c>
      <c r="BI8" s="51">
        <v>26.28</v>
      </c>
      <c r="BJ8" s="52">
        <v>21.92</v>
      </c>
      <c r="BK8" s="52">
        <v>23.71</v>
      </c>
      <c r="BL8" s="52">
        <v>980.25</v>
      </c>
      <c r="BM8" s="50">
        <v>50.15</v>
      </c>
      <c r="BN8" s="53">
        <v>0.93279999999999996</v>
      </c>
      <c r="BO8" s="47">
        <v>95.38</v>
      </c>
      <c r="BP8" s="47">
        <v>86.85</v>
      </c>
      <c r="BQ8" s="50">
        <v>12855</v>
      </c>
      <c r="BR8" s="46">
        <v>12855</v>
      </c>
      <c r="BS8" s="46">
        <v>12773</v>
      </c>
      <c r="BT8" s="346">
        <f t="shared" si="13"/>
        <v>-82</v>
      </c>
      <c r="BU8" s="46">
        <v>2.5579999999999998</v>
      </c>
      <c r="BV8" s="137">
        <v>24</v>
      </c>
      <c r="BW8" s="137">
        <v>24</v>
      </c>
      <c r="BX8" s="347"/>
      <c r="BY8" s="47">
        <v>24</v>
      </c>
      <c r="BZ8" s="47">
        <v>0</v>
      </c>
    </row>
    <row r="9" spans="1:78">
      <c r="A9" s="718"/>
      <c r="B9" s="24">
        <v>42914</v>
      </c>
      <c r="C9" s="25">
        <v>84.5</v>
      </c>
      <c r="D9" s="345">
        <v>0.78900000000000003</v>
      </c>
      <c r="E9" s="27">
        <v>92</v>
      </c>
      <c r="F9" s="27">
        <v>78</v>
      </c>
      <c r="G9" s="28">
        <v>23</v>
      </c>
      <c r="H9" s="28">
        <v>39</v>
      </c>
      <c r="I9" s="28">
        <v>24</v>
      </c>
      <c r="J9" s="28">
        <v>0</v>
      </c>
      <c r="K9" s="29">
        <v>0</v>
      </c>
      <c r="L9" s="29">
        <v>0</v>
      </c>
      <c r="M9" s="29">
        <v>0</v>
      </c>
      <c r="N9" s="29">
        <v>0</v>
      </c>
      <c r="O9" s="29">
        <v>11</v>
      </c>
      <c r="P9" s="29">
        <v>3</v>
      </c>
      <c r="Q9" s="29">
        <v>3555</v>
      </c>
      <c r="R9" s="30">
        <v>3163</v>
      </c>
      <c r="S9" s="30">
        <v>3119</v>
      </c>
      <c r="T9" s="31">
        <v>3091</v>
      </c>
      <c r="U9" s="31">
        <v>3197</v>
      </c>
      <c r="V9" s="28">
        <v>42</v>
      </c>
      <c r="W9" s="28">
        <v>0</v>
      </c>
      <c r="X9" s="28">
        <v>41</v>
      </c>
      <c r="Y9" s="28">
        <v>0</v>
      </c>
      <c r="Z9" s="28">
        <v>60</v>
      </c>
      <c r="AA9" s="27">
        <v>0</v>
      </c>
      <c r="AB9" s="32">
        <f t="shared" si="0"/>
        <v>106</v>
      </c>
      <c r="AC9" s="33">
        <f t="shared" si="1"/>
        <v>-28</v>
      </c>
      <c r="AD9" s="27">
        <v>142</v>
      </c>
      <c r="AE9" s="34">
        <f t="shared" si="2"/>
        <v>0.93808685446009388</v>
      </c>
      <c r="AF9" s="35">
        <f t="shared" si="3"/>
        <v>148.125</v>
      </c>
      <c r="AG9" s="34">
        <f t="shared" si="4"/>
        <v>0.86947960618846698</v>
      </c>
      <c r="AH9" s="36">
        <f t="shared" si="5"/>
        <v>1</v>
      </c>
      <c r="AI9" s="37">
        <f t="shared" si="6"/>
        <v>0.93462995337995336</v>
      </c>
      <c r="AJ9" s="49">
        <v>7.9560000000000004</v>
      </c>
      <c r="AK9" s="40">
        <v>138.53</v>
      </c>
      <c r="AL9" s="40">
        <f t="shared" si="7"/>
        <v>1102.1446800000001</v>
      </c>
      <c r="AM9" s="49">
        <v>27.631</v>
      </c>
      <c r="AN9" s="27">
        <v>944</v>
      </c>
      <c r="AO9" s="42">
        <f t="shared" si="8"/>
        <v>26083.664000000001</v>
      </c>
      <c r="AP9" s="43">
        <f t="shared" si="9"/>
        <v>8795.1500097055978</v>
      </c>
      <c r="AQ9" s="25">
        <f t="shared" si="10"/>
        <v>131.79166666666666</v>
      </c>
      <c r="AR9" s="27">
        <v>12</v>
      </c>
      <c r="AS9" s="45">
        <v>21</v>
      </c>
      <c r="AT9" s="45">
        <v>0</v>
      </c>
      <c r="AU9" s="27">
        <v>0</v>
      </c>
      <c r="AV9" s="45">
        <v>17</v>
      </c>
      <c r="AW9" s="27">
        <v>777</v>
      </c>
      <c r="AX9" s="27">
        <v>0</v>
      </c>
      <c r="AY9" s="4"/>
      <c r="AZ9" s="46">
        <v>997</v>
      </c>
      <c r="BA9" s="46">
        <v>1001</v>
      </c>
      <c r="BB9" s="46">
        <v>1199</v>
      </c>
      <c r="BC9" s="46">
        <f t="shared" si="11"/>
        <v>4</v>
      </c>
      <c r="BD9" s="46">
        <f t="shared" si="12"/>
        <v>8795.1500097055978</v>
      </c>
      <c r="BE9" s="47">
        <v>49.958333333333336</v>
      </c>
      <c r="BF9" s="48">
        <v>1.131</v>
      </c>
      <c r="BG9" s="49">
        <v>1.171</v>
      </c>
      <c r="BH9" s="50">
        <v>28.25</v>
      </c>
      <c r="BI9" s="51">
        <v>26.98</v>
      </c>
      <c r="BJ9" s="52">
        <v>22.38</v>
      </c>
      <c r="BK9" s="52">
        <v>23.9</v>
      </c>
      <c r="BL9" s="52">
        <v>983.71</v>
      </c>
      <c r="BM9" s="50">
        <v>50.15</v>
      </c>
      <c r="BN9" s="53">
        <v>0.93259999999999998</v>
      </c>
      <c r="BO9" s="47">
        <v>96.29</v>
      </c>
      <c r="BP9" s="47">
        <v>87.09</v>
      </c>
      <c r="BQ9" s="50">
        <v>12750</v>
      </c>
      <c r="BR9" s="46">
        <v>12750</v>
      </c>
      <c r="BS9" s="46">
        <v>12678</v>
      </c>
      <c r="BT9" s="346">
        <f t="shared" si="13"/>
        <v>-72</v>
      </c>
      <c r="BU9" s="46">
        <v>2.302</v>
      </c>
      <c r="BV9" s="137">
        <v>23.25</v>
      </c>
      <c r="BW9" s="137">
        <v>24</v>
      </c>
      <c r="BX9" s="347"/>
      <c r="BY9" s="47">
        <v>24</v>
      </c>
      <c r="BZ9" s="47">
        <v>0</v>
      </c>
    </row>
    <row r="10" spans="1:78">
      <c r="A10" s="718"/>
      <c r="B10" s="24">
        <v>42915</v>
      </c>
      <c r="C10" s="25">
        <v>87</v>
      </c>
      <c r="D10" s="345">
        <v>0.74</v>
      </c>
      <c r="E10" s="27">
        <v>95</v>
      </c>
      <c r="F10" s="27">
        <v>80</v>
      </c>
      <c r="G10" s="28">
        <v>24</v>
      </c>
      <c r="H10" s="28">
        <v>0</v>
      </c>
      <c r="I10" s="28">
        <v>24</v>
      </c>
      <c r="J10" s="28">
        <v>0</v>
      </c>
      <c r="K10" s="29">
        <v>0</v>
      </c>
      <c r="L10" s="29">
        <v>0</v>
      </c>
      <c r="M10" s="29">
        <v>0</v>
      </c>
      <c r="N10" s="29">
        <v>0</v>
      </c>
      <c r="O10" s="29">
        <v>12</v>
      </c>
      <c r="P10" s="29">
        <v>0</v>
      </c>
      <c r="Q10" s="29">
        <v>3530</v>
      </c>
      <c r="R10" s="30">
        <v>3141</v>
      </c>
      <c r="S10" s="30">
        <v>3141</v>
      </c>
      <c r="T10" s="31">
        <v>3080</v>
      </c>
      <c r="U10" s="31">
        <v>3186</v>
      </c>
      <c r="V10" s="28">
        <v>41</v>
      </c>
      <c r="W10" s="28">
        <v>0</v>
      </c>
      <c r="X10" s="28">
        <v>41</v>
      </c>
      <c r="Y10" s="28">
        <v>0</v>
      </c>
      <c r="Z10" s="28">
        <v>60</v>
      </c>
      <c r="AA10" s="27">
        <v>0</v>
      </c>
      <c r="AB10" s="32">
        <f t="shared" si="0"/>
        <v>106</v>
      </c>
      <c r="AC10" s="33">
        <f t="shared" si="1"/>
        <v>-61</v>
      </c>
      <c r="AD10" s="27">
        <v>140</v>
      </c>
      <c r="AE10" s="34">
        <f t="shared" si="2"/>
        <v>0.94821428571428568</v>
      </c>
      <c r="AF10" s="35">
        <f t="shared" si="3"/>
        <v>147.08333333333334</v>
      </c>
      <c r="AG10" s="34">
        <f t="shared" si="4"/>
        <v>0.87252124645892348</v>
      </c>
      <c r="AH10" s="36">
        <f t="shared" si="5"/>
        <v>1</v>
      </c>
      <c r="AI10" s="37">
        <f t="shared" si="6"/>
        <v>0.94014084507042261</v>
      </c>
      <c r="AJ10" s="49">
        <v>8.0060000000000002</v>
      </c>
      <c r="AK10" s="332">
        <v>140.04</v>
      </c>
      <c r="AL10" s="40">
        <f t="shared" si="7"/>
        <v>1121.1602399999999</v>
      </c>
      <c r="AM10" s="49">
        <v>27.518999999999998</v>
      </c>
      <c r="AN10" s="27">
        <v>942</v>
      </c>
      <c r="AO10" s="42">
        <f t="shared" si="8"/>
        <v>25922.897999999997</v>
      </c>
      <c r="AP10" s="43">
        <f t="shared" si="9"/>
        <v>8780.5383896103885</v>
      </c>
      <c r="AQ10" s="25">
        <f t="shared" si="10"/>
        <v>130.875</v>
      </c>
      <c r="AR10" s="27">
        <v>0</v>
      </c>
      <c r="AS10" s="45">
        <v>0</v>
      </c>
      <c r="AT10" s="45">
        <v>0</v>
      </c>
      <c r="AU10" s="27">
        <v>0</v>
      </c>
      <c r="AV10" s="45">
        <v>17</v>
      </c>
      <c r="AW10" s="27">
        <v>720</v>
      </c>
      <c r="AX10" s="27">
        <v>0</v>
      </c>
      <c r="AY10" s="4"/>
      <c r="AZ10" s="46">
        <v>994</v>
      </c>
      <c r="BA10" s="46">
        <v>994</v>
      </c>
      <c r="BB10" s="46">
        <v>1198</v>
      </c>
      <c r="BC10" s="46">
        <f t="shared" si="11"/>
        <v>0</v>
      </c>
      <c r="BD10" s="46">
        <f t="shared" si="12"/>
        <v>8780.5383896103885</v>
      </c>
      <c r="BE10" s="47">
        <v>49.916666666666664</v>
      </c>
      <c r="BF10" s="48">
        <v>1.177</v>
      </c>
      <c r="BG10" s="49">
        <v>1.1519999999999999</v>
      </c>
      <c r="BH10" s="50">
        <v>29.5</v>
      </c>
      <c r="BI10" s="51">
        <v>26.99</v>
      </c>
      <c r="BJ10" s="52">
        <v>22.2</v>
      </c>
      <c r="BK10" s="52">
        <v>23.8</v>
      </c>
      <c r="BL10" s="52">
        <v>982.8</v>
      </c>
      <c r="BM10" s="50">
        <v>50.16</v>
      </c>
      <c r="BN10" s="53">
        <v>0.93230000000000002</v>
      </c>
      <c r="BO10" s="47">
        <v>96.4</v>
      </c>
      <c r="BP10" s="47">
        <v>87.1</v>
      </c>
      <c r="BQ10" s="50">
        <v>12764</v>
      </c>
      <c r="BR10" s="46">
        <v>12764</v>
      </c>
      <c r="BS10" s="46">
        <v>12696</v>
      </c>
      <c r="BT10" s="346">
        <f t="shared" si="13"/>
        <v>-68</v>
      </c>
      <c r="BU10" s="46">
        <v>2.3289999999999997</v>
      </c>
      <c r="BV10" s="137">
        <v>23</v>
      </c>
      <c r="BW10" s="137">
        <v>23</v>
      </c>
      <c r="BX10" s="347"/>
      <c r="BY10" s="47">
        <v>24</v>
      </c>
      <c r="BZ10" s="47">
        <v>0</v>
      </c>
    </row>
    <row r="11" spans="1:78">
      <c r="A11" s="718"/>
      <c r="B11" s="24">
        <v>42916</v>
      </c>
      <c r="C11" s="25">
        <v>87</v>
      </c>
      <c r="D11" s="345">
        <v>0.74</v>
      </c>
      <c r="E11" s="27">
        <v>93</v>
      </c>
      <c r="F11" s="27">
        <v>80</v>
      </c>
      <c r="G11" s="28">
        <v>24</v>
      </c>
      <c r="H11" s="28">
        <v>0</v>
      </c>
      <c r="I11" s="28">
        <v>24</v>
      </c>
      <c r="J11" s="28">
        <v>0</v>
      </c>
      <c r="K11" s="29">
        <v>0</v>
      </c>
      <c r="L11" s="29">
        <v>0</v>
      </c>
      <c r="M11" s="29">
        <v>0</v>
      </c>
      <c r="N11" s="29">
        <v>0</v>
      </c>
      <c r="O11" s="29">
        <v>0</v>
      </c>
      <c r="P11" s="29">
        <v>0</v>
      </c>
      <c r="Q11" s="29">
        <v>3526</v>
      </c>
      <c r="R11" s="30">
        <v>2949</v>
      </c>
      <c r="S11" s="30">
        <v>2949</v>
      </c>
      <c r="T11" s="31">
        <v>2877</v>
      </c>
      <c r="U11" s="31">
        <v>2974</v>
      </c>
      <c r="V11" s="28">
        <v>41</v>
      </c>
      <c r="W11" s="28">
        <v>0</v>
      </c>
      <c r="X11" s="28">
        <v>41</v>
      </c>
      <c r="Y11" s="28">
        <v>0</v>
      </c>
      <c r="Z11" s="28">
        <v>60</v>
      </c>
      <c r="AA11" s="27">
        <v>0</v>
      </c>
      <c r="AB11" s="32">
        <f t="shared" si="0"/>
        <v>97</v>
      </c>
      <c r="AC11" s="33">
        <f t="shared" si="1"/>
        <v>-72</v>
      </c>
      <c r="AD11" s="27">
        <v>126</v>
      </c>
      <c r="AE11" s="34">
        <f t="shared" si="2"/>
        <v>0.98346560846560849</v>
      </c>
      <c r="AF11" s="35">
        <f t="shared" si="3"/>
        <v>146.91666666666666</v>
      </c>
      <c r="AG11" s="34">
        <f t="shared" si="4"/>
        <v>0.81593874078275663</v>
      </c>
      <c r="AH11" s="36">
        <f t="shared" si="5"/>
        <v>1</v>
      </c>
      <c r="AI11" s="37">
        <f t="shared" si="6"/>
        <v>0.86619718309859162</v>
      </c>
      <c r="AJ11" s="49">
        <v>8</v>
      </c>
      <c r="AK11" s="332">
        <v>139.19</v>
      </c>
      <c r="AL11" s="40">
        <f t="shared" si="7"/>
        <v>1113.52</v>
      </c>
      <c r="AM11" s="49">
        <v>25.094999999999999</v>
      </c>
      <c r="AN11" s="27">
        <v>943</v>
      </c>
      <c r="AO11" s="42">
        <f t="shared" si="8"/>
        <v>23664.584999999999</v>
      </c>
      <c r="AP11" s="43">
        <f t="shared" si="9"/>
        <v>8612.4800139033723</v>
      </c>
      <c r="AQ11" s="25">
        <f t="shared" si="10"/>
        <v>122.875</v>
      </c>
      <c r="AR11" s="27">
        <v>0</v>
      </c>
      <c r="AS11" s="45">
        <v>0</v>
      </c>
      <c r="AT11" s="45">
        <v>0</v>
      </c>
      <c r="AU11" s="27">
        <v>0</v>
      </c>
      <c r="AV11" s="45">
        <v>19</v>
      </c>
      <c r="AW11" s="27">
        <v>1440</v>
      </c>
      <c r="AX11" s="27">
        <v>0</v>
      </c>
      <c r="AY11" s="4"/>
      <c r="AZ11" s="46">
        <v>991</v>
      </c>
      <c r="BA11" s="46">
        <v>993</v>
      </c>
      <c r="BB11" s="46">
        <v>990</v>
      </c>
      <c r="BC11" s="46">
        <f t="shared" si="11"/>
        <v>2</v>
      </c>
      <c r="BD11" s="46">
        <f t="shared" si="12"/>
        <v>8612.4800139033723</v>
      </c>
      <c r="BE11" s="47">
        <v>41.25</v>
      </c>
      <c r="BF11" s="48">
        <v>0</v>
      </c>
      <c r="BG11" s="49">
        <v>0</v>
      </c>
      <c r="BH11" s="50">
        <v>29.5</v>
      </c>
      <c r="BI11" s="51">
        <v>26.8</v>
      </c>
      <c r="BJ11" s="52">
        <v>22.11</v>
      </c>
      <c r="BK11" s="52">
        <v>23.71</v>
      </c>
      <c r="BL11" s="52">
        <v>980.5</v>
      </c>
      <c r="BM11" s="50">
        <v>50.13</v>
      </c>
      <c r="BN11" s="53">
        <v>0.93269999999999997</v>
      </c>
      <c r="BO11" s="47">
        <v>96.42</v>
      </c>
      <c r="BP11" s="47">
        <v>87.1</v>
      </c>
      <c r="BQ11" s="50">
        <v>12729</v>
      </c>
      <c r="BR11" s="46">
        <v>12729</v>
      </c>
      <c r="BS11" s="46">
        <v>12634</v>
      </c>
      <c r="BT11" s="346">
        <f t="shared" si="13"/>
        <v>-95</v>
      </c>
      <c r="BU11" s="46">
        <v>0</v>
      </c>
      <c r="BV11" s="137">
        <v>0</v>
      </c>
      <c r="BW11" s="137">
        <v>0</v>
      </c>
      <c r="BX11" s="347"/>
      <c r="BY11" s="47">
        <v>24</v>
      </c>
      <c r="BZ11" s="47">
        <v>9.5</v>
      </c>
    </row>
    <row r="12" spans="1:78">
      <c r="A12" s="718"/>
      <c r="B12" s="24">
        <v>42917</v>
      </c>
      <c r="C12" s="25">
        <v>92.6</v>
      </c>
      <c r="D12" s="345">
        <v>0.67200000000000004</v>
      </c>
      <c r="E12" s="27">
        <v>99</v>
      </c>
      <c r="F12" s="27">
        <v>84</v>
      </c>
      <c r="G12" s="28">
        <v>24</v>
      </c>
      <c r="H12" s="28">
        <v>0</v>
      </c>
      <c r="I12" s="28">
        <v>24</v>
      </c>
      <c r="J12" s="28">
        <v>0</v>
      </c>
      <c r="K12" s="29">
        <v>0</v>
      </c>
      <c r="L12" s="29">
        <v>0</v>
      </c>
      <c r="M12" s="29">
        <v>0</v>
      </c>
      <c r="N12" s="29">
        <v>0</v>
      </c>
      <c r="O12" s="29">
        <v>0</v>
      </c>
      <c r="P12" s="29">
        <v>0</v>
      </c>
      <c r="Q12" s="29">
        <v>3465</v>
      </c>
      <c r="R12" s="30">
        <v>2896</v>
      </c>
      <c r="S12" s="30">
        <v>2896</v>
      </c>
      <c r="T12" s="31">
        <v>2824</v>
      </c>
      <c r="U12" s="31">
        <v>2925</v>
      </c>
      <c r="V12" s="28">
        <v>40</v>
      </c>
      <c r="W12" s="28">
        <v>0</v>
      </c>
      <c r="X12" s="28">
        <v>41</v>
      </c>
      <c r="Y12" s="28">
        <v>0</v>
      </c>
      <c r="Z12" s="28">
        <v>60</v>
      </c>
      <c r="AA12" s="27">
        <v>0</v>
      </c>
      <c r="AB12" s="32">
        <f t="shared" si="0"/>
        <v>101</v>
      </c>
      <c r="AC12" s="33">
        <f t="shared" si="1"/>
        <v>-72</v>
      </c>
      <c r="AD12" s="27">
        <v>125</v>
      </c>
      <c r="AE12" s="34">
        <f t="shared" si="2"/>
        <v>0.97499999999999998</v>
      </c>
      <c r="AF12" s="35">
        <f t="shared" si="3"/>
        <v>144.375</v>
      </c>
      <c r="AG12" s="34">
        <f t="shared" si="4"/>
        <v>0.81500721500721496</v>
      </c>
      <c r="AH12" s="36">
        <f t="shared" si="5"/>
        <v>1</v>
      </c>
      <c r="AI12" s="37">
        <f t="shared" si="6"/>
        <v>0.86524822695035464</v>
      </c>
      <c r="AJ12" s="354">
        <v>8.0640000000000001</v>
      </c>
      <c r="AK12" s="39">
        <v>139.94</v>
      </c>
      <c r="AL12" s="40">
        <f t="shared" si="7"/>
        <v>1128.4761599999999</v>
      </c>
      <c r="AM12" s="38">
        <v>24.890999999999998</v>
      </c>
      <c r="AN12" s="41">
        <v>945</v>
      </c>
      <c r="AO12" s="42">
        <f t="shared" si="8"/>
        <v>23521.994999999999</v>
      </c>
      <c r="AP12" s="43">
        <f t="shared" si="9"/>
        <v>8728.9203824362594</v>
      </c>
      <c r="AQ12" s="25">
        <f t="shared" si="10"/>
        <v>120.66666666666667</v>
      </c>
      <c r="AR12" s="27">
        <v>0</v>
      </c>
      <c r="AS12" s="45">
        <v>0</v>
      </c>
      <c r="AT12" s="45">
        <v>0</v>
      </c>
      <c r="AU12" s="27">
        <v>0</v>
      </c>
      <c r="AV12" s="45">
        <v>19</v>
      </c>
      <c r="AW12" s="27">
        <v>1440</v>
      </c>
      <c r="AX12" s="27">
        <v>0</v>
      </c>
      <c r="AY12" s="4"/>
      <c r="AZ12" s="46">
        <v>963</v>
      </c>
      <c r="BA12" s="46">
        <v>981</v>
      </c>
      <c r="BB12" s="46">
        <v>981</v>
      </c>
      <c r="BC12" s="46">
        <f t="shared" si="11"/>
        <v>18</v>
      </c>
      <c r="BD12" s="46">
        <f t="shared" si="12"/>
        <v>8728.9203824362594</v>
      </c>
      <c r="BE12" s="47">
        <f t="shared" ref="BE12:BE42" si="14">BB12/24</f>
        <v>40.875</v>
      </c>
      <c r="BF12" s="48">
        <v>0</v>
      </c>
      <c r="BG12" s="49">
        <v>0</v>
      </c>
      <c r="BH12" s="50">
        <v>28.8</v>
      </c>
      <c r="BI12" s="51">
        <v>26.3</v>
      </c>
      <c r="BJ12" s="52">
        <v>21.9</v>
      </c>
      <c r="BK12" s="52">
        <v>23.8</v>
      </c>
      <c r="BL12" s="52">
        <v>979.7</v>
      </c>
      <c r="BM12" s="50">
        <v>50.11</v>
      </c>
      <c r="BN12" s="53">
        <v>0.93300000000000005</v>
      </c>
      <c r="BO12" s="47">
        <v>95.2</v>
      </c>
      <c r="BP12" s="47">
        <v>87</v>
      </c>
      <c r="BQ12" s="50">
        <f t="shared" ref="BQ12:BQ42" si="15">BP12-BO12</f>
        <v>-8.2000000000000028</v>
      </c>
      <c r="BR12" s="46">
        <v>12850</v>
      </c>
      <c r="BS12" s="46">
        <v>12739</v>
      </c>
      <c r="BT12" s="346">
        <f t="shared" si="13"/>
        <v>-111</v>
      </c>
      <c r="BU12" s="46">
        <v>0</v>
      </c>
      <c r="BV12" s="137">
        <v>0</v>
      </c>
      <c r="BW12" s="137">
        <v>0</v>
      </c>
      <c r="BX12" s="347"/>
      <c r="BY12" s="47">
        <v>24</v>
      </c>
      <c r="BZ12" s="47">
        <v>0</v>
      </c>
    </row>
    <row r="13" spans="1:78" ht="12.75" customHeight="1">
      <c r="A13" s="718" t="s">
        <v>279</v>
      </c>
      <c r="B13" s="24">
        <v>42918</v>
      </c>
      <c r="C13" s="69">
        <v>95.4</v>
      </c>
      <c r="D13" s="70">
        <v>0.63400000000000001</v>
      </c>
      <c r="E13" s="71">
        <v>103</v>
      </c>
      <c r="F13" s="71">
        <v>86</v>
      </c>
      <c r="G13" s="72">
        <v>24</v>
      </c>
      <c r="H13" s="72">
        <v>0</v>
      </c>
      <c r="I13" s="72">
        <v>24</v>
      </c>
      <c r="J13" s="72">
        <v>0</v>
      </c>
      <c r="K13" s="73">
        <v>0</v>
      </c>
      <c r="L13" s="73">
        <v>0</v>
      </c>
      <c r="M13" s="73">
        <v>0</v>
      </c>
      <c r="N13" s="73">
        <v>0</v>
      </c>
      <c r="O13" s="73">
        <v>0</v>
      </c>
      <c r="P13" s="73">
        <v>0</v>
      </c>
      <c r="Q13" s="74">
        <v>3446</v>
      </c>
      <c r="R13" s="75">
        <v>2877</v>
      </c>
      <c r="S13" s="75">
        <v>2877</v>
      </c>
      <c r="T13" s="76">
        <v>2811</v>
      </c>
      <c r="U13" s="76">
        <v>2911</v>
      </c>
      <c r="V13" s="71">
        <v>40</v>
      </c>
      <c r="W13" s="71">
        <v>0</v>
      </c>
      <c r="X13" s="71">
        <v>41</v>
      </c>
      <c r="Y13" s="71">
        <v>0</v>
      </c>
      <c r="Z13" s="71">
        <v>60</v>
      </c>
      <c r="AA13" s="71">
        <v>0</v>
      </c>
      <c r="AB13" s="77">
        <f t="shared" si="0"/>
        <v>100</v>
      </c>
      <c r="AC13" s="78">
        <f t="shared" si="1"/>
        <v>-66</v>
      </c>
      <c r="AD13" s="71">
        <v>124</v>
      </c>
      <c r="AE13" s="79">
        <f t="shared" si="2"/>
        <v>0.97815860215053763</v>
      </c>
      <c r="AF13" s="80">
        <f t="shared" si="3"/>
        <v>143.58333333333334</v>
      </c>
      <c r="AG13" s="79">
        <f t="shared" si="4"/>
        <v>0.81572838073128262</v>
      </c>
      <c r="AH13" s="81">
        <f t="shared" si="5"/>
        <v>1</v>
      </c>
      <c r="AI13" s="82">
        <f t="shared" si="6"/>
        <v>0.86524822695035464</v>
      </c>
      <c r="AJ13" s="355">
        <v>8.0950000000000006</v>
      </c>
      <c r="AK13" s="356">
        <v>141.05000000000001</v>
      </c>
      <c r="AL13" s="357">
        <f t="shared" si="7"/>
        <v>1141.7997500000001</v>
      </c>
      <c r="AM13" s="358">
        <v>24.861000000000001</v>
      </c>
      <c r="AN13" s="330">
        <v>945</v>
      </c>
      <c r="AO13" s="87">
        <f t="shared" si="8"/>
        <v>23493.645</v>
      </c>
      <c r="AP13" s="88">
        <f t="shared" si="9"/>
        <v>8763.9433475631467</v>
      </c>
      <c r="AQ13" s="331">
        <f t="shared" si="10"/>
        <v>119.875</v>
      </c>
      <c r="AR13" s="90">
        <v>0</v>
      </c>
      <c r="AS13" s="71">
        <v>0</v>
      </c>
      <c r="AT13" s="91">
        <v>0</v>
      </c>
      <c r="AU13" s="91">
        <v>0</v>
      </c>
      <c r="AV13" s="71">
        <v>19</v>
      </c>
      <c r="AW13" s="91">
        <v>1440</v>
      </c>
      <c r="AX13" s="71">
        <v>0</v>
      </c>
      <c r="AY13" s="4"/>
      <c r="AZ13" s="71">
        <v>962</v>
      </c>
      <c r="BA13" s="71">
        <v>971</v>
      </c>
      <c r="BB13" s="71">
        <v>977</v>
      </c>
      <c r="BC13" s="92">
        <f t="shared" si="11"/>
        <v>9</v>
      </c>
      <c r="BD13" s="93">
        <f t="shared" si="12"/>
        <v>8763.9433475631467</v>
      </c>
      <c r="BE13" s="94">
        <f t="shared" si="14"/>
        <v>40.708333333333336</v>
      </c>
      <c r="BF13" s="95">
        <v>0</v>
      </c>
      <c r="BG13" s="96">
        <v>0</v>
      </c>
      <c r="BH13" s="94">
        <v>28.6</v>
      </c>
      <c r="BI13" s="92">
        <v>26.3</v>
      </c>
      <c r="BJ13" s="92">
        <v>21.8</v>
      </c>
      <c r="BK13" s="92">
        <v>23.7</v>
      </c>
      <c r="BL13" s="92">
        <v>978.83</v>
      </c>
      <c r="BM13" s="94">
        <v>50.1</v>
      </c>
      <c r="BN13" s="97">
        <v>0.93220000000000003</v>
      </c>
      <c r="BO13" s="98">
        <v>95.5</v>
      </c>
      <c r="BP13" s="98">
        <v>86.8</v>
      </c>
      <c r="BQ13" s="54">
        <f t="shared" si="15"/>
        <v>-8.7000000000000028</v>
      </c>
      <c r="BR13" s="99">
        <v>12839</v>
      </c>
      <c r="BS13" s="99">
        <v>12755</v>
      </c>
      <c r="BT13" s="56">
        <f t="shared" si="13"/>
        <v>-84</v>
      </c>
      <c r="BU13" s="92">
        <f t="shared" ref="BU13:BU42" si="16">BF13+BG13</f>
        <v>0</v>
      </c>
      <c r="BV13" s="94">
        <v>0</v>
      </c>
      <c r="BW13" s="94">
        <v>0</v>
      </c>
      <c r="BY13" s="94">
        <v>24</v>
      </c>
      <c r="BZ13" s="94">
        <v>0</v>
      </c>
    </row>
    <row r="14" spans="1:78">
      <c r="A14" s="718"/>
      <c r="B14" s="24">
        <v>42919</v>
      </c>
      <c r="C14" s="69">
        <v>96.1</v>
      </c>
      <c r="D14" s="70">
        <v>0.63200000000000001</v>
      </c>
      <c r="E14" s="71">
        <v>105</v>
      </c>
      <c r="F14" s="71">
        <v>88</v>
      </c>
      <c r="G14" s="72">
        <v>24</v>
      </c>
      <c r="H14" s="72">
        <v>0</v>
      </c>
      <c r="I14" s="72">
        <v>24</v>
      </c>
      <c r="J14" s="72">
        <v>0</v>
      </c>
      <c r="K14" s="73">
        <v>0</v>
      </c>
      <c r="L14" s="73">
        <v>0</v>
      </c>
      <c r="M14" s="73">
        <v>0</v>
      </c>
      <c r="N14" s="73">
        <v>0</v>
      </c>
      <c r="O14" s="73">
        <v>12</v>
      </c>
      <c r="P14" s="73">
        <v>0</v>
      </c>
      <c r="Q14" s="74">
        <v>3439</v>
      </c>
      <c r="R14" s="75">
        <v>3069</v>
      </c>
      <c r="S14" s="75">
        <v>3069</v>
      </c>
      <c r="T14" s="76">
        <v>2993</v>
      </c>
      <c r="U14" s="76">
        <v>3103</v>
      </c>
      <c r="V14" s="71">
        <v>40</v>
      </c>
      <c r="W14" s="71">
        <v>0</v>
      </c>
      <c r="X14" s="71">
        <v>40</v>
      </c>
      <c r="Y14" s="71">
        <v>0</v>
      </c>
      <c r="Z14" s="71">
        <v>60</v>
      </c>
      <c r="AA14" s="71">
        <v>0</v>
      </c>
      <c r="AB14" s="77">
        <f t="shared" si="0"/>
        <v>110</v>
      </c>
      <c r="AC14" s="78">
        <f t="shared" si="1"/>
        <v>-76</v>
      </c>
      <c r="AD14" s="71">
        <v>139</v>
      </c>
      <c r="AE14" s="79">
        <f t="shared" si="2"/>
        <v>0.93015587529976018</v>
      </c>
      <c r="AF14" s="80">
        <f t="shared" si="3"/>
        <v>143.29166666666666</v>
      </c>
      <c r="AG14" s="79">
        <f t="shared" si="4"/>
        <v>0.87031113695841811</v>
      </c>
      <c r="AH14" s="81">
        <f t="shared" si="5"/>
        <v>1</v>
      </c>
      <c r="AI14" s="82">
        <f t="shared" si="6"/>
        <v>0.93214285714285705</v>
      </c>
      <c r="AJ14" s="355">
        <v>8.0920000000000005</v>
      </c>
      <c r="AK14" s="359">
        <v>138.63999999999999</v>
      </c>
      <c r="AL14" s="357">
        <f t="shared" si="7"/>
        <v>1121.8748800000001</v>
      </c>
      <c r="AM14" s="358">
        <v>26.780999999999999</v>
      </c>
      <c r="AN14" s="330">
        <v>945</v>
      </c>
      <c r="AO14" s="87">
        <f t="shared" si="8"/>
        <v>25308.044999999998</v>
      </c>
      <c r="AP14" s="88">
        <f t="shared" si="9"/>
        <v>8830.5779752756425</v>
      </c>
      <c r="AQ14" s="331">
        <f t="shared" si="10"/>
        <v>127.875</v>
      </c>
      <c r="AR14" s="90">
        <v>0</v>
      </c>
      <c r="AS14" s="71">
        <v>0</v>
      </c>
      <c r="AT14" s="91">
        <v>0</v>
      </c>
      <c r="AU14" s="91">
        <v>0</v>
      </c>
      <c r="AV14" s="71">
        <v>19</v>
      </c>
      <c r="AW14" s="91">
        <v>720</v>
      </c>
      <c r="AX14" s="71">
        <v>0</v>
      </c>
      <c r="AY14" s="4"/>
      <c r="AZ14" s="71">
        <v>959</v>
      </c>
      <c r="BA14" s="71">
        <v>968</v>
      </c>
      <c r="BB14" s="71">
        <v>1176</v>
      </c>
      <c r="BC14" s="92">
        <f t="shared" si="11"/>
        <v>9</v>
      </c>
      <c r="BD14" s="93">
        <f t="shared" si="12"/>
        <v>8830.5779752756425</v>
      </c>
      <c r="BE14" s="94">
        <f t="shared" si="14"/>
        <v>49</v>
      </c>
      <c r="BF14" s="95">
        <v>1.175</v>
      </c>
      <c r="BG14" s="96">
        <v>1.141</v>
      </c>
      <c r="BH14" s="94">
        <v>28.5</v>
      </c>
      <c r="BI14" s="92">
        <v>26.2</v>
      </c>
      <c r="BJ14" s="92">
        <v>21.8</v>
      </c>
      <c r="BK14" s="92">
        <v>23.6</v>
      </c>
      <c r="BL14" s="99">
        <v>978.6</v>
      </c>
      <c r="BM14" s="99">
        <v>50.13</v>
      </c>
      <c r="BN14" s="97">
        <v>0.93300000000000005</v>
      </c>
      <c r="BO14" s="94">
        <v>95.6</v>
      </c>
      <c r="BP14" s="94">
        <v>86.8</v>
      </c>
      <c r="BQ14" s="54">
        <f t="shared" si="15"/>
        <v>-8.7999999999999972</v>
      </c>
      <c r="BR14" s="92">
        <v>12847</v>
      </c>
      <c r="BS14" s="92">
        <v>12796</v>
      </c>
      <c r="BT14" s="56">
        <f t="shared" si="13"/>
        <v>-51</v>
      </c>
      <c r="BU14" s="92">
        <f t="shared" si="16"/>
        <v>2.3159999999999998</v>
      </c>
      <c r="BV14" s="94">
        <v>12</v>
      </c>
      <c r="BW14" s="94">
        <v>12</v>
      </c>
      <c r="BY14" s="94">
        <v>24</v>
      </c>
      <c r="BZ14" s="94">
        <v>6.72</v>
      </c>
    </row>
    <row r="15" spans="1:78">
      <c r="A15" s="718"/>
      <c r="B15" s="24">
        <v>42920</v>
      </c>
      <c r="C15" s="69">
        <v>93.8</v>
      </c>
      <c r="D15" s="70">
        <v>0.64100000000000001</v>
      </c>
      <c r="E15" s="71">
        <v>100</v>
      </c>
      <c r="F15" s="71">
        <v>86</v>
      </c>
      <c r="G15" s="72">
        <v>11</v>
      </c>
      <c r="H15" s="72">
        <v>29</v>
      </c>
      <c r="I15" s="72">
        <v>12</v>
      </c>
      <c r="J15" s="72">
        <v>9</v>
      </c>
      <c r="K15" s="73">
        <v>0</v>
      </c>
      <c r="L15" s="73">
        <v>0</v>
      </c>
      <c r="M15" s="73">
        <v>0</v>
      </c>
      <c r="N15" s="73">
        <v>0</v>
      </c>
      <c r="O15" s="73">
        <v>0</v>
      </c>
      <c r="P15" s="73">
        <v>0</v>
      </c>
      <c r="Q15" s="74">
        <v>3459</v>
      </c>
      <c r="R15" s="75">
        <v>1734</v>
      </c>
      <c r="S15" s="75">
        <v>1734</v>
      </c>
      <c r="T15" s="76">
        <v>1416</v>
      </c>
      <c r="U15" s="76">
        <v>1465</v>
      </c>
      <c r="V15" s="71">
        <v>40</v>
      </c>
      <c r="W15" s="71">
        <v>727</v>
      </c>
      <c r="X15" s="71">
        <v>41</v>
      </c>
      <c r="Y15" s="71">
        <v>693</v>
      </c>
      <c r="Z15" s="71">
        <v>60</v>
      </c>
      <c r="AA15" s="71">
        <v>695</v>
      </c>
      <c r="AB15" s="77">
        <f t="shared" si="0"/>
        <v>65</v>
      </c>
      <c r="AC15" s="78">
        <f t="shared" si="1"/>
        <v>-318</v>
      </c>
      <c r="AD15" s="71">
        <v>123</v>
      </c>
      <c r="AE15" s="79">
        <f t="shared" si="2"/>
        <v>0.49627371273712739</v>
      </c>
      <c r="AF15" s="80">
        <f t="shared" si="3"/>
        <v>144.125</v>
      </c>
      <c r="AG15" s="79">
        <f t="shared" si="4"/>
        <v>0.40936686903729402</v>
      </c>
      <c r="AH15" s="81">
        <f t="shared" si="5"/>
        <v>0.51146079590228533</v>
      </c>
      <c r="AI15" s="82">
        <f t="shared" si="6"/>
        <v>0.43440701339637511</v>
      </c>
      <c r="AJ15" s="355">
        <v>4.1719999999999997</v>
      </c>
      <c r="AK15" s="359">
        <v>136.6</v>
      </c>
      <c r="AL15" s="357">
        <f t="shared" si="7"/>
        <v>569.89519999999993</v>
      </c>
      <c r="AM15" s="358">
        <v>12.811</v>
      </c>
      <c r="AN15" s="330">
        <v>945</v>
      </c>
      <c r="AO15" s="87">
        <f t="shared" si="8"/>
        <v>12106.395</v>
      </c>
      <c r="AP15" s="88">
        <f t="shared" si="9"/>
        <v>8952.1823446327671</v>
      </c>
      <c r="AQ15" s="93">
        <f t="shared" si="10"/>
        <v>72.25</v>
      </c>
      <c r="AR15" s="101">
        <v>0</v>
      </c>
      <c r="AS15" s="71">
        <v>0</v>
      </c>
      <c r="AT15" s="91">
        <v>0</v>
      </c>
      <c r="AU15" s="91">
        <v>0</v>
      </c>
      <c r="AV15" s="71">
        <v>21</v>
      </c>
      <c r="AW15" s="91">
        <v>745</v>
      </c>
      <c r="AX15" s="71">
        <v>16</v>
      </c>
      <c r="AY15" s="4"/>
      <c r="AZ15" s="71">
        <v>472</v>
      </c>
      <c r="BA15" s="71">
        <v>501</v>
      </c>
      <c r="BB15" s="71">
        <v>492</v>
      </c>
      <c r="BC15" s="92">
        <f t="shared" si="11"/>
        <v>29</v>
      </c>
      <c r="BD15" s="93">
        <f t="shared" si="12"/>
        <v>8952.1823446327671</v>
      </c>
      <c r="BE15" s="94">
        <f t="shared" si="14"/>
        <v>20.5</v>
      </c>
      <c r="BF15" s="95">
        <v>0</v>
      </c>
      <c r="BG15" s="96">
        <v>0</v>
      </c>
      <c r="BH15" s="94">
        <v>25.84</v>
      </c>
      <c r="BI15" s="92">
        <v>13.06</v>
      </c>
      <c r="BJ15" s="92">
        <v>11.35</v>
      </c>
      <c r="BK15" s="92">
        <v>12.18</v>
      </c>
      <c r="BL15" s="99">
        <v>97.46</v>
      </c>
      <c r="BM15" s="99">
        <v>50.07</v>
      </c>
      <c r="BN15" s="97">
        <v>0.93340000000000001</v>
      </c>
      <c r="BO15" s="94">
        <v>95.74</v>
      </c>
      <c r="BP15" s="94">
        <v>86.92</v>
      </c>
      <c r="BQ15" s="54">
        <f t="shared" si="15"/>
        <v>-8.8199999999999932</v>
      </c>
      <c r="BR15" s="92">
        <v>12801</v>
      </c>
      <c r="BS15" s="92">
        <v>12693</v>
      </c>
      <c r="BT15" s="56">
        <f t="shared" si="13"/>
        <v>-108</v>
      </c>
      <c r="BU15" s="92">
        <f t="shared" si="16"/>
        <v>0</v>
      </c>
      <c r="BV15" s="94">
        <v>0</v>
      </c>
      <c r="BW15" s="94">
        <v>0</v>
      </c>
      <c r="BY15" s="94">
        <v>11.48</v>
      </c>
      <c r="BZ15" s="94">
        <v>0</v>
      </c>
    </row>
    <row r="16" spans="1:78">
      <c r="A16" s="718"/>
      <c r="B16" s="24">
        <v>42921</v>
      </c>
      <c r="C16" s="69">
        <v>92.1</v>
      </c>
      <c r="D16" s="70">
        <v>0.67800000000000005</v>
      </c>
      <c r="E16" s="102">
        <v>99</v>
      </c>
      <c r="F16" s="102">
        <v>87</v>
      </c>
      <c r="G16" s="72">
        <v>0</v>
      </c>
      <c r="H16" s="72">
        <v>0</v>
      </c>
      <c r="I16" s="72">
        <v>0</v>
      </c>
      <c r="J16" s="72">
        <v>48</v>
      </c>
      <c r="K16" s="73">
        <v>0</v>
      </c>
      <c r="L16" s="73">
        <v>0</v>
      </c>
      <c r="M16" s="73">
        <v>0</v>
      </c>
      <c r="N16" s="73">
        <v>0</v>
      </c>
      <c r="O16" s="73">
        <v>0</v>
      </c>
      <c r="P16" s="73">
        <v>0</v>
      </c>
      <c r="Q16" s="74">
        <v>3474</v>
      </c>
      <c r="R16" s="75">
        <v>3326</v>
      </c>
      <c r="S16" s="75">
        <v>3326</v>
      </c>
      <c r="T16" s="76">
        <v>86</v>
      </c>
      <c r="U16" s="76">
        <v>94</v>
      </c>
      <c r="V16" s="71">
        <v>40</v>
      </c>
      <c r="W16" s="102">
        <v>1440</v>
      </c>
      <c r="X16" s="102">
        <v>41</v>
      </c>
      <c r="Y16" s="102">
        <v>1293</v>
      </c>
      <c r="Z16" s="102">
        <v>60</v>
      </c>
      <c r="AA16" s="102">
        <v>1388</v>
      </c>
      <c r="AB16" s="77">
        <f t="shared" si="0"/>
        <v>34</v>
      </c>
      <c r="AC16" s="78">
        <f t="shared" si="1"/>
        <v>-3240</v>
      </c>
      <c r="AD16" s="71">
        <v>55</v>
      </c>
      <c r="AE16" s="79">
        <f t="shared" si="2"/>
        <v>7.1212121212121213E-2</v>
      </c>
      <c r="AF16" s="80">
        <f t="shared" si="3"/>
        <v>144.75</v>
      </c>
      <c r="AG16" s="79">
        <f t="shared" si="4"/>
        <v>2.4755325273459989E-2</v>
      </c>
      <c r="AH16" s="81">
        <f t="shared" si="5"/>
        <v>4.5050236406619447E-2</v>
      </c>
      <c r="AI16" s="82">
        <f t="shared" si="6"/>
        <v>2.7955082742316822E-2</v>
      </c>
      <c r="AJ16" s="355">
        <v>0.63700000000000001</v>
      </c>
      <c r="AK16" s="359">
        <v>149.72999999999999</v>
      </c>
      <c r="AL16" s="357">
        <f t="shared" si="7"/>
        <v>95.378009999999989</v>
      </c>
      <c r="AM16" s="358">
        <v>1.321</v>
      </c>
      <c r="AN16" s="330">
        <v>940</v>
      </c>
      <c r="AO16" s="87">
        <f t="shared" si="8"/>
        <v>1241.74</v>
      </c>
      <c r="AP16" s="88">
        <f t="shared" si="9"/>
        <v>15547.883837209301</v>
      </c>
      <c r="AQ16" s="103">
        <f t="shared" si="10"/>
        <v>138.58333333333334</v>
      </c>
      <c r="AR16" s="71">
        <v>0</v>
      </c>
      <c r="AS16" s="91">
        <v>0</v>
      </c>
      <c r="AT16" s="91">
        <v>13</v>
      </c>
      <c r="AU16" s="71">
        <v>99</v>
      </c>
      <c r="AV16" s="91">
        <v>42</v>
      </c>
      <c r="AW16" s="71">
        <v>52</v>
      </c>
      <c r="AX16" s="71">
        <v>26</v>
      </c>
      <c r="AY16" s="4"/>
      <c r="AZ16" s="92">
        <v>0</v>
      </c>
      <c r="BA16" s="92">
        <v>79</v>
      </c>
      <c r="BB16" s="104">
        <v>15</v>
      </c>
      <c r="BC16" s="92">
        <f t="shared" si="11"/>
        <v>79</v>
      </c>
      <c r="BD16" s="94">
        <f t="shared" si="12"/>
        <v>15547.883837209301</v>
      </c>
      <c r="BE16" s="94">
        <f t="shared" si="14"/>
        <v>0.625</v>
      </c>
      <c r="BF16" s="95">
        <v>0</v>
      </c>
      <c r="BG16" s="96">
        <v>0</v>
      </c>
      <c r="BH16" s="94">
        <v>0</v>
      </c>
      <c r="BI16" s="92">
        <v>0</v>
      </c>
      <c r="BJ16" s="92">
        <v>3.22</v>
      </c>
      <c r="BK16" s="92">
        <v>2.16</v>
      </c>
      <c r="BL16" s="99">
        <v>978.25</v>
      </c>
      <c r="BM16" s="99">
        <v>50.1</v>
      </c>
      <c r="BN16" s="105">
        <v>0.92859999999999998</v>
      </c>
      <c r="BO16" s="94">
        <v>0</v>
      </c>
      <c r="BP16" s="94">
        <v>87.62</v>
      </c>
      <c r="BQ16" s="54">
        <f t="shared" si="15"/>
        <v>87.62</v>
      </c>
      <c r="BR16" s="92">
        <v>0</v>
      </c>
      <c r="BS16" s="92">
        <v>13619</v>
      </c>
      <c r="BT16" s="56">
        <f t="shared" si="13"/>
        <v>13619</v>
      </c>
      <c r="BU16" s="92">
        <f t="shared" si="16"/>
        <v>0</v>
      </c>
      <c r="BV16" s="94">
        <v>0</v>
      </c>
      <c r="BW16" s="94">
        <v>0</v>
      </c>
      <c r="BY16" s="94">
        <v>0</v>
      </c>
      <c r="BZ16" s="94">
        <v>0.5</v>
      </c>
    </row>
    <row r="17" spans="1:78">
      <c r="A17" s="718"/>
      <c r="B17" s="24">
        <v>42922</v>
      </c>
      <c r="C17" s="69">
        <v>90.2</v>
      </c>
      <c r="D17" s="70">
        <v>0.71199999999999997</v>
      </c>
      <c r="E17" s="71">
        <v>101</v>
      </c>
      <c r="F17" s="71">
        <v>80</v>
      </c>
      <c r="G17" s="71">
        <v>22</v>
      </c>
      <c r="H17" s="71">
        <v>12</v>
      </c>
      <c r="I17" s="71">
        <v>24</v>
      </c>
      <c r="J17" s="71">
        <v>0</v>
      </c>
      <c r="K17" s="73">
        <v>0</v>
      </c>
      <c r="L17" s="73">
        <v>0</v>
      </c>
      <c r="M17" s="73">
        <v>0</v>
      </c>
      <c r="N17" s="73">
        <v>0</v>
      </c>
      <c r="O17" s="73">
        <v>0</v>
      </c>
      <c r="P17" s="73">
        <v>0</v>
      </c>
      <c r="Q17" s="74">
        <v>3500</v>
      </c>
      <c r="R17" s="75">
        <v>2827</v>
      </c>
      <c r="S17" s="75">
        <v>2827</v>
      </c>
      <c r="T17" s="76">
        <v>2762</v>
      </c>
      <c r="U17" s="76">
        <v>2863</v>
      </c>
      <c r="V17" s="71">
        <v>39</v>
      </c>
      <c r="W17" s="71">
        <v>67</v>
      </c>
      <c r="X17" s="71">
        <v>41</v>
      </c>
      <c r="Y17" s="71">
        <v>0</v>
      </c>
      <c r="Z17" s="71">
        <v>60</v>
      </c>
      <c r="AA17" s="71">
        <v>0</v>
      </c>
      <c r="AB17" s="77">
        <f t="shared" si="0"/>
        <v>101</v>
      </c>
      <c r="AC17" s="78">
        <f t="shared" si="1"/>
        <v>-65</v>
      </c>
      <c r="AD17" s="71">
        <v>127</v>
      </c>
      <c r="AE17" s="79">
        <f t="shared" si="2"/>
        <v>0.93930446194225725</v>
      </c>
      <c r="AF17" s="80">
        <f t="shared" si="3"/>
        <v>145.83333333333334</v>
      </c>
      <c r="AG17" s="79">
        <f t="shared" si="4"/>
        <v>0.78914285714285715</v>
      </c>
      <c r="AH17" s="81">
        <f t="shared" si="5"/>
        <v>0.98703869047619042</v>
      </c>
      <c r="AI17" s="82">
        <f t="shared" si="6"/>
        <v>0.83930059523809519</v>
      </c>
      <c r="AJ17" s="355">
        <v>8.0909999999999993</v>
      </c>
      <c r="AK17" s="359">
        <v>141.88999999999999</v>
      </c>
      <c r="AL17" s="357">
        <f t="shared" si="7"/>
        <v>1148.0319899999997</v>
      </c>
      <c r="AM17" s="358">
        <v>24.687000000000001</v>
      </c>
      <c r="AN17" s="330">
        <v>931</v>
      </c>
      <c r="AO17" s="87">
        <f t="shared" si="8"/>
        <v>22983.597000000002</v>
      </c>
      <c r="AP17" s="88">
        <f t="shared" si="9"/>
        <v>8737.012668356263</v>
      </c>
      <c r="AQ17" s="103">
        <f t="shared" si="10"/>
        <v>117.79166666666667</v>
      </c>
      <c r="AR17" s="71">
        <v>24</v>
      </c>
      <c r="AS17" s="71">
        <v>41</v>
      </c>
      <c r="AT17" s="71">
        <v>0</v>
      </c>
      <c r="AU17" s="71">
        <v>0</v>
      </c>
      <c r="AV17" s="71">
        <v>20</v>
      </c>
      <c r="AW17" s="71">
        <v>1440</v>
      </c>
      <c r="AX17" s="71">
        <v>0</v>
      </c>
      <c r="AY17" s="4"/>
      <c r="AZ17" s="92">
        <v>920</v>
      </c>
      <c r="BA17" s="92">
        <v>996</v>
      </c>
      <c r="BB17" s="92">
        <v>947</v>
      </c>
      <c r="BC17" s="92">
        <f t="shared" si="11"/>
        <v>76</v>
      </c>
      <c r="BD17" s="94">
        <f t="shared" si="12"/>
        <v>8737.012668356263</v>
      </c>
      <c r="BE17" s="94">
        <f t="shared" si="14"/>
        <v>39.458333333333336</v>
      </c>
      <c r="BF17" s="95">
        <v>0</v>
      </c>
      <c r="BG17" s="96">
        <v>0</v>
      </c>
      <c r="BH17" s="94">
        <v>25.66</v>
      </c>
      <c r="BI17" s="92">
        <v>25.49</v>
      </c>
      <c r="BJ17" s="92">
        <v>22.43</v>
      </c>
      <c r="BK17" s="92">
        <v>24.12</v>
      </c>
      <c r="BL17" s="99">
        <v>980.5</v>
      </c>
      <c r="BM17" s="99">
        <v>50.15</v>
      </c>
      <c r="BN17" s="105">
        <v>0.93159999999999998</v>
      </c>
      <c r="BO17" s="94">
        <v>95.8</v>
      </c>
      <c r="BP17" s="94">
        <v>87.12</v>
      </c>
      <c r="BQ17" s="54">
        <v>12845</v>
      </c>
      <c r="BR17" s="92">
        <v>12845</v>
      </c>
      <c r="BS17" s="92">
        <v>12664</v>
      </c>
      <c r="BT17" s="56">
        <f t="shared" si="13"/>
        <v>-181</v>
      </c>
      <c r="BU17" s="92">
        <f t="shared" si="16"/>
        <v>0</v>
      </c>
      <c r="BV17" s="94">
        <v>0</v>
      </c>
      <c r="BW17" s="94">
        <v>0</v>
      </c>
      <c r="BY17" s="94">
        <v>21.18</v>
      </c>
      <c r="BZ17" s="94">
        <v>7.25</v>
      </c>
    </row>
    <row r="18" spans="1:78">
      <c r="A18" s="718"/>
      <c r="B18" s="24">
        <v>42923</v>
      </c>
      <c r="C18" s="69">
        <v>90.26</v>
      </c>
      <c r="D18" s="70">
        <v>0.64839999999999998</v>
      </c>
      <c r="E18" s="71">
        <v>100</v>
      </c>
      <c r="F18" s="71">
        <v>79</v>
      </c>
      <c r="G18" s="71">
        <v>24</v>
      </c>
      <c r="H18" s="71">
        <v>0</v>
      </c>
      <c r="I18" s="71">
        <v>24</v>
      </c>
      <c r="J18" s="71">
        <v>0</v>
      </c>
      <c r="K18" s="73">
        <v>0</v>
      </c>
      <c r="L18" s="73">
        <v>0</v>
      </c>
      <c r="M18" s="73">
        <v>0</v>
      </c>
      <c r="N18" s="73">
        <v>0</v>
      </c>
      <c r="O18" s="73">
        <v>0</v>
      </c>
      <c r="P18" s="73">
        <v>0</v>
      </c>
      <c r="Q18" s="74">
        <v>3489</v>
      </c>
      <c r="R18" s="75">
        <v>2964</v>
      </c>
      <c r="S18" s="75">
        <v>2964</v>
      </c>
      <c r="T18" s="76">
        <v>2892</v>
      </c>
      <c r="U18" s="76">
        <v>2996</v>
      </c>
      <c r="V18" s="71">
        <v>42</v>
      </c>
      <c r="W18" s="71">
        <v>0</v>
      </c>
      <c r="X18" s="71">
        <v>42</v>
      </c>
      <c r="Y18" s="71">
        <v>0</v>
      </c>
      <c r="Z18" s="71">
        <v>60</v>
      </c>
      <c r="AA18" s="71">
        <v>0</v>
      </c>
      <c r="AB18" s="77">
        <f t="shared" si="0"/>
        <v>104</v>
      </c>
      <c r="AC18" s="78">
        <f t="shared" si="1"/>
        <v>-72</v>
      </c>
      <c r="AD18" s="71">
        <v>128</v>
      </c>
      <c r="AE18" s="79">
        <f t="shared" si="2"/>
        <v>0.97526041666666663</v>
      </c>
      <c r="AF18" s="80">
        <f t="shared" si="3"/>
        <v>145.375</v>
      </c>
      <c r="AG18" s="79">
        <f t="shared" si="4"/>
        <v>0.82889079965606194</v>
      </c>
      <c r="AH18" s="81">
        <f t="shared" si="5"/>
        <v>1</v>
      </c>
      <c r="AI18" s="82">
        <f t="shared" si="6"/>
        <v>0.875</v>
      </c>
      <c r="AJ18" s="355">
        <v>8.1</v>
      </c>
      <c r="AK18" s="359">
        <v>137.53</v>
      </c>
      <c r="AL18" s="357">
        <f t="shared" si="7"/>
        <v>1113.9929999999999</v>
      </c>
      <c r="AM18" s="358">
        <v>25.489000000000001</v>
      </c>
      <c r="AN18" s="330">
        <v>942</v>
      </c>
      <c r="AO18" s="87">
        <f t="shared" si="8"/>
        <v>24010.637999999999</v>
      </c>
      <c r="AP18" s="88">
        <f t="shared" si="9"/>
        <v>8687.6317427385893</v>
      </c>
      <c r="AQ18" s="103">
        <f t="shared" si="10"/>
        <v>123.5</v>
      </c>
      <c r="AR18" s="71">
        <v>0</v>
      </c>
      <c r="AS18" s="71">
        <v>0</v>
      </c>
      <c r="AT18" s="71">
        <v>0</v>
      </c>
      <c r="AU18" s="71">
        <v>0</v>
      </c>
      <c r="AV18" s="71">
        <v>18</v>
      </c>
      <c r="AW18" s="71">
        <v>1440</v>
      </c>
      <c r="AX18" s="71">
        <v>0</v>
      </c>
      <c r="AY18" s="4"/>
      <c r="AZ18" s="92">
        <v>995</v>
      </c>
      <c r="BA18" s="92">
        <v>1003</v>
      </c>
      <c r="BB18" s="92">
        <v>998</v>
      </c>
      <c r="BC18" s="92">
        <f t="shared" si="11"/>
        <v>8</v>
      </c>
      <c r="BD18" s="94">
        <f t="shared" si="12"/>
        <v>8687.6317427385893</v>
      </c>
      <c r="BE18" s="94">
        <f t="shared" si="14"/>
        <v>41.583333333333336</v>
      </c>
      <c r="BF18" s="95">
        <v>0</v>
      </c>
      <c r="BG18" s="96">
        <v>0</v>
      </c>
      <c r="BH18" s="94">
        <v>29.15</v>
      </c>
      <c r="BI18" s="92">
        <v>27.04</v>
      </c>
      <c r="BJ18" s="92">
        <v>22.45</v>
      </c>
      <c r="BK18" s="92">
        <v>23.98</v>
      </c>
      <c r="BL18" s="99">
        <v>983.38</v>
      </c>
      <c r="BM18" s="99">
        <v>50.09</v>
      </c>
      <c r="BN18" s="105">
        <v>0.93320000000000003</v>
      </c>
      <c r="BO18" s="94">
        <v>95.67</v>
      </c>
      <c r="BP18" s="98">
        <v>87.05</v>
      </c>
      <c r="BQ18" s="54">
        <f t="shared" si="15"/>
        <v>-8.6200000000000045</v>
      </c>
      <c r="BR18" s="92">
        <v>12784</v>
      </c>
      <c r="BS18" s="92">
        <v>12584</v>
      </c>
      <c r="BT18" s="56">
        <f t="shared" si="13"/>
        <v>-200</v>
      </c>
      <c r="BU18" s="92">
        <f t="shared" si="16"/>
        <v>0</v>
      </c>
      <c r="BV18" s="94">
        <v>0</v>
      </c>
      <c r="BW18" s="94">
        <v>0</v>
      </c>
      <c r="BY18" s="94">
        <v>24</v>
      </c>
      <c r="BZ18" s="94">
        <v>4.9000000000000004</v>
      </c>
    </row>
    <row r="19" spans="1:78">
      <c r="A19" s="718"/>
      <c r="B19" s="24">
        <v>42924</v>
      </c>
      <c r="C19" s="69">
        <v>95.9</v>
      </c>
      <c r="D19" s="70">
        <v>0.61870000000000003</v>
      </c>
      <c r="E19" s="71">
        <v>104</v>
      </c>
      <c r="F19" s="71">
        <v>87</v>
      </c>
      <c r="G19" s="71">
        <v>24</v>
      </c>
      <c r="H19" s="71">
        <v>0</v>
      </c>
      <c r="I19" s="71">
        <v>24</v>
      </c>
      <c r="J19" s="71">
        <v>0</v>
      </c>
      <c r="K19" s="71">
        <v>0</v>
      </c>
      <c r="L19" s="71">
        <v>0</v>
      </c>
      <c r="M19" s="106">
        <v>0</v>
      </c>
      <c r="N19" s="106">
        <v>0</v>
      </c>
      <c r="O19" s="106">
        <v>0</v>
      </c>
      <c r="P19" s="106">
        <v>0</v>
      </c>
      <c r="Q19" s="74">
        <v>3439</v>
      </c>
      <c r="R19" s="75">
        <v>2914</v>
      </c>
      <c r="S19" s="75">
        <v>2914</v>
      </c>
      <c r="T19" s="76">
        <v>2844</v>
      </c>
      <c r="U19" s="76">
        <v>2943</v>
      </c>
      <c r="V19" s="71">
        <v>41</v>
      </c>
      <c r="W19" s="71">
        <v>0</v>
      </c>
      <c r="X19" s="71">
        <v>41</v>
      </c>
      <c r="Y19" s="71">
        <v>0</v>
      </c>
      <c r="Z19" s="71">
        <v>60</v>
      </c>
      <c r="AA19" s="71">
        <v>0</v>
      </c>
      <c r="AB19" s="77">
        <f t="shared" si="0"/>
        <v>99</v>
      </c>
      <c r="AC19" s="78">
        <f t="shared" si="1"/>
        <v>-70</v>
      </c>
      <c r="AD19" s="71">
        <v>125</v>
      </c>
      <c r="AE19" s="79">
        <f t="shared" si="2"/>
        <v>0.98099999999999998</v>
      </c>
      <c r="AF19" s="80">
        <f t="shared" si="3"/>
        <v>143.29166666666666</v>
      </c>
      <c r="AG19" s="79">
        <f t="shared" si="4"/>
        <v>0.82698458854318113</v>
      </c>
      <c r="AH19" s="81">
        <f t="shared" si="5"/>
        <v>1</v>
      </c>
      <c r="AI19" s="82">
        <f t="shared" si="6"/>
        <v>0.86619718309859162</v>
      </c>
      <c r="AJ19" s="355">
        <v>8.0850000000000009</v>
      </c>
      <c r="AK19" s="359">
        <v>140.68</v>
      </c>
      <c r="AL19" s="357">
        <f t="shared" si="7"/>
        <v>1137.3978000000002</v>
      </c>
      <c r="AM19" s="358">
        <v>24.890999999999998</v>
      </c>
      <c r="AN19" s="330">
        <v>947</v>
      </c>
      <c r="AO19" s="87">
        <f t="shared" si="8"/>
        <v>23571.776999999998</v>
      </c>
      <c r="AP19" s="88">
        <f t="shared" si="9"/>
        <v>8688.1767932489438</v>
      </c>
      <c r="AQ19" s="103">
        <f t="shared" si="10"/>
        <v>121.41666666666667</v>
      </c>
      <c r="AR19" s="71">
        <v>0</v>
      </c>
      <c r="AS19" s="71">
        <v>0</v>
      </c>
      <c r="AT19" s="71">
        <v>0</v>
      </c>
      <c r="AU19" s="71">
        <v>0</v>
      </c>
      <c r="AV19" s="91">
        <v>19</v>
      </c>
      <c r="AW19" s="71">
        <v>1440</v>
      </c>
      <c r="AX19" s="71">
        <v>0</v>
      </c>
      <c r="AY19" s="4"/>
      <c r="AZ19" s="92">
        <v>971</v>
      </c>
      <c r="BA19" s="92">
        <v>987</v>
      </c>
      <c r="BB19" s="92">
        <v>985</v>
      </c>
      <c r="BC19" s="92">
        <f t="shared" si="11"/>
        <v>16</v>
      </c>
      <c r="BD19" s="94">
        <f t="shared" si="12"/>
        <v>8688.1767932489438</v>
      </c>
      <c r="BE19" s="94">
        <f t="shared" si="14"/>
        <v>41.041666666666664</v>
      </c>
      <c r="BF19" s="95">
        <v>0</v>
      </c>
      <c r="BG19" s="96">
        <v>0</v>
      </c>
      <c r="BH19" s="94">
        <v>28.53</v>
      </c>
      <c r="BI19" s="92">
        <v>26.44</v>
      </c>
      <c r="BJ19" s="92">
        <v>21.98</v>
      </c>
      <c r="BK19" s="92">
        <v>23.94</v>
      </c>
      <c r="BL19" s="99">
        <v>983.17</v>
      </c>
      <c r="BM19" s="99">
        <v>50.11</v>
      </c>
      <c r="BN19" s="105">
        <v>0.93230000000000002</v>
      </c>
      <c r="BO19" s="98">
        <v>95.31</v>
      </c>
      <c r="BP19" s="98">
        <v>86.94</v>
      </c>
      <c r="BQ19" s="54">
        <f t="shared" si="15"/>
        <v>-8.3700000000000045</v>
      </c>
      <c r="BR19" s="92">
        <v>12789</v>
      </c>
      <c r="BS19" s="92">
        <v>12559</v>
      </c>
      <c r="BT19" s="56">
        <f t="shared" si="13"/>
        <v>-230</v>
      </c>
      <c r="BU19" s="92">
        <f t="shared" si="16"/>
        <v>0</v>
      </c>
      <c r="BV19" s="94">
        <v>0</v>
      </c>
      <c r="BW19" s="94">
        <v>0</v>
      </c>
      <c r="BY19" s="94">
        <v>24</v>
      </c>
      <c r="BZ19" s="94">
        <v>0</v>
      </c>
    </row>
    <row r="20" spans="1:78" ht="12.75" customHeight="1">
      <c r="A20" s="718" t="s">
        <v>280</v>
      </c>
      <c r="B20" s="24">
        <v>42925</v>
      </c>
      <c r="C20" s="25">
        <v>95.46</v>
      </c>
      <c r="D20" s="345">
        <v>0.59499999999999997</v>
      </c>
      <c r="E20" s="27">
        <v>103</v>
      </c>
      <c r="F20" s="27">
        <v>86</v>
      </c>
      <c r="G20" s="27">
        <v>24</v>
      </c>
      <c r="H20" s="27">
        <v>0</v>
      </c>
      <c r="I20" s="27">
        <v>24</v>
      </c>
      <c r="J20" s="27">
        <v>0</v>
      </c>
      <c r="K20" s="27">
        <v>0</v>
      </c>
      <c r="L20" s="27">
        <v>0</v>
      </c>
      <c r="M20" s="29">
        <v>0</v>
      </c>
      <c r="N20" s="29">
        <v>0</v>
      </c>
      <c r="O20" s="29">
        <v>0</v>
      </c>
      <c r="P20" s="29">
        <v>0</v>
      </c>
      <c r="Q20" s="107">
        <v>3444</v>
      </c>
      <c r="R20" s="30">
        <v>2917</v>
      </c>
      <c r="S20" s="30">
        <v>2917</v>
      </c>
      <c r="T20" s="108">
        <v>2844</v>
      </c>
      <c r="U20" s="31">
        <v>2944</v>
      </c>
      <c r="V20" s="27">
        <v>40</v>
      </c>
      <c r="W20" s="27">
        <v>0</v>
      </c>
      <c r="X20" s="27">
        <v>41</v>
      </c>
      <c r="Y20" s="27">
        <v>0</v>
      </c>
      <c r="Z20" s="27">
        <v>60</v>
      </c>
      <c r="AA20" s="27">
        <v>0</v>
      </c>
      <c r="AB20" s="32">
        <f t="shared" si="0"/>
        <v>100</v>
      </c>
      <c r="AC20" s="33">
        <f t="shared" si="1"/>
        <v>-73</v>
      </c>
      <c r="AD20" s="27">
        <v>125</v>
      </c>
      <c r="AE20" s="34">
        <f t="shared" si="2"/>
        <v>0.98133333333333328</v>
      </c>
      <c r="AF20" s="35">
        <f t="shared" si="3"/>
        <v>143.5</v>
      </c>
      <c r="AG20" s="34">
        <f t="shared" si="4"/>
        <v>0.82578397212543553</v>
      </c>
      <c r="AH20" s="36">
        <f t="shared" si="5"/>
        <v>1</v>
      </c>
      <c r="AI20" s="37">
        <f t="shared" si="6"/>
        <v>0.86524822695035464</v>
      </c>
      <c r="AJ20" s="360">
        <v>8.15</v>
      </c>
      <c r="AK20" s="361">
        <v>143.46</v>
      </c>
      <c r="AL20" s="362">
        <f t="shared" si="7"/>
        <v>1169.1990000000001</v>
      </c>
      <c r="AM20" s="363">
        <v>24.928000000000001</v>
      </c>
      <c r="AN20" s="364">
        <v>945</v>
      </c>
      <c r="AO20" s="42">
        <f t="shared" si="8"/>
        <v>23556.959999999999</v>
      </c>
      <c r="AP20" s="43">
        <f t="shared" si="9"/>
        <v>8694.1487341772136</v>
      </c>
      <c r="AQ20" s="40">
        <f t="shared" si="10"/>
        <v>121.54166666666667</v>
      </c>
      <c r="AR20" s="27">
        <v>0</v>
      </c>
      <c r="AS20" s="45">
        <v>0</v>
      </c>
      <c r="AT20" s="45">
        <v>0</v>
      </c>
      <c r="AU20" s="27">
        <v>0</v>
      </c>
      <c r="AV20" s="45">
        <v>19</v>
      </c>
      <c r="AW20" s="27">
        <v>1440</v>
      </c>
      <c r="AX20" s="27">
        <v>0</v>
      </c>
      <c r="AY20" s="4"/>
      <c r="AZ20" s="61">
        <v>969</v>
      </c>
      <c r="BA20" s="61">
        <v>989</v>
      </c>
      <c r="BB20" s="61">
        <v>986</v>
      </c>
      <c r="BC20" s="46">
        <f t="shared" si="11"/>
        <v>20</v>
      </c>
      <c r="BD20" s="46">
        <f t="shared" si="12"/>
        <v>8694.1487341772136</v>
      </c>
      <c r="BE20" s="109">
        <f t="shared" si="14"/>
        <v>41.083333333333336</v>
      </c>
      <c r="BF20" s="110">
        <v>0</v>
      </c>
      <c r="BG20" s="111">
        <v>0</v>
      </c>
      <c r="BH20" s="47">
        <v>28.58</v>
      </c>
      <c r="BI20" s="46">
        <v>26.41</v>
      </c>
      <c r="BJ20" s="46">
        <v>22.03</v>
      </c>
      <c r="BK20" s="46">
        <v>23.84</v>
      </c>
      <c r="BL20" s="112">
        <v>980.33</v>
      </c>
      <c r="BM20" s="112">
        <v>50.14</v>
      </c>
      <c r="BN20" s="113">
        <v>0.93179999999999996</v>
      </c>
      <c r="BO20" s="47">
        <v>94.93</v>
      </c>
      <c r="BP20" s="47">
        <v>86.86</v>
      </c>
      <c r="BQ20" s="54">
        <v>12794</v>
      </c>
      <c r="BR20" s="46">
        <v>12794</v>
      </c>
      <c r="BS20" s="46">
        <v>12547</v>
      </c>
      <c r="BT20" s="56">
        <f t="shared" si="13"/>
        <v>-247</v>
      </c>
      <c r="BU20" s="46">
        <f t="shared" si="16"/>
        <v>0</v>
      </c>
      <c r="BV20" s="47">
        <v>0</v>
      </c>
      <c r="BW20" s="47">
        <v>0</v>
      </c>
      <c r="BY20" s="47">
        <v>24</v>
      </c>
      <c r="BZ20" s="47">
        <v>0</v>
      </c>
    </row>
    <row r="21" spans="1:78">
      <c r="A21" s="718"/>
      <c r="B21" s="24">
        <v>42926</v>
      </c>
      <c r="C21" s="25">
        <v>95</v>
      </c>
      <c r="D21" s="345">
        <v>0.57999999999999996</v>
      </c>
      <c r="E21" s="27">
        <v>103</v>
      </c>
      <c r="F21" s="27">
        <v>89</v>
      </c>
      <c r="G21" s="27">
        <v>24</v>
      </c>
      <c r="H21" s="27">
        <v>0</v>
      </c>
      <c r="I21" s="27">
        <v>24</v>
      </c>
      <c r="J21" s="27">
        <v>0</v>
      </c>
      <c r="K21" s="29">
        <v>0</v>
      </c>
      <c r="L21" s="29">
        <v>0</v>
      </c>
      <c r="M21" s="29">
        <v>0</v>
      </c>
      <c r="N21" s="29">
        <v>0</v>
      </c>
      <c r="O21" s="29">
        <v>0</v>
      </c>
      <c r="P21" s="29">
        <v>0</v>
      </c>
      <c r="Q21" s="107">
        <v>3444</v>
      </c>
      <c r="R21" s="30">
        <v>2913</v>
      </c>
      <c r="S21" s="30">
        <v>2913</v>
      </c>
      <c r="T21" s="108">
        <v>2844</v>
      </c>
      <c r="U21" s="31">
        <v>2948</v>
      </c>
      <c r="V21" s="27">
        <v>40</v>
      </c>
      <c r="W21" s="27">
        <v>0</v>
      </c>
      <c r="X21" s="27">
        <v>41</v>
      </c>
      <c r="Y21" s="27">
        <v>0</v>
      </c>
      <c r="Z21" s="27">
        <v>60</v>
      </c>
      <c r="AA21" s="27">
        <v>0</v>
      </c>
      <c r="AB21" s="32">
        <f t="shared" si="0"/>
        <v>104</v>
      </c>
      <c r="AC21" s="33">
        <f t="shared" si="1"/>
        <v>-69</v>
      </c>
      <c r="AD21" s="27">
        <v>125</v>
      </c>
      <c r="AE21" s="34">
        <f t="shared" si="2"/>
        <v>0.98266666666666669</v>
      </c>
      <c r="AF21" s="35">
        <f t="shared" si="3"/>
        <v>143.5</v>
      </c>
      <c r="AG21" s="34">
        <f t="shared" si="4"/>
        <v>0.82578397212543553</v>
      </c>
      <c r="AH21" s="36">
        <f t="shared" si="5"/>
        <v>1</v>
      </c>
      <c r="AI21" s="37">
        <f t="shared" si="6"/>
        <v>0.86524822695035464</v>
      </c>
      <c r="AJ21" s="360">
        <v>8.1300000000000008</v>
      </c>
      <c r="AK21" s="361">
        <v>139.71</v>
      </c>
      <c r="AL21" s="362">
        <f t="shared" si="7"/>
        <v>1135.8423000000003</v>
      </c>
      <c r="AM21" s="363">
        <v>24.954000000000001</v>
      </c>
      <c r="AN21" s="364">
        <v>944</v>
      </c>
      <c r="AO21" s="42">
        <f t="shared" si="8"/>
        <v>23556.576000000001</v>
      </c>
      <c r="AP21" s="43">
        <f t="shared" si="9"/>
        <v>8682.2849156118136</v>
      </c>
      <c r="AQ21" s="40">
        <f t="shared" si="10"/>
        <v>121.375</v>
      </c>
      <c r="AR21" s="27">
        <v>0</v>
      </c>
      <c r="AS21" s="45">
        <v>0</v>
      </c>
      <c r="AT21" s="45">
        <v>0</v>
      </c>
      <c r="AU21" s="27">
        <v>0</v>
      </c>
      <c r="AV21" s="45">
        <v>19</v>
      </c>
      <c r="AW21" s="27">
        <v>1440</v>
      </c>
      <c r="AX21" s="27">
        <v>0</v>
      </c>
      <c r="AY21" s="4"/>
      <c r="AZ21" s="61">
        <v>970</v>
      </c>
      <c r="BA21" s="61">
        <v>991</v>
      </c>
      <c r="BB21" s="61">
        <v>987</v>
      </c>
      <c r="BC21" s="46">
        <f t="shared" si="11"/>
        <v>21</v>
      </c>
      <c r="BD21" s="46">
        <f t="shared" si="12"/>
        <v>8682.2849156118136</v>
      </c>
      <c r="BE21" s="109">
        <f t="shared" si="14"/>
        <v>41.125</v>
      </c>
      <c r="BF21" s="48">
        <v>0</v>
      </c>
      <c r="BG21" s="49">
        <v>0</v>
      </c>
      <c r="BH21" s="50">
        <v>28.6</v>
      </c>
      <c r="BI21" s="52">
        <v>26.4</v>
      </c>
      <c r="BJ21" s="52">
        <v>22</v>
      </c>
      <c r="BK21" s="52">
        <v>23.88</v>
      </c>
      <c r="BL21" s="52">
        <v>980.8</v>
      </c>
      <c r="BM21" s="50">
        <v>50.11</v>
      </c>
      <c r="BN21" s="53">
        <v>0.93279999999999996</v>
      </c>
      <c r="BO21" s="47">
        <v>94.88</v>
      </c>
      <c r="BP21" s="47">
        <v>86.9</v>
      </c>
      <c r="BQ21" s="54">
        <f t="shared" si="15"/>
        <v>-7.9799999999999898</v>
      </c>
      <c r="BR21" s="46">
        <v>12791</v>
      </c>
      <c r="BS21" s="46">
        <v>12528</v>
      </c>
      <c r="BT21" s="56">
        <f t="shared" si="13"/>
        <v>-263</v>
      </c>
      <c r="BU21" s="46">
        <f t="shared" si="16"/>
        <v>0</v>
      </c>
      <c r="BV21" s="47">
        <v>0</v>
      </c>
      <c r="BW21" s="47">
        <v>0</v>
      </c>
      <c r="BX21" s="5"/>
      <c r="BY21" s="47">
        <v>24</v>
      </c>
      <c r="BZ21" s="47">
        <v>6.95</v>
      </c>
    </row>
    <row r="22" spans="1:78">
      <c r="A22" s="718"/>
      <c r="B22" s="24">
        <v>42927</v>
      </c>
      <c r="C22" s="25">
        <v>94.7</v>
      </c>
      <c r="D22" s="345">
        <v>0.62</v>
      </c>
      <c r="E22" s="27">
        <v>101</v>
      </c>
      <c r="F22" s="27">
        <v>90</v>
      </c>
      <c r="G22" s="27">
        <v>24</v>
      </c>
      <c r="H22" s="27">
        <v>0</v>
      </c>
      <c r="I22" s="27">
        <v>24</v>
      </c>
      <c r="J22" s="27">
        <v>0</v>
      </c>
      <c r="K22" s="29">
        <v>0</v>
      </c>
      <c r="L22" s="29">
        <v>0</v>
      </c>
      <c r="M22" s="29">
        <v>0</v>
      </c>
      <c r="N22" s="29">
        <v>0</v>
      </c>
      <c r="O22" s="29">
        <v>0</v>
      </c>
      <c r="P22" s="29">
        <v>0</v>
      </c>
      <c r="Q22" s="107">
        <v>3443</v>
      </c>
      <c r="R22" s="30">
        <v>2899</v>
      </c>
      <c r="S22" s="30">
        <v>2899</v>
      </c>
      <c r="T22" s="108">
        <v>2834</v>
      </c>
      <c r="U22" s="31">
        <v>2935</v>
      </c>
      <c r="V22" s="27">
        <v>40</v>
      </c>
      <c r="W22" s="27">
        <v>0</v>
      </c>
      <c r="X22" s="27">
        <v>41</v>
      </c>
      <c r="Y22" s="27">
        <v>0</v>
      </c>
      <c r="Z22" s="27">
        <v>60</v>
      </c>
      <c r="AA22" s="27">
        <v>0</v>
      </c>
      <c r="AB22" s="32">
        <f t="shared" si="0"/>
        <v>101</v>
      </c>
      <c r="AC22" s="33">
        <f t="shared" si="1"/>
        <v>-65</v>
      </c>
      <c r="AD22" s="27">
        <v>125</v>
      </c>
      <c r="AE22" s="34">
        <f t="shared" si="2"/>
        <v>0.97833333333333339</v>
      </c>
      <c r="AF22" s="35">
        <f t="shared" si="3"/>
        <v>143.45833333333334</v>
      </c>
      <c r="AG22" s="34">
        <f t="shared" si="4"/>
        <v>0.82311937264013946</v>
      </c>
      <c r="AH22" s="36">
        <f t="shared" si="5"/>
        <v>1</v>
      </c>
      <c r="AI22" s="37">
        <f t="shared" si="6"/>
        <v>0.86524822695035464</v>
      </c>
      <c r="AJ22" s="360">
        <v>8.1210000000000004</v>
      </c>
      <c r="AK22" s="361">
        <v>138.69999999999999</v>
      </c>
      <c r="AL22" s="362">
        <f t="shared" si="7"/>
        <v>1126.3826999999999</v>
      </c>
      <c r="AM22" s="363">
        <v>24.870999999999999</v>
      </c>
      <c r="AN22" s="364">
        <v>945</v>
      </c>
      <c r="AO22" s="42">
        <f t="shared" si="8"/>
        <v>23503.094999999998</v>
      </c>
      <c r="AP22" s="43">
        <f t="shared" si="9"/>
        <v>8690.7119618913184</v>
      </c>
      <c r="AQ22" s="40">
        <f t="shared" si="10"/>
        <v>120.79166666666667</v>
      </c>
      <c r="AR22" s="27">
        <v>0</v>
      </c>
      <c r="AS22" s="45">
        <v>0</v>
      </c>
      <c r="AT22" s="45">
        <v>0</v>
      </c>
      <c r="AU22" s="27">
        <v>0</v>
      </c>
      <c r="AV22" s="45">
        <v>19</v>
      </c>
      <c r="AW22" s="27">
        <v>1440</v>
      </c>
      <c r="AX22" s="27">
        <v>0</v>
      </c>
      <c r="AY22" s="4"/>
      <c r="AZ22" s="61">
        <v>969</v>
      </c>
      <c r="BA22" s="61">
        <v>983</v>
      </c>
      <c r="BB22" s="61">
        <v>983</v>
      </c>
      <c r="BC22" s="46">
        <f t="shared" si="11"/>
        <v>14</v>
      </c>
      <c r="BD22" s="46">
        <f t="shared" si="12"/>
        <v>8690.7119618913184</v>
      </c>
      <c r="BE22" s="109">
        <f t="shared" si="14"/>
        <v>40.958333333333336</v>
      </c>
      <c r="BF22" s="48">
        <v>0</v>
      </c>
      <c r="BG22" s="49">
        <v>0</v>
      </c>
      <c r="BH22" s="50">
        <v>28.6</v>
      </c>
      <c r="BI22" s="52">
        <v>26.4</v>
      </c>
      <c r="BJ22" s="52">
        <v>21.9</v>
      </c>
      <c r="BK22" s="52">
        <v>23.77</v>
      </c>
      <c r="BL22" s="115">
        <v>980.3</v>
      </c>
      <c r="BM22" s="50">
        <v>50.11</v>
      </c>
      <c r="BN22" s="53">
        <v>0.93289999999999995</v>
      </c>
      <c r="BO22" s="47">
        <v>95.35</v>
      </c>
      <c r="BP22" s="47">
        <v>86.95</v>
      </c>
      <c r="BQ22" s="54">
        <f t="shared" si="15"/>
        <v>-8.3999999999999915</v>
      </c>
      <c r="BR22" s="46">
        <v>12800</v>
      </c>
      <c r="BS22" s="46">
        <v>12558</v>
      </c>
      <c r="BT22" s="56">
        <f t="shared" si="13"/>
        <v>-242</v>
      </c>
      <c r="BU22" s="46">
        <f t="shared" si="16"/>
        <v>0</v>
      </c>
      <c r="BV22" s="47">
        <v>0</v>
      </c>
      <c r="BW22" s="47">
        <v>0</v>
      </c>
      <c r="BX22" s="5"/>
      <c r="BY22" s="47">
        <v>24</v>
      </c>
      <c r="BZ22" s="47">
        <v>2.2000000000000002</v>
      </c>
    </row>
    <row r="23" spans="1:78">
      <c r="A23" s="718"/>
      <c r="B23" s="24">
        <v>42928</v>
      </c>
      <c r="C23" s="25">
        <v>94</v>
      </c>
      <c r="D23" s="345">
        <v>0.63</v>
      </c>
      <c r="E23" s="27">
        <v>101</v>
      </c>
      <c r="F23" s="27">
        <v>86</v>
      </c>
      <c r="G23" s="27">
        <v>24</v>
      </c>
      <c r="H23" s="27">
        <v>0</v>
      </c>
      <c r="I23" s="27">
        <v>24</v>
      </c>
      <c r="J23" s="27">
        <v>0</v>
      </c>
      <c r="K23" s="29">
        <v>0</v>
      </c>
      <c r="L23" s="29">
        <v>0</v>
      </c>
      <c r="M23" s="29">
        <v>0</v>
      </c>
      <c r="N23" s="29">
        <v>0</v>
      </c>
      <c r="O23" s="29">
        <v>0</v>
      </c>
      <c r="P23" s="29">
        <v>0</v>
      </c>
      <c r="Q23" s="116">
        <v>3456</v>
      </c>
      <c r="R23" s="30">
        <v>2919</v>
      </c>
      <c r="S23" s="30">
        <v>2919</v>
      </c>
      <c r="T23" s="108">
        <v>2850</v>
      </c>
      <c r="U23" s="31">
        <v>2955</v>
      </c>
      <c r="V23" s="27">
        <v>40</v>
      </c>
      <c r="W23" s="27">
        <v>0</v>
      </c>
      <c r="X23" s="27">
        <v>41</v>
      </c>
      <c r="Y23" s="27">
        <v>0</v>
      </c>
      <c r="Z23" s="27">
        <v>60</v>
      </c>
      <c r="AA23" s="27">
        <v>0</v>
      </c>
      <c r="AB23" s="32">
        <f t="shared" si="0"/>
        <v>105</v>
      </c>
      <c r="AC23" s="33">
        <f t="shared" si="1"/>
        <v>-69</v>
      </c>
      <c r="AD23" s="27">
        <v>126</v>
      </c>
      <c r="AE23" s="34">
        <f t="shared" si="2"/>
        <v>0.97718253968253965</v>
      </c>
      <c r="AF23" s="35">
        <f t="shared" si="3"/>
        <v>144</v>
      </c>
      <c r="AG23" s="34">
        <f t="shared" si="4"/>
        <v>0.82465277777777779</v>
      </c>
      <c r="AH23" s="36">
        <f t="shared" si="5"/>
        <v>1</v>
      </c>
      <c r="AI23" s="37">
        <f t="shared" si="6"/>
        <v>0.86524822695035464</v>
      </c>
      <c r="AJ23" s="360">
        <v>8.1349999999999998</v>
      </c>
      <c r="AK23" s="361">
        <v>140.02000000000001</v>
      </c>
      <c r="AL23" s="362">
        <f t="shared" si="7"/>
        <v>1139.0626999999999</v>
      </c>
      <c r="AM23" s="363">
        <v>24.971</v>
      </c>
      <c r="AN23" s="364">
        <v>945</v>
      </c>
      <c r="AO23" s="42">
        <f t="shared" si="8"/>
        <v>23597.595000000001</v>
      </c>
      <c r="AP23" s="43">
        <f t="shared" si="9"/>
        <v>8679.5290175438586</v>
      </c>
      <c r="AQ23" s="40">
        <f t="shared" si="10"/>
        <v>121.625</v>
      </c>
      <c r="AR23" s="27">
        <v>0</v>
      </c>
      <c r="AS23" s="45">
        <v>0</v>
      </c>
      <c r="AT23" s="45">
        <v>0</v>
      </c>
      <c r="AU23" s="27">
        <v>0</v>
      </c>
      <c r="AV23" s="45">
        <v>19</v>
      </c>
      <c r="AW23" s="27">
        <v>1440</v>
      </c>
      <c r="AX23" s="27">
        <v>0</v>
      </c>
      <c r="AY23" s="4"/>
      <c r="AZ23" s="61">
        <v>978</v>
      </c>
      <c r="BA23" s="61">
        <v>991</v>
      </c>
      <c r="BB23" s="61">
        <v>986</v>
      </c>
      <c r="BC23" s="46">
        <f t="shared" si="11"/>
        <v>13</v>
      </c>
      <c r="BD23" s="46">
        <f t="shared" si="12"/>
        <v>8679.5290175438586</v>
      </c>
      <c r="BE23" s="109">
        <f t="shared" si="14"/>
        <v>41.083333333333336</v>
      </c>
      <c r="BF23" s="48">
        <v>0</v>
      </c>
      <c r="BG23" s="49">
        <v>0</v>
      </c>
      <c r="BH23" s="50">
        <v>28.78</v>
      </c>
      <c r="BI23" s="52">
        <v>26.5</v>
      </c>
      <c r="BJ23" s="52">
        <v>22</v>
      </c>
      <c r="BK23" s="52">
        <v>23.7</v>
      </c>
      <c r="BL23" s="52">
        <v>981.9</v>
      </c>
      <c r="BM23" s="50">
        <v>50.16</v>
      </c>
      <c r="BN23" s="53">
        <v>0.9325</v>
      </c>
      <c r="BO23" s="47">
        <v>95.5</v>
      </c>
      <c r="BP23" s="47">
        <v>86.9</v>
      </c>
      <c r="BQ23" s="54">
        <f t="shared" si="15"/>
        <v>-8.5999999999999943</v>
      </c>
      <c r="BR23" s="46">
        <v>12747</v>
      </c>
      <c r="BS23" s="46">
        <v>12511</v>
      </c>
      <c r="BT23" s="56">
        <f t="shared" si="13"/>
        <v>-236</v>
      </c>
      <c r="BU23" s="46">
        <f t="shared" si="16"/>
        <v>0</v>
      </c>
      <c r="BV23" s="47">
        <v>0</v>
      </c>
      <c r="BW23" s="47">
        <v>0</v>
      </c>
      <c r="BY23" s="47">
        <v>24</v>
      </c>
      <c r="BZ23" s="47">
        <v>6.5</v>
      </c>
    </row>
    <row r="24" spans="1:78">
      <c r="A24" s="718"/>
      <c r="B24" s="24">
        <v>42929</v>
      </c>
      <c r="C24" s="25">
        <v>90</v>
      </c>
      <c r="D24" s="345">
        <v>0.67200000000000004</v>
      </c>
      <c r="E24" s="28">
        <v>97</v>
      </c>
      <c r="F24" s="28">
        <v>82</v>
      </c>
      <c r="G24" s="28">
        <v>24</v>
      </c>
      <c r="H24" s="28">
        <v>0</v>
      </c>
      <c r="I24" s="28">
        <v>24</v>
      </c>
      <c r="J24" s="28">
        <v>0</v>
      </c>
      <c r="K24" s="28">
        <v>0</v>
      </c>
      <c r="L24" s="28">
        <v>0</v>
      </c>
      <c r="M24" s="28">
        <v>0</v>
      </c>
      <c r="N24" s="28">
        <v>0</v>
      </c>
      <c r="O24" s="28">
        <v>0</v>
      </c>
      <c r="P24" s="28">
        <v>0</v>
      </c>
      <c r="Q24" s="116">
        <v>3502</v>
      </c>
      <c r="R24" s="117">
        <v>2942</v>
      </c>
      <c r="S24" s="118">
        <v>2942</v>
      </c>
      <c r="T24" s="119">
        <v>2870</v>
      </c>
      <c r="U24" s="119">
        <v>2973</v>
      </c>
      <c r="V24" s="28">
        <v>41</v>
      </c>
      <c r="W24" s="28">
        <v>0</v>
      </c>
      <c r="X24" s="28">
        <v>41</v>
      </c>
      <c r="Y24" s="28">
        <v>0</v>
      </c>
      <c r="Z24" s="28">
        <v>60</v>
      </c>
      <c r="AA24" s="28">
        <v>0</v>
      </c>
      <c r="AB24" s="32">
        <f t="shared" si="0"/>
        <v>103</v>
      </c>
      <c r="AC24" s="33">
        <f t="shared" si="1"/>
        <v>-72</v>
      </c>
      <c r="AD24" s="28">
        <v>127</v>
      </c>
      <c r="AE24" s="34">
        <f t="shared" si="2"/>
        <v>0.97539370078740162</v>
      </c>
      <c r="AF24" s="35">
        <f t="shared" si="3"/>
        <v>145.91666666666666</v>
      </c>
      <c r="AG24" s="34">
        <f t="shared" si="4"/>
        <v>0.8195316961736151</v>
      </c>
      <c r="AH24" s="36">
        <f t="shared" si="5"/>
        <v>1</v>
      </c>
      <c r="AI24" s="37">
        <f t="shared" si="6"/>
        <v>0.86619718309859162</v>
      </c>
      <c r="AJ24" s="360">
        <v>8.1449999999999996</v>
      </c>
      <c r="AK24" s="361">
        <v>139.33000000000001</v>
      </c>
      <c r="AL24" s="362">
        <f t="shared" si="7"/>
        <v>1134.84285</v>
      </c>
      <c r="AM24" s="363">
        <v>25.189</v>
      </c>
      <c r="AN24" s="364">
        <v>944</v>
      </c>
      <c r="AO24" s="42">
        <f t="shared" si="8"/>
        <v>23778.416000000001</v>
      </c>
      <c r="AP24" s="43">
        <f t="shared" si="9"/>
        <v>8680.5779965156817</v>
      </c>
      <c r="AQ24" s="122">
        <f t="shared" si="10"/>
        <v>122.58333333333333</v>
      </c>
      <c r="AR24" s="28">
        <v>0</v>
      </c>
      <c r="AS24" s="28">
        <v>0</v>
      </c>
      <c r="AT24" s="28">
        <v>0</v>
      </c>
      <c r="AU24" s="28">
        <v>0</v>
      </c>
      <c r="AV24" s="28">
        <v>19</v>
      </c>
      <c r="AW24" s="28">
        <v>1440</v>
      </c>
      <c r="AX24" s="28">
        <v>0</v>
      </c>
      <c r="AY24" s="4"/>
      <c r="AZ24" s="28">
        <v>990</v>
      </c>
      <c r="BA24" s="28">
        <v>994</v>
      </c>
      <c r="BB24" s="28">
        <v>989</v>
      </c>
      <c r="BC24" s="46">
        <f t="shared" si="11"/>
        <v>4</v>
      </c>
      <c r="BD24" s="46">
        <f t="shared" si="12"/>
        <v>8680.5779965156817</v>
      </c>
      <c r="BE24" s="109">
        <f t="shared" si="14"/>
        <v>41.208333333333336</v>
      </c>
      <c r="BF24" s="120">
        <v>0</v>
      </c>
      <c r="BG24" s="120">
        <v>0</v>
      </c>
      <c r="BH24" s="121">
        <v>29.2</v>
      </c>
      <c r="BI24" s="121">
        <v>26.8</v>
      </c>
      <c r="BJ24" s="121">
        <v>22.2</v>
      </c>
      <c r="BK24" s="121">
        <v>23.8</v>
      </c>
      <c r="BL24" s="122">
        <v>984.3</v>
      </c>
      <c r="BM24" s="122">
        <v>50.12</v>
      </c>
      <c r="BN24" s="123">
        <v>0.93300000000000005</v>
      </c>
      <c r="BO24" s="64">
        <v>96.1</v>
      </c>
      <c r="BP24" s="64">
        <v>87.1</v>
      </c>
      <c r="BQ24" s="54">
        <f t="shared" si="15"/>
        <v>-9</v>
      </c>
      <c r="BR24" s="65">
        <v>12729</v>
      </c>
      <c r="BS24" s="65">
        <v>12541</v>
      </c>
      <c r="BT24" s="56">
        <f t="shared" si="13"/>
        <v>-188</v>
      </c>
      <c r="BU24" s="46">
        <f t="shared" si="16"/>
        <v>0</v>
      </c>
      <c r="BV24" s="122">
        <v>0</v>
      </c>
      <c r="BW24" s="122">
        <v>0</v>
      </c>
      <c r="BY24" s="122">
        <v>24</v>
      </c>
      <c r="BZ24" s="122">
        <v>8.83</v>
      </c>
    </row>
    <row r="25" spans="1:78">
      <c r="A25" s="718"/>
      <c r="B25" s="24">
        <v>42930</v>
      </c>
      <c r="C25" s="25">
        <v>93.9</v>
      </c>
      <c r="D25" s="345">
        <v>0.63400000000000001</v>
      </c>
      <c r="E25" s="124">
        <v>102</v>
      </c>
      <c r="F25" s="124">
        <v>85</v>
      </c>
      <c r="G25" s="27">
        <v>24</v>
      </c>
      <c r="H25" s="27">
        <v>0</v>
      </c>
      <c r="I25" s="27">
        <v>24</v>
      </c>
      <c r="J25" s="27">
        <v>0</v>
      </c>
      <c r="K25" s="29">
        <v>0</v>
      </c>
      <c r="L25" s="29">
        <v>0</v>
      </c>
      <c r="M25" s="29">
        <v>0</v>
      </c>
      <c r="N25" s="29">
        <v>0</v>
      </c>
      <c r="O25" s="29">
        <v>0</v>
      </c>
      <c r="P25" s="29">
        <v>0</v>
      </c>
      <c r="Q25" s="116">
        <v>3458</v>
      </c>
      <c r="R25" s="117">
        <v>2923</v>
      </c>
      <c r="S25" s="125">
        <v>2923</v>
      </c>
      <c r="T25" s="31">
        <v>2853</v>
      </c>
      <c r="U25" s="31">
        <v>2960</v>
      </c>
      <c r="V25" s="27">
        <v>41</v>
      </c>
      <c r="W25" s="27">
        <v>0</v>
      </c>
      <c r="X25" s="27">
        <v>41</v>
      </c>
      <c r="Y25" s="27">
        <v>0</v>
      </c>
      <c r="Z25" s="27">
        <v>60</v>
      </c>
      <c r="AA25" s="27">
        <v>0</v>
      </c>
      <c r="AB25" s="32">
        <f t="shared" si="0"/>
        <v>107</v>
      </c>
      <c r="AC25" s="33">
        <f t="shared" si="1"/>
        <v>-70</v>
      </c>
      <c r="AD25" s="28">
        <v>126</v>
      </c>
      <c r="AE25" s="34">
        <f t="shared" si="2"/>
        <v>0.97883597883597884</v>
      </c>
      <c r="AF25" s="35">
        <f t="shared" si="3"/>
        <v>144.08333333333334</v>
      </c>
      <c r="AG25" s="34">
        <f t="shared" si="4"/>
        <v>0.82504337767495661</v>
      </c>
      <c r="AH25" s="36">
        <f t="shared" si="5"/>
        <v>1</v>
      </c>
      <c r="AI25" s="37">
        <f t="shared" si="6"/>
        <v>0.86619718309859162</v>
      </c>
      <c r="AJ25" s="360">
        <v>8.1370000000000005</v>
      </c>
      <c r="AK25" s="361">
        <v>139.38999999999999</v>
      </c>
      <c r="AL25" s="362">
        <f t="shared" si="7"/>
        <v>1134.2164299999999</v>
      </c>
      <c r="AM25" s="363">
        <v>25.06</v>
      </c>
      <c r="AN25" s="364">
        <v>944</v>
      </c>
      <c r="AO25" s="42">
        <f t="shared" si="8"/>
        <v>23656.639999999999</v>
      </c>
      <c r="AP25" s="43">
        <f t="shared" si="9"/>
        <v>8689.3993796004215</v>
      </c>
      <c r="AQ25" s="40">
        <f t="shared" si="10"/>
        <v>121.79166666666667</v>
      </c>
      <c r="AR25" s="27">
        <v>0</v>
      </c>
      <c r="AS25" s="45">
        <v>0</v>
      </c>
      <c r="AT25" s="45">
        <v>0</v>
      </c>
      <c r="AU25" s="27">
        <v>0</v>
      </c>
      <c r="AV25" s="45">
        <v>19</v>
      </c>
      <c r="AW25" s="27">
        <v>1440</v>
      </c>
      <c r="AX25" s="27">
        <v>0</v>
      </c>
      <c r="AY25" s="4"/>
      <c r="AZ25" s="46">
        <v>983</v>
      </c>
      <c r="BA25" s="46">
        <v>987</v>
      </c>
      <c r="BB25" s="46">
        <v>990</v>
      </c>
      <c r="BC25" s="46">
        <f t="shared" si="11"/>
        <v>4</v>
      </c>
      <c r="BD25" s="46">
        <f t="shared" si="12"/>
        <v>8689.3993796004215</v>
      </c>
      <c r="BE25" s="109">
        <f t="shared" si="14"/>
        <v>41.25</v>
      </c>
      <c r="BF25" s="48">
        <v>0</v>
      </c>
      <c r="BG25" s="49">
        <v>0</v>
      </c>
      <c r="BH25" s="50">
        <v>28.7</v>
      </c>
      <c r="BI25" s="52">
        <v>26.7</v>
      </c>
      <c r="BJ25" s="52">
        <v>22</v>
      </c>
      <c r="BK25" s="52">
        <v>23.6</v>
      </c>
      <c r="BL25" s="52">
        <v>983.33</v>
      </c>
      <c r="BM25" s="50">
        <v>50.18</v>
      </c>
      <c r="BN25" s="53">
        <v>0.93330000000000002</v>
      </c>
      <c r="BO25" s="64">
        <v>95.6</v>
      </c>
      <c r="BP25" s="64">
        <v>86.9</v>
      </c>
      <c r="BQ25" s="54">
        <f t="shared" si="15"/>
        <v>-8.6999999999999886</v>
      </c>
      <c r="BR25" s="65">
        <v>12764</v>
      </c>
      <c r="BS25" s="65">
        <v>12576</v>
      </c>
      <c r="BT25" s="56">
        <f t="shared" si="13"/>
        <v>-188</v>
      </c>
      <c r="BU25" s="46">
        <f t="shared" si="16"/>
        <v>0</v>
      </c>
      <c r="BV25" s="47">
        <v>0</v>
      </c>
      <c r="BW25" s="47">
        <v>0</v>
      </c>
      <c r="BY25" s="47">
        <v>24</v>
      </c>
      <c r="BZ25" s="47">
        <v>7.77</v>
      </c>
    </row>
    <row r="26" spans="1:78">
      <c r="A26" s="718"/>
      <c r="B26" s="24">
        <v>42931</v>
      </c>
      <c r="C26" s="25">
        <v>95.4</v>
      </c>
      <c r="D26" s="345">
        <v>0.61399999999999999</v>
      </c>
      <c r="E26" s="28">
        <v>103</v>
      </c>
      <c r="F26" s="28">
        <v>87</v>
      </c>
      <c r="G26" s="27">
        <v>24</v>
      </c>
      <c r="H26" s="27">
        <v>0</v>
      </c>
      <c r="I26" s="27">
        <v>24</v>
      </c>
      <c r="J26" s="27">
        <v>0</v>
      </c>
      <c r="K26" s="29">
        <v>0</v>
      </c>
      <c r="L26" s="29">
        <v>0</v>
      </c>
      <c r="M26" s="29">
        <v>0</v>
      </c>
      <c r="N26" s="29">
        <v>0</v>
      </c>
      <c r="O26" s="29">
        <v>0</v>
      </c>
      <c r="P26" s="29">
        <v>0</v>
      </c>
      <c r="Q26" s="116">
        <v>3445</v>
      </c>
      <c r="R26" s="117">
        <v>2920</v>
      </c>
      <c r="S26" s="117">
        <v>2920</v>
      </c>
      <c r="T26" s="31">
        <v>2849</v>
      </c>
      <c r="U26" s="31">
        <v>2952</v>
      </c>
      <c r="V26" s="27">
        <v>41</v>
      </c>
      <c r="W26" s="28">
        <v>0</v>
      </c>
      <c r="X26" s="28">
        <v>41</v>
      </c>
      <c r="Y26" s="28">
        <v>0</v>
      </c>
      <c r="Z26" s="28">
        <v>60</v>
      </c>
      <c r="AA26" s="28">
        <v>0</v>
      </c>
      <c r="AB26" s="32">
        <f t="shared" si="0"/>
        <v>103</v>
      </c>
      <c r="AC26" s="33">
        <f t="shared" si="1"/>
        <v>-71</v>
      </c>
      <c r="AD26" s="28">
        <v>126</v>
      </c>
      <c r="AE26" s="34">
        <f t="shared" si="2"/>
        <v>0.97619047619047616</v>
      </c>
      <c r="AF26" s="35">
        <f t="shared" si="3"/>
        <v>143.54166666666666</v>
      </c>
      <c r="AG26" s="34">
        <f t="shared" si="4"/>
        <v>0.82699564586357044</v>
      </c>
      <c r="AH26" s="36">
        <f t="shared" si="5"/>
        <v>1</v>
      </c>
      <c r="AI26" s="37">
        <f t="shared" si="6"/>
        <v>0.86619718309859162</v>
      </c>
      <c r="AJ26" s="360">
        <v>8.14</v>
      </c>
      <c r="AK26" s="361">
        <v>140.12</v>
      </c>
      <c r="AL26" s="362">
        <f t="shared" si="7"/>
        <v>1140.5768</v>
      </c>
      <c r="AM26" s="363">
        <v>24.997</v>
      </c>
      <c r="AN26" s="364">
        <v>943</v>
      </c>
      <c r="AO26" s="42">
        <f t="shared" si="8"/>
        <v>23572.170999999998</v>
      </c>
      <c r="AP26" s="43">
        <f t="shared" si="9"/>
        <v>8674.1831519831503</v>
      </c>
      <c r="AQ26" s="40">
        <f t="shared" si="10"/>
        <v>121.66666666666667</v>
      </c>
      <c r="AR26" s="27">
        <v>0</v>
      </c>
      <c r="AS26" s="45">
        <v>0</v>
      </c>
      <c r="AT26" s="45">
        <v>0</v>
      </c>
      <c r="AU26" s="27">
        <v>0</v>
      </c>
      <c r="AV26" s="45">
        <v>19</v>
      </c>
      <c r="AW26" s="27">
        <v>1440</v>
      </c>
      <c r="AX26" s="27">
        <v>0</v>
      </c>
      <c r="AY26" s="4"/>
      <c r="AZ26" s="46">
        <v>982</v>
      </c>
      <c r="BA26" s="46">
        <v>981</v>
      </c>
      <c r="BB26" s="46">
        <v>989</v>
      </c>
      <c r="BC26" s="46">
        <f t="shared" si="11"/>
        <v>-1</v>
      </c>
      <c r="BD26" s="46">
        <f t="shared" si="12"/>
        <v>8674.1831519831503</v>
      </c>
      <c r="BE26" s="109">
        <f t="shared" si="14"/>
        <v>41.208333333333336</v>
      </c>
      <c r="BF26" s="48">
        <v>0</v>
      </c>
      <c r="BG26" s="49">
        <v>0</v>
      </c>
      <c r="BH26" s="50">
        <v>28.6</v>
      </c>
      <c r="BI26" s="52">
        <v>26.7</v>
      </c>
      <c r="BJ26" s="52">
        <v>21.9</v>
      </c>
      <c r="BK26" s="52">
        <v>23.8</v>
      </c>
      <c r="BL26" s="52">
        <v>982.6</v>
      </c>
      <c r="BM26" s="50">
        <v>50.13</v>
      </c>
      <c r="BN26" s="53">
        <v>0.93320000000000003</v>
      </c>
      <c r="BO26" s="64">
        <v>95.5</v>
      </c>
      <c r="BP26" s="64">
        <v>86.9</v>
      </c>
      <c r="BQ26" s="54">
        <f t="shared" si="15"/>
        <v>-8.5999999999999943</v>
      </c>
      <c r="BR26" s="65">
        <v>12781</v>
      </c>
      <c r="BS26" s="65">
        <v>12584</v>
      </c>
      <c r="BT26" s="56">
        <f t="shared" si="13"/>
        <v>-197</v>
      </c>
      <c r="BU26" s="46">
        <f t="shared" si="16"/>
        <v>0</v>
      </c>
      <c r="BV26" s="47">
        <v>0</v>
      </c>
      <c r="BW26" s="47">
        <v>0</v>
      </c>
      <c r="BY26" s="47">
        <v>24</v>
      </c>
      <c r="BZ26" s="47">
        <v>6.32</v>
      </c>
    </row>
    <row r="27" spans="1:78" ht="12.75" customHeight="1">
      <c r="A27" s="718" t="s">
        <v>281</v>
      </c>
      <c r="B27" s="24">
        <v>42932</v>
      </c>
      <c r="C27" s="69">
        <v>96.1</v>
      </c>
      <c r="D27" s="70">
        <v>0.622</v>
      </c>
      <c r="E27" s="72">
        <v>103</v>
      </c>
      <c r="F27" s="72">
        <v>88</v>
      </c>
      <c r="G27" s="72">
        <v>24</v>
      </c>
      <c r="H27" s="72">
        <v>0</v>
      </c>
      <c r="I27" s="72">
        <v>24</v>
      </c>
      <c r="J27" s="72">
        <v>0</v>
      </c>
      <c r="K27" s="126">
        <v>0</v>
      </c>
      <c r="L27" s="126">
        <v>0</v>
      </c>
      <c r="M27" s="126">
        <v>0</v>
      </c>
      <c r="N27" s="126">
        <v>0</v>
      </c>
      <c r="O27" s="126">
        <v>0</v>
      </c>
      <c r="P27" s="126">
        <v>0</v>
      </c>
      <c r="Q27" s="127">
        <v>3442</v>
      </c>
      <c r="R27" s="128">
        <v>2898</v>
      </c>
      <c r="S27" s="128">
        <v>2898</v>
      </c>
      <c r="T27" s="76">
        <v>2831</v>
      </c>
      <c r="U27" s="76">
        <v>2936</v>
      </c>
      <c r="V27" s="72">
        <v>41</v>
      </c>
      <c r="W27" s="72">
        <v>0</v>
      </c>
      <c r="X27" s="72">
        <v>41</v>
      </c>
      <c r="Y27" s="72">
        <v>0</v>
      </c>
      <c r="Z27" s="72">
        <v>60</v>
      </c>
      <c r="AA27" s="72">
        <v>0</v>
      </c>
      <c r="AB27" s="77">
        <f t="shared" si="0"/>
        <v>105</v>
      </c>
      <c r="AC27" s="78">
        <f t="shared" si="1"/>
        <v>-67</v>
      </c>
      <c r="AD27" s="72">
        <v>125</v>
      </c>
      <c r="AE27" s="79">
        <f t="shared" si="2"/>
        <v>0.97866666666666668</v>
      </c>
      <c r="AF27" s="80">
        <f t="shared" si="3"/>
        <v>143.41666666666666</v>
      </c>
      <c r="AG27" s="79">
        <f t="shared" si="4"/>
        <v>0.82248692620569441</v>
      </c>
      <c r="AH27" s="81">
        <f t="shared" si="5"/>
        <v>1</v>
      </c>
      <c r="AI27" s="82">
        <f t="shared" si="6"/>
        <v>0.86619718309859162</v>
      </c>
      <c r="AJ27" s="355">
        <v>8.09</v>
      </c>
      <c r="AK27" s="359">
        <v>140.97</v>
      </c>
      <c r="AL27" s="357">
        <f t="shared" si="7"/>
        <v>1140.4473</v>
      </c>
      <c r="AM27" s="358">
        <v>24.989000000000001</v>
      </c>
      <c r="AN27" s="330">
        <v>942</v>
      </c>
      <c r="AO27" s="87">
        <f t="shared" si="8"/>
        <v>23539.637999999999</v>
      </c>
      <c r="AP27" s="88">
        <f t="shared" si="9"/>
        <v>8717.7977039915222</v>
      </c>
      <c r="AQ27" s="103">
        <f t="shared" si="10"/>
        <v>120.75</v>
      </c>
      <c r="AR27" s="71">
        <v>0</v>
      </c>
      <c r="AS27" s="91">
        <v>0</v>
      </c>
      <c r="AT27" s="91">
        <v>0</v>
      </c>
      <c r="AU27" s="71">
        <v>0</v>
      </c>
      <c r="AV27" s="91">
        <v>19</v>
      </c>
      <c r="AW27" s="71">
        <v>1440</v>
      </c>
      <c r="AX27" s="71">
        <v>0</v>
      </c>
      <c r="AY27" s="4"/>
      <c r="AZ27" s="92">
        <v>977</v>
      </c>
      <c r="BA27" s="92">
        <v>975</v>
      </c>
      <c r="BB27" s="92">
        <v>984</v>
      </c>
      <c r="BC27" s="92">
        <f t="shared" si="11"/>
        <v>-2</v>
      </c>
      <c r="BD27" s="92">
        <f t="shared" si="12"/>
        <v>8717.7977039915222</v>
      </c>
      <c r="BE27" s="94">
        <f t="shared" si="14"/>
        <v>41</v>
      </c>
      <c r="BF27" s="129">
        <v>0</v>
      </c>
      <c r="BG27" s="130">
        <v>0</v>
      </c>
      <c r="BH27" s="131">
        <v>28.5</v>
      </c>
      <c r="BI27" s="132">
        <v>26.7</v>
      </c>
      <c r="BJ27" s="132">
        <v>21.83</v>
      </c>
      <c r="BK27" s="132">
        <v>23.52</v>
      </c>
      <c r="BL27" s="132">
        <v>980.7</v>
      </c>
      <c r="BM27" s="132">
        <v>50.11</v>
      </c>
      <c r="BN27" s="133">
        <v>0.93269999999999997</v>
      </c>
      <c r="BO27" s="134">
        <v>95.58</v>
      </c>
      <c r="BP27" s="134">
        <v>86.87</v>
      </c>
      <c r="BQ27" s="54">
        <f t="shared" si="15"/>
        <v>-8.7099999999999937</v>
      </c>
      <c r="BR27" s="134">
        <v>12841</v>
      </c>
      <c r="BS27" s="134">
        <v>12622</v>
      </c>
      <c r="BT27" s="56">
        <f t="shared" si="13"/>
        <v>-219</v>
      </c>
      <c r="BU27" s="92">
        <f t="shared" si="16"/>
        <v>0</v>
      </c>
      <c r="BV27" s="94">
        <v>0</v>
      </c>
      <c r="BW27" s="94">
        <v>0</v>
      </c>
      <c r="BY27" s="94">
        <v>24</v>
      </c>
      <c r="BZ27" s="94">
        <v>6.67</v>
      </c>
    </row>
    <row r="28" spans="1:78">
      <c r="A28" s="718"/>
      <c r="B28" s="24">
        <v>42933</v>
      </c>
      <c r="C28" s="69">
        <v>95.5</v>
      </c>
      <c r="D28" s="70">
        <v>0.624</v>
      </c>
      <c r="E28" s="72">
        <v>104</v>
      </c>
      <c r="F28" s="72">
        <v>87</v>
      </c>
      <c r="G28" s="72">
        <v>24</v>
      </c>
      <c r="H28" s="72">
        <v>0</v>
      </c>
      <c r="I28" s="72">
        <v>24</v>
      </c>
      <c r="J28" s="72">
        <v>0</v>
      </c>
      <c r="K28" s="126">
        <v>0</v>
      </c>
      <c r="L28" s="126">
        <v>0</v>
      </c>
      <c r="M28" s="126">
        <v>0</v>
      </c>
      <c r="N28" s="126">
        <v>0</v>
      </c>
      <c r="O28" s="126">
        <v>0</v>
      </c>
      <c r="P28" s="126">
        <v>0</v>
      </c>
      <c r="Q28" s="127">
        <v>3446</v>
      </c>
      <c r="R28" s="75">
        <v>2909</v>
      </c>
      <c r="S28" s="75">
        <v>2909</v>
      </c>
      <c r="T28" s="76">
        <v>2839</v>
      </c>
      <c r="U28" s="76">
        <v>2942</v>
      </c>
      <c r="V28" s="72">
        <v>41</v>
      </c>
      <c r="W28" s="72">
        <v>0</v>
      </c>
      <c r="X28" s="72">
        <v>41</v>
      </c>
      <c r="Y28" s="72">
        <v>0</v>
      </c>
      <c r="Z28" s="72">
        <v>60</v>
      </c>
      <c r="AA28" s="72">
        <v>0</v>
      </c>
      <c r="AB28" s="77">
        <f t="shared" si="0"/>
        <v>103</v>
      </c>
      <c r="AC28" s="78">
        <f t="shared" si="1"/>
        <v>-70</v>
      </c>
      <c r="AD28" s="72">
        <v>125</v>
      </c>
      <c r="AE28" s="79">
        <f t="shared" si="2"/>
        <v>0.98066666666666669</v>
      </c>
      <c r="AF28" s="80">
        <f t="shared" si="3"/>
        <v>143.58333333333334</v>
      </c>
      <c r="AG28" s="79">
        <f t="shared" si="4"/>
        <v>0.82385374347069062</v>
      </c>
      <c r="AH28" s="81">
        <f t="shared" si="5"/>
        <v>1</v>
      </c>
      <c r="AI28" s="82">
        <f t="shared" si="6"/>
        <v>0.86619718309859162</v>
      </c>
      <c r="AJ28" s="355">
        <v>8.1120000000000001</v>
      </c>
      <c r="AK28" s="359">
        <v>143.63</v>
      </c>
      <c r="AL28" s="357">
        <f t="shared" si="7"/>
        <v>1165.1265599999999</v>
      </c>
      <c r="AM28" s="358">
        <v>24.920999999999999</v>
      </c>
      <c r="AN28" s="330">
        <v>943</v>
      </c>
      <c r="AO28" s="87">
        <f t="shared" si="8"/>
        <v>23500.503000000001</v>
      </c>
      <c r="AP28" s="88">
        <f t="shared" si="9"/>
        <v>8688.1400352236706</v>
      </c>
      <c r="AQ28" s="103">
        <f t="shared" si="10"/>
        <v>121.20833333333333</v>
      </c>
      <c r="AR28" s="71">
        <v>0</v>
      </c>
      <c r="AS28" s="91">
        <v>0</v>
      </c>
      <c r="AT28" s="71">
        <v>0</v>
      </c>
      <c r="AU28" s="71">
        <v>0</v>
      </c>
      <c r="AV28" s="91">
        <v>19</v>
      </c>
      <c r="AW28" s="71">
        <v>1440</v>
      </c>
      <c r="AX28" s="71">
        <v>0</v>
      </c>
      <c r="AY28" s="4"/>
      <c r="AZ28" s="92">
        <v>978</v>
      </c>
      <c r="BA28" s="92">
        <v>977</v>
      </c>
      <c r="BB28" s="92">
        <v>987</v>
      </c>
      <c r="BC28" s="92">
        <f t="shared" si="11"/>
        <v>-1</v>
      </c>
      <c r="BD28" s="92">
        <f t="shared" si="12"/>
        <v>8688.1400352236706</v>
      </c>
      <c r="BE28" s="94">
        <f t="shared" si="14"/>
        <v>41.125</v>
      </c>
      <c r="BF28" s="129">
        <v>0</v>
      </c>
      <c r="BG28" s="130">
        <v>0</v>
      </c>
      <c r="BH28" s="131">
        <v>28.05</v>
      </c>
      <c r="BI28" s="132">
        <v>26.63</v>
      </c>
      <c r="BJ28" s="132">
        <v>21.81</v>
      </c>
      <c r="BK28" s="132">
        <v>23.62</v>
      </c>
      <c r="BL28" s="135">
        <v>981.54</v>
      </c>
      <c r="BM28" s="132">
        <v>50.13</v>
      </c>
      <c r="BN28" s="133">
        <v>0.93189999999999995</v>
      </c>
      <c r="BO28" s="134">
        <v>95.52</v>
      </c>
      <c r="BP28" s="134">
        <v>86.89</v>
      </c>
      <c r="BQ28" s="54">
        <f t="shared" si="15"/>
        <v>-8.6299999999999955</v>
      </c>
      <c r="BR28" s="134">
        <v>12781</v>
      </c>
      <c r="BS28" s="134">
        <v>12577</v>
      </c>
      <c r="BT28" s="56">
        <f t="shared" si="13"/>
        <v>-204</v>
      </c>
      <c r="BU28" s="92">
        <f t="shared" si="16"/>
        <v>0</v>
      </c>
      <c r="BV28" s="94">
        <v>0</v>
      </c>
      <c r="BW28" s="94">
        <v>0</v>
      </c>
      <c r="BY28" s="94">
        <v>24</v>
      </c>
      <c r="BZ28" s="94">
        <v>7.83</v>
      </c>
    </row>
    <row r="29" spans="1:78">
      <c r="A29" s="718"/>
      <c r="B29" s="24">
        <v>42934</v>
      </c>
      <c r="C29" s="69">
        <v>89.8</v>
      </c>
      <c r="D29" s="70">
        <v>0.72299999999999998</v>
      </c>
      <c r="E29" s="72">
        <v>104</v>
      </c>
      <c r="F29" s="72">
        <v>82</v>
      </c>
      <c r="G29" s="72">
        <v>24</v>
      </c>
      <c r="H29" s="72">
        <v>0</v>
      </c>
      <c r="I29" s="72">
        <v>24</v>
      </c>
      <c r="J29" s="72">
        <v>0</v>
      </c>
      <c r="K29" s="126">
        <v>0</v>
      </c>
      <c r="L29" s="126">
        <v>0</v>
      </c>
      <c r="M29" s="126">
        <v>0</v>
      </c>
      <c r="N29" s="126">
        <v>0</v>
      </c>
      <c r="O29" s="126">
        <v>0</v>
      </c>
      <c r="P29" s="126">
        <v>0</v>
      </c>
      <c r="Q29" s="127">
        <v>3504</v>
      </c>
      <c r="R29" s="75">
        <v>2954</v>
      </c>
      <c r="S29" s="75">
        <v>2954</v>
      </c>
      <c r="T29" s="76">
        <v>2881</v>
      </c>
      <c r="U29" s="76">
        <v>2987</v>
      </c>
      <c r="V29" s="72">
        <v>41</v>
      </c>
      <c r="W29" s="72">
        <v>0</v>
      </c>
      <c r="X29" s="72">
        <v>41</v>
      </c>
      <c r="Y29" s="72">
        <v>0</v>
      </c>
      <c r="Z29" s="72">
        <v>60</v>
      </c>
      <c r="AA29" s="72">
        <v>0</v>
      </c>
      <c r="AB29" s="77">
        <f t="shared" si="0"/>
        <v>106</v>
      </c>
      <c r="AC29" s="78">
        <f t="shared" si="1"/>
        <v>-73</v>
      </c>
      <c r="AD29" s="72">
        <v>128</v>
      </c>
      <c r="AE29" s="79">
        <f t="shared" si="2"/>
        <v>0.97233072916666663</v>
      </c>
      <c r="AF29" s="80">
        <f t="shared" si="3"/>
        <v>146</v>
      </c>
      <c r="AG29" s="79">
        <f t="shared" si="4"/>
        <v>0.82220319634703198</v>
      </c>
      <c r="AH29" s="81">
        <f t="shared" si="5"/>
        <v>1</v>
      </c>
      <c r="AI29" s="82">
        <f t="shared" si="6"/>
        <v>0.86619718309859162</v>
      </c>
      <c r="AJ29" s="355">
        <v>8.08</v>
      </c>
      <c r="AK29" s="359">
        <v>140.27000000000001</v>
      </c>
      <c r="AL29" s="357">
        <f t="shared" si="7"/>
        <v>1133.3816000000002</v>
      </c>
      <c r="AM29" s="358">
        <v>25.251000000000001</v>
      </c>
      <c r="AN29" s="330">
        <v>944</v>
      </c>
      <c r="AO29" s="87">
        <f t="shared" si="8"/>
        <v>23836.944</v>
      </c>
      <c r="AP29" s="88">
        <f t="shared" si="9"/>
        <v>8667.2424852481763</v>
      </c>
      <c r="AQ29" s="103">
        <f t="shared" si="10"/>
        <v>123.08333333333333</v>
      </c>
      <c r="AR29" s="71">
        <v>0</v>
      </c>
      <c r="AS29" s="91">
        <v>0</v>
      </c>
      <c r="AT29" s="91">
        <v>0</v>
      </c>
      <c r="AU29" s="71">
        <v>0</v>
      </c>
      <c r="AV29" s="91">
        <v>19</v>
      </c>
      <c r="AW29" s="71">
        <v>1440</v>
      </c>
      <c r="AX29" s="71">
        <v>0</v>
      </c>
      <c r="AY29" s="4"/>
      <c r="AZ29" s="92">
        <v>1001</v>
      </c>
      <c r="BA29" s="92">
        <v>991</v>
      </c>
      <c r="BB29" s="92">
        <v>995</v>
      </c>
      <c r="BC29" s="92">
        <f t="shared" si="11"/>
        <v>-10</v>
      </c>
      <c r="BD29" s="92">
        <f t="shared" si="12"/>
        <v>8667.2424852481763</v>
      </c>
      <c r="BE29" s="94">
        <f t="shared" si="14"/>
        <v>41.458333333333336</v>
      </c>
      <c r="BF29" s="129">
        <v>0</v>
      </c>
      <c r="BG29" s="130">
        <v>0</v>
      </c>
      <c r="BH29" s="131">
        <v>29.2</v>
      </c>
      <c r="BI29" s="132">
        <v>27.05</v>
      </c>
      <c r="BJ29" s="132">
        <v>22.03</v>
      </c>
      <c r="BK29" s="132">
        <v>23.6</v>
      </c>
      <c r="BL29" s="135">
        <v>982.8</v>
      </c>
      <c r="BM29" s="131">
        <v>50.14</v>
      </c>
      <c r="BN29" s="133">
        <v>0.93300000000000005</v>
      </c>
      <c r="BO29" s="134">
        <v>96.42</v>
      </c>
      <c r="BP29" s="134">
        <v>87.06</v>
      </c>
      <c r="BQ29" s="54">
        <f t="shared" si="15"/>
        <v>-9.36</v>
      </c>
      <c r="BR29" s="134">
        <v>12715</v>
      </c>
      <c r="BS29" s="134">
        <v>12535</v>
      </c>
      <c r="BT29" s="56">
        <f t="shared" si="13"/>
        <v>-180</v>
      </c>
      <c r="BU29" s="92">
        <f t="shared" si="16"/>
        <v>0</v>
      </c>
      <c r="BV29" s="94">
        <v>0</v>
      </c>
      <c r="BW29" s="94">
        <v>0</v>
      </c>
      <c r="BY29" s="94">
        <v>24</v>
      </c>
      <c r="BZ29" s="94">
        <v>7.92</v>
      </c>
    </row>
    <row r="30" spans="1:78">
      <c r="A30" s="718"/>
      <c r="B30" s="24">
        <v>42935</v>
      </c>
      <c r="C30" s="69">
        <v>91.16</v>
      </c>
      <c r="D30" s="70">
        <v>0.72850000000000004</v>
      </c>
      <c r="E30" s="72">
        <v>99</v>
      </c>
      <c r="F30" s="72">
        <v>82</v>
      </c>
      <c r="G30" s="72">
        <v>24</v>
      </c>
      <c r="H30" s="72">
        <v>0</v>
      </c>
      <c r="I30" s="72">
        <v>24</v>
      </c>
      <c r="J30" s="72">
        <v>0</v>
      </c>
      <c r="K30" s="126">
        <v>0</v>
      </c>
      <c r="L30" s="126">
        <v>0</v>
      </c>
      <c r="M30" s="126">
        <v>0</v>
      </c>
      <c r="N30" s="126">
        <v>0</v>
      </c>
      <c r="O30" s="126">
        <v>0</v>
      </c>
      <c r="P30" s="126">
        <v>0</v>
      </c>
      <c r="Q30" s="127">
        <v>3480</v>
      </c>
      <c r="R30" s="75">
        <v>2928</v>
      </c>
      <c r="S30" s="75">
        <v>2928</v>
      </c>
      <c r="T30" s="76">
        <v>2857</v>
      </c>
      <c r="U30" s="76">
        <v>2957</v>
      </c>
      <c r="V30" s="72">
        <v>41</v>
      </c>
      <c r="W30" s="72">
        <v>0</v>
      </c>
      <c r="X30" s="72">
        <v>41</v>
      </c>
      <c r="Y30" s="72">
        <v>0</v>
      </c>
      <c r="Z30" s="72">
        <v>60</v>
      </c>
      <c r="AA30" s="72">
        <v>0</v>
      </c>
      <c r="AB30" s="77">
        <f t="shared" si="0"/>
        <v>100</v>
      </c>
      <c r="AC30" s="78">
        <f t="shared" si="1"/>
        <v>-71</v>
      </c>
      <c r="AD30" s="72">
        <v>126</v>
      </c>
      <c r="AE30" s="79">
        <f t="shared" si="2"/>
        <v>0.97784391534391535</v>
      </c>
      <c r="AF30" s="80">
        <f t="shared" si="3"/>
        <v>145</v>
      </c>
      <c r="AG30" s="79">
        <f t="shared" si="4"/>
        <v>0.82097701149425284</v>
      </c>
      <c r="AH30" s="81">
        <f t="shared" si="5"/>
        <v>1</v>
      </c>
      <c r="AI30" s="82">
        <f t="shared" si="6"/>
        <v>0.86619718309859162</v>
      </c>
      <c r="AJ30" s="130">
        <v>8.0749999999999993</v>
      </c>
      <c r="AK30" s="103">
        <v>139.22999999999999</v>
      </c>
      <c r="AL30" s="103">
        <f t="shared" si="7"/>
        <v>1124.2822499999997</v>
      </c>
      <c r="AM30" s="130">
        <v>25.091000000000001</v>
      </c>
      <c r="AN30" s="71">
        <v>943</v>
      </c>
      <c r="AO30" s="87">
        <f t="shared" si="8"/>
        <v>23660.813000000002</v>
      </c>
      <c r="AP30" s="88">
        <f t="shared" si="9"/>
        <v>8675.2170983549186</v>
      </c>
      <c r="AQ30" s="103">
        <f t="shared" si="10"/>
        <v>122</v>
      </c>
      <c r="AR30" s="71">
        <v>0</v>
      </c>
      <c r="AS30" s="91">
        <v>0</v>
      </c>
      <c r="AT30" s="91">
        <v>0</v>
      </c>
      <c r="AU30" s="71">
        <v>0</v>
      </c>
      <c r="AV30" s="91">
        <v>19</v>
      </c>
      <c r="AW30" s="71">
        <v>1440</v>
      </c>
      <c r="AX30" s="71">
        <v>0</v>
      </c>
      <c r="AY30" s="4"/>
      <c r="AZ30" s="92">
        <v>992</v>
      </c>
      <c r="BA30" s="92">
        <v>977</v>
      </c>
      <c r="BB30" s="92">
        <v>988</v>
      </c>
      <c r="BC30" s="92">
        <f t="shared" si="11"/>
        <v>-15</v>
      </c>
      <c r="BD30" s="92">
        <f t="shared" si="12"/>
        <v>8675.2170983549186</v>
      </c>
      <c r="BE30" s="94">
        <f t="shared" si="14"/>
        <v>41.166666666666664</v>
      </c>
      <c r="BF30" s="129">
        <v>0</v>
      </c>
      <c r="BG30" s="130">
        <v>0</v>
      </c>
      <c r="BH30" s="131">
        <v>29.05</v>
      </c>
      <c r="BI30" s="132">
        <v>26.93</v>
      </c>
      <c r="BJ30" s="135">
        <v>21.84</v>
      </c>
      <c r="BK30" s="132">
        <v>23.44</v>
      </c>
      <c r="BL30" s="132">
        <v>982.71</v>
      </c>
      <c r="BM30" s="132">
        <v>50.09</v>
      </c>
      <c r="BN30" s="133">
        <v>0.93359999999999999</v>
      </c>
      <c r="BO30" s="134">
        <v>96.69</v>
      </c>
      <c r="BP30" s="131">
        <v>87.08</v>
      </c>
      <c r="BQ30" s="54">
        <f t="shared" si="15"/>
        <v>-9.61</v>
      </c>
      <c r="BR30" s="134">
        <v>12756</v>
      </c>
      <c r="BS30" s="92">
        <v>12570</v>
      </c>
      <c r="BT30" s="56">
        <f t="shared" si="13"/>
        <v>-186</v>
      </c>
      <c r="BU30" s="92">
        <f t="shared" si="16"/>
        <v>0</v>
      </c>
      <c r="BV30" s="94">
        <v>0</v>
      </c>
      <c r="BW30" s="94">
        <v>0</v>
      </c>
      <c r="BY30" s="94">
        <v>24</v>
      </c>
      <c r="BZ30" s="94">
        <v>5.61</v>
      </c>
    </row>
    <row r="31" spans="1:78">
      <c r="A31" s="718"/>
      <c r="B31" s="24">
        <v>42936</v>
      </c>
      <c r="C31" s="69">
        <v>90.14</v>
      </c>
      <c r="D31" s="70">
        <v>0.73340000000000005</v>
      </c>
      <c r="E31" s="72">
        <v>104</v>
      </c>
      <c r="F31" s="72">
        <v>87</v>
      </c>
      <c r="G31" s="72">
        <v>24</v>
      </c>
      <c r="H31" s="72">
        <v>0</v>
      </c>
      <c r="I31" s="72">
        <v>24</v>
      </c>
      <c r="J31" s="72">
        <v>0</v>
      </c>
      <c r="K31" s="106">
        <v>0</v>
      </c>
      <c r="L31" s="106">
        <v>0</v>
      </c>
      <c r="M31" s="106">
        <v>0</v>
      </c>
      <c r="N31" s="106">
        <v>0</v>
      </c>
      <c r="O31" s="106">
        <v>0</v>
      </c>
      <c r="P31" s="106">
        <v>0</v>
      </c>
      <c r="Q31" s="127">
        <v>3497</v>
      </c>
      <c r="R31" s="75">
        <v>2943</v>
      </c>
      <c r="S31" s="75">
        <v>2943</v>
      </c>
      <c r="T31" s="76">
        <v>2869</v>
      </c>
      <c r="U31" s="76">
        <v>2973</v>
      </c>
      <c r="V31" s="72">
        <v>42</v>
      </c>
      <c r="W31" s="72">
        <v>0</v>
      </c>
      <c r="X31" s="72">
        <v>41</v>
      </c>
      <c r="Y31" s="72">
        <v>0</v>
      </c>
      <c r="Z31" s="72">
        <v>60</v>
      </c>
      <c r="AA31" s="72">
        <v>0</v>
      </c>
      <c r="AB31" s="77">
        <f t="shared" si="0"/>
        <v>104</v>
      </c>
      <c r="AC31" s="78">
        <f t="shared" si="1"/>
        <v>-74</v>
      </c>
      <c r="AD31" s="72">
        <v>126</v>
      </c>
      <c r="AE31" s="79">
        <f t="shared" si="2"/>
        <v>0.98313492063492058</v>
      </c>
      <c r="AF31" s="80">
        <f t="shared" si="3"/>
        <v>145.70833333333334</v>
      </c>
      <c r="AG31" s="79">
        <f t="shared" si="4"/>
        <v>0.8204175007148985</v>
      </c>
      <c r="AH31" s="81">
        <f t="shared" si="5"/>
        <v>1</v>
      </c>
      <c r="AI31" s="82">
        <f t="shared" si="6"/>
        <v>0.86713286713286708</v>
      </c>
      <c r="AJ31" s="130">
        <v>8.01</v>
      </c>
      <c r="AK31" s="103">
        <v>140.05000000000001</v>
      </c>
      <c r="AL31" s="103">
        <f t="shared" si="7"/>
        <v>1121.8005000000001</v>
      </c>
      <c r="AM31" s="130">
        <v>25.241</v>
      </c>
      <c r="AN31" s="71">
        <v>943</v>
      </c>
      <c r="AO31" s="87">
        <f t="shared" si="8"/>
        <v>23802.262999999999</v>
      </c>
      <c r="AP31" s="88">
        <f t="shared" si="9"/>
        <v>8687.3696409898912</v>
      </c>
      <c r="AQ31" s="103">
        <f t="shared" si="10"/>
        <v>122.625</v>
      </c>
      <c r="AR31" s="71">
        <v>0</v>
      </c>
      <c r="AS31" s="91">
        <v>0</v>
      </c>
      <c r="AT31" s="91">
        <v>0</v>
      </c>
      <c r="AU31" s="71">
        <v>0</v>
      </c>
      <c r="AV31" s="91">
        <v>19</v>
      </c>
      <c r="AW31" s="71">
        <v>1440</v>
      </c>
      <c r="AX31" s="71">
        <v>0</v>
      </c>
      <c r="AY31" s="4"/>
      <c r="AZ31" s="92">
        <v>997</v>
      </c>
      <c r="BA31" s="92">
        <v>984</v>
      </c>
      <c r="BB31" s="92">
        <v>992</v>
      </c>
      <c r="BC31" s="92">
        <f t="shared" si="11"/>
        <v>-13</v>
      </c>
      <c r="BD31" s="92">
        <f t="shared" si="12"/>
        <v>8687.3696409898912</v>
      </c>
      <c r="BE31" s="94">
        <f t="shared" si="14"/>
        <v>41.333333333333336</v>
      </c>
      <c r="BF31" s="129">
        <v>0</v>
      </c>
      <c r="BG31" s="130">
        <v>0</v>
      </c>
      <c r="BH31" s="333">
        <v>29.16</v>
      </c>
      <c r="BI31" s="131">
        <v>27.05</v>
      </c>
      <c r="BJ31" s="132">
        <v>21.97</v>
      </c>
      <c r="BK31" s="132">
        <v>23.45</v>
      </c>
      <c r="BL31" s="132">
        <v>980.4</v>
      </c>
      <c r="BM31" s="131">
        <v>50.11</v>
      </c>
      <c r="BN31" s="133">
        <v>0.93289999999999995</v>
      </c>
      <c r="BO31" s="134">
        <v>96.69</v>
      </c>
      <c r="BP31" s="131">
        <v>87.07</v>
      </c>
      <c r="BQ31" s="54">
        <f t="shared" si="15"/>
        <v>-9.6200000000000045</v>
      </c>
      <c r="BR31" s="134">
        <v>12748</v>
      </c>
      <c r="BS31" s="92">
        <v>12555</v>
      </c>
      <c r="BT31" s="56">
        <f t="shared" si="13"/>
        <v>-193</v>
      </c>
      <c r="BU31" s="92">
        <f t="shared" si="16"/>
        <v>0</v>
      </c>
      <c r="BV31" s="94">
        <v>0</v>
      </c>
      <c r="BW31" s="94">
        <v>0</v>
      </c>
      <c r="BY31" s="94">
        <v>24</v>
      </c>
      <c r="BZ31" s="94">
        <v>7.15</v>
      </c>
    </row>
    <row r="32" spans="1:78">
      <c r="A32" s="718"/>
      <c r="B32" s="24">
        <v>42937</v>
      </c>
      <c r="C32" s="103">
        <v>91.39</v>
      </c>
      <c r="D32" s="70">
        <v>0.7147</v>
      </c>
      <c r="E32" s="71">
        <v>99</v>
      </c>
      <c r="F32" s="71">
        <v>83</v>
      </c>
      <c r="G32" s="72">
        <v>24</v>
      </c>
      <c r="H32" s="72">
        <v>0</v>
      </c>
      <c r="I32" s="72">
        <v>24</v>
      </c>
      <c r="J32" s="72">
        <v>0</v>
      </c>
      <c r="K32" s="106">
        <v>0</v>
      </c>
      <c r="L32" s="106">
        <v>0</v>
      </c>
      <c r="M32" s="106">
        <v>0</v>
      </c>
      <c r="N32" s="106">
        <v>0</v>
      </c>
      <c r="O32" s="106">
        <v>0</v>
      </c>
      <c r="P32" s="106">
        <v>0</v>
      </c>
      <c r="Q32" s="106">
        <v>3483</v>
      </c>
      <c r="R32" s="75">
        <v>2930</v>
      </c>
      <c r="S32" s="75">
        <v>2930</v>
      </c>
      <c r="T32" s="76">
        <v>2858</v>
      </c>
      <c r="U32" s="76">
        <v>2961</v>
      </c>
      <c r="V32" s="72">
        <v>41</v>
      </c>
      <c r="W32" s="72">
        <v>0</v>
      </c>
      <c r="X32" s="72">
        <v>41</v>
      </c>
      <c r="Y32" s="72">
        <v>0</v>
      </c>
      <c r="Z32" s="72">
        <v>60</v>
      </c>
      <c r="AA32" s="72">
        <v>0</v>
      </c>
      <c r="AB32" s="77">
        <f t="shared" si="0"/>
        <v>103</v>
      </c>
      <c r="AC32" s="78">
        <f t="shared" si="1"/>
        <v>-72</v>
      </c>
      <c r="AD32" s="72">
        <v>126</v>
      </c>
      <c r="AE32" s="79">
        <f t="shared" si="2"/>
        <v>0.97916666666666663</v>
      </c>
      <c r="AF32" s="80">
        <f t="shared" si="3"/>
        <v>145.125</v>
      </c>
      <c r="AG32" s="79">
        <f t="shared" si="4"/>
        <v>0.82055699109962676</v>
      </c>
      <c r="AH32" s="81">
        <f t="shared" si="5"/>
        <v>1</v>
      </c>
      <c r="AI32" s="82">
        <f t="shared" si="6"/>
        <v>0.86619718309859162</v>
      </c>
      <c r="AJ32" s="130">
        <v>8</v>
      </c>
      <c r="AK32" s="103">
        <v>140.68</v>
      </c>
      <c r="AL32" s="103">
        <f t="shared" si="7"/>
        <v>1125.44</v>
      </c>
      <c r="AM32" s="130">
        <v>25.145</v>
      </c>
      <c r="AN32" s="71">
        <v>943</v>
      </c>
      <c r="AO32" s="87">
        <f t="shared" si="8"/>
        <v>23711.735000000001</v>
      </c>
      <c r="AP32" s="88">
        <f t="shared" si="9"/>
        <v>8690.4041287613727</v>
      </c>
      <c r="AQ32" s="103">
        <f t="shared" si="10"/>
        <v>122.08333333333333</v>
      </c>
      <c r="AR32" s="71">
        <v>0</v>
      </c>
      <c r="AS32" s="91">
        <v>0</v>
      </c>
      <c r="AT32" s="71">
        <v>0</v>
      </c>
      <c r="AU32" s="71">
        <v>0</v>
      </c>
      <c r="AV32" s="91">
        <v>19</v>
      </c>
      <c r="AW32" s="71">
        <v>1440</v>
      </c>
      <c r="AX32" s="71">
        <v>0</v>
      </c>
      <c r="AY32" s="4"/>
      <c r="AZ32" s="92">
        <v>992</v>
      </c>
      <c r="BA32" s="92">
        <v>980</v>
      </c>
      <c r="BB32" s="92">
        <v>989</v>
      </c>
      <c r="BC32" s="92">
        <f t="shared" si="11"/>
        <v>-12</v>
      </c>
      <c r="BD32" s="92">
        <f t="shared" si="12"/>
        <v>8690.4041287613727</v>
      </c>
      <c r="BE32" s="94">
        <f t="shared" si="14"/>
        <v>41.208333333333336</v>
      </c>
      <c r="BF32" s="129">
        <v>0</v>
      </c>
      <c r="BG32" s="130">
        <v>0</v>
      </c>
      <c r="BH32" s="131">
        <v>28.97</v>
      </c>
      <c r="BI32" s="132">
        <v>26.96</v>
      </c>
      <c r="BJ32" s="132">
        <v>21.88</v>
      </c>
      <c r="BK32" s="132">
        <v>23.57</v>
      </c>
      <c r="BL32" s="132">
        <v>980.9</v>
      </c>
      <c r="BM32" s="132">
        <v>50.1</v>
      </c>
      <c r="BN32" s="133">
        <v>0.93210000000000004</v>
      </c>
      <c r="BO32" s="132">
        <v>96.52</v>
      </c>
      <c r="BP32" s="131">
        <v>87.02</v>
      </c>
      <c r="BQ32" s="54">
        <f t="shared" si="15"/>
        <v>-9.5</v>
      </c>
      <c r="BR32" s="92">
        <v>12770</v>
      </c>
      <c r="BS32" s="92">
        <v>12591</v>
      </c>
      <c r="BT32" s="56">
        <f t="shared" si="13"/>
        <v>-179</v>
      </c>
      <c r="BU32" s="92">
        <f t="shared" si="16"/>
        <v>0</v>
      </c>
      <c r="BV32" s="94">
        <v>0</v>
      </c>
      <c r="BW32" s="94">
        <v>0</v>
      </c>
      <c r="BY32" s="94">
        <v>24</v>
      </c>
      <c r="BZ32" s="94">
        <v>7.15</v>
      </c>
    </row>
    <row r="33" spans="1:78">
      <c r="A33" s="718"/>
      <c r="B33" s="24">
        <v>42938</v>
      </c>
      <c r="C33" s="69">
        <v>94</v>
      </c>
      <c r="D33" s="70">
        <v>0.68</v>
      </c>
      <c r="E33" s="71">
        <v>101</v>
      </c>
      <c r="F33" s="71">
        <v>87</v>
      </c>
      <c r="G33" s="72">
        <v>24</v>
      </c>
      <c r="H33" s="72">
        <v>0</v>
      </c>
      <c r="I33" s="72">
        <v>24</v>
      </c>
      <c r="J33" s="72">
        <v>0</v>
      </c>
      <c r="K33" s="106">
        <v>0</v>
      </c>
      <c r="L33" s="106">
        <v>0</v>
      </c>
      <c r="M33" s="106">
        <v>0</v>
      </c>
      <c r="N33" s="106">
        <v>0</v>
      </c>
      <c r="O33" s="106">
        <v>0</v>
      </c>
      <c r="P33" s="106">
        <v>0</v>
      </c>
      <c r="Q33" s="106">
        <v>3459</v>
      </c>
      <c r="R33" s="75">
        <v>2908</v>
      </c>
      <c r="S33" s="75">
        <v>2908</v>
      </c>
      <c r="T33" s="76">
        <v>2839</v>
      </c>
      <c r="U33" s="76">
        <v>2940</v>
      </c>
      <c r="V33" s="72">
        <v>41</v>
      </c>
      <c r="W33" s="72">
        <v>0</v>
      </c>
      <c r="X33" s="72">
        <v>40</v>
      </c>
      <c r="Y33" s="71">
        <v>0</v>
      </c>
      <c r="Z33" s="72">
        <v>60</v>
      </c>
      <c r="AA33" s="71">
        <v>0</v>
      </c>
      <c r="AB33" s="77">
        <f t="shared" si="0"/>
        <v>101</v>
      </c>
      <c r="AC33" s="78">
        <f t="shared" si="1"/>
        <v>-69</v>
      </c>
      <c r="AD33" s="71">
        <v>124</v>
      </c>
      <c r="AE33" s="79">
        <f t="shared" si="2"/>
        <v>0.98790322580645162</v>
      </c>
      <c r="AF33" s="80">
        <f t="shared" si="3"/>
        <v>144.125</v>
      </c>
      <c r="AG33" s="79">
        <f t="shared" si="4"/>
        <v>0.82075744434807751</v>
      </c>
      <c r="AH33" s="81">
        <f t="shared" si="5"/>
        <v>1</v>
      </c>
      <c r="AI33" s="82">
        <f t="shared" si="6"/>
        <v>0.86524822695035464</v>
      </c>
      <c r="AJ33" s="130">
        <v>8.0069999999999997</v>
      </c>
      <c r="AK33" s="103">
        <v>140.56</v>
      </c>
      <c r="AL33" s="103">
        <f t="shared" si="7"/>
        <v>1125.4639199999999</v>
      </c>
      <c r="AM33" s="130">
        <v>24.968</v>
      </c>
      <c r="AN33" s="71">
        <v>943</v>
      </c>
      <c r="AO33" s="87">
        <f t="shared" si="8"/>
        <v>23544.824000000001</v>
      </c>
      <c r="AP33" s="88">
        <f t="shared" si="9"/>
        <v>8689.7808805917575</v>
      </c>
      <c r="AQ33" s="103">
        <f t="shared" si="10"/>
        <v>121.16666666666667</v>
      </c>
      <c r="AR33" s="71">
        <v>0</v>
      </c>
      <c r="AS33" s="91">
        <v>0</v>
      </c>
      <c r="AT33" s="91">
        <v>0</v>
      </c>
      <c r="AU33" s="71">
        <v>0</v>
      </c>
      <c r="AV33" s="91">
        <v>19</v>
      </c>
      <c r="AW33" s="71">
        <v>1440</v>
      </c>
      <c r="AX33" s="71">
        <v>0</v>
      </c>
      <c r="AY33" s="4"/>
      <c r="AZ33" s="92">
        <v>983</v>
      </c>
      <c r="BA33" s="92">
        <v>974</v>
      </c>
      <c r="BB33" s="92">
        <v>983</v>
      </c>
      <c r="BC33" s="92">
        <f t="shared" si="11"/>
        <v>-9</v>
      </c>
      <c r="BD33" s="92">
        <f t="shared" si="12"/>
        <v>8689.7808805917575</v>
      </c>
      <c r="BE33" s="94">
        <f t="shared" si="14"/>
        <v>40.958333333333336</v>
      </c>
      <c r="BF33" s="129">
        <v>0</v>
      </c>
      <c r="BG33" s="130">
        <v>0</v>
      </c>
      <c r="BH33" s="131">
        <v>28.75</v>
      </c>
      <c r="BI33" s="132">
        <v>26.78</v>
      </c>
      <c r="BJ33" s="132">
        <v>21.75</v>
      </c>
      <c r="BK33" s="132">
        <v>23.5</v>
      </c>
      <c r="BL33" s="99">
        <v>980.67</v>
      </c>
      <c r="BM33" s="132">
        <v>50.12</v>
      </c>
      <c r="BN33" s="133">
        <v>0.93279999999999996</v>
      </c>
      <c r="BO33" s="132">
        <v>96.22</v>
      </c>
      <c r="BP33" s="131">
        <v>86.92</v>
      </c>
      <c r="BQ33" s="54">
        <f t="shared" si="15"/>
        <v>-9.2999999999999972</v>
      </c>
      <c r="BR33" s="92">
        <v>12797</v>
      </c>
      <c r="BS33" s="92">
        <v>12591</v>
      </c>
      <c r="BT33" s="56">
        <f t="shared" si="13"/>
        <v>-206</v>
      </c>
      <c r="BU33" s="92">
        <f t="shared" si="16"/>
        <v>0</v>
      </c>
      <c r="BV33" s="94">
        <v>0</v>
      </c>
      <c r="BW33" s="94">
        <v>0</v>
      </c>
      <c r="BY33" s="94">
        <v>24</v>
      </c>
      <c r="BZ33" s="94">
        <v>6.85</v>
      </c>
    </row>
    <row r="34" spans="1:78" ht="12.75" customHeight="1">
      <c r="A34" s="718" t="s">
        <v>282</v>
      </c>
      <c r="B34" s="24">
        <v>42939</v>
      </c>
      <c r="C34" s="25">
        <v>93</v>
      </c>
      <c r="D34" s="345">
        <v>0.7</v>
      </c>
      <c r="E34" s="27">
        <v>99</v>
      </c>
      <c r="F34" s="27">
        <v>86</v>
      </c>
      <c r="G34" s="28">
        <v>24</v>
      </c>
      <c r="H34" s="28">
        <v>0</v>
      </c>
      <c r="I34" s="28">
        <v>24</v>
      </c>
      <c r="J34" s="28">
        <v>0</v>
      </c>
      <c r="K34" s="29">
        <v>0</v>
      </c>
      <c r="L34" s="29">
        <v>0</v>
      </c>
      <c r="M34" s="29">
        <v>0</v>
      </c>
      <c r="N34" s="29">
        <v>0</v>
      </c>
      <c r="O34" s="29">
        <v>0</v>
      </c>
      <c r="P34" s="29">
        <v>0</v>
      </c>
      <c r="Q34" s="29">
        <v>3472</v>
      </c>
      <c r="R34" s="30">
        <v>2912</v>
      </c>
      <c r="S34" s="30">
        <v>2912</v>
      </c>
      <c r="T34" s="31">
        <v>2848</v>
      </c>
      <c r="U34" s="31">
        <v>2950</v>
      </c>
      <c r="V34" s="28">
        <v>41</v>
      </c>
      <c r="W34" s="28">
        <v>0</v>
      </c>
      <c r="X34" s="28">
        <v>40</v>
      </c>
      <c r="Y34" s="28">
        <v>0</v>
      </c>
      <c r="Z34" s="28">
        <v>60</v>
      </c>
      <c r="AA34" s="27">
        <v>0</v>
      </c>
      <c r="AB34" s="32">
        <f t="shared" si="0"/>
        <v>102</v>
      </c>
      <c r="AC34" s="33">
        <f t="shared" si="1"/>
        <v>-64</v>
      </c>
      <c r="AD34" s="27">
        <v>125</v>
      </c>
      <c r="AE34" s="34">
        <f t="shared" si="2"/>
        <v>0.98333333333333328</v>
      </c>
      <c r="AF34" s="35">
        <f t="shared" si="3"/>
        <v>144.66666666666666</v>
      </c>
      <c r="AG34" s="34">
        <f t="shared" si="4"/>
        <v>0.82027649769585254</v>
      </c>
      <c r="AH34" s="36">
        <f t="shared" si="5"/>
        <v>1</v>
      </c>
      <c r="AI34" s="37">
        <f t="shared" si="6"/>
        <v>0.86524822695035464</v>
      </c>
      <c r="AJ34" s="49">
        <v>8.0139999999999993</v>
      </c>
      <c r="AK34" s="40">
        <v>140.49</v>
      </c>
      <c r="AL34" s="40">
        <f t="shared" si="7"/>
        <v>1125.8868600000001</v>
      </c>
      <c r="AM34" s="49">
        <v>24.998999999999999</v>
      </c>
      <c r="AN34" s="27">
        <v>944</v>
      </c>
      <c r="AO34" s="42">
        <f t="shared" si="8"/>
        <v>23599.056</v>
      </c>
      <c r="AP34" s="43">
        <f t="shared" si="9"/>
        <v>8681.5108356741566</v>
      </c>
      <c r="AQ34" s="40">
        <f t="shared" si="10"/>
        <v>121.33333333333333</v>
      </c>
      <c r="AR34" s="27">
        <v>0</v>
      </c>
      <c r="AS34" s="45">
        <v>0</v>
      </c>
      <c r="AT34" s="45">
        <v>0</v>
      </c>
      <c r="AU34" s="27">
        <v>0</v>
      </c>
      <c r="AV34" s="45">
        <v>19</v>
      </c>
      <c r="AW34" s="27">
        <v>1440</v>
      </c>
      <c r="AX34" s="27">
        <v>0</v>
      </c>
      <c r="AY34" s="4"/>
      <c r="AZ34" s="46">
        <v>987</v>
      </c>
      <c r="BA34" s="46">
        <v>977</v>
      </c>
      <c r="BB34" s="46">
        <v>986</v>
      </c>
      <c r="BC34" s="46">
        <f t="shared" si="11"/>
        <v>-10</v>
      </c>
      <c r="BD34" s="46">
        <f t="shared" si="12"/>
        <v>8681.5108356741566</v>
      </c>
      <c r="BE34" s="136">
        <f t="shared" si="14"/>
        <v>41.083333333333336</v>
      </c>
      <c r="BF34" s="48">
        <v>0</v>
      </c>
      <c r="BG34" s="49">
        <v>0</v>
      </c>
      <c r="BH34" s="50">
        <v>28.88</v>
      </c>
      <c r="BI34" s="51">
        <v>26.82</v>
      </c>
      <c r="BJ34" s="50">
        <v>21.8</v>
      </c>
      <c r="BK34" s="50">
        <v>23.4</v>
      </c>
      <c r="BL34" s="52">
        <v>981</v>
      </c>
      <c r="BM34" s="50">
        <v>50.11</v>
      </c>
      <c r="BN34" s="53">
        <v>0.93300000000000005</v>
      </c>
      <c r="BO34" s="51">
        <v>96.41</v>
      </c>
      <c r="BP34" s="50">
        <v>86.96</v>
      </c>
      <c r="BQ34" s="54">
        <f t="shared" si="15"/>
        <v>-9.4500000000000028</v>
      </c>
      <c r="BR34" s="46">
        <v>12765</v>
      </c>
      <c r="BS34" s="46">
        <v>12566</v>
      </c>
      <c r="BT34" s="56">
        <f t="shared" si="13"/>
        <v>-199</v>
      </c>
      <c r="BU34" s="46">
        <f t="shared" si="16"/>
        <v>0</v>
      </c>
      <c r="BV34" s="47">
        <v>0</v>
      </c>
      <c r="BW34" s="47">
        <v>0</v>
      </c>
      <c r="BY34" s="47">
        <v>24</v>
      </c>
      <c r="BZ34" s="47">
        <v>7.4</v>
      </c>
    </row>
    <row r="35" spans="1:78">
      <c r="A35" s="718"/>
      <c r="B35" s="24">
        <v>42940</v>
      </c>
      <c r="C35" s="25">
        <v>93</v>
      </c>
      <c r="D35" s="345">
        <v>0.67</v>
      </c>
      <c r="E35" s="27">
        <v>100</v>
      </c>
      <c r="F35" s="27">
        <v>86</v>
      </c>
      <c r="G35" s="28">
        <v>24</v>
      </c>
      <c r="H35" s="28">
        <v>0</v>
      </c>
      <c r="I35" s="28">
        <v>24</v>
      </c>
      <c r="J35" s="28">
        <v>0</v>
      </c>
      <c r="K35" s="29">
        <v>0</v>
      </c>
      <c r="L35" s="29">
        <v>0</v>
      </c>
      <c r="M35" s="29">
        <v>0</v>
      </c>
      <c r="N35" s="29">
        <v>0</v>
      </c>
      <c r="O35" s="29">
        <v>10</v>
      </c>
      <c r="P35" s="29">
        <v>30</v>
      </c>
      <c r="Q35" s="29">
        <v>3470</v>
      </c>
      <c r="R35" s="30">
        <v>3091</v>
      </c>
      <c r="S35" s="30">
        <v>3091</v>
      </c>
      <c r="T35" s="31">
        <v>3031</v>
      </c>
      <c r="U35" s="31">
        <v>3140</v>
      </c>
      <c r="V35" s="28">
        <v>41</v>
      </c>
      <c r="W35" s="28">
        <v>0</v>
      </c>
      <c r="X35" s="28">
        <v>40</v>
      </c>
      <c r="Y35" s="28">
        <v>0</v>
      </c>
      <c r="Z35" s="28">
        <v>60</v>
      </c>
      <c r="AA35" s="27">
        <v>0</v>
      </c>
      <c r="AB35" s="32">
        <f t="shared" si="0"/>
        <v>109</v>
      </c>
      <c r="AC35" s="33">
        <f t="shared" si="1"/>
        <v>-60</v>
      </c>
      <c r="AD35" s="27">
        <v>140</v>
      </c>
      <c r="AE35" s="34">
        <f t="shared" si="2"/>
        <v>0.93452380952380953</v>
      </c>
      <c r="AF35" s="35">
        <f t="shared" si="3"/>
        <v>144.58333333333334</v>
      </c>
      <c r="AG35" s="34">
        <f t="shared" si="4"/>
        <v>0.87348703170028819</v>
      </c>
      <c r="AH35" s="36">
        <f t="shared" si="5"/>
        <v>1</v>
      </c>
      <c r="AI35" s="37">
        <f t="shared" si="6"/>
        <v>0.92420212765957455</v>
      </c>
      <c r="AJ35" s="49">
        <v>8.0120000000000005</v>
      </c>
      <c r="AK35" s="40">
        <v>140.27000000000001</v>
      </c>
      <c r="AL35" s="40">
        <f t="shared" si="7"/>
        <v>1123.8432400000002</v>
      </c>
      <c r="AM35" s="49">
        <v>27.091000000000001</v>
      </c>
      <c r="AN35" s="27">
        <v>945</v>
      </c>
      <c r="AO35" s="42">
        <f t="shared" si="8"/>
        <v>25600.995000000003</v>
      </c>
      <c r="AP35" s="43">
        <f t="shared" si="9"/>
        <v>8817.1686704058084</v>
      </c>
      <c r="AQ35" s="40">
        <f t="shared" si="10"/>
        <v>128.79166666666666</v>
      </c>
      <c r="AR35" s="27">
        <v>0</v>
      </c>
      <c r="AS35" s="45">
        <v>0</v>
      </c>
      <c r="AT35" s="45">
        <v>0</v>
      </c>
      <c r="AU35" s="27">
        <v>0</v>
      </c>
      <c r="AV35" s="45">
        <v>19</v>
      </c>
      <c r="AW35" s="27">
        <v>810</v>
      </c>
      <c r="AX35" s="27">
        <v>0</v>
      </c>
      <c r="AY35" s="4"/>
      <c r="AZ35" s="46">
        <v>987</v>
      </c>
      <c r="BA35" s="46">
        <v>978</v>
      </c>
      <c r="BB35" s="46">
        <v>1175</v>
      </c>
      <c r="BC35" s="46">
        <f t="shared" si="11"/>
        <v>-9</v>
      </c>
      <c r="BD35" s="46">
        <f t="shared" si="12"/>
        <v>8817.1686704058084</v>
      </c>
      <c r="BE35" s="136">
        <f t="shared" si="14"/>
        <v>48.958333333333336</v>
      </c>
      <c r="BF35" s="48">
        <v>1.137</v>
      </c>
      <c r="BG35" s="49">
        <v>1.0249999999999999</v>
      </c>
      <c r="BH35" s="50">
        <v>28.84</v>
      </c>
      <c r="BI35" s="50">
        <v>26.8</v>
      </c>
      <c r="BJ35" s="51">
        <v>21.87</v>
      </c>
      <c r="BK35" s="50">
        <v>23.3</v>
      </c>
      <c r="BL35" s="52">
        <v>979.6</v>
      </c>
      <c r="BM35" s="50">
        <v>50.13</v>
      </c>
      <c r="BN35" s="53">
        <v>0.93259999999999998</v>
      </c>
      <c r="BO35" s="61">
        <v>96.11</v>
      </c>
      <c r="BP35" s="50">
        <v>86.9</v>
      </c>
      <c r="BQ35" s="54">
        <f t="shared" si="15"/>
        <v>-9.2099999999999937</v>
      </c>
      <c r="BR35" s="46">
        <v>12761</v>
      </c>
      <c r="BS35" s="46">
        <v>12571</v>
      </c>
      <c r="BT35" s="56">
        <f t="shared" si="13"/>
        <v>-190</v>
      </c>
      <c r="BU35" s="46">
        <f t="shared" si="16"/>
        <v>2.1619999999999999</v>
      </c>
      <c r="BV35" s="47">
        <v>12</v>
      </c>
      <c r="BW35" s="47">
        <v>10.5</v>
      </c>
      <c r="BY35" s="47">
        <v>24</v>
      </c>
      <c r="BZ35" s="47">
        <v>7.26</v>
      </c>
    </row>
    <row r="36" spans="1:78">
      <c r="A36" s="718"/>
      <c r="B36" s="24">
        <v>42941</v>
      </c>
      <c r="C36" s="25">
        <v>93.5</v>
      </c>
      <c r="D36" s="345">
        <v>0.67700000000000005</v>
      </c>
      <c r="E36" s="27">
        <v>100</v>
      </c>
      <c r="F36" s="27">
        <v>86</v>
      </c>
      <c r="G36" s="28">
        <v>24</v>
      </c>
      <c r="H36" s="28">
        <v>0</v>
      </c>
      <c r="I36" s="28">
        <v>24</v>
      </c>
      <c r="J36" s="28">
        <v>0</v>
      </c>
      <c r="K36" s="29">
        <v>0</v>
      </c>
      <c r="L36" s="29">
        <v>0</v>
      </c>
      <c r="M36" s="29">
        <v>0</v>
      </c>
      <c r="N36" s="29">
        <v>0</v>
      </c>
      <c r="O36" s="29">
        <v>0</v>
      </c>
      <c r="P36" s="29">
        <v>0</v>
      </c>
      <c r="Q36" s="29">
        <v>3465</v>
      </c>
      <c r="R36" s="30">
        <v>2908</v>
      </c>
      <c r="S36" s="30">
        <v>2908</v>
      </c>
      <c r="T36" s="31">
        <v>2842</v>
      </c>
      <c r="U36" s="31">
        <v>2946</v>
      </c>
      <c r="V36" s="28">
        <v>41</v>
      </c>
      <c r="W36" s="28">
        <v>0</v>
      </c>
      <c r="X36" s="28">
        <v>41</v>
      </c>
      <c r="Y36" s="28">
        <v>0</v>
      </c>
      <c r="Z36" s="28">
        <v>60</v>
      </c>
      <c r="AA36" s="27">
        <v>0</v>
      </c>
      <c r="AB36" s="32">
        <f t="shared" si="0"/>
        <v>104</v>
      </c>
      <c r="AC36" s="33">
        <f t="shared" si="1"/>
        <v>-66</v>
      </c>
      <c r="AD36" s="27">
        <v>125</v>
      </c>
      <c r="AE36" s="34">
        <f t="shared" si="2"/>
        <v>0.98199999999999998</v>
      </c>
      <c r="AF36" s="35">
        <f t="shared" si="3"/>
        <v>144.375</v>
      </c>
      <c r="AG36" s="34">
        <f t="shared" si="4"/>
        <v>0.82020202020202015</v>
      </c>
      <c r="AH36" s="36">
        <f t="shared" si="5"/>
        <v>1</v>
      </c>
      <c r="AI36" s="37">
        <f t="shared" si="6"/>
        <v>0.86619718309859162</v>
      </c>
      <c r="AJ36" s="49">
        <v>8.0500000000000007</v>
      </c>
      <c r="AK36" s="40">
        <v>137.53</v>
      </c>
      <c r="AL36" s="40">
        <f t="shared" si="7"/>
        <v>1107.1165000000001</v>
      </c>
      <c r="AM36" s="49">
        <v>24.858000000000001</v>
      </c>
      <c r="AN36" s="27">
        <v>945</v>
      </c>
      <c r="AO36" s="42">
        <f t="shared" si="8"/>
        <v>23490.81</v>
      </c>
      <c r="AP36" s="43">
        <f t="shared" si="9"/>
        <v>8655.1465517241377</v>
      </c>
      <c r="AQ36" s="40">
        <f t="shared" si="10"/>
        <v>121.16666666666667</v>
      </c>
      <c r="AR36" s="27">
        <v>0</v>
      </c>
      <c r="AS36" s="45">
        <v>0</v>
      </c>
      <c r="AT36" s="45">
        <v>0</v>
      </c>
      <c r="AU36" s="27">
        <v>0</v>
      </c>
      <c r="AV36" s="45">
        <v>19</v>
      </c>
      <c r="AW36" s="27">
        <v>1440</v>
      </c>
      <c r="AX36" s="27">
        <v>0</v>
      </c>
      <c r="AY36" s="4"/>
      <c r="AZ36" s="46">
        <v>984</v>
      </c>
      <c r="BA36" s="46">
        <v>976</v>
      </c>
      <c r="BB36" s="46">
        <v>986</v>
      </c>
      <c r="BC36" s="46">
        <f t="shared" si="11"/>
        <v>-8</v>
      </c>
      <c r="BD36" s="46">
        <f t="shared" si="12"/>
        <v>8655.1465517241377</v>
      </c>
      <c r="BE36" s="136">
        <f t="shared" si="14"/>
        <v>41.083333333333336</v>
      </c>
      <c r="BF36" s="48">
        <v>0</v>
      </c>
      <c r="BG36" s="49">
        <v>0</v>
      </c>
      <c r="BH36" s="50">
        <v>28.8</v>
      </c>
      <c r="BI36" s="51">
        <v>26.7</v>
      </c>
      <c r="BJ36" s="50">
        <v>21.7</v>
      </c>
      <c r="BK36" s="50">
        <v>23.4</v>
      </c>
      <c r="BL36" s="52">
        <v>979.5</v>
      </c>
      <c r="BM36" s="50">
        <v>50.14</v>
      </c>
      <c r="BN36" s="53">
        <v>0.93359999999999999</v>
      </c>
      <c r="BO36" s="51">
        <v>96.2</v>
      </c>
      <c r="BP36" s="50">
        <v>86.9</v>
      </c>
      <c r="BQ36" s="54">
        <f t="shared" si="15"/>
        <v>-9.2999999999999972</v>
      </c>
      <c r="BR36" s="46">
        <v>12769</v>
      </c>
      <c r="BS36" s="46">
        <v>12545</v>
      </c>
      <c r="BT36" s="56">
        <f t="shared" si="13"/>
        <v>-224</v>
      </c>
      <c r="BU36" s="46">
        <f t="shared" si="16"/>
        <v>0</v>
      </c>
      <c r="BV36" s="47">
        <v>0</v>
      </c>
      <c r="BW36" s="47">
        <v>0</v>
      </c>
      <c r="BY36" s="47">
        <v>24</v>
      </c>
      <c r="BZ36" s="47">
        <v>7.58</v>
      </c>
    </row>
    <row r="37" spans="1:78">
      <c r="A37" s="718"/>
      <c r="B37" s="24">
        <v>42942</v>
      </c>
      <c r="C37" s="25">
        <v>94.23</v>
      </c>
      <c r="D37" s="345">
        <v>0.65129999999999999</v>
      </c>
      <c r="E37" s="27">
        <v>100</v>
      </c>
      <c r="F37" s="27">
        <v>87</v>
      </c>
      <c r="G37" s="28">
        <v>24</v>
      </c>
      <c r="H37" s="28">
        <v>0</v>
      </c>
      <c r="I37" s="28">
        <v>24</v>
      </c>
      <c r="J37" s="28">
        <v>0</v>
      </c>
      <c r="K37" s="29">
        <v>0</v>
      </c>
      <c r="L37" s="29">
        <v>0</v>
      </c>
      <c r="M37" s="29">
        <v>0</v>
      </c>
      <c r="N37" s="29">
        <v>0</v>
      </c>
      <c r="O37" s="29">
        <v>0</v>
      </c>
      <c r="P37" s="29">
        <v>0</v>
      </c>
      <c r="Q37" s="29">
        <v>3452</v>
      </c>
      <c r="R37" s="30">
        <v>2904</v>
      </c>
      <c r="S37" s="30">
        <v>2904</v>
      </c>
      <c r="T37" s="31">
        <v>2837</v>
      </c>
      <c r="U37" s="31">
        <v>2939</v>
      </c>
      <c r="V37" s="28">
        <v>41</v>
      </c>
      <c r="W37" s="28">
        <v>0</v>
      </c>
      <c r="X37" s="28">
        <v>41</v>
      </c>
      <c r="Y37" s="28">
        <v>0</v>
      </c>
      <c r="Z37" s="28">
        <v>60</v>
      </c>
      <c r="AA37" s="27">
        <v>0</v>
      </c>
      <c r="AB37" s="32">
        <f t="shared" si="0"/>
        <v>102</v>
      </c>
      <c r="AC37" s="33">
        <f t="shared" si="1"/>
        <v>-67</v>
      </c>
      <c r="AD37" s="27">
        <v>125</v>
      </c>
      <c r="AE37" s="34">
        <f t="shared" si="2"/>
        <v>0.97966666666666669</v>
      </c>
      <c r="AF37" s="35">
        <f t="shared" si="3"/>
        <v>143.83333333333334</v>
      </c>
      <c r="AG37" s="34">
        <f t="shared" si="4"/>
        <v>0.82184241019698723</v>
      </c>
      <c r="AH37" s="36">
        <f t="shared" si="5"/>
        <v>1</v>
      </c>
      <c r="AI37" s="37">
        <f t="shared" si="6"/>
        <v>0.86619718309859162</v>
      </c>
      <c r="AJ37" s="49">
        <v>8.0709999999999997</v>
      </c>
      <c r="AK37" s="40">
        <v>137.24</v>
      </c>
      <c r="AL37" s="40">
        <f t="shared" si="7"/>
        <v>1107.6640400000001</v>
      </c>
      <c r="AM37" s="49">
        <v>24.896999999999998</v>
      </c>
      <c r="AN37" s="40">
        <v>944</v>
      </c>
      <c r="AO37" s="42">
        <f t="shared" si="8"/>
        <v>23502.768</v>
      </c>
      <c r="AP37" s="43">
        <f t="shared" si="9"/>
        <v>8674.8086147338745</v>
      </c>
      <c r="AQ37" s="40">
        <f t="shared" si="10"/>
        <v>121</v>
      </c>
      <c r="AR37" s="27">
        <v>0</v>
      </c>
      <c r="AS37" s="45">
        <v>0</v>
      </c>
      <c r="AT37" s="45">
        <v>0</v>
      </c>
      <c r="AU37" s="27">
        <v>0</v>
      </c>
      <c r="AV37" s="45">
        <v>19</v>
      </c>
      <c r="AW37" s="27">
        <v>1440</v>
      </c>
      <c r="AX37" s="27">
        <v>0</v>
      </c>
      <c r="AY37" s="4"/>
      <c r="AZ37" s="46">
        <v>978</v>
      </c>
      <c r="BA37" s="46">
        <v>974</v>
      </c>
      <c r="BB37" s="46">
        <v>987</v>
      </c>
      <c r="BC37" s="46">
        <f t="shared" si="11"/>
        <v>-4</v>
      </c>
      <c r="BD37" s="46">
        <f t="shared" si="12"/>
        <v>8674.8086147338745</v>
      </c>
      <c r="BE37" s="136">
        <f t="shared" si="14"/>
        <v>41.125</v>
      </c>
      <c r="BF37" s="48">
        <v>0</v>
      </c>
      <c r="BG37" s="49">
        <v>0</v>
      </c>
      <c r="BH37" s="50">
        <v>28.6</v>
      </c>
      <c r="BI37" s="51">
        <v>26.7</v>
      </c>
      <c r="BJ37" s="50">
        <v>21.7</v>
      </c>
      <c r="BK37" s="50">
        <v>23.1</v>
      </c>
      <c r="BL37" s="52">
        <v>982.7</v>
      </c>
      <c r="BM37" s="50">
        <v>50.14</v>
      </c>
      <c r="BN37" s="63">
        <v>0.93320000000000003</v>
      </c>
      <c r="BO37" s="50">
        <v>95.6</v>
      </c>
      <c r="BP37" s="50">
        <v>86.7</v>
      </c>
      <c r="BQ37" s="54">
        <f t="shared" si="15"/>
        <v>-8.8999999999999915</v>
      </c>
      <c r="BR37" s="46">
        <v>12809</v>
      </c>
      <c r="BS37" s="46">
        <v>12563</v>
      </c>
      <c r="BT37" s="56">
        <f t="shared" si="13"/>
        <v>-246</v>
      </c>
      <c r="BU37" s="46">
        <f t="shared" si="16"/>
        <v>0</v>
      </c>
      <c r="BV37" s="47">
        <v>0</v>
      </c>
      <c r="BW37" s="47">
        <v>0</v>
      </c>
      <c r="BY37" s="47">
        <v>24</v>
      </c>
      <c r="BZ37" s="47">
        <v>7.03</v>
      </c>
    </row>
    <row r="38" spans="1:78">
      <c r="A38" s="718"/>
      <c r="B38" s="24">
        <v>42943</v>
      </c>
      <c r="C38" s="25">
        <v>95.4</v>
      </c>
      <c r="D38" s="345">
        <v>0.63400000000000001</v>
      </c>
      <c r="E38" s="27">
        <v>104</v>
      </c>
      <c r="F38" s="27">
        <v>87</v>
      </c>
      <c r="G38" s="28">
        <v>24</v>
      </c>
      <c r="H38" s="28">
        <v>0</v>
      </c>
      <c r="I38" s="28">
        <v>24</v>
      </c>
      <c r="J38" s="28">
        <v>0</v>
      </c>
      <c r="K38" s="29">
        <v>0</v>
      </c>
      <c r="L38" s="29">
        <v>0</v>
      </c>
      <c r="M38" s="29">
        <v>0</v>
      </c>
      <c r="N38" s="29">
        <v>0</v>
      </c>
      <c r="O38" s="29">
        <v>0</v>
      </c>
      <c r="P38" s="29">
        <v>0</v>
      </c>
      <c r="Q38" s="29">
        <v>3447</v>
      </c>
      <c r="R38" s="30">
        <v>2903</v>
      </c>
      <c r="S38" s="30">
        <v>2903</v>
      </c>
      <c r="T38" s="31">
        <v>2836</v>
      </c>
      <c r="U38" s="31">
        <v>2939</v>
      </c>
      <c r="V38" s="28">
        <v>41</v>
      </c>
      <c r="W38" s="28">
        <v>0</v>
      </c>
      <c r="X38" s="28">
        <v>41</v>
      </c>
      <c r="Y38" s="28">
        <v>0</v>
      </c>
      <c r="Z38" s="28">
        <v>60</v>
      </c>
      <c r="AA38" s="27">
        <v>0</v>
      </c>
      <c r="AB38" s="32">
        <f t="shared" si="0"/>
        <v>103</v>
      </c>
      <c r="AC38" s="33">
        <f t="shared" si="1"/>
        <v>-67</v>
      </c>
      <c r="AD38" s="27">
        <v>125</v>
      </c>
      <c r="AE38" s="34">
        <f t="shared" si="2"/>
        <v>0.97966666666666669</v>
      </c>
      <c r="AF38" s="35">
        <f t="shared" si="3"/>
        <v>143.625</v>
      </c>
      <c r="AG38" s="34">
        <f t="shared" si="4"/>
        <v>0.82274441543371046</v>
      </c>
      <c r="AH38" s="36">
        <f t="shared" si="5"/>
        <v>1</v>
      </c>
      <c r="AI38" s="37">
        <f t="shared" si="6"/>
        <v>0.86619718309859162</v>
      </c>
      <c r="AJ38" s="49">
        <v>8.032</v>
      </c>
      <c r="AK38" s="40">
        <v>138.51</v>
      </c>
      <c r="AL38" s="40">
        <f t="shared" si="7"/>
        <v>1112.5123199999998</v>
      </c>
      <c r="AM38" s="49">
        <v>24.878</v>
      </c>
      <c r="AN38" s="27">
        <v>944</v>
      </c>
      <c r="AO38" s="42">
        <f t="shared" si="8"/>
        <v>23484.831999999999</v>
      </c>
      <c r="AP38" s="43">
        <f t="shared" si="9"/>
        <v>8673.2525811001397</v>
      </c>
      <c r="AQ38" s="40">
        <f t="shared" si="10"/>
        <v>120.95833333333333</v>
      </c>
      <c r="AR38" s="27">
        <v>0</v>
      </c>
      <c r="AS38" s="45">
        <v>0</v>
      </c>
      <c r="AT38" s="45">
        <v>0</v>
      </c>
      <c r="AU38" s="27">
        <v>0</v>
      </c>
      <c r="AV38" s="45">
        <v>19</v>
      </c>
      <c r="AW38" s="27">
        <v>1440</v>
      </c>
      <c r="AX38" s="27">
        <v>0</v>
      </c>
      <c r="AY38" s="4"/>
      <c r="AZ38" s="46">
        <v>978</v>
      </c>
      <c r="BA38" s="46">
        <v>974</v>
      </c>
      <c r="BB38" s="46">
        <v>987</v>
      </c>
      <c r="BC38" s="46">
        <f t="shared" si="11"/>
        <v>-4</v>
      </c>
      <c r="BD38" s="46">
        <f t="shared" si="12"/>
        <v>8673.2525811001397</v>
      </c>
      <c r="BE38" s="136">
        <f t="shared" si="14"/>
        <v>41.125</v>
      </c>
      <c r="BF38" s="48">
        <v>0</v>
      </c>
      <c r="BG38" s="49">
        <v>0</v>
      </c>
      <c r="BH38" s="50">
        <v>28.6</v>
      </c>
      <c r="BI38" s="51">
        <v>26.7</v>
      </c>
      <c r="BJ38" s="52">
        <v>21.7</v>
      </c>
      <c r="BK38" s="52">
        <v>23.1</v>
      </c>
      <c r="BL38" s="52">
        <v>982.7</v>
      </c>
      <c r="BM38" s="50">
        <v>50.14</v>
      </c>
      <c r="BN38" s="53">
        <v>0.93320000000000003</v>
      </c>
      <c r="BO38" s="47">
        <v>95.6</v>
      </c>
      <c r="BP38" s="47">
        <v>86.7</v>
      </c>
      <c r="BQ38" s="54">
        <v>-8.8999999999999915</v>
      </c>
      <c r="BR38" s="46">
        <v>12809</v>
      </c>
      <c r="BS38" s="46">
        <v>12563</v>
      </c>
      <c r="BT38" s="56">
        <f t="shared" si="13"/>
        <v>-246</v>
      </c>
      <c r="BU38" s="46">
        <f t="shared" si="16"/>
        <v>0</v>
      </c>
      <c r="BV38" s="47">
        <v>0</v>
      </c>
      <c r="BW38" s="47">
        <v>0</v>
      </c>
      <c r="BY38" s="47">
        <v>24</v>
      </c>
      <c r="BZ38" s="47">
        <v>7.03</v>
      </c>
    </row>
    <row r="39" spans="1:78">
      <c r="A39" s="718"/>
      <c r="B39" s="24">
        <v>42944</v>
      </c>
      <c r="C39" s="25">
        <v>90.9</v>
      </c>
      <c r="D39" s="345">
        <v>0.71499999999999997</v>
      </c>
      <c r="E39" s="27">
        <v>102</v>
      </c>
      <c r="F39" s="27">
        <v>83</v>
      </c>
      <c r="G39" s="28">
        <v>24</v>
      </c>
      <c r="H39" s="28">
        <v>0</v>
      </c>
      <c r="I39" s="28">
        <v>24</v>
      </c>
      <c r="J39" s="28">
        <v>0</v>
      </c>
      <c r="K39" s="29">
        <v>0</v>
      </c>
      <c r="L39" s="29">
        <v>0</v>
      </c>
      <c r="M39" s="29">
        <v>0</v>
      </c>
      <c r="N39" s="29">
        <v>0</v>
      </c>
      <c r="O39" s="29">
        <v>12</v>
      </c>
      <c r="P39" s="29">
        <v>0</v>
      </c>
      <c r="Q39" s="29">
        <v>3491</v>
      </c>
      <c r="R39" s="30">
        <v>3100.5</v>
      </c>
      <c r="S39" s="30">
        <v>3100.5</v>
      </c>
      <c r="T39" s="31">
        <v>3036</v>
      </c>
      <c r="U39" s="31">
        <v>3147</v>
      </c>
      <c r="V39" s="28">
        <v>41</v>
      </c>
      <c r="W39" s="28">
        <v>0</v>
      </c>
      <c r="X39" s="28">
        <v>41</v>
      </c>
      <c r="Y39" s="28">
        <v>0</v>
      </c>
      <c r="Z39" s="28">
        <v>60</v>
      </c>
      <c r="AA39" s="27">
        <v>0</v>
      </c>
      <c r="AB39" s="32">
        <f t="shared" si="0"/>
        <v>111</v>
      </c>
      <c r="AC39" s="33">
        <f t="shared" si="1"/>
        <v>-64.5</v>
      </c>
      <c r="AD39" s="27">
        <v>140</v>
      </c>
      <c r="AE39" s="34">
        <f t="shared" si="2"/>
        <v>0.93660714285714286</v>
      </c>
      <c r="AF39" s="35">
        <f t="shared" si="3"/>
        <v>145.45833333333334</v>
      </c>
      <c r="AG39" s="34">
        <f t="shared" si="4"/>
        <v>0.86966485247780001</v>
      </c>
      <c r="AH39" s="36">
        <f t="shared" si="5"/>
        <v>1</v>
      </c>
      <c r="AI39" s="37">
        <f t="shared" si="6"/>
        <v>0.93309859154929586</v>
      </c>
      <c r="AJ39" s="365">
        <v>8.0329999999999995</v>
      </c>
      <c r="AK39" s="40">
        <v>138.35</v>
      </c>
      <c r="AL39" s="40">
        <f t="shared" si="7"/>
        <v>1111.36555</v>
      </c>
      <c r="AM39" s="49">
        <v>27.045000000000002</v>
      </c>
      <c r="AN39" s="27">
        <v>944</v>
      </c>
      <c r="AO39" s="42">
        <f t="shared" si="8"/>
        <v>25530.480000000003</v>
      </c>
      <c r="AP39" s="43">
        <f t="shared" si="9"/>
        <v>8775.3114459815552</v>
      </c>
      <c r="AQ39" s="40">
        <f t="shared" si="10"/>
        <v>129.1875</v>
      </c>
      <c r="AR39" s="27">
        <v>0</v>
      </c>
      <c r="AS39" s="45">
        <v>0</v>
      </c>
      <c r="AT39" s="45">
        <v>0</v>
      </c>
      <c r="AU39" s="27">
        <v>0</v>
      </c>
      <c r="AV39" s="45">
        <v>19</v>
      </c>
      <c r="AW39" s="27">
        <v>720</v>
      </c>
      <c r="AX39" s="27">
        <v>0</v>
      </c>
      <c r="AY39" s="4"/>
      <c r="AZ39" s="46">
        <v>994</v>
      </c>
      <c r="BA39" s="46">
        <v>983</v>
      </c>
      <c r="BB39" s="46">
        <v>1170</v>
      </c>
      <c r="BC39" s="46">
        <f t="shared" si="11"/>
        <v>-11</v>
      </c>
      <c r="BD39" s="46">
        <f t="shared" si="12"/>
        <v>8775.3114459815552</v>
      </c>
      <c r="BE39" s="136">
        <f t="shared" si="14"/>
        <v>48.75</v>
      </c>
      <c r="BF39" s="48">
        <v>1.0289999999999999</v>
      </c>
      <c r="BG39" s="49">
        <v>1.0109999999999999</v>
      </c>
      <c r="BH39" s="50">
        <v>29.07</v>
      </c>
      <c r="BI39" s="51">
        <v>26.97</v>
      </c>
      <c r="BJ39" s="52">
        <v>21.96</v>
      </c>
      <c r="BK39" s="52">
        <v>23.29</v>
      </c>
      <c r="BL39" s="52">
        <v>983.46</v>
      </c>
      <c r="BM39" s="50">
        <v>50.16</v>
      </c>
      <c r="BN39" s="53">
        <v>0.93330000000000002</v>
      </c>
      <c r="BO39" s="47">
        <v>96.39</v>
      </c>
      <c r="BP39" s="47">
        <v>86.88</v>
      </c>
      <c r="BQ39" s="54">
        <f t="shared" si="15"/>
        <v>-9.5100000000000051</v>
      </c>
      <c r="BR39" s="46">
        <v>12737</v>
      </c>
      <c r="BS39" s="46">
        <v>12561</v>
      </c>
      <c r="BT39" s="56">
        <f t="shared" si="13"/>
        <v>-176</v>
      </c>
      <c r="BU39" s="46">
        <f t="shared" si="16"/>
        <v>2.04</v>
      </c>
      <c r="BV39" s="47">
        <v>12</v>
      </c>
      <c r="BW39" s="47">
        <v>12</v>
      </c>
      <c r="BY39" s="47">
        <v>24</v>
      </c>
      <c r="BZ39" s="47">
        <v>7.1</v>
      </c>
    </row>
    <row r="40" spans="1:78">
      <c r="A40" s="718"/>
      <c r="B40" s="24">
        <v>42945</v>
      </c>
      <c r="C40" s="25">
        <v>91.9</v>
      </c>
      <c r="D40" s="345">
        <v>0.69899999999999995</v>
      </c>
      <c r="E40" s="27">
        <v>100</v>
      </c>
      <c r="F40" s="27">
        <v>83</v>
      </c>
      <c r="G40" s="28">
        <v>24</v>
      </c>
      <c r="H40" s="28">
        <v>0</v>
      </c>
      <c r="I40" s="28">
        <v>24</v>
      </c>
      <c r="J40" s="28">
        <v>0</v>
      </c>
      <c r="K40" s="29">
        <v>0</v>
      </c>
      <c r="L40" s="29">
        <v>0</v>
      </c>
      <c r="M40" s="29">
        <v>0</v>
      </c>
      <c r="N40" s="29">
        <v>0</v>
      </c>
      <c r="O40" s="29">
        <v>0</v>
      </c>
      <c r="P40" s="29">
        <v>0</v>
      </c>
      <c r="Q40" s="29">
        <v>3478</v>
      </c>
      <c r="R40" s="30">
        <v>2928</v>
      </c>
      <c r="S40" s="30">
        <v>2928</v>
      </c>
      <c r="T40" s="31">
        <v>2858</v>
      </c>
      <c r="U40" s="31">
        <v>2957</v>
      </c>
      <c r="V40" s="28">
        <v>41</v>
      </c>
      <c r="W40" s="28">
        <v>0</v>
      </c>
      <c r="X40" s="28">
        <v>40</v>
      </c>
      <c r="Y40" s="28">
        <v>0</v>
      </c>
      <c r="Z40" s="28">
        <v>60</v>
      </c>
      <c r="AA40" s="27">
        <v>0</v>
      </c>
      <c r="AB40" s="32">
        <f t="shared" si="0"/>
        <v>99</v>
      </c>
      <c r="AC40" s="33">
        <f t="shared" si="1"/>
        <v>-70</v>
      </c>
      <c r="AD40" s="27">
        <v>126</v>
      </c>
      <c r="AE40" s="34">
        <f t="shared" si="2"/>
        <v>0.97784391534391535</v>
      </c>
      <c r="AF40" s="35">
        <f t="shared" si="3"/>
        <v>144.91666666666666</v>
      </c>
      <c r="AG40" s="34">
        <f t="shared" si="4"/>
        <v>0.82173663024726851</v>
      </c>
      <c r="AH40" s="36">
        <f t="shared" si="5"/>
        <v>1</v>
      </c>
      <c r="AI40" s="37">
        <f t="shared" si="6"/>
        <v>0.86524822695035464</v>
      </c>
      <c r="AJ40" s="365">
        <v>8.0299999999999994</v>
      </c>
      <c r="AK40" s="40">
        <v>139.87</v>
      </c>
      <c r="AL40" s="40">
        <f t="shared" si="7"/>
        <v>1123.1560999999999</v>
      </c>
      <c r="AM40" s="49">
        <v>24.975000000000001</v>
      </c>
      <c r="AN40" s="27">
        <v>945</v>
      </c>
      <c r="AO40" s="42">
        <f t="shared" si="8"/>
        <v>23601.375</v>
      </c>
      <c r="AP40" s="43">
        <f t="shared" si="9"/>
        <v>8650.9905878236532</v>
      </c>
      <c r="AQ40" s="40">
        <f t="shared" si="10"/>
        <v>122</v>
      </c>
      <c r="AR40" s="27">
        <v>0</v>
      </c>
      <c r="AS40" s="45">
        <v>0</v>
      </c>
      <c r="AT40" s="45">
        <v>0</v>
      </c>
      <c r="AU40" s="27">
        <v>0</v>
      </c>
      <c r="AV40" s="45">
        <v>19</v>
      </c>
      <c r="AW40" s="27">
        <v>1440</v>
      </c>
      <c r="AX40" s="27">
        <v>0</v>
      </c>
      <c r="AY40" s="4"/>
      <c r="AZ40" s="46">
        <v>990</v>
      </c>
      <c r="BA40" s="46">
        <v>977</v>
      </c>
      <c r="BB40" s="46">
        <v>990</v>
      </c>
      <c r="BC40" s="46">
        <f t="shared" si="11"/>
        <v>-13</v>
      </c>
      <c r="BD40" s="46">
        <f t="shared" si="12"/>
        <v>8650.9905878236532</v>
      </c>
      <c r="BE40" s="136">
        <f t="shared" si="14"/>
        <v>41.25</v>
      </c>
      <c r="BF40" s="48">
        <v>0</v>
      </c>
      <c r="BG40" s="49">
        <v>0</v>
      </c>
      <c r="BH40" s="50">
        <v>28.9</v>
      </c>
      <c r="BI40" s="51">
        <v>26.86</v>
      </c>
      <c r="BJ40" s="52">
        <v>21.84</v>
      </c>
      <c r="BK40" s="52">
        <v>23.21</v>
      </c>
      <c r="BL40" s="52">
        <v>984.42</v>
      </c>
      <c r="BM40" s="50">
        <v>50.09</v>
      </c>
      <c r="BN40" s="53">
        <v>0.93279999999999996</v>
      </c>
      <c r="BO40" s="47">
        <v>96.34</v>
      </c>
      <c r="BP40" s="47">
        <v>86.83</v>
      </c>
      <c r="BQ40" s="54">
        <f t="shared" si="15"/>
        <v>-9.5100000000000051</v>
      </c>
      <c r="BR40" s="46">
        <v>12752</v>
      </c>
      <c r="BS40" s="46">
        <v>12566</v>
      </c>
      <c r="BT40" s="56">
        <f t="shared" si="13"/>
        <v>-186</v>
      </c>
      <c r="BU40" s="46">
        <f t="shared" si="16"/>
        <v>0</v>
      </c>
      <c r="BV40" s="67">
        <v>0</v>
      </c>
      <c r="BW40" s="67">
        <v>0</v>
      </c>
      <c r="BY40" s="67">
        <v>24</v>
      </c>
      <c r="BZ40" s="67">
        <v>7.75</v>
      </c>
    </row>
    <row r="41" spans="1:78">
      <c r="A41" s="366"/>
      <c r="B41" s="24">
        <v>42946</v>
      </c>
      <c r="C41" s="25">
        <v>94.3</v>
      </c>
      <c r="D41" s="345">
        <v>0.66900000000000004</v>
      </c>
      <c r="E41" s="27">
        <v>101</v>
      </c>
      <c r="F41" s="27">
        <v>87</v>
      </c>
      <c r="G41" s="28">
        <v>24</v>
      </c>
      <c r="H41" s="28">
        <v>0</v>
      </c>
      <c r="I41" s="28">
        <v>24</v>
      </c>
      <c r="J41" s="28">
        <v>0</v>
      </c>
      <c r="K41" s="29">
        <v>0</v>
      </c>
      <c r="L41" s="29">
        <v>0</v>
      </c>
      <c r="M41" s="29">
        <v>0</v>
      </c>
      <c r="N41" s="29">
        <v>0</v>
      </c>
      <c r="O41" s="29">
        <v>0</v>
      </c>
      <c r="P41" s="29">
        <v>0</v>
      </c>
      <c r="Q41" s="29">
        <v>3455</v>
      </c>
      <c r="R41" s="30">
        <v>2909</v>
      </c>
      <c r="S41" s="30">
        <v>2909</v>
      </c>
      <c r="T41" s="31">
        <v>2838</v>
      </c>
      <c r="U41" s="31">
        <v>2939</v>
      </c>
      <c r="V41" s="28">
        <v>41</v>
      </c>
      <c r="W41" s="28">
        <v>0</v>
      </c>
      <c r="X41" s="28">
        <v>40</v>
      </c>
      <c r="Y41" s="28">
        <v>0</v>
      </c>
      <c r="Z41" s="28">
        <v>60</v>
      </c>
      <c r="AA41" s="27">
        <v>0</v>
      </c>
      <c r="AB41" s="32">
        <f t="shared" si="0"/>
        <v>101</v>
      </c>
      <c r="AC41" s="33">
        <f t="shared" si="1"/>
        <v>-71</v>
      </c>
      <c r="AD41" s="27">
        <v>125</v>
      </c>
      <c r="AE41" s="34">
        <f t="shared" si="2"/>
        <v>0.97966666666666669</v>
      </c>
      <c r="AF41" s="35">
        <f t="shared" si="3"/>
        <v>143.95833333333334</v>
      </c>
      <c r="AG41" s="34">
        <f t="shared" si="4"/>
        <v>0.82141823444283646</v>
      </c>
      <c r="AH41" s="36">
        <f t="shared" si="5"/>
        <v>1</v>
      </c>
      <c r="AI41" s="37">
        <f t="shared" si="6"/>
        <v>0.86524822695035464</v>
      </c>
      <c r="AJ41" s="365">
        <v>8.01</v>
      </c>
      <c r="AK41" s="40">
        <v>138.6</v>
      </c>
      <c r="AL41" s="40">
        <f t="shared" si="7"/>
        <v>1110.1859999999999</v>
      </c>
      <c r="AM41" s="49">
        <v>24.800999999999998</v>
      </c>
      <c r="AN41" s="27">
        <v>947</v>
      </c>
      <c r="AO41" s="42">
        <f t="shared" si="8"/>
        <v>23486.546999999999</v>
      </c>
      <c r="AP41" s="43">
        <f t="shared" si="9"/>
        <v>8666.924947145877</v>
      </c>
      <c r="AQ41" s="40">
        <f t="shared" si="10"/>
        <v>121.20833333333333</v>
      </c>
      <c r="AR41" s="27">
        <v>0</v>
      </c>
      <c r="AS41" s="45">
        <v>0</v>
      </c>
      <c r="AT41" s="45">
        <v>0</v>
      </c>
      <c r="AU41" s="27">
        <v>0</v>
      </c>
      <c r="AV41" s="45">
        <v>19</v>
      </c>
      <c r="AW41" s="27">
        <v>1440</v>
      </c>
      <c r="AX41" s="27">
        <v>0</v>
      </c>
      <c r="AY41" s="4"/>
      <c r="AZ41" s="46">
        <v>981</v>
      </c>
      <c r="BA41" s="46">
        <v>972</v>
      </c>
      <c r="BB41" s="46">
        <v>986</v>
      </c>
      <c r="BC41" s="46">
        <f t="shared" si="11"/>
        <v>-9</v>
      </c>
      <c r="BD41" s="46">
        <f t="shared" si="12"/>
        <v>8666.924947145877</v>
      </c>
      <c r="BE41" s="136">
        <f t="shared" si="14"/>
        <v>41.083333333333336</v>
      </c>
      <c r="BF41" s="48">
        <v>0</v>
      </c>
      <c r="BG41" s="49">
        <v>0</v>
      </c>
      <c r="BH41" s="50">
        <v>28.7</v>
      </c>
      <c r="BI41" s="51">
        <v>26.69</v>
      </c>
      <c r="BJ41" s="52">
        <v>21.75</v>
      </c>
      <c r="BK41" s="52">
        <v>23.02</v>
      </c>
      <c r="BL41" s="52">
        <v>982.92</v>
      </c>
      <c r="BM41" s="50">
        <v>50.09</v>
      </c>
      <c r="BN41" s="53">
        <v>0.93340000000000001</v>
      </c>
      <c r="BO41" s="47">
        <v>96.12</v>
      </c>
      <c r="BP41" s="47">
        <v>86.82</v>
      </c>
      <c r="BQ41" s="54">
        <f t="shared" si="15"/>
        <v>-9.3000000000000114</v>
      </c>
      <c r="BR41" s="46">
        <v>12782</v>
      </c>
      <c r="BS41" s="46">
        <v>12593</v>
      </c>
      <c r="BT41" s="56">
        <f t="shared" si="13"/>
        <v>-189</v>
      </c>
      <c r="BU41" s="46">
        <f t="shared" si="16"/>
        <v>0</v>
      </c>
      <c r="BV41" s="67">
        <v>0</v>
      </c>
      <c r="BW41" s="67">
        <v>0</v>
      </c>
      <c r="BY41" s="67">
        <v>24</v>
      </c>
      <c r="BZ41" s="67">
        <v>11.16</v>
      </c>
    </row>
    <row r="42" spans="1:78">
      <c r="A42" s="367"/>
      <c r="B42" s="24">
        <v>42947</v>
      </c>
      <c r="C42" s="25">
        <v>95.5</v>
      </c>
      <c r="D42" s="345">
        <v>0.66900000000000004</v>
      </c>
      <c r="E42" s="27">
        <v>104</v>
      </c>
      <c r="F42" s="27">
        <v>88</v>
      </c>
      <c r="G42" s="28">
        <v>24</v>
      </c>
      <c r="H42" s="28">
        <v>0</v>
      </c>
      <c r="I42" s="28">
        <v>24</v>
      </c>
      <c r="J42" s="28">
        <v>0</v>
      </c>
      <c r="K42" s="29">
        <v>0</v>
      </c>
      <c r="L42" s="29">
        <v>0</v>
      </c>
      <c r="M42" s="29">
        <v>0</v>
      </c>
      <c r="N42" s="29">
        <v>0</v>
      </c>
      <c r="O42" s="29">
        <v>11</v>
      </c>
      <c r="P42" s="29">
        <v>30</v>
      </c>
      <c r="Q42" s="29">
        <v>3445</v>
      </c>
      <c r="R42" s="30">
        <v>3078</v>
      </c>
      <c r="S42" s="30">
        <v>3078</v>
      </c>
      <c r="T42" s="31">
        <v>3008</v>
      </c>
      <c r="U42" s="31">
        <v>3117</v>
      </c>
      <c r="V42" s="28">
        <v>41</v>
      </c>
      <c r="W42" s="28">
        <v>0</v>
      </c>
      <c r="X42" s="28">
        <v>40</v>
      </c>
      <c r="Y42" s="28">
        <v>0</v>
      </c>
      <c r="Z42" s="28">
        <v>60</v>
      </c>
      <c r="AA42" s="27">
        <v>0</v>
      </c>
      <c r="AB42" s="32">
        <f t="shared" si="0"/>
        <v>109</v>
      </c>
      <c r="AC42" s="33">
        <f t="shared" si="1"/>
        <v>-70</v>
      </c>
      <c r="AD42" s="27">
        <v>139</v>
      </c>
      <c r="AE42" s="34">
        <f t="shared" si="2"/>
        <v>0.93435251798561147</v>
      </c>
      <c r="AF42" s="35">
        <f t="shared" si="3"/>
        <v>143.54166666666666</v>
      </c>
      <c r="AG42" s="34">
        <f t="shared" si="4"/>
        <v>0.87314949201741654</v>
      </c>
      <c r="AH42" s="36">
        <f t="shared" si="5"/>
        <v>1</v>
      </c>
      <c r="AI42" s="37">
        <f t="shared" si="6"/>
        <v>0.92981678486997643</v>
      </c>
      <c r="AJ42" s="49">
        <v>8.0050000000000008</v>
      </c>
      <c r="AK42" s="40">
        <v>136.43</v>
      </c>
      <c r="AL42" s="40">
        <f t="shared" si="7"/>
        <v>1092.1221500000001</v>
      </c>
      <c r="AM42" s="49">
        <v>27.003</v>
      </c>
      <c r="AN42" s="27">
        <v>947</v>
      </c>
      <c r="AO42" s="42">
        <f t="shared" si="8"/>
        <v>25571.841</v>
      </c>
      <c r="AP42" s="43">
        <f t="shared" si="9"/>
        <v>8864.3494514627655</v>
      </c>
      <c r="AQ42" s="40">
        <f t="shared" si="10"/>
        <v>128.25</v>
      </c>
      <c r="AR42" s="27">
        <v>0</v>
      </c>
      <c r="AS42" s="45">
        <v>0</v>
      </c>
      <c r="AT42" s="45">
        <v>0</v>
      </c>
      <c r="AU42" s="27">
        <v>0</v>
      </c>
      <c r="AV42" s="45">
        <v>19</v>
      </c>
      <c r="AW42" s="27">
        <v>750</v>
      </c>
      <c r="AX42" s="27">
        <v>0</v>
      </c>
      <c r="AY42" s="4"/>
      <c r="AZ42" s="46">
        <v>973</v>
      </c>
      <c r="BA42" s="46">
        <v>968</v>
      </c>
      <c r="BB42" s="46">
        <v>1176</v>
      </c>
      <c r="BC42" s="46">
        <f t="shared" si="11"/>
        <v>-5</v>
      </c>
      <c r="BD42" s="46">
        <f t="shared" si="12"/>
        <v>8864.3494514627655</v>
      </c>
      <c r="BE42" s="136">
        <f t="shared" si="14"/>
        <v>49</v>
      </c>
      <c r="BF42" s="48">
        <v>1.08</v>
      </c>
      <c r="BG42" s="49">
        <v>1.08</v>
      </c>
      <c r="BH42" s="50">
        <v>28.57</v>
      </c>
      <c r="BI42" s="51">
        <v>26.62</v>
      </c>
      <c r="BJ42" s="52">
        <v>21.8</v>
      </c>
      <c r="BK42" s="52">
        <v>23.1</v>
      </c>
      <c r="BL42" s="52">
        <v>981.79</v>
      </c>
      <c r="BM42" s="50">
        <v>50.08</v>
      </c>
      <c r="BN42" s="53">
        <v>0.93379999999999996</v>
      </c>
      <c r="BO42" s="47">
        <v>96.23</v>
      </c>
      <c r="BP42" s="47">
        <v>86.84</v>
      </c>
      <c r="BQ42" s="54">
        <f t="shared" si="15"/>
        <v>-9.39</v>
      </c>
      <c r="BR42" s="46">
        <v>12845</v>
      </c>
      <c r="BS42" s="46">
        <v>12667</v>
      </c>
      <c r="BT42" s="56">
        <f t="shared" si="13"/>
        <v>-178</v>
      </c>
      <c r="BU42" s="46">
        <f t="shared" si="16"/>
        <v>2.16</v>
      </c>
      <c r="BV42" s="137">
        <v>11.770000000000001</v>
      </c>
      <c r="BW42" s="137">
        <v>11.680000000000001</v>
      </c>
      <c r="BY42" s="67">
        <v>24</v>
      </c>
      <c r="BZ42" s="67">
        <v>7.5</v>
      </c>
    </row>
    <row r="43" spans="1:78">
      <c r="A43" s="138"/>
      <c r="B43" s="139" t="s">
        <v>85</v>
      </c>
      <c r="C43" s="140">
        <f>AVERAGE(C12:C42)</f>
        <v>93.37548387096777</v>
      </c>
      <c r="D43" s="141">
        <f>AVERAGE(D12:D42)</f>
        <v>0.66100000000000014</v>
      </c>
      <c r="E43" s="140">
        <f>AVERAGE(E12:E42)</f>
        <v>101.45161290322581</v>
      </c>
      <c r="F43" s="140">
        <f>AVERAGE(F12:F42)</f>
        <v>85.516129032258064</v>
      </c>
      <c r="G43" s="140">
        <f>SUM(G12:G42)+(INT(SUM(H12:H42)/60))</f>
        <v>705</v>
      </c>
      <c r="H43" s="140">
        <f>SUM(H12:H42)-(INT(SUM(H12:H42)/60)*60)</f>
        <v>41</v>
      </c>
      <c r="I43" s="140">
        <f>SUM(I12:I42)+(INT(SUM(J12:J42)/60))</f>
        <v>708</v>
      </c>
      <c r="J43" s="140">
        <f t="shared" ref="J43:P43" si="17">SUM(J12:J42)-(INT(SUM(J12:J42)/60)*60)</f>
        <v>57</v>
      </c>
      <c r="K43" s="140">
        <f t="shared" si="17"/>
        <v>0</v>
      </c>
      <c r="L43" s="140">
        <f t="shared" si="17"/>
        <v>0</v>
      </c>
      <c r="M43" s="140">
        <f t="shared" si="17"/>
        <v>0</v>
      </c>
      <c r="N43" s="140">
        <f t="shared" si="17"/>
        <v>0</v>
      </c>
      <c r="O43" s="140">
        <f t="shared" si="17"/>
        <v>45</v>
      </c>
      <c r="P43" s="140">
        <f t="shared" si="17"/>
        <v>0</v>
      </c>
      <c r="Q43" s="142">
        <f>SUM(Q12:Q42)</f>
        <v>107389</v>
      </c>
      <c r="R43" s="142">
        <f>SUM(R12:R42)</f>
        <v>90243.5</v>
      </c>
      <c r="S43" s="142">
        <f>SUM(S12:S42)</f>
        <v>90243.5</v>
      </c>
      <c r="T43" s="143">
        <v>84853.1</v>
      </c>
      <c r="U43" s="142">
        <f>SUM(U12:U42)</f>
        <v>87737</v>
      </c>
      <c r="V43" s="368">
        <f>AVERAGE(V12:V42)</f>
        <v>40.70967741935484</v>
      </c>
      <c r="W43" s="144">
        <f>SUM(W12:W42)</f>
        <v>2234</v>
      </c>
      <c r="X43" s="144">
        <f>AVERAGE(X12:X42)</f>
        <v>40.806451612903224</v>
      </c>
      <c r="Y43" s="144">
        <f>SUM(Y12:Y42)</f>
        <v>1986</v>
      </c>
      <c r="Z43" s="144">
        <f>AVERAGE(Z12:Z42)</f>
        <v>60</v>
      </c>
      <c r="AA43" s="144">
        <f>SUM(AA12:AA42)</f>
        <v>2083</v>
      </c>
      <c r="AB43" s="145">
        <f>U43-T43+AX43</f>
        <v>2925.8999999999942</v>
      </c>
      <c r="AC43" s="146">
        <f>(SUM($AC$12:$AC$42))</f>
        <v>-5563.5</v>
      </c>
      <c r="AD43" s="146">
        <f>AVERAGE(AD12:AD42)</f>
        <v>125.03225806451613</v>
      </c>
      <c r="AE43" s="147">
        <f>AVERAGE(AE12:AE42)</f>
        <v>0.92721531383335387</v>
      </c>
      <c r="AF43" s="144">
        <f>AVERAGE(AF12:AF42)</f>
        <v>144.34005376344086</v>
      </c>
      <c r="AG43" s="147">
        <f>T43/Q43</f>
        <v>0.79014703554367771</v>
      </c>
      <c r="AH43" s="147">
        <f>AVERAGE(AH12:AH42)</f>
        <v>0.95301773299306758</v>
      </c>
      <c r="AI43" s="147">
        <f>AVERAGE(AI12:AI42)</f>
        <v>0.83257756085219359</v>
      </c>
      <c r="AJ43" s="148">
        <f>SUM(AJ12:AJ42)</f>
        <v>238.92499999999998</v>
      </c>
      <c r="AK43" s="148">
        <f>AVERAGE(AK12:AK42)</f>
        <v>139.98290322580647</v>
      </c>
      <c r="AL43" s="148">
        <f>SUM(AL12:AL42)</f>
        <v>33386.764460000006</v>
      </c>
      <c r="AM43" s="148">
        <f>SUM(AM12:AM42)</f>
        <v>746.85500000000002</v>
      </c>
      <c r="AN43" s="148">
        <f>AVERAGE(AN12:AN42)</f>
        <v>943.74193548387098</v>
      </c>
      <c r="AO43" s="149">
        <f>SUM(AO12:AO42)</f>
        <v>704924.70900000026</v>
      </c>
      <c r="AP43" s="150">
        <f>((AL43+AO43))/(T43*1000)*1000000</f>
        <v>8701.0548048332967</v>
      </c>
      <c r="AQ43" s="13"/>
      <c r="AR43" s="151">
        <f t="shared" ref="AR43:AX43" si="18">SUM(AR12:AR42)</f>
        <v>24</v>
      </c>
      <c r="AS43" s="151">
        <f t="shared" si="18"/>
        <v>41</v>
      </c>
      <c r="AT43" s="151">
        <f t="shared" si="18"/>
        <v>13</v>
      </c>
      <c r="AU43" s="151">
        <f t="shared" si="18"/>
        <v>99</v>
      </c>
      <c r="AV43" s="151">
        <f t="shared" si="18"/>
        <v>614</v>
      </c>
      <c r="AW43" s="151">
        <f t="shared" si="18"/>
        <v>39797</v>
      </c>
      <c r="AX43" s="151">
        <f t="shared" si="18"/>
        <v>42</v>
      </c>
      <c r="AY43" s="4"/>
      <c r="AZ43" s="152">
        <f>SUM(AZ12:AZ42)</f>
        <v>28855</v>
      </c>
      <c r="BA43" s="152">
        <f>SUM(BA12:BA42)</f>
        <v>29039</v>
      </c>
      <c r="BB43" s="152">
        <f>SUM(BB12:BB42)</f>
        <v>29842</v>
      </c>
      <c r="BC43" s="6">
        <f>(BA43-AZ43)</f>
        <v>184</v>
      </c>
      <c r="BD43" s="153">
        <f>AP43</f>
        <v>8701.0548048332967</v>
      </c>
      <c r="BE43" s="153">
        <f>SUM(BE12:BE42)</f>
        <v>1243.4166666666667</v>
      </c>
      <c r="BF43" s="153">
        <f>SUM(BF12:BF42)</f>
        <v>4.4210000000000003</v>
      </c>
      <c r="BG43" s="153">
        <f>SUM(BG12:BG42)</f>
        <v>4.2569999999999997</v>
      </c>
      <c r="BH43" s="153">
        <f>AVERAGE(BH12:BH42)</f>
        <v>27.638064516129038</v>
      </c>
      <c r="BI43" s="153">
        <f t="shared" ref="BI43:BP43" si="19">AVERAGE(BI12:BI42)</f>
        <v>25.345161290322586</v>
      </c>
      <c r="BJ43" s="153">
        <f t="shared" si="19"/>
        <v>20.973870967741938</v>
      </c>
      <c r="BK43" s="153">
        <f t="shared" si="19"/>
        <v>22.499677419354839</v>
      </c>
      <c r="BL43" s="153">
        <f t="shared" si="19"/>
        <v>952.94387096774176</v>
      </c>
      <c r="BM43" s="153">
        <f t="shared" si="19"/>
        <v>50.119032258064514</v>
      </c>
      <c r="BN43" s="153">
        <f t="shared" si="19"/>
        <v>0.93273225806451598</v>
      </c>
      <c r="BO43" s="153">
        <f t="shared" si="19"/>
        <v>92.752258064516113</v>
      </c>
      <c r="BP43" s="153">
        <f t="shared" si="19"/>
        <v>86.941935483870978</v>
      </c>
      <c r="BQ43" s="4"/>
      <c r="BR43" s="153">
        <f>AVERAGE(BR12:BR42)</f>
        <v>12374.129032258064</v>
      </c>
      <c r="BS43" s="153">
        <f>AVERAGE(BS12:BS42)</f>
        <v>12628.709677419354</v>
      </c>
      <c r="BT43" s="6"/>
      <c r="BU43" s="155">
        <f>SUM(BU12:BU42)</f>
        <v>8.6780000000000008</v>
      </c>
      <c r="BV43" s="155">
        <f>SUM(BV12:BV42)</f>
        <v>47.77</v>
      </c>
      <c r="BW43" s="155">
        <f>SUM(BW12:BW42)</f>
        <v>46.18</v>
      </c>
      <c r="BY43" s="338">
        <f>SUM(BY12:BY42)</f>
        <v>704.66</v>
      </c>
      <c r="BZ43" s="338">
        <f>SUM(BZ12:BZ42)</f>
        <v>176.93</v>
      </c>
    </row>
    <row r="44" spans="1:78" ht="15.75" thickBot="1">
      <c r="A44" s="156"/>
      <c r="B44" s="157" t="s">
        <v>86</v>
      </c>
      <c r="C44" s="158" t="s">
        <v>87</v>
      </c>
      <c r="D44" s="159" t="s">
        <v>88</v>
      </c>
      <c r="E44" s="160" t="s">
        <v>89</v>
      </c>
      <c r="F44" s="160" t="s">
        <v>90</v>
      </c>
      <c r="G44" s="160" t="s">
        <v>76</v>
      </c>
      <c r="H44" s="160" t="s">
        <v>77</v>
      </c>
      <c r="I44" s="160" t="s">
        <v>76</v>
      </c>
      <c r="J44" s="160" t="s">
        <v>77</v>
      </c>
      <c r="K44" s="160" t="s">
        <v>76</v>
      </c>
      <c r="L44" s="160" t="s">
        <v>77</v>
      </c>
      <c r="M44" s="160" t="s">
        <v>76</v>
      </c>
      <c r="N44" s="160" t="s">
        <v>77</v>
      </c>
      <c r="O44" s="161" t="s">
        <v>91</v>
      </c>
      <c r="P44" s="161" t="s">
        <v>92</v>
      </c>
      <c r="Q44" s="161" t="s">
        <v>93</v>
      </c>
      <c r="R44" s="161" t="s">
        <v>93</v>
      </c>
      <c r="S44" s="161" t="s">
        <v>93</v>
      </c>
      <c r="T44" s="161" t="s">
        <v>93</v>
      </c>
      <c r="U44" s="369" t="s">
        <v>93</v>
      </c>
      <c r="V44" s="161" t="s">
        <v>94</v>
      </c>
      <c r="W44" s="161" t="s">
        <v>95</v>
      </c>
      <c r="X44" s="161" t="s">
        <v>96</v>
      </c>
      <c r="Y44" s="161" t="s">
        <v>95</v>
      </c>
      <c r="Z44" s="161" t="s">
        <v>96</v>
      </c>
      <c r="AA44" s="161" t="s">
        <v>95</v>
      </c>
      <c r="AB44" s="161" t="s">
        <v>97</v>
      </c>
      <c r="AC44" s="161" t="s">
        <v>98</v>
      </c>
      <c r="AD44" s="161" t="s">
        <v>99</v>
      </c>
      <c r="AE44" s="161" t="s">
        <v>100</v>
      </c>
      <c r="AF44" s="161" t="s">
        <v>101</v>
      </c>
      <c r="AG44" s="161" t="s">
        <v>101</v>
      </c>
      <c r="AH44" s="161"/>
      <c r="AI44" s="161" t="s">
        <v>101</v>
      </c>
      <c r="AJ44" s="161" t="s">
        <v>102</v>
      </c>
      <c r="AK44" s="161" t="s">
        <v>101</v>
      </c>
      <c r="AL44" s="161"/>
      <c r="AM44" s="161" t="s">
        <v>102</v>
      </c>
      <c r="AN44" s="161" t="s">
        <v>101</v>
      </c>
      <c r="AO44" s="162"/>
      <c r="AP44" s="163" t="s">
        <v>101</v>
      </c>
      <c r="AQ44" s="164"/>
      <c r="AX44" s="165" t="s">
        <v>102</v>
      </c>
      <c r="AY44" s="4"/>
      <c r="BD44" s="166" t="str">
        <f t="shared" si="12"/>
        <v>Avg.</v>
      </c>
      <c r="BQ44" s="4"/>
      <c r="BR44" s="5"/>
      <c r="BS44" s="5"/>
      <c r="BT44" s="6"/>
      <c r="BW44">
        <f>(BV43+BW43)/2</f>
        <v>46.975000000000001</v>
      </c>
      <c r="BY44" s="169"/>
      <c r="BZ44" s="169"/>
    </row>
    <row r="45" spans="1:78" ht="15.75" thickBot="1">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c r="AI45" s="167"/>
      <c r="AJ45" s="167"/>
      <c r="AK45" s="167"/>
      <c r="AL45" s="168"/>
      <c r="AP45" s="169"/>
      <c r="AQ45" s="4"/>
      <c r="AY45" s="170"/>
      <c r="AZ45" s="171"/>
      <c r="BA45" s="171"/>
      <c r="BB45" s="171"/>
      <c r="BC45" s="6"/>
      <c r="BQ45" s="4"/>
      <c r="BR45" s="5"/>
      <c r="BS45" s="5"/>
      <c r="BT45" s="6"/>
      <c r="BY45" s="169"/>
      <c r="BZ45" s="169"/>
    </row>
    <row r="46" spans="1:78" ht="60.75" thickBot="1">
      <c r="B46" s="172" t="s">
        <v>103</v>
      </c>
      <c r="C46" s="173" t="s">
        <v>104</v>
      </c>
      <c r="D46" s="173" t="s">
        <v>105</v>
      </c>
      <c r="E46" s="712" t="s">
        <v>106</v>
      </c>
      <c r="F46" s="712"/>
      <c r="G46" s="712" t="s">
        <v>107</v>
      </c>
      <c r="H46" s="712"/>
      <c r="I46" s="712" t="s">
        <v>108</v>
      </c>
      <c r="J46" s="712"/>
      <c r="K46" s="712" t="s">
        <v>109</v>
      </c>
      <c r="L46" s="712"/>
      <c r="M46" s="712" t="s">
        <v>110</v>
      </c>
      <c r="N46" s="712"/>
      <c r="O46" s="712" t="s">
        <v>111</v>
      </c>
      <c r="P46" s="712"/>
      <c r="Q46" s="174" t="s">
        <v>112</v>
      </c>
      <c r="R46" s="175" t="s">
        <v>113</v>
      </c>
      <c r="S46" s="176" t="s">
        <v>114</v>
      </c>
      <c r="T46" s="173" t="s">
        <v>12</v>
      </c>
      <c r="U46" s="176" t="s">
        <v>13</v>
      </c>
      <c r="V46" s="173" t="s">
        <v>115</v>
      </c>
      <c r="W46" s="173" t="s">
        <v>15</v>
      </c>
      <c r="X46" s="173" t="s">
        <v>116</v>
      </c>
      <c r="Y46" s="173" t="s">
        <v>17</v>
      </c>
      <c r="Z46" s="173" t="s">
        <v>19</v>
      </c>
      <c r="AA46" s="173" t="s">
        <v>18</v>
      </c>
      <c r="AB46" s="175" t="s">
        <v>20</v>
      </c>
      <c r="AC46" s="177" t="s">
        <v>21</v>
      </c>
      <c r="AD46" s="178" t="s">
        <v>22</v>
      </c>
      <c r="AE46" s="178" t="s">
        <v>23</v>
      </c>
      <c r="AF46" s="178" t="s">
        <v>117</v>
      </c>
      <c r="AG46" s="179" t="s">
        <v>118</v>
      </c>
      <c r="AH46" s="179" t="s">
        <v>26</v>
      </c>
      <c r="AI46" s="180" t="s">
        <v>27</v>
      </c>
      <c r="AJ46" s="176" t="s">
        <v>119</v>
      </c>
      <c r="AK46" s="181" t="s">
        <v>29</v>
      </c>
      <c r="AL46" s="181" t="s">
        <v>30</v>
      </c>
      <c r="AM46" s="176" t="s">
        <v>120</v>
      </c>
      <c r="AN46" s="181" t="s">
        <v>121</v>
      </c>
      <c r="AO46" s="181" t="s">
        <v>33</v>
      </c>
      <c r="AP46" s="180" t="s">
        <v>122</v>
      </c>
      <c r="AQ46" s="182"/>
      <c r="AY46" s="170"/>
      <c r="AZ46" s="171"/>
      <c r="BA46" s="171"/>
      <c r="BB46" s="171"/>
      <c r="BC46" s="183">
        <f>AVERAGE(BC28:BC31)</f>
        <v>-9.75</v>
      </c>
      <c r="BQ46" s="4"/>
      <c r="BR46" s="5"/>
      <c r="BS46" s="5"/>
      <c r="BT46" s="6"/>
      <c r="BY46" s="169"/>
      <c r="BZ46" s="169"/>
    </row>
    <row r="47" spans="1:78">
      <c r="B47" s="184" t="s">
        <v>253</v>
      </c>
      <c r="C47" s="185">
        <f>IF(C6=0,"no data",AVERAGE(C6:C12))</f>
        <v>91.778571428571439</v>
      </c>
      <c r="D47" s="186">
        <f>IF(D6=0,"no data",AVERAGE(D6:D12))</f>
        <v>0.6671285714285714</v>
      </c>
      <c r="E47" s="185">
        <f>IF(E6=0,"no data",AVERAGE(E6:E12))</f>
        <v>99.142857142857139</v>
      </c>
      <c r="F47" s="185">
        <f>IF(F6=0,"no data",AVERAGE(F6:F12))</f>
        <v>84</v>
      </c>
      <c r="G47" s="185">
        <f>SUM(G6:G12)+INT(SUM(H6:H12)/60)</f>
        <v>167</v>
      </c>
      <c r="H47" s="185">
        <f>SUM(H6:H12)-INT(SUM(H6:H12)/60)*60</f>
        <v>39</v>
      </c>
      <c r="I47" s="185">
        <f>SUM(I6:I12)+INT(SUM(J6:J12)/60)</f>
        <v>168</v>
      </c>
      <c r="J47" s="185">
        <f>SUM(J6:J12)-INT(SUM(J6:J12)/60)*60</f>
        <v>0</v>
      </c>
      <c r="K47" s="185">
        <f>SUM(K6:K12)+INT(SUM(L6:L12)/60)</f>
        <v>0</v>
      </c>
      <c r="L47" s="185">
        <f>SUM(L6:L12)-INT(SUM(L6:L12)/60)*60</f>
        <v>0</v>
      </c>
      <c r="M47" s="185">
        <f>SUM(M6:M12)+INT(SUM(N6:N12)/60)</f>
        <v>0</v>
      </c>
      <c r="N47" s="185">
        <f>SUM(N6:N12)-INT(SUM(N6:N12)/60)*60</f>
        <v>0</v>
      </c>
      <c r="O47" s="185">
        <f>SUM(O6:O12)+INT(SUM(P6:P12)/60)</f>
        <v>47</v>
      </c>
      <c r="P47" s="185">
        <f>SUM(P6:P12)-INT(SUM(P6:P12)/60)*60</f>
        <v>3</v>
      </c>
      <c r="Q47" s="187">
        <f t="shared" ref="Q47:V47" si="20">IF(Q6=0,"no data", AVERAGE(Q6:Q12))</f>
        <v>3479</v>
      </c>
      <c r="R47" s="187">
        <f t="shared" si="20"/>
        <v>3029.7142857142858</v>
      </c>
      <c r="S47" s="187">
        <f t="shared" si="20"/>
        <v>3023.4285714285716</v>
      </c>
      <c r="T47" s="187">
        <f t="shared" si="20"/>
        <v>2959.5714285714284</v>
      </c>
      <c r="U47" s="187">
        <f t="shared" si="20"/>
        <v>3063</v>
      </c>
      <c r="V47" s="188">
        <f t="shared" si="20"/>
        <v>40.571428571428569</v>
      </c>
      <c r="W47" s="189" t="str">
        <f>IF(AND(W6=0,W7=0,W8=0,W9=0,W10=0,W11= 0,W12=0),"No outage",SUM(W6:W12))</f>
        <v>No outage</v>
      </c>
      <c r="X47" s="189">
        <f>IF(X6=0,"no data", AVERAGE(X6:X12))</f>
        <v>40.857142857142854</v>
      </c>
      <c r="Y47" s="189" t="str">
        <f>IF(AND(Y6=0,Y7=0,Y8=0,Y9=0,Y10=0,Y11= 0,Y12=0),"No outage",SUM(Y6:Y12))</f>
        <v>No outage</v>
      </c>
      <c r="Z47" s="189">
        <f>IF(AND(Z6=0,Z7=0,Z8=0,Z9=0,Z10=0, Z11=0,Z12=0),"No outage",SUM(Z6:Z12))</f>
        <v>420</v>
      </c>
      <c r="AA47" s="189" t="str">
        <f>IF(Y6=0,"no data", AVERAGE(AA6:AA12))</f>
        <v>no data</v>
      </c>
      <c r="AB47" s="185" t="str">
        <f>IF(Y6=0,"no data", SUM(AB6:AB12))</f>
        <v>no data</v>
      </c>
      <c r="AC47" s="185">
        <f>IF(AC6=0,"no data", SUM(AC6:AC12))</f>
        <v>-447</v>
      </c>
      <c r="AD47" s="188">
        <f t="shared" ref="AD47:AI47" si="21">IF(AD6=0,"no data", AVERAGE(AD6:AD12))</f>
        <v>133.71428571428572</v>
      </c>
      <c r="AE47" s="190">
        <f t="shared" si="21"/>
        <v>0.95547619232764891</v>
      </c>
      <c r="AF47" s="189">
        <f t="shared" si="21"/>
        <v>144.95833333333331</v>
      </c>
      <c r="AG47" s="190">
        <f t="shared" si="21"/>
        <v>0.85071452205628706</v>
      </c>
      <c r="AH47" s="190">
        <f t="shared" si="21"/>
        <v>1</v>
      </c>
      <c r="AI47" s="190">
        <f t="shared" si="21"/>
        <v>0.9061890863784674</v>
      </c>
      <c r="AJ47" s="189">
        <f>IF(AJ6=0,"no data", SUM(AJ6:AJ12))</f>
        <v>56.187000000000005</v>
      </c>
      <c r="AK47" s="189">
        <f>IF(AK6=0,"no data", AVERAGE(AK6:AK12))</f>
        <v>140.89714285714285</v>
      </c>
      <c r="AL47" s="189">
        <f t="shared" ref="AL47:AL52" si="22">AJ47*AK47</f>
        <v>7916.5877657142864</v>
      </c>
      <c r="AM47" s="189">
        <f>IF(AM6=0,"no data", SUM(AM6:AM12))</f>
        <v>183.86599999999999</v>
      </c>
      <c r="AN47" s="189">
        <f>IF(AN6=0,"no data", AVERAGE(AN6:AN12))</f>
        <v>943.79304571428577</v>
      </c>
      <c r="AO47" s="189">
        <f t="shared" ref="AO47:AO52" si="23">AM47*AN47</f>
        <v>173531.45214330286</v>
      </c>
      <c r="AP47" s="191">
        <f>IF(AP6=0,"no data", AVERAGE(AP6:AP12))</f>
        <v>8756.3417210896478</v>
      </c>
      <c r="AQ47" s="192"/>
      <c r="AY47" s="170"/>
      <c r="AZ47" s="171"/>
      <c r="BA47" s="171"/>
      <c r="BB47" s="171"/>
      <c r="BQ47" s="4"/>
      <c r="BR47" s="5"/>
      <c r="BS47" s="5"/>
      <c r="BT47" s="6"/>
      <c r="BY47" s="169"/>
      <c r="BZ47" s="169"/>
    </row>
    <row r="48" spans="1:78">
      <c r="B48" s="184" t="s">
        <v>279</v>
      </c>
      <c r="C48" s="193">
        <f>IF(C13=0,"no data", AVERAGE(C13:C19))</f>
        <v>93.394285714285715</v>
      </c>
      <c r="D48" s="194">
        <f>IF(D13=0,"no data", AVERAGE(D13:D19))</f>
        <v>0.65201428571428566</v>
      </c>
      <c r="E48" s="193">
        <f>IF(E13=0,"no data", AVERAGE(E13:E19))</f>
        <v>101.71428571428571</v>
      </c>
      <c r="F48" s="193">
        <f>IF(F13=0,"no data", AVERAGE(F13:F19))</f>
        <v>84.714285714285708</v>
      </c>
      <c r="G48" s="193">
        <f>SUM(G13:G19)+INT(SUM(H13:H19)/60)</f>
        <v>129</v>
      </c>
      <c r="H48" s="193">
        <f>SUM(H13:H19)-INT(SUM(I13:I19)/60)</f>
        <v>39</v>
      </c>
      <c r="I48" s="193">
        <f>SUM(I13:I19)+INT(SUM(J13:J19)/60)</f>
        <v>132</v>
      </c>
      <c r="J48" s="193">
        <f>SUM(J13:J19)-INT(SUM(K13:K19)/60)*60</f>
        <v>57</v>
      </c>
      <c r="K48" s="193">
        <f>SUM(K13:K19)+INT(SUM(L13:L19)/60)</f>
        <v>0</v>
      </c>
      <c r="L48" s="193">
        <f>SUM(L13:L19)-INT(SUM(M13:M19)/60)*60</f>
        <v>0</v>
      </c>
      <c r="M48" s="193">
        <f>SUM(M13:M19)+INT(SUM(N13:N19)/60)</f>
        <v>0</v>
      </c>
      <c r="N48" s="193">
        <f>SUM(N13:N19)-INT(SUM(O13:O19)/60)*60</f>
        <v>0</v>
      </c>
      <c r="O48" s="193">
        <f>SUM(O13:O19)+INT(SUM(P13:P19)/60)</f>
        <v>12</v>
      </c>
      <c r="P48" s="193">
        <f>SUM(P7:P13)-INT(SUM(P13:P19)/60)*60</f>
        <v>3</v>
      </c>
      <c r="Q48" s="195">
        <f>IF(Q13=0,"no data", AVERAGE(Q13:Q19))</f>
        <v>3463.7142857142858</v>
      </c>
      <c r="R48" s="195">
        <f>IF(R13=0,"no data", AVERAGE(R13:R19))</f>
        <v>2815.8571428571427</v>
      </c>
      <c r="S48" s="195">
        <f>IF(S13=0,"no data", AVERAGE(S13:S19))</f>
        <v>2815.8571428571427</v>
      </c>
      <c r="T48" s="195">
        <f>IF(T13=0,"no data", SUM(T13:T19))</f>
        <v>15804</v>
      </c>
      <c r="U48" s="195">
        <f>IF(U13=0,"no data", SUM(U13:U19))</f>
        <v>16375</v>
      </c>
      <c r="V48" s="195">
        <f>IF(V13=0,"no data", AVERAGE(V13:V19))</f>
        <v>40.285714285714285</v>
      </c>
      <c r="W48" s="196">
        <f>IF(AND(W13=0,W14=0,W15=0,W16=0,W17=0,W18=0,W19=0),"No outage",SUM(W13:W19))</f>
        <v>2234</v>
      </c>
      <c r="X48" s="196">
        <f>IF(AND(X13=0,X14=0,X15=0,X16=0,X17=0,X18=0,X19=0),"No outage",SUM(X13:X19))</f>
        <v>287</v>
      </c>
      <c r="Y48" s="195" t="str">
        <f>IF(Y13=0,"no data", AVERAGE(Y13:Y19))</f>
        <v>no data</v>
      </c>
      <c r="Z48" s="196">
        <f>IF(AND(Z13=0,Z14=0,Z15=0,Z16=0,Z17=0,Z18=0,Z19=0),"No outage",SUM(Z13:Z19))</f>
        <v>420</v>
      </c>
      <c r="AA48" s="195" t="str">
        <f>IF(AA13=0,"no data", AVERAGE(AA13:AA19))</f>
        <v>no data</v>
      </c>
      <c r="AB48" s="195">
        <f>IF(AB13=0,"no data", SUM(AB13:AB19))</f>
        <v>613</v>
      </c>
      <c r="AC48" s="195">
        <f>IF(AC13=0,"no data", SUM(AC13:AC19))</f>
        <v>-3907</v>
      </c>
      <c r="AD48" s="195">
        <f t="shared" ref="AD48:AI48" si="24">IF(AD13=0,"no data", AVERAGE(AD13:AD19))</f>
        <v>117.28571428571429</v>
      </c>
      <c r="AE48" s="197">
        <f t="shared" si="24"/>
        <v>0.76733788428692429</v>
      </c>
      <c r="AF48" s="195">
        <f t="shared" si="24"/>
        <v>144.32142857142858</v>
      </c>
      <c r="AG48" s="197">
        <f t="shared" si="24"/>
        <v>0.65216856533465073</v>
      </c>
      <c r="AH48" s="197">
        <f t="shared" si="24"/>
        <v>0.79193567468358506</v>
      </c>
      <c r="AI48" s="197">
        <f t="shared" si="24"/>
        <v>0.69146442265265584</v>
      </c>
      <c r="AJ48" s="198">
        <f>IF(AJ13=0,"no data",SUM(AJ13:AJ19))</f>
        <v>45.272000000000006</v>
      </c>
      <c r="AK48" s="199">
        <f>IF(AK13=0,"no data", AVERAGE(AK13:AK19))</f>
        <v>140.87428571428569</v>
      </c>
      <c r="AL48" s="196">
        <f t="shared" si="22"/>
        <v>6377.6606628571426</v>
      </c>
      <c r="AM48" s="196">
        <f>IF(AM13=0,"no data", SUM(AM13:AM19))</f>
        <v>140.84100000000001</v>
      </c>
      <c r="AN48" s="198">
        <f>IF(AN13=0,"no data",AVERAGE(AN13:AN19))</f>
        <v>942.14285714285711</v>
      </c>
      <c r="AO48" s="196">
        <f t="shared" si="23"/>
        <v>132692.34214285715</v>
      </c>
      <c r="AP48" s="200">
        <f>IF(AP13=0,"no data", AVERAGE(AP13:AP19))</f>
        <v>9743.9155298606638</v>
      </c>
      <c r="AQ48" s="192"/>
      <c r="AV48">
        <f>3413/12465</f>
        <v>0.27380665864420378</v>
      </c>
      <c r="AY48" s="170"/>
      <c r="BA48" s="171"/>
      <c r="BQ48" s="4"/>
      <c r="BR48" s="5"/>
      <c r="BS48" s="5"/>
      <c r="BT48" s="6"/>
      <c r="BY48" s="169"/>
      <c r="BZ48" s="169"/>
    </row>
    <row r="49" spans="1:78">
      <c r="A49" s="201"/>
      <c r="B49" s="184" t="s">
        <v>280</v>
      </c>
      <c r="C49" s="196">
        <f>IF(C20=0,"no data", AVERAGE(C20:C26))</f>
        <v>94.065714285714279</v>
      </c>
      <c r="D49" s="194">
        <f>IF(D20=0,"no data", AVERAGE(D20:D26))</f>
        <v>0.62071428571428566</v>
      </c>
      <c r="E49" s="196">
        <f>IF(E20=0,"no data", AVERAGE(E20:E26))</f>
        <v>101.42857142857143</v>
      </c>
      <c r="F49" s="196">
        <f>IF(F20=0,"no data", AVERAGE(F20:F26))</f>
        <v>86.428571428571431</v>
      </c>
      <c r="G49" s="193">
        <f>SUM(G20:G26)+INT(SUM(H20:H26)/60)</f>
        <v>168</v>
      </c>
      <c r="H49" s="193">
        <f>SUM(H20:H26)-INT(SUM(H26:H26)/60)*60</f>
        <v>0</v>
      </c>
      <c r="I49" s="193">
        <f>SUM(I20:I26)+INT(SUM(J20:J26)/60)</f>
        <v>168</v>
      </c>
      <c r="J49" s="193">
        <f>SUM(J20:J26)-INT(SUM(J20:J26)/60)*60</f>
        <v>0</v>
      </c>
      <c r="K49" s="193">
        <f>SUM(K20:K26)+INT(SUM(L20:L26)/60)</f>
        <v>0</v>
      </c>
      <c r="L49" s="193">
        <f>SUM(L20:L26)-INT(SUM(L20:L26)/60)*60</f>
        <v>0</v>
      </c>
      <c r="M49" s="193">
        <f>SUM(M20:M26)+INT(SUM(N20:N26)/60)</f>
        <v>0</v>
      </c>
      <c r="N49" s="193">
        <f>SUM(N20:N26)-INT(SUM(N20:N26)/60)*60</f>
        <v>0</v>
      </c>
      <c r="O49" s="193">
        <f>SUM(O20:O26)+INT(SUM(P20:P26)/60)</f>
        <v>0</v>
      </c>
      <c r="P49" s="193">
        <f>SUM(P20:P26)-INT(SUM(P20:P26)/60)*60</f>
        <v>0</v>
      </c>
      <c r="Q49" s="195">
        <f>IF(Q20=0,"no data", AVERAGE(Q20:Q26))</f>
        <v>3456</v>
      </c>
      <c r="R49" s="195">
        <f>IF(R20=0,"no data", AVERAGE(R20:R26))</f>
        <v>2919</v>
      </c>
      <c r="S49" s="195">
        <f>IF(S20=0,"no data", AVERAGE(S20:S26))</f>
        <v>2919</v>
      </c>
      <c r="T49" s="202">
        <f>IF(T20=0,"no data", SUM(T20:T26))</f>
        <v>19944</v>
      </c>
      <c r="U49" s="202">
        <f>IF(U20=0,"no data", SUM(U20:U26))</f>
        <v>20667</v>
      </c>
      <c r="V49" s="202">
        <f>IF(V20=0,"no data", AVERAGE(V20:V26))</f>
        <v>40.428571428571431</v>
      </c>
      <c r="W49" s="196" t="str">
        <f>IF(AND(W20=0,W21=0,W22=0,W23=0,W24=0,W25=0,W26=0),"No outage",SUM(W20:W26))</f>
        <v>No outage</v>
      </c>
      <c r="X49" s="196">
        <f>IF(AND(X20=0,X21=0,X22=0,X23=0,X24=0,X25=0,X26=0),"No outage",SUM(X20:X26))</f>
        <v>287</v>
      </c>
      <c r="Y49" s="202" t="str">
        <f>IF(Y20=0,"no data", AVERAGE(Y20:Y26))</f>
        <v>no data</v>
      </c>
      <c r="Z49" s="196">
        <f>IF(AND(Z20=0,Z21=0,Z22=0,Z23=0,Z24=0,Z25=0,Z26=0),"No outage",SUM(Z20:Z26))</f>
        <v>420</v>
      </c>
      <c r="AA49" s="196" t="str">
        <f>IF(AA20=0,"no data", AVERAGE(AA20:AA26))</f>
        <v>no data</v>
      </c>
      <c r="AB49" s="196">
        <f>IF(AB20=0,"no data", SUM(AB20:AB26))</f>
        <v>723</v>
      </c>
      <c r="AC49" s="202">
        <f>IF(AC20=0,"no data", SUM(AC20:AC26))</f>
        <v>-489</v>
      </c>
      <c r="AD49" s="196">
        <f t="shared" ref="AD49:AI49" si="25">IF(AD20=0,"no data", AVERAGE(AD20:AD26))</f>
        <v>125.71428571428571</v>
      </c>
      <c r="AE49" s="197">
        <f t="shared" si="25"/>
        <v>0.97856228983281845</v>
      </c>
      <c r="AF49" s="196">
        <f t="shared" si="25"/>
        <v>144</v>
      </c>
      <c r="AG49" s="197">
        <f t="shared" si="25"/>
        <v>0.82441583062584733</v>
      </c>
      <c r="AH49" s="197">
        <f t="shared" si="25"/>
        <v>1</v>
      </c>
      <c r="AI49" s="197">
        <f t="shared" si="25"/>
        <v>0.86565492244245623</v>
      </c>
      <c r="AJ49" s="196">
        <f>IF(AJ20=0,"no data", SUM(AJ20:AJ26))</f>
        <v>56.957999999999998</v>
      </c>
      <c r="AK49" s="196">
        <f>IF(AK20=0,"no data", AVERAGE(AK20:AK26))</f>
        <v>140.10428571428571</v>
      </c>
      <c r="AL49" s="196">
        <f t="shared" si="22"/>
        <v>7980.0599057142854</v>
      </c>
      <c r="AM49" s="196">
        <f>IF(AM20=0,"no data", SUM(AM20:AM25))</f>
        <v>149.97300000000001</v>
      </c>
      <c r="AN49" s="196">
        <f>IF(AN20=0,"no data", AVERAGE(AN20:AN25))</f>
        <v>944.5</v>
      </c>
      <c r="AO49" s="196">
        <f t="shared" si="23"/>
        <v>141649.49850000002</v>
      </c>
      <c r="AP49" s="200">
        <f>IF(AP20=0,"no data", AVERAGE(AP20:AP26))</f>
        <v>8684.4050224747789</v>
      </c>
      <c r="AQ49" s="192"/>
      <c r="AR49" s="201"/>
      <c r="AS49" s="201"/>
      <c r="AT49" s="201"/>
      <c r="AU49" s="201"/>
      <c r="AV49" s="201">
        <f>3413/12796</f>
        <v>0.26672397624257582</v>
      </c>
      <c r="AW49" s="201"/>
      <c r="AX49" s="201"/>
      <c r="AY49" s="170"/>
      <c r="AZ49" s="201"/>
      <c r="BA49" s="171"/>
      <c r="BB49" s="201"/>
      <c r="BC49" s="201"/>
      <c r="BD49" s="201"/>
      <c r="BE49" s="201"/>
      <c r="BQ49" s="4"/>
      <c r="BR49" s="5"/>
      <c r="BS49" s="5"/>
      <c r="BT49" s="6"/>
      <c r="BY49" s="169"/>
      <c r="BZ49" s="169"/>
    </row>
    <row r="50" spans="1:78">
      <c r="B50" s="184" t="s">
        <v>281</v>
      </c>
      <c r="C50" s="196">
        <f>IF(C21=0,"no data", AVERAGE(C27:C33))</f>
        <v>92.584285714285699</v>
      </c>
      <c r="D50" s="194">
        <f>IF(D21=0,"no data", AVERAGE(D27:D33))</f>
        <v>0.68937142857142852</v>
      </c>
      <c r="E50" s="196">
        <f>IF(E21=0,"no data", AVERAGE(E27:E33))</f>
        <v>102</v>
      </c>
      <c r="F50" s="196">
        <f>IF(F21=0,"no data", AVERAGE(F27:F33))</f>
        <v>85.142857142857139</v>
      </c>
      <c r="G50" s="193">
        <f>SUM(G27:G33)+INT(SUM(H27:H33)/60)</f>
        <v>168</v>
      </c>
      <c r="H50" s="193">
        <f>SUM(H27:H33)-INT(SUM(H27:H33)/60)*60</f>
        <v>0</v>
      </c>
      <c r="I50" s="193">
        <f>SUM(I27:I33)+INT(SUM(J27:J33)/60)</f>
        <v>168</v>
      </c>
      <c r="J50" s="193">
        <f>SUM(J27:J33)-INT(SUM(J27:J33)/60)*60</f>
        <v>0</v>
      </c>
      <c r="K50" s="193">
        <f>SUM(K27:K33)+INT(SUM(L27:L33)/60)</f>
        <v>0</v>
      </c>
      <c r="L50" s="193">
        <f>SUM(L27:L33)-INT(SUM(L27:L33)/60)*60</f>
        <v>0</v>
      </c>
      <c r="M50" s="193">
        <f>SUM(M27:M33)+INT(SUM(N27:N33)/60)</f>
        <v>0</v>
      </c>
      <c r="N50" s="193">
        <f>SUM(N27:N33)-INT(SUM(N27:N33)/60)*60</f>
        <v>0</v>
      </c>
      <c r="O50" s="193">
        <f>SUM(O27:O33)+INT(SUM(P27:P33)/60)</f>
        <v>0</v>
      </c>
      <c r="P50" s="193">
        <f>SUM(P27:P33)-INT(SUM(P27:P33)/60)*60</f>
        <v>0</v>
      </c>
      <c r="Q50" s="195">
        <f>IF(Q27=0,"no data", AVERAGE(Q27:Q33))</f>
        <v>3473</v>
      </c>
      <c r="R50" s="195">
        <f>IF(R27=0,"no data", AVERAGE(R27:R33))</f>
        <v>2924.2857142857142</v>
      </c>
      <c r="S50" s="195">
        <f>IF(S27=0,"no data", AVERAGE(S27:S33))</f>
        <v>2924.2857142857142</v>
      </c>
      <c r="T50" s="195">
        <f>IF(T27=0,"no data", SUM(T27:T33))</f>
        <v>19974</v>
      </c>
      <c r="U50" s="195">
        <f>IF(U27=0,"no data", SUM(U27:U33))</f>
        <v>20696</v>
      </c>
      <c r="V50" s="202">
        <f>IF(V27=0,"no data", AVERAGE(V27:V33))</f>
        <v>41.142857142857146</v>
      </c>
      <c r="W50" s="196" t="str">
        <f>IF(AND(W27=0,W28=0,W29=0,W30=0,W31=0,W32=0,W33=0),"No outage",SUM(W27:W33))</f>
        <v>No outage</v>
      </c>
      <c r="X50" s="196">
        <f>IF(AND(X27=0,X28=0,X29=0,X30=0,X31=0,X32=0,X33=0),"No outage",SUM(X27:X33))</f>
        <v>286</v>
      </c>
      <c r="Y50" s="202" t="str">
        <f>IF(Y27=0,"no data", AVERAGE(Y27:Y33))</f>
        <v>no data</v>
      </c>
      <c r="Z50" s="196">
        <f>IF(AND(Z27=0,Z28=0,Z29=0,Z30=0,Z31=0,Z32=0,Z33=0),"No outage",SUM(Z27:Z33))</f>
        <v>420</v>
      </c>
      <c r="AA50" s="196" t="str">
        <f>IF(AA27=0,"no data", AVERAGE(AA27:AA33))</f>
        <v>no data</v>
      </c>
      <c r="AB50" s="195">
        <f>IF(AB27=0,"no data", SUM(AB27:AB33))</f>
        <v>722</v>
      </c>
      <c r="AC50" s="195">
        <f>IF(AC27=0,"no data", SUM(AC27:AC33))</f>
        <v>-496</v>
      </c>
      <c r="AD50" s="202">
        <f t="shared" ref="AD50:AI50" si="26">IF(AD27=0,"no data", AVERAGE(AD27:AD33))</f>
        <v>125.71428571428571</v>
      </c>
      <c r="AE50" s="194">
        <f t="shared" si="26"/>
        <v>0.97995897013599353</v>
      </c>
      <c r="AF50" s="196">
        <f t="shared" si="26"/>
        <v>144.70833333333334</v>
      </c>
      <c r="AG50" s="194">
        <f t="shared" si="26"/>
        <v>0.82160754481146758</v>
      </c>
      <c r="AH50" s="194">
        <f t="shared" si="26"/>
        <v>1</v>
      </c>
      <c r="AI50" s="194">
        <f t="shared" si="26"/>
        <v>0.86619528708231142</v>
      </c>
      <c r="AJ50" s="195">
        <f>IF(AJ27=0,"no data", SUM(AJ27:AJ33))</f>
        <v>56.373999999999995</v>
      </c>
      <c r="AK50" s="196">
        <f>IF(AK27=0,"no data", AVERAGE(AK27:AK33))</f>
        <v>140.77000000000001</v>
      </c>
      <c r="AL50" s="196">
        <f t="shared" si="22"/>
        <v>7935.7679799999996</v>
      </c>
      <c r="AM50" s="196">
        <f>IF(AM27=0,"no data", SUM(AM27:AM33))</f>
        <v>175.60599999999999</v>
      </c>
      <c r="AN50" s="196">
        <f>IF(AN27=0,"no data", AVERAGE(AN27:AN33))</f>
        <v>943</v>
      </c>
      <c r="AO50" s="196">
        <f t="shared" si="23"/>
        <v>165596.45799999998</v>
      </c>
      <c r="AP50" s="200">
        <f>IF(AP27=0,"no data", AVERAGE(AP27:AP33))</f>
        <v>8687.9931390230449</v>
      </c>
      <c r="AQ50" s="192"/>
      <c r="AY50" s="170"/>
      <c r="BA50" s="171"/>
      <c r="BQ50" s="4"/>
      <c r="BR50" s="5"/>
      <c r="BS50" s="5"/>
      <c r="BT50" s="6"/>
      <c r="BY50" s="169"/>
      <c r="BZ50" s="169"/>
    </row>
    <row r="51" spans="1:78">
      <c r="B51" s="184" t="s">
        <v>282</v>
      </c>
      <c r="C51" s="196">
        <f t="shared" ref="C51:F52" si="27">IF(C34=0,"no data", AVERAGE(C34:C42))</f>
        <v>93.525555555555542</v>
      </c>
      <c r="D51" s="196">
        <f t="shared" si="27"/>
        <v>0.67603333333333337</v>
      </c>
      <c r="E51" s="196">
        <f t="shared" si="27"/>
        <v>101.11111111111111</v>
      </c>
      <c r="F51" s="196">
        <f t="shared" si="27"/>
        <v>85.888888888888886</v>
      </c>
      <c r="G51" s="193">
        <f>SUM(G34:G42)+INT(SUM(H34:H42)/60)</f>
        <v>216</v>
      </c>
      <c r="H51" s="193">
        <f>SUM(H34:H42)-INT(SUM(H34:H42)/60)*60</f>
        <v>0</v>
      </c>
      <c r="I51" s="193">
        <f>SUM(I34:I42)+INT(SUM(J34:J42)/60)</f>
        <v>216</v>
      </c>
      <c r="J51" s="193">
        <f>SUM(J34:J42)-INT(SUM(J34:J42)/60)*60</f>
        <v>0</v>
      </c>
      <c r="K51" s="193">
        <f>SUM(K34:K42)+INT(SUM(L34:L42)/60)</f>
        <v>0</v>
      </c>
      <c r="L51" s="193">
        <f>SUM(L34:L42)-INT(SUM(L34:L42)/60)*60</f>
        <v>0</v>
      </c>
      <c r="M51" s="193">
        <f>SUM(M34:M42)+INT(SUM(N34:N42)/60)</f>
        <v>0</v>
      </c>
      <c r="N51" s="193">
        <f>SUM(N34:N42)-INT(SUM(N34:N42)/60)*60</f>
        <v>0</v>
      </c>
      <c r="O51" s="193">
        <f>SUM(O34:O42)+INT(SUM(P34:P42)/60)</f>
        <v>34</v>
      </c>
      <c r="P51" s="193">
        <f>SUM(P34:P42)-INT(SUM(P34:P42)/60)*60</f>
        <v>0</v>
      </c>
      <c r="Q51" s="195">
        <f>IF(Q28=0,"no data", AVERAGE(Q34:Q42))</f>
        <v>3463.8888888888887</v>
      </c>
      <c r="R51" s="195">
        <f>IF(R34=0,"no data", AVERAGE(R34:R42))</f>
        <v>2970.3888888888887</v>
      </c>
      <c r="S51" s="195">
        <f>IF(S34=0,"no data", AVERAGE(S34:S42))</f>
        <v>2970.3888888888887</v>
      </c>
      <c r="T51" s="195">
        <f>IF(T34=0,"no data", SUM(T34:T42))</f>
        <v>26134</v>
      </c>
      <c r="U51" s="195">
        <f>IF(U34=0,"no data", SUM(U34:U42))</f>
        <v>27074</v>
      </c>
      <c r="V51" s="202">
        <f>IF(V34=0,"no data", AVERAGE(V34:V42))</f>
        <v>41</v>
      </c>
      <c r="W51" s="196" t="e">
        <f>IF(AND(W34=0,W35=0,W36=0,W37=0,W38=0,W39=0,#REF!=0),"No outage",SUM(W34:W42))</f>
        <v>#REF!</v>
      </c>
      <c r="X51" s="196" t="e">
        <f>IF(AND(X34=0,X35=0,X36=0,X37=0,X38=0,X39=0,#REF!=0),"No outage",SUM(X34:X42))</f>
        <v>#REF!</v>
      </c>
      <c r="Y51" s="202" t="str">
        <f>IF(Y34=0,"no data", AVERAGE(Y34:Y42))</f>
        <v>no data</v>
      </c>
      <c r="Z51" s="196" t="e">
        <f>IF(AND(Z34=0,Z35=0,Z36=0,Z37=0,Z38=0,Z39=0,#REF!=0),"No outage",SUM(Z34:Z42))</f>
        <v>#REF!</v>
      </c>
      <c r="AA51" s="196" t="str">
        <f>IF(AA34=0,"no data", AVERAGE(AA34:AA42))</f>
        <v>no data</v>
      </c>
      <c r="AB51" s="195">
        <f>IF(AB34=0,"no data", SUM(AB34:AB42))</f>
        <v>940</v>
      </c>
      <c r="AC51" s="195">
        <f>IF(AC34=0,"no data", SUM(AC34:AC42))</f>
        <v>-599.5</v>
      </c>
      <c r="AD51" s="202">
        <f t="shared" ref="AD51:AG52" si="28">IF(AD34=0,"no data", AVERAGE(AD34:AD42))</f>
        <v>130</v>
      </c>
      <c r="AE51" s="194">
        <f t="shared" si="28"/>
        <v>0.96529563544931252</v>
      </c>
      <c r="AF51" s="196">
        <f t="shared" si="28"/>
        <v>144.32870370370372</v>
      </c>
      <c r="AG51" s="194">
        <f t="shared" si="28"/>
        <v>0.83828017604602001</v>
      </c>
      <c r="AH51" s="194">
        <f>IF(AH28=0,"no data", AVERAGE(AH34:AH42))</f>
        <v>1</v>
      </c>
      <c r="AI51" s="194">
        <f>IF(AI34=0,"no data", AVERAGE(AI34:AI42))</f>
        <v>0.88682819269174296</v>
      </c>
      <c r="AJ51" s="195">
        <f>IF(AJ34=0,"no data", SUM(AJ34:AJ42))</f>
        <v>72.257000000000005</v>
      </c>
      <c r="AK51" s="196">
        <f>IF(AK34=0,"no data", AVERAGE(AK34:AK42))</f>
        <v>138.58777777777777</v>
      </c>
      <c r="AL51" s="196">
        <f t="shared" si="22"/>
        <v>10013.937058888889</v>
      </c>
      <c r="AM51" s="196">
        <f>IF(AM34=0,"no data", SUM(AM34:AM42))</f>
        <v>230.54699999999997</v>
      </c>
      <c r="AN51" s="196">
        <f>IF(AN34=0,"no data", AVERAGE(AN34:AN42))</f>
        <v>945</v>
      </c>
      <c r="AO51" s="196">
        <f t="shared" si="23"/>
        <v>217866.91499999998</v>
      </c>
      <c r="AP51" s="200">
        <f>IF(AP34=0,"no data", AVERAGE(AP34:AP42))</f>
        <v>8717.7181873391073</v>
      </c>
      <c r="AQ51" s="192"/>
      <c r="AY51" s="170"/>
      <c r="BA51" s="171"/>
      <c r="BQ51" s="4"/>
      <c r="BR51" s="5"/>
      <c r="BS51" s="5"/>
      <c r="BT51" s="6"/>
      <c r="BY51" s="169"/>
      <c r="BZ51" s="169"/>
    </row>
    <row r="52" spans="1:78" ht="16.5" thickBot="1">
      <c r="B52" s="184" t="s">
        <v>283</v>
      </c>
      <c r="C52" s="370">
        <f t="shared" si="27"/>
        <v>93.567275985663073</v>
      </c>
      <c r="D52" s="370">
        <f t="shared" si="27"/>
        <v>0.67169999999999996</v>
      </c>
      <c r="E52" s="370">
        <f t="shared" si="27"/>
        <v>101.38351254480287</v>
      </c>
      <c r="F52" s="370">
        <f t="shared" si="27"/>
        <v>85.835125448028677</v>
      </c>
      <c r="G52" s="284">
        <f>SUM(G35:G43)+INT(SUM(H35:H43)/60)</f>
        <v>897</v>
      </c>
      <c r="H52" s="284">
        <f>SUM(H35:H43)-INT(SUM(H35:H43)/60)*60</f>
        <v>41</v>
      </c>
      <c r="I52" s="284">
        <f>SUM(I35:I43)+INT(SUM(J35:J43)/60)</f>
        <v>900</v>
      </c>
      <c r="J52" s="284">
        <f>SUM(J35:J43)-INT(SUM(J35:J43)/60)*60</f>
        <v>57</v>
      </c>
      <c r="K52" s="284">
        <f>SUM(K35:K43)+INT(SUM(L35:L43)/60)</f>
        <v>0</v>
      </c>
      <c r="L52" s="284">
        <f>SUM(L35:L43)-INT(SUM(L35:L43)/60)*60</f>
        <v>0</v>
      </c>
      <c r="M52" s="284">
        <f>SUM(M35:M43)+INT(SUM(N35:N43)/60)</f>
        <v>0</v>
      </c>
      <c r="N52" s="284">
        <f>SUM(N35:N43)-INT(SUM(N35:N43)/60)*60</f>
        <v>0</v>
      </c>
      <c r="O52" s="284">
        <f>SUM(O35:O43)+INT(SUM(P35:P43)/60)</f>
        <v>79</v>
      </c>
      <c r="P52" s="284">
        <f>SUM(P35:P43)-INT(SUM(P35:P43)/60)*60</f>
        <v>0</v>
      </c>
      <c r="Q52" s="371">
        <f>IF(Q29=0,"no data", AVERAGE(Q35:Q43))</f>
        <v>15010.222222222223</v>
      </c>
      <c r="R52" s="371">
        <f>IF(R35=0,"no data", AVERAGE(R35:R43))</f>
        <v>12673.888888888889</v>
      </c>
      <c r="S52" s="371">
        <f>IF(S35=0,"no data", AVERAGE(S35:S43))</f>
        <v>12673.888888888889</v>
      </c>
      <c r="T52" s="371">
        <f>IF(T35=0,"no data", SUM(T35:T43))</f>
        <v>108139.1</v>
      </c>
      <c r="U52" s="371">
        <f>IF(U35=0,"no data", SUM(U35:U43))</f>
        <v>111861</v>
      </c>
      <c r="V52" s="372">
        <f>IF(V35=0,"no data", AVERAGE(V35:V43))</f>
        <v>40.967741935483872</v>
      </c>
      <c r="W52" s="370" t="e">
        <f>IF(AND(W35=0,W36=0,W37=0,W38=0,W39=0,W40=0,#REF!=0),"No outage",SUM(W35:W43))</f>
        <v>#REF!</v>
      </c>
      <c r="X52" s="370" t="e">
        <f>IF(AND(X35=0,X36=0,X37=0,X38=0,X39=0,X40=0,#REF!=0),"No outage",SUM(X35:X43))</f>
        <v>#REF!</v>
      </c>
      <c r="Y52" s="372" t="str">
        <f>IF(Y35=0,"no data", AVERAGE(Y35:Y43))</f>
        <v>no data</v>
      </c>
      <c r="Z52" s="370" t="e">
        <f>IF(AND(Z35=0,Z36=0,Z37=0,Z38=0,Z39=0,Z40=0,#REF!=0),"No outage",SUM(Z35:Z43))</f>
        <v>#REF!</v>
      </c>
      <c r="AA52" s="370" t="str">
        <f>IF(AA35=0,"no data", AVERAGE(AA35:AA43))</f>
        <v>no data</v>
      </c>
      <c r="AB52" s="371">
        <f>IF(AB35=0,"no data", SUM(AB35:AB43))</f>
        <v>3763.8999999999942</v>
      </c>
      <c r="AC52" s="371">
        <f>IF(AC35=0,"no data", SUM(AC35:AC43))</f>
        <v>-6099</v>
      </c>
      <c r="AD52" s="372">
        <f t="shared" si="28"/>
        <v>130.00358422939067</v>
      </c>
      <c r="AE52" s="285">
        <f t="shared" si="28"/>
        <v>0.95906029994931474</v>
      </c>
      <c r="AF52" s="370">
        <f t="shared" si="28"/>
        <v>144.29241338112308</v>
      </c>
      <c r="AG52" s="285">
        <f t="shared" si="28"/>
        <v>0.83493245802911153</v>
      </c>
      <c r="AH52" s="285">
        <f>IF(AH29=0,"no data", AVERAGE(AH35:AH43))</f>
        <v>0.99477974811034087</v>
      </c>
      <c r="AI52" s="285">
        <f>IF(AI35=0,"no data", AVERAGE(AI35:AI43))</f>
        <v>0.88319811868083609</v>
      </c>
      <c r="AJ52" s="371">
        <f>IF(AJ35=0,"no data", SUM(AJ35:AJ43))</f>
        <v>303.16800000000001</v>
      </c>
      <c r="AK52" s="370">
        <f>IF(AK35=0,"no data", AVERAGE(AK35:AK43))</f>
        <v>138.53143369175626</v>
      </c>
      <c r="AL52" s="370">
        <f t="shared" si="22"/>
        <v>41998.297689462364</v>
      </c>
      <c r="AM52" s="370">
        <f>IF(AM35=0,"no data", SUM(AM35:AM43))</f>
        <v>952.40300000000002</v>
      </c>
      <c r="AN52" s="370">
        <f>IF(AN35=0,"no data", AVERAGE(AN35:AN43))</f>
        <v>944.97132616487454</v>
      </c>
      <c r="AO52" s="370">
        <f t="shared" si="23"/>
        <v>899993.52595340507</v>
      </c>
      <c r="AP52" s="373">
        <f>IF(AP35=0,"no data", AVERAGE(AP35:AP43))</f>
        <v>8719.8897394679007</v>
      </c>
      <c r="AQ52" s="292"/>
      <c r="AR52" s="292"/>
      <c r="AY52" s="170"/>
      <c r="BA52" s="171"/>
      <c r="BQ52" s="4"/>
      <c r="BR52" s="5"/>
      <c r="BS52" s="5"/>
      <c r="BT52" s="6"/>
      <c r="BY52" s="169"/>
      <c r="BZ52" s="169"/>
    </row>
    <row r="53" spans="1:78">
      <c r="B53" s="203"/>
      <c r="C53" s="204"/>
      <c r="D53" s="204"/>
      <c r="E53" s="204"/>
      <c r="F53" s="205"/>
      <c r="G53" s="205"/>
      <c r="H53" s="205"/>
      <c r="I53" s="205"/>
      <c r="J53" s="206"/>
      <c r="K53" s="206"/>
      <c r="L53" s="206"/>
      <c r="M53" s="206"/>
      <c r="N53" s="207"/>
      <c r="O53" s="207"/>
      <c r="P53" s="204"/>
      <c r="Q53" s="204"/>
      <c r="R53" s="204"/>
      <c r="S53" s="204"/>
      <c r="T53" s="204"/>
      <c r="U53" s="204"/>
      <c r="V53" s="204"/>
      <c r="W53" s="204"/>
      <c r="X53" s="204"/>
      <c r="Y53" s="204"/>
      <c r="Z53" s="204"/>
      <c r="AA53" s="204"/>
      <c r="AB53" s="207"/>
      <c r="AC53" s="207"/>
      <c r="AD53" s="204"/>
      <c r="AE53" s="207"/>
      <c r="AF53" s="207"/>
      <c r="AG53" s="204"/>
      <c r="AH53" s="204"/>
      <c r="AI53" s="204"/>
      <c r="AJ53" s="204"/>
      <c r="AK53" s="204"/>
      <c r="AL53" s="204"/>
      <c r="AP53" s="183"/>
      <c r="AQ53" s="183"/>
      <c r="AR53" s="183"/>
      <c r="AY53" s="170"/>
      <c r="BA53" s="171"/>
      <c r="BQ53" s="4"/>
      <c r="BR53" s="5"/>
      <c r="BS53" s="5"/>
      <c r="BT53" s="6"/>
      <c r="BY53" s="169"/>
      <c r="BZ53" s="169"/>
    </row>
    <row r="54" spans="1:78" ht="15.75" thickBot="1">
      <c r="B54" s="203"/>
      <c r="C54" s="204"/>
      <c r="D54" s="204"/>
      <c r="E54" s="204"/>
      <c r="F54" s="205"/>
      <c r="G54" s="205"/>
      <c r="H54" s="205"/>
      <c r="I54" s="205"/>
      <c r="J54" s="206"/>
      <c r="K54" s="206"/>
      <c r="L54" s="206"/>
      <c r="M54" s="206"/>
      <c r="N54" s="207"/>
      <c r="O54" s="207"/>
      <c r="P54" s="204"/>
      <c r="Q54" s="204"/>
      <c r="R54" s="204"/>
      <c r="S54" s="204"/>
      <c r="T54" s="204"/>
      <c r="U54" s="204"/>
      <c r="V54" s="204"/>
      <c r="W54" s="204"/>
      <c r="X54" s="204"/>
      <c r="Y54" s="204"/>
      <c r="Z54" s="204"/>
      <c r="AA54" s="204"/>
      <c r="AB54" s="207"/>
      <c r="AC54" s="207"/>
      <c r="AD54" s="204"/>
      <c r="AE54" s="207"/>
      <c r="AF54" s="207"/>
      <c r="AG54" s="204"/>
      <c r="AH54" s="204"/>
      <c r="AI54" s="204"/>
      <c r="AJ54" s="204"/>
      <c r="AK54" s="204"/>
      <c r="AL54" s="204"/>
      <c r="AP54" s="183"/>
      <c r="AQ54" s="183"/>
      <c r="AR54" s="183"/>
      <c r="AY54" s="170"/>
      <c r="BA54" s="171"/>
      <c r="BQ54" s="4"/>
      <c r="BR54" s="5"/>
      <c r="BS54" s="5"/>
      <c r="BT54" s="6"/>
      <c r="BY54" s="169"/>
      <c r="BZ54" s="169"/>
    </row>
    <row r="55" spans="1:78" ht="16.5" thickTop="1">
      <c r="B55" s="208" t="s">
        <v>123</v>
      </c>
      <c r="C55" s="713" t="s">
        <v>124</v>
      </c>
      <c r="D55" s="713"/>
      <c r="E55" s="713"/>
      <c r="F55" s="713"/>
      <c r="G55" s="713"/>
      <c r="H55" s="713"/>
      <c r="I55" s="713"/>
      <c r="J55" s="713"/>
      <c r="K55" s="713"/>
      <c r="L55" s="713"/>
      <c r="M55" s="713"/>
      <c r="N55" s="713"/>
      <c r="O55" s="713"/>
      <c r="P55" s="713"/>
      <c r="Q55" s="713"/>
      <c r="R55" s="713"/>
      <c r="S55" s="713"/>
      <c r="T55" s="713"/>
      <c r="U55" s="713"/>
      <c r="V55" s="713"/>
      <c r="W55" s="713"/>
      <c r="X55" s="713"/>
      <c r="Y55" s="713"/>
      <c r="Z55" s="713"/>
      <c r="AA55" s="713"/>
      <c r="AB55" s="713"/>
      <c r="AC55" s="713"/>
      <c r="AD55" s="714"/>
      <c r="AE55" s="207"/>
      <c r="AF55" s="207"/>
      <c r="AG55" s="204"/>
      <c r="AH55" s="204"/>
      <c r="AI55" s="204"/>
      <c r="AJ55" s="204"/>
      <c r="AK55" s="204"/>
      <c r="AL55" s="204"/>
      <c r="AP55" s="183"/>
      <c r="AQ55" s="183"/>
      <c r="AR55" s="183"/>
      <c r="AY55" s="170"/>
      <c r="BQ55" s="4"/>
      <c r="BR55" s="5"/>
      <c r="BS55" s="5"/>
      <c r="BT55" s="6"/>
      <c r="BY55" s="169"/>
      <c r="BZ55" s="169"/>
    </row>
    <row r="56" spans="1:78" ht="15" customHeight="1">
      <c r="B56" s="209">
        <v>42917</v>
      </c>
      <c r="C56" s="721" t="s">
        <v>284</v>
      </c>
      <c r="D56" s="722"/>
      <c r="E56" s="722"/>
      <c r="F56" s="722"/>
      <c r="G56" s="722"/>
      <c r="H56" s="722"/>
      <c r="I56" s="722"/>
      <c r="J56" s="722"/>
      <c r="K56" s="722"/>
      <c r="L56" s="722"/>
      <c r="M56" s="722"/>
      <c r="N56" s="722"/>
      <c r="O56" s="722"/>
      <c r="P56" s="722"/>
      <c r="Q56" s="722"/>
      <c r="R56" s="722"/>
      <c r="S56" s="722"/>
      <c r="T56" s="722"/>
      <c r="U56" s="722"/>
      <c r="V56" s="722"/>
      <c r="W56" s="722"/>
      <c r="X56" s="722"/>
      <c r="Y56" s="722"/>
      <c r="Z56" s="722"/>
      <c r="AA56" s="722"/>
      <c r="AB56" s="722"/>
      <c r="AC56" s="722"/>
      <c r="AD56" s="723"/>
      <c r="AE56" s="207"/>
      <c r="AF56" s="207"/>
      <c r="AG56" s="204"/>
      <c r="AH56" s="204"/>
      <c r="AI56" s="204"/>
      <c r="AJ56" s="204"/>
      <c r="AK56" s="204"/>
      <c r="AL56" s="204"/>
      <c r="AP56" s="183"/>
      <c r="AQ56" s="183"/>
      <c r="AR56" s="183"/>
      <c r="AY56" s="170"/>
      <c r="BQ56" s="4"/>
      <c r="BR56" s="5"/>
      <c r="BS56" s="5"/>
      <c r="BT56" s="6"/>
      <c r="BY56" s="169"/>
      <c r="BZ56" s="169"/>
    </row>
    <row r="57" spans="1:78" ht="15.75">
      <c r="B57" s="209">
        <v>42918</v>
      </c>
      <c r="C57" s="721" t="s">
        <v>285</v>
      </c>
      <c r="D57" s="722"/>
      <c r="E57" s="722"/>
      <c r="F57" s="722"/>
      <c r="G57" s="722"/>
      <c r="H57" s="722"/>
      <c r="I57" s="722"/>
      <c r="J57" s="722"/>
      <c r="K57" s="722"/>
      <c r="L57" s="722"/>
      <c r="M57" s="722"/>
      <c r="N57" s="722"/>
      <c r="O57" s="722"/>
      <c r="P57" s="722"/>
      <c r="Q57" s="722"/>
      <c r="R57" s="722"/>
      <c r="S57" s="722"/>
      <c r="T57" s="722"/>
      <c r="U57" s="722"/>
      <c r="V57" s="722"/>
      <c r="W57" s="722"/>
      <c r="X57" s="722"/>
      <c r="Y57" s="722"/>
      <c r="Z57" s="722"/>
      <c r="AA57" s="722"/>
      <c r="AB57" s="722"/>
      <c r="AC57" s="722"/>
      <c r="AD57" s="723"/>
      <c r="AE57" s="207"/>
      <c r="AF57" s="207"/>
      <c r="AG57" s="204"/>
      <c r="AH57" s="204"/>
      <c r="AI57" s="204"/>
      <c r="AJ57" s="204"/>
      <c r="AK57" s="204"/>
      <c r="AL57" s="204"/>
      <c r="AP57" s="183"/>
      <c r="AQ57" s="183"/>
      <c r="AR57" s="183"/>
      <c r="AY57" s="170"/>
      <c r="BQ57" s="4"/>
      <c r="BR57" s="5"/>
      <c r="BS57" s="5"/>
      <c r="BT57" s="6"/>
      <c r="BY57" s="169"/>
      <c r="BZ57" s="169"/>
    </row>
    <row r="58" spans="1:78" ht="15.75">
      <c r="B58" s="209">
        <v>42919</v>
      </c>
      <c r="C58" s="528" t="s">
        <v>286</v>
      </c>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30"/>
      <c r="AE58" s="207"/>
      <c r="AF58" s="207"/>
      <c r="AG58" s="204"/>
      <c r="AH58" s="204"/>
      <c r="AI58" s="204"/>
      <c r="AJ58" s="204"/>
      <c r="AK58" s="204"/>
      <c r="AL58" s="204"/>
      <c r="AP58" s="183"/>
      <c r="AQ58" s="183"/>
      <c r="AR58" s="183"/>
      <c r="AY58" s="170"/>
      <c r="BQ58" s="4"/>
      <c r="BR58" s="5"/>
      <c r="BS58" s="5"/>
      <c r="BT58" s="6"/>
      <c r="BY58" s="169"/>
      <c r="BZ58" s="169"/>
    </row>
    <row r="59" spans="1:78" ht="15.75">
      <c r="B59" s="209">
        <v>42920</v>
      </c>
      <c r="C59" s="528" t="s">
        <v>287</v>
      </c>
      <c r="D59" s="529"/>
      <c r="E59" s="529"/>
      <c r="F59" s="529"/>
      <c r="G59" s="529"/>
      <c r="H59" s="529"/>
      <c r="I59" s="529"/>
      <c r="J59" s="529"/>
      <c r="K59" s="529"/>
      <c r="L59" s="529"/>
      <c r="M59" s="529"/>
      <c r="N59" s="529"/>
      <c r="O59" s="529"/>
      <c r="P59" s="529"/>
      <c r="Q59" s="529"/>
      <c r="R59" s="529"/>
      <c r="S59" s="529"/>
      <c r="T59" s="529"/>
      <c r="U59" s="529"/>
      <c r="V59" s="529"/>
      <c r="W59" s="529"/>
      <c r="X59" s="529"/>
      <c r="Y59" s="529"/>
      <c r="Z59" s="529"/>
      <c r="AA59" s="529"/>
      <c r="AB59" s="529"/>
      <c r="AC59" s="529"/>
      <c r="AD59" s="530"/>
      <c r="AE59" s="207"/>
      <c r="AF59" s="207"/>
      <c r="AG59" s="204"/>
      <c r="AH59" s="204"/>
      <c r="AI59" s="204"/>
      <c r="AJ59" s="204"/>
      <c r="AK59" s="204"/>
      <c r="AL59" s="204"/>
      <c r="AP59" s="183"/>
      <c r="AQ59" s="183"/>
      <c r="AR59" s="183"/>
      <c r="AY59" s="170"/>
      <c r="BQ59" s="4"/>
      <c r="BR59" s="5"/>
      <c r="BS59" s="5"/>
      <c r="BT59" s="6"/>
      <c r="BY59" s="169"/>
      <c r="BZ59" s="169"/>
    </row>
    <row r="60" spans="1:78" ht="15.75">
      <c r="B60" s="209">
        <v>42921</v>
      </c>
      <c r="C60" s="528" t="s">
        <v>288</v>
      </c>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30"/>
      <c r="AE60" s="207"/>
      <c r="AF60" s="207"/>
      <c r="AG60" s="204"/>
      <c r="AH60" s="204"/>
      <c r="AI60" s="204"/>
      <c r="AJ60" s="204"/>
      <c r="AK60" s="204"/>
      <c r="AL60" s="204"/>
      <c r="AP60" s="183"/>
      <c r="AQ60" s="183"/>
      <c r="AR60" s="183"/>
      <c r="AY60" s="170"/>
      <c r="BQ60" s="4"/>
      <c r="BR60" s="5"/>
      <c r="BS60" s="5"/>
      <c r="BT60" s="6"/>
      <c r="BY60" s="169"/>
      <c r="BZ60" s="169"/>
    </row>
    <row r="61" spans="1:78" ht="15.75">
      <c r="B61" s="209">
        <v>42922</v>
      </c>
      <c r="C61" s="724" t="s">
        <v>289</v>
      </c>
      <c r="D61" s="725"/>
      <c r="E61" s="725"/>
      <c r="F61" s="725"/>
      <c r="G61" s="725"/>
      <c r="H61" s="725"/>
      <c r="I61" s="725"/>
      <c r="J61" s="725"/>
      <c r="K61" s="725"/>
      <c r="L61" s="725"/>
      <c r="M61" s="725"/>
      <c r="N61" s="725"/>
      <c r="O61" s="725"/>
      <c r="P61" s="725"/>
      <c r="Q61" s="725"/>
      <c r="R61" s="725"/>
      <c r="S61" s="725"/>
      <c r="T61" s="725"/>
      <c r="U61" s="725"/>
      <c r="V61" s="725"/>
      <c r="W61" s="725"/>
      <c r="X61" s="725"/>
      <c r="Y61" s="725"/>
      <c r="Z61" s="725"/>
      <c r="AA61" s="725"/>
      <c r="AB61" s="725"/>
      <c r="AC61" s="725"/>
      <c r="AD61" s="726"/>
      <c r="AE61" s="207"/>
      <c r="AF61" s="207"/>
      <c r="AG61" s="204"/>
      <c r="AH61" s="204"/>
      <c r="AI61" s="204"/>
      <c r="AJ61" s="204"/>
      <c r="AK61" s="204"/>
      <c r="AL61" s="204"/>
      <c r="AP61" s="183"/>
      <c r="AQ61" s="183"/>
      <c r="AR61" s="183"/>
      <c r="AY61" s="170"/>
      <c r="BQ61" s="4"/>
      <c r="BR61" s="5"/>
      <c r="BS61" s="5"/>
      <c r="BT61" s="6"/>
      <c r="BY61" s="169"/>
      <c r="BZ61" s="169"/>
    </row>
    <row r="62" spans="1:78" ht="15.75">
      <c r="B62" s="209">
        <v>42923</v>
      </c>
      <c r="C62" s="721" t="s">
        <v>290</v>
      </c>
      <c r="D62" s="722"/>
      <c r="E62" s="722"/>
      <c r="F62" s="722"/>
      <c r="G62" s="722"/>
      <c r="H62" s="722"/>
      <c r="I62" s="722"/>
      <c r="J62" s="722"/>
      <c r="K62" s="722"/>
      <c r="L62" s="722"/>
      <c r="M62" s="722"/>
      <c r="N62" s="722"/>
      <c r="O62" s="722"/>
      <c r="P62" s="722"/>
      <c r="Q62" s="722"/>
      <c r="R62" s="722"/>
      <c r="S62" s="722"/>
      <c r="T62" s="722"/>
      <c r="U62" s="722"/>
      <c r="V62" s="722"/>
      <c r="W62" s="722"/>
      <c r="X62" s="722"/>
      <c r="Y62" s="722"/>
      <c r="Z62" s="722"/>
      <c r="AA62" s="722"/>
      <c r="AB62" s="722"/>
      <c r="AC62" s="722"/>
      <c r="AD62" s="723"/>
      <c r="AE62" s="207"/>
      <c r="AF62" s="207"/>
      <c r="AG62" s="204"/>
      <c r="AH62" s="204"/>
      <c r="AI62" s="204"/>
      <c r="AJ62" s="204"/>
      <c r="AK62" s="204"/>
      <c r="AL62" s="204"/>
      <c r="AP62" s="183"/>
      <c r="AQ62" s="183"/>
      <c r="AR62" s="183"/>
      <c r="AY62" s="170"/>
      <c r="BQ62" s="4"/>
      <c r="BR62" s="5"/>
      <c r="BS62" s="5"/>
      <c r="BT62" s="6"/>
      <c r="BY62" s="169"/>
      <c r="BZ62" s="169"/>
    </row>
    <row r="63" spans="1:78" ht="15.75">
      <c r="B63" s="209">
        <v>42924</v>
      </c>
      <c r="C63" s="721" t="s">
        <v>291</v>
      </c>
      <c r="D63" s="722"/>
      <c r="E63" s="722"/>
      <c r="F63" s="722"/>
      <c r="G63" s="722"/>
      <c r="H63" s="722"/>
      <c r="I63" s="722"/>
      <c r="J63" s="722"/>
      <c r="K63" s="722"/>
      <c r="L63" s="722"/>
      <c r="M63" s="722"/>
      <c r="N63" s="722"/>
      <c r="O63" s="722"/>
      <c r="P63" s="722"/>
      <c r="Q63" s="722"/>
      <c r="R63" s="722"/>
      <c r="S63" s="722"/>
      <c r="T63" s="722"/>
      <c r="U63" s="722"/>
      <c r="V63" s="722"/>
      <c r="W63" s="722"/>
      <c r="X63" s="722"/>
      <c r="Y63" s="722"/>
      <c r="Z63" s="722"/>
      <c r="AA63" s="722"/>
      <c r="AB63" s="722"/>
      <c r="AC63" s="722"/>
      <c r="AD63" s="723"/>
      <c r="AE63" s="207"/>
      <c r="AF63" s="207"/>
      <c r="AG63" s="204"/>
      <c r="AH63" s="204"/>
      <c r="AI63" s="204"/>
      <c r="AJ63" s="204"/>
      <c r="AK63" s="204"/>
      <c r="AL63" s="204"/>
      <c r="AP63" s="183"/>
      <c r="AQ63" s="183"/>
      <c r="AR63" s="183"/>
      <c r="AY63" s="170"/>
      <c r="BQ63" s="4"/>
      <c r="BR63" s="5"/>
      <c r="BS63" s="5"/>
      <c r="BT63" s="6"/>
      <c r="BY63" s="169"/>
      <c r="BZ63" s="169"/>
    </row>
    <row r="64" spans="1:78" ht="15.75">
      <c r="B64" s="209">
        <v>42925</v>
      </c>
      <c r="C64" s="721" t="s">
        <v>291</v>
      </c>
      <c r="D64" s="722"/>
      <c r="E64" s="722"/>
      <c r="F64" s="722"/>
      <c r="G64" s="722"/>
      <c r="H64" s="722"/>
      <c r="I64" s="722"/>
      <c r="J64" s="722"/>
      <c r="K64" s="722"/>
      <c r="L64" s="722"/>
      <c r="M64" s="722"/>
      <c r="N64" s="722"/>
      <c r="O64" s="722"/>
      <c r="P64" s="722"/>
      <c r="Q64" s="722"/>
      <c r="R64" s="722"/>
      <c r="S64" s="722"/>
      <c r="T64" s="722"/>
      <c r="U64" s="722"/>
      <c r="V64" s="722"/>
      <c r="W64" s="722"/>
      <c r="X64" s="722"/>
      <c r="Y64" s="722"/>
      <c r="Z64" s="722"/>
      <c r="AA64" s="722"/>
      <c r="AB64" s="722"/>
      <c r="AC64" s="722"/>
      <c r="AD64" s="723"/>
      <c r="AE64" s="207"/>
      <c r="AF64" s="207"/>
      <c r="AG64" s="204"/>
      <c r="AH64" s="204"/>
      <c r="AI64" s="204"/>
      <c r="AJ64" s="204"/>
      <c r="AK64" s="204"/>
      <c r="AL64" s="204"/>
      <c r="AP64" s="183"/>
      <c r="AQ64" s="183"/>
      <c r="AR64" s="183"/>
      <c r="AY64" s="170"/>
      <c r="BQ64" s="4"/>
      <c r="BR64" s="5"/>
      <c r="BS64" s="5"/>
      <c r="BT64" s="6"/>
      <c r="BY64" s="169"/>
      <c r="BZ64" s="169"/>
    </row>
    <row r="65" spans="2:78" ht="15.75">
      <c r="B65" s="209">
        <v>42926</v>
      </c>
      <c r="C65" s="721" t="s">
        <v>285</v>
      </c>
      <c r="D65" s="722"/>
      <c r="E65" s="722"/>
      <c r="F65" s="722"/>
      <c r="G65" s="722"/>
      <c r="H65" s="722"/>
      <c r="I65" s="722"/>
      <c r="J65" s="722"/>
      <c r="K65" s="722"/>
      <c r="L65" s="722"/>
      <c r="M65" s="722"/>
      <c r="N65" s="722"/>
      <c r="O65" s="722"/>
      <c r="P65" s="722"/>
      <c r="Q65" s="722"/>
      <c r="R65" s="722"/>
      <c r="S65" s="722"/>
      <c r="T65" s="722"/>
      <c r="U65" s="722"/>
      <c r="V65" s="722"/>
      <c r="W65" s="722"/>
      <c r="X65" s="722"/>
      <c r="Y65" s="722"/>
      <c r="Z65" s="722"/>
      <c r="AA65" s="722"/>
      <c r="AB65" s="722"/>
      <c r="AC65" s="722"/>
      <c r="AD65" s="723"/>
      <c r="AE65" s="207"/>
      <c r="AF65" s="207"/>
      <c r="AG65" s="204"/>
      <c r="AH65" s="204"/>
      <c r="AI65" s="204"/>
      <c r="AJ65" s="204"/>
      <c r="AK65" s="204"/>
      <c r="AL65" s="204"/>
      <c r="AP65" s="183"/>
      <c r="AQ65" s="183"/>
      <c r="AR65" s="183"/>
      <c r="AY65" s="170"/>
      <c r="BQ65" s="4"/>
      <c r="BR65" s="5"/>
      <c r="BS65" s="5"/>
      <c r="BT65" s="6"/>
      <c r="BY65" s="169"/>
      <c r="BZ65" s="169"/>
    </row>
    <row r="66" spans="2:78" ht="15.75">
      <c r="B66" s="209">
        <v>42927</v>
      </c>
      <c r="C66" s="721" t="s">
        <v>285</v>
      </c>
      <c r="D66" s="722"/>
      <c r="E66" s="722"/>
      <c r="F66" s="722"/>
      <c r="G66" s="722"/>
      <c r="H66" s="722"/>
      <c r="I66" s="722"/>
      <c r="J66" s="722"/>
      <c r="K66" s="722"/>
      <c r="L66" s="722"/>
      <c r="M66" s="722"/>
      <c r="N66" s="722"/>
      <c r="O66" s="722"/>
      <c r="P66" s="722"/>
      <c r="Q66" s="722"/>
      <c r="R66" s="722"/>
      <c r="S66" s="722"/>
      <c r="T66" s="722"/>
      <c r="U66" s="722"/>
      <c r="V66" s="722"/>
      <c r="W66" s="722"/>
      <c r="X66" s="722"/>
      <c r="Y66" s="722"/>
      <c r="Z66" s="722"/>
      <c r="AA66" s="722"/>
      <c r="AB66" s="722"/>
      <c r="AC66" s="722"/>
      <c r="AD66" s="723"/>
      <c r="AE66" s="207"/>
      <c r="AF66" s="207"/>
      <c r="AG66" s="204"/>
      <c r="AH66" s="204"/>
      <c r="AI66" s="204"/>
      <c r="AJ66" s="204"/>
      <c r="AK66" s="204"/>
      <c r="AL66" s="204"/>
      <c r="AP66" s="183"/>
      <c r="AQ66" s="183"/>
      <c r="AR66" s="183"/>
      <c r="AY66" s="170"/>
      <c r="BQ66" s="4"/>
      <c r="BR66" s="5"/>
      <c r="BS66" s="5"/>
      <c r="BT66" s="6"/>
      <c r="BY66" s="169"/>
      <c r="BZ66" s="169"/>
    </row>
    <row r="67" spans="2:78" ht="15.75">
      <c r="B67" s="209">
        <v>42928</v>
      </c>
      <c r="C67" s="721" t="s">
        <v>244</v>
      </c>
      <c r="D67" s="722"/>
      <c r="E67" s="722"/>
      <c r="F67" s="722"/>
      <c r="G67" s="722"/>
      <c r="H67" s="722"/>
      <c r="I67" s="722"/>
      <c r="J67" s="722"/>
      <c r="K67" s="722"/>
      <c r="L67" s="722"/>
      <c r="M67" s="722"/>
      <c r="N67" s="722"/>
      <c r="O67" s="722"/>
      <c r="P67" s="722"/>
      <c r="Q67" s="722"/>
      <c r="R67" s="722"/>
      <c r="S67" s="722"/>
      <c r="T67" s="722"/>
      <c r="U67" s="722"/>
      <c r="V67" s="722"/>
      <c r="W67" s="722"/>
      <c r="X67" s="722"/>
      <c r="Y67" s="722"/>
      <c r="Z67" s="722"/>
      <c r="AA67" s="722"/>
      <c r="AB67" s="722"/>
      <c r="AC67" s="722"/>
      <c r="AD67" s="723"/>
      <c r="AE67" s="207"/>
      <c r="AF67" s="207"/>
      <c r="AG67" s="204"/>
      <c r="AH67" s="204"/>
      <c r="AI67" s="204"/>
      <c r="AJ67" s="204"/>
      <c r="AK67" s="204"/>
      <c r="AL67" s="204"/>
      <c r="AP67" s="183"/>
      <c r="AQ67" s="183"/>
      <c r="AR67" s="183"/>
      <c r="AY67" s="170"/>
      <c r="BQ67" s="4"/>
      <c r="BR67" s="5"/>
      <c r="BS67" s="5"/>
      <c r="BT67" s="6"/>
      <c r="BY67" s="169"/>
      <c r="BZ67" s="169"/>
    </row>
    <row r="68" spans="2:78" ht="15.75">
      <c r="B68" s="209">
        <v>42929</v>
      </c>
      <c r="C68" s="721" t="s">
        <v>292</v>
      </c>
      <c r="D68" s="722"/>
      <c r="E68" s="722"/>
      <c r="F68" s="722"/>
      <c r="G68" s="722"/>
      <c r="H68" s="722"/>
      <c r="I68" s="722"/>
      <c r="J68" s="722"/>
      <c r="K68" s="722"/>
      <c r="L68" s="722"/>
      <c r="M68" s="722"/>
      <c r="N68" s="722"/>
      <c r="O68" s="722"/>
      <c r="P68" s="722"/>
      <c r="Q68" s="722"/>
      <c r="R68" s="722"/>
      <c r="S68" s="722"/>
      <c r="T68" s="722"/>
      <c r="U68" s="722"/>
      <c r="V68" s="722"/>
      <c r="W68" s="722"/>
      <c r="X68" s="722"/>
      <c r="Y68" s="722"/>
      <c r="Z68" s="722"/>
      <c r="AA68" s="722"/>
      <c r="AB68" s="722"/>
      <c r="AC68" s="722"/>
      <c r="AD68" s="723"/>
      <c r="AE68" s="207"/>
      <c r="AF68" s="207"/>
      <c r="AG68" s="204"/>
      <c r="AH68" s="204"/>
      <c r="AI68" s="204"/>
      <c r="AJ68" s="204"/>
      <c r="AK68" s="204"/>
      <c r="AL68" s="204"/>
      <c r="AP68" s="183"/>
      <c r="AQ68" s="183"/>
      <c r="AR68" s="183"/>
      <c r="AY68" s="170"/>
      <c r="BQ68" s="4"/>
      <c r="BR68" s="5"/>
      <c r="BS68" s="5"/>
      <c r="BT68" s="6"/>
      <c r="BY68" s="169"/>
      <c r="BZ68" s="169"/>
    </row>
    <row r="69" spans="2:78" ht="15.75">
      <c r="B69" s="209">
        <v>42930</v>
      </c>
      <c r="C69" s="721" t="s">
        <v>293</v>
      </c>
      <c r="D69" s="722"/>
      <c r="E69" s="722"/>
      <c r="F69" s="722"/>
      <c r="G69" s="722"/>
      <c r="H69" s="722"/>
      <c r="I69" s="722"/>
      <c r="J69" s="722"/>
      <c r="K69" s="722"/>
      <c r="L69" s="722"/>
      <c r="M69" s="722"/>
      <c r="N69" s="722"/>
      <c r="O69" s="722"/>
      <c r="P69" s="722"/>
      <c r="Q69" s="722"/>
      <c r="R69" s="722"/>
      <c r="S69" s="722"/>
      <c r="T69" s="722"/>
      <c r="U69" s="722"/>
      <c r="V69" s="722"/>
      <c r="W69" s="722"/>
      <c r="X69" s="722"/>
      <c r="Y69" s="722"/>
      <c r="Z69" s="722"/>
      <c r="AA69" s="722"/>
      <c r="AB69" s="722"/>
      <c r="AC69" s="722"/>
      <c r="AD69" s="723"/>
      <c r="AE69" s="207"/>
      <c r="AF69" s="207"/>
      <c r="AG69" s="204"/>
      <c r="AH69" s="204"/>
      <c r="AI69" s="204"/>
      <c r="AJ69" s="204"/>
      <c r="AK69" s="204"/>
      <c r="AL69" s="204"/>
      <c r="AP69" s="183"/>
      <c r="AQ69" s="183"/>
      <c r="AR69" s="183"/>
      <c r="AY69" s="170"/>
      <c r="BQ69" s="4"/>
      <c r="BR69" s="5"/>
      <c r="BS69" s="5"/>
      <c r="BT69" s="6"/>
      <c r="BY69" s="169"/>
      <c r="BZ69" s="169"/>
    </row>
    <row r="70" spans="2:78" ht="17.25" customHeight="1">
      <c r="B70" s="209">
        <v>42931</v>
      </c>
      <c r="C70" s="721" t="s">
        <v>293</v>
      </c>
      <c r="D70" s="722"/>
      <c r="E70" s="722"/>
      <c r="F70" s="722"/>
      <c r="G70" s="722"/>
      <c r="H70" s="722"/>
      <c r="I70" s="722"/>
      <c r="J70" s="722"/>
      <c r="K70" s="722"/>
      <c r="L70" s="722"/>
      <c r="M70" s="722"/>
      <c r="N70" s="722"/>
      <c r="O70" s="722"/>
      <c r="P70" s="722"/>
      <c r="Q70" s="722"/>
      <c r="R70" s="722"/>
      <c r="S70" s="722"/>
      <c r="T70" s="722"/>
      <c r="U70" s="722"/>
      <c r="V70" s="722"/>
      <c r="W70" s="722"/>
      <c r="X70" s="722"/>
      <c r="Y70" s="722"/>
      <c r="Z70" s="722"/>
      <c r="AA70" s="722"/>
      <c r="AB70" s="722"/>
      <c r="AC70" s="722"/>
      <c r="AD70" s="723"/>
      <c r="AE70" s="207"/>
      <c r="AF70" s="207"/>
      <c r="AG70" s="204"/>
      <c r="AH70" s="204"/>
      <c r="AI70" s="204"/>
      <c r="AJ70" s="204"/>
      <c r="AK70" s="204"/>
      <c r="AL70" s="204"/>
      <c r="AP70" s="183"/>
      <c r="AQ70" s="183"/>
      <c r="AR70" s="183"/>
      <c r="AY70" s="170"/>
      <c r="BQ70" s="4"/>
      <c r="BR70" s="5"/>
      <c r="BS70" s="5"/>
      <c r="BT70" s="6"/>
      <c r="BY70" s="169"/>
      <c r="BZ70" s="169"/>
    </row>
    <row r="71" spans="2:78" ht="15.75">
      <c r="B71" s="209">
        <v>42932</v>
      </c>
      <c r="C71" s="721" t="s">
        <v>291</v>
      </c>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3"/>
      <c r="AE71" s="207"/>
      <c r="AF71" s="207"/>
      <c r="AG71" s="204"/>
      <c r="AH71" s="204"/>
      <c r="AI71" s="204"/>
      <c r="AJ71" s="204"/>
      <c r="AK71" s="204"/>
      <c r="AL71" s="204"/>
      <c r="AP71" s="183"/>
      <c r="AQ71" s="183"/>
      <c r="AR71" s="183"/>
      <c r="AY71" s="170"/>
      <c r="BQ71" s="4"/>
      <c r="BR71" s="5"/>
      <c r="BS71" s="5"/>
      <c r="BT71" s="6"/>
      <c r="BY71" s="169"/>
      <c r="BZ71" s="169"/>
    </row>
    <row r="72" spans="2:78" ht="15.75">
      <c r="B72" s="209">
        <v>42933</v>
      </c>
      <c r="C72" s="721" t="s">
        <v>294</v>
      </c>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3"/>
      <c r="AE72" s="207"/>
      <c r="AF72" s="207"/>
      <c r="AG72" s="204"/>
      <c r="AH72" s="204"/>
      <c r="AI72" s="204"/>
      <c r="AJ72" s="204"/>
      <c r="AK72" s="204"/>
      <c r="AL72" s="204"/>
      <c r="AP72" s="183"/>
      <c r="AQ72" s="183"/>
      <c r="AR72" s="183"/>
      <c r="AY72" s="170"/>
      <c r="BQ72" s="4"/>
      <c r="BR72" s="5"/>
      <c r="BS72" s="5"/>
      <c r="BT72" s="6"/>
      <c r="BY72" s="169"/>
      <c r="BZ72" s="169"/>
    </row>
    <row r="73" spans="2:78" ht="15.75">
      <c r="B73" s="209">
        <v>42934</v>
      </c>
      <c r="C73" s="721" t="s">
        <v>243</v>
      </c>
      <c r="D73" s="722"/>
      <c r="E73" s="722"/>
      <c r="F73" s="722"/>
      <c r="G73" s="722"/>
      <c r="H73" s="722"/>
      <c r="I73" s="722"/>
      <c r="J73" s="722"/>
      <c r="K73" s="722"/>
      <c r="L73" s="722"/>
      <c r="M73" s="722"/>
      <c r="N73" s="722"/>
      <c r="O73" s="722"/>
      <c r="P73" s="722"/>
      <c r="Q73" s="722"/>
      <c r="R73" s="722"/>
      <c r="S73" s="722"/>
      <c r="T73" s="722"/>
      <c r="U73" s="722"/>
      <c r="V73" s="722"/>
      <c r="W73" s="722"/>
      <c r="X73" s="722"/>
      <c r="Y73" s="722"/>
      <c r="Z73" s="722"/>
      <c r="AA73" s="722"/>
      <c r="AB73" s="722"/>
      <c r="AC73" s="722"/>
      <c r="AD73" s="723"/>
      <c r="AE73" s="207"/>
      <c r="AF73" s="207"/>
      <c r="AG73" s="204"/>
      <c r="AH73" s="204"/>
      <c r="AI73" s="204"/>
      <c r="AJ73" s="204"/>
      <c r="AK73" s="204"/>
      <c r="AL73" s="204"/>
      <c r="AP73" s="183"/>
      <c r="AQ73" s="183"/>
      <c r="AR73" s="183"/>
      <c r="AY73" s="170"/>
      <c r="BQ73" s="4"/>
      <c r="BR73" s="5"/>
      <c r="BS73" s="5"/>
      <c r="BT73" s="6"/>
      <c r="BY73" s="169"/>
      <c r="BZ73" s="169"/>
    </row>
    <row r="74" spans="2:78" ht="15.75">
      <c r="B74" s="209">
        <v>42935</v>
      </c>
      <c r="C74" s="721" t="s">
        <v>244</v>
      </c>
      <c r="D74" s="722"/>
      <c r="E74" s="722"/>
      <c r="F74" s="722"/>
      <c r="G74" s="722"/>
      <c r="H74" s="722"/>
      <c r="I74" s="722"/>
      <c r="J74" s="722"/>
      <c r="K74" s="722"/>
      <c r="L74" s="722"/>
      <c r="M74" s="722"/>
      <c r="N74" s="722"/>
      <c r="O74" s="722"/>
      <c r="P74" s="722"/>
      <c r="Q74" s="722"/>
      <c r="R74" s="722"/>
      <c r="S74" s="722"/>
      <c r="T74" s="722"/>
      <c r="U74" s="722"/>
      <c r="V74" s="722"/>
      <c r="W74" s="722"/>
      <c r="X74" s="722"/>
      <c r="Y74" s="722"/>
      <c r="Z74" s="722"/>
      <c r="AA74" s="722"/>
      <c r="AB74" s="722"/>
      <c r="AC74" s="722"/>
      <c r="AD74" s="723"/>
      <c r="AE74" s="207"/>
      <c r="AF74" s="207"/>
      <c r="AG74" s="204"/>
      <c r="AH74" s="204"/>
      <c r="AI74" s="204"/>
      <c r="AJ74" s="204"/>
      <c r="AK74" s="204"/>
      <c r="AL74" s="204"/>
      <c r="AP74" s="183"/>
      <c r="AQ74" s="183"/>
      <c r="AR74" s="183"/>
      <c r="AY74" s="170"/>
      <c r="BQ74" s="4"/>
      <c r="BR74" s="5"/>
      <c r="BS74" s="5"/>
      <c r="BT74" s="6"/>
      <c r="BY74" s="169"/>
      <c r="BZ74" s="169"/>
    </row>
    <row r="75" spans="2:78" ht="15.75">
      <c r="B75" s="209">
        <v>42936</v>
      </c>
      <c r="C75" s="721" t="s">
        <v>244</v>
      </c>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3"/>
      <c r="AE75" s="207"/>
      <c r="AF75" s="207"/>
      <c r="AG75" s="204"/>
      <c r="AH75" s="204"/>
      <c r="AI75" s="204"/>
      <c r="AJ75" s="204"/>
      <c r="AK75" s="204"/>
      <c r="AL75" s="204"/>
      <c r="AP75" s="183"/>
      <c r="AQ75" s="183"/>
      <c r="AR75" s="183"/>
      <c r="AY75" s="170"/>
      <c r="BQ75" s="4"/>
      <c r="BR75" s="5"/>
      <c r="BS75" s="5"/>
      <c r="BT75" s="6"/>
      <c r="BY75" s="169"/>
      <c r="BZ75" s="169"/>
    </row>
    <row r="76" spans="2:78" ht="15.75">
      <c r="B76" s="209">
        <v>42937</v>
      </c>
      <c r="C76" s="721" t="s">
        <v>292</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Y76" s="169"/>
      <c r="BZ76" s="169"/>
    </row>
    <row r="77" spans="2:78" ht="15.75">
      <c r="B77" s="209">
        <v>42938</v>
      </c>
      <c r="C77" s="721" t="s">
        <v>285</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Y77" s="169"/>
      <c r="BZ77" s="169"/>
    </row>
    <row r="78" spans="2:78" ht="15.75">
      <c r="B78" s="209">
        <v>42939</v>
      </c>
      <c r="C78" s="721" t="s">
        <v>295</v>
      </c>
      <c r="D78" s="722"/>
      <c r="E78" s="722"/>
      <c r="F78" s="722"/>
      <c r="G78" s="722"/>
      <c r="H78" s="722"/>
      <c r="I78" s="722"/>
      <c r="J78" s="722"/>
      <c r="K78" s="722"/>
      <c r="L78" s="722"/>
      <c r="M78" s="722"/>
      <c r="N78" s="722"/>
      <c r="O78" s="722"/>
      <c r="P78" s="722"/>
      <c r="Q78" s="722"/>
      <c r="R78" s="722"/>
      <c r="S78" s="722"/>
      <c r="T78" s="722"/>
      <c r="U78" s="722"/>
      <c r="V78" s="722"/>
      <c r="W78" s="722"/>
      <c r="X78" s="722"/>
      <c r="Y78" s="722"/>
      <c r="Z78" s="722"/>
      <c r="AA78" s="722"/>
      <c r="AB78" s="722"/>
      <c r="AC78" s="722"/>
      <c r="AD78" s="723"/>
      <c r="AE78" s="207"/>
      <c r="AF78" s="207"/>
      <c r="AG78" s="204"/>
      <c r="AH78" s="204"/>
      <c r="AI78" s="204"/>
      <c r="AJ78" s="204"/>
      <c r="AK78" s="204"/>
      <c r="AL78" s="204"/>
      <c r="AP78" s="183"/>
      <c r="AQ78" s="183"/>
      <c r="AR78" s="183"/>
      <c r="AY78" s="170"/>
      <c r="BQ78" s="4"/>
      <c r="BR78" s="5"/>
      <c r="BS78" s="5"/>
      <c r="BT78" s="6"/>
      <c r="BY78" s="169"/>
      <c r="BZ78" s="169"/>
    </row>
    <row r="79" spans="2:78" ht="15.75">
      <c r="B79" s="209">
        <v>42940</v>
      </c>
      <c r="C79" s="528" t="s">
        <v>296</v>
      </c>
      <c r="D79" s="529"/>
      <c r="E79" s="529"/>
      <c r="F79" s="529"/>
      <c r="G79" s="529"/>
      <c r="H79" s="529"/>
      <c r="I79" s="529"/>
      <c r="J79" s="529"/>
      <c r="K79" s="529"/>
      <c r="L79" s="529"/>
      <c r="M79" s="529"/>
      <c r="N79" s="529"/>
      <c r="O79" s="529"/>
      <c r="P79" s="529"/>
      <c r="Q79" s="529"/>
      <c r="R79" s="529"/>
      <c r="S79" s="529"/>
      <c r="T79" s="529"/>
      <c r="U79" s="529"/>
      <c r="V79" s="529"/>
      <c r="W79" s="529"/>
      <c r="X79" s="529"/>
      <c r="Y79" s="529"/>
      <c r="Z79" s="529"/>
      <c r="AA79" s="529"/>
      <c r="AB79" s="529"/>
      <c r="AC79" s="529"/>
      <c r="AD79" s="530"/>
      <c r="AE79" s="207"/>
      <c r="AF79" s="207"/>
      <c r="AG79" s="204"/>
      <c r="AH79" s="204"/>
      <c r="AI79" s="204"/>
      <c r="AJ79" s="204"/>
      <c r="AK79" s="204"/>
      <c r="AL79" s="204"/>
      <c r="AP79" s="183"/>
      <c r="AQ79" s="183"/>
      <c r="AR79" s="183"/>
      <c r="AY79" s="170"/>
      <c r="BQ79" s="4"/>
      <c r="BR79" s="5"/>
      <c r="BS79" s="5"/>
      <c r="BT79" s="6"/>
      <c r="BY79" s="169"/>
      <c r="BZ79" s="169"/>
    </row>
    <row r="80" spans="2:78" ht="15.75">
      <c r="B80" s="209">
        <v>42941</v>
      </c>
      <c r="C80" s="721" t="s">
        <v>293</v>
      </c>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3"/>
      <c r="AE80" s="207"/>
      <c r="AF80" s="207"/>
      <c r="AG80" s="204"/>
      <c r="AH80" s="204"/>
      <c r="AI80" s="204"/>
      <c r="AJ80" s="204"/>
      <c r="AK80" s="204"/>
      <c r="AL80" s="204"/>
      <c r="AP80" s="183"/>
      <c r="AQ80" s="183"/>
      <c r="AR80" s="183"/>
      <c r="AY80" s="170"/>
      <c r="BQ80" s="4"/>
      <c r="BR80" s="5"/>
      <c r="BS80" s="5"/>
      <c r="BT80" s="6"/>
      <c r="BY80" s="169"/>
      <c r="BZ80" s="169"/>
    </row>
    <row r="81" spans="2:78" ht="15.75">
      <c r="B81" s="209">
        <v>42942</v>
      </c>
      <c r="C81" s="721" t="s">
        <v>293</v>
      </c>
      <c r="D81" s="722"/>
      <c r="E81" s="722"/>
      <c r="F81" s="722"/>
      <c r="G81" s="722"/>
      <c r="H81" s="722"/>
      <c r="I81" s="722"/>
      <c r="J81" s="722"/>
      <c r="K81" s="722"/>
      <c r="L81" s="722"/>
      <c r="M81" s="722"/>
      <c r="N81" s="722"/>
      <c r="O81" s="722"/>
      <c r="P81" s="722"/>
      <c r="Q81" s="722"/>
      <c r="R81" s="722"/>
      <c r="S81" s="722"/>
      <c r="T81" s="722"/>
      <c r="U81" s="722"/>
      <c r="V81" s="722"/>
      <c r="W81" s="722"/>
      <c r="X81" s="722"/>
      <c r="Y81" s="722"/>
      <c r="Z81" s="722"/>
      <c r="AA81" s="722"/>
      <c r="AB81" s="722"/>
      <c r="AC81" s="722"/>
      <c r="AD81" s="723"/>
      <c r="AE81" s="207"/>
      <c r="AF81" s="207"/>
      <c r="AG81" s="204"/>
      <c r="AH81" s="204"/>
      <c r="AI81" s="204"/>
      <c r="AJ81" s="204"/>
      <c r="AK81" s="204"/>
      <c r="AL81" s="204"/>
      <c r="AP81" s="183"/>
      <c r="AQ81" s="183"/>
      <c r="AR81" s="183"/>
      <c r="AY81" s="170"/>
      <c r="BQ81" s="4"/>
      <c r="BR81" s="5"/>
      <c r="BS81" s="5"/>
      <c r="BT81" s="6"/>
      <c r="BY81" s="169"/>
      <c r="BZ81" s="169"/>
    </row>
    <row r="82" spans="2:78" ht="15.75">
      <c r="B82" s="209">
        <v>42943</v>
      </c>
      <c r="C82" s="721" t="s">
        <v>291</v>
      </c>
      <c r="D82" s="722"/>
      <c r="E82" s="722"/>
      <c r="F82" s="722"/>
      <c r="G82" s="722"/>
      <c r="H82" s="722"/>
      <c r="I82" s="722"/>
      <c r="J82" s="722"/>
      <c r="K82" s="722"/>
      <c r="L82" s="722"/>
      <c r="M82" s="722"/>
      <c r="N82" s="722"/>
      <c r="O82" s="722"/>
      <c r="P82" s="722"/>
      <c r="Q82" s="722"/>
      <c r="R82" s="722"/>
      <c r="S82" s="722"/>
      <c r="T82" s="722"/>
      <c r="U82" s="722"/>
      <c r="V82" s="722"/>
      <c r="W82" s="722"/>
      <c r="X82" s="722"/>
      <c r="Y82" s="722"/>
      <c r="Z82" s="722"/>
      <c r="AA82" s="722"/>
      <c r="AB82" s="722"/>
      <c r="AC82" s="722"/>
      <c r="AD82" s="723"/>
      <c r="AE82" s="207"/>
      <c r="AF82" s="207"/>
      <c r="AG82" s="204"/>
      <c r="AH82" s="204"/>
      <c r="AI82" s="204"/>
      <c r="AJ82" s="204"/>
      <c r="AK82" s="204"/>
      <c r="AL82" s="204"/>
      <c r="AP82" s="183"/>
      <c r="AQ82" s="183"/>
      <c r="AR82" s="183"/>
      <c r="AY82" s="170"/>
      <c r="BQ82" s="4"/>
      <c r="BR82" s="5"/>
      <c r="BS82" s="5"/>
      <c r="BT82" s="6"/>
      <c r="BY82" s="169"/>
      <c r="BZ82" s="169"/>
    </row>
    <row r="83" spans="2:78" ht="15.75">
      <c r="B83" s="209">
        <v>42944</v>
      </c>
      <c r="C83" s="528" t="s">
        <v>297</v>
      </c>
      <c r="D83" s="529"/>
      <c r="E83" s="529"/>
      <c r="F83" s="529"/>
      <c r="G83" s="529"/>
      <c r="H83" s="529"/>
      <c r="I83" s="529"/>
      <c r="J83" s="529"/>
      <c r="K83" s="529"/>
      <c r="L83" s="529"/>
      <c r="M83" s="529"/>
      <c r="N83" s="529"/>
      <c r="O83" s="529"/>
      <c r="P83" s="529"/>
      <c r="Q83" s="529"/>
      <c r="R83" s="529"/>
      <c r="S83" s="529"/>
      <c r="T83" s="529"/>
      <c r="U83" s="529"/>
      <c r="V83" s="529"/>
      <c r="W83" s="529"/>
      <c r="X83" s="529"/>
      <c r="Y83" s="529"/>
      <c r="Z83" s="529"/>
      <c r="AA83" s="529"/>
      <c r="AB83" s="529"/>
      <c r="AC83" s="529"/>
      <c r="AD83" s="530"/>
      <c r="AE83" s="207"/>
      <c r="AF83" s="207"/>
      <c r="AG83" s="204"/>
      <c r="AH83" s="204"/>
      <c r="AI83" s="204"/>
      <c r="AJ83" s="204"/>
      <c r="AK83" s="204"/>
      <c r="AL83" s="204"/>
      <c r="AP83" s="183"/>
      <c r="AQ83" s="183"/>
      <c r="AR83" s="183"/>
      <c r="AY83" s="170"/>
      <c r="BQ83" s="4"/>
      <c r="BR83" s="5"/>
      <c r="BS83" s="5"/>
      <c r="BT83" s="6"/>
      <c r="BY83" s="169"/>
      <c r="BZ83" s="169"/>
    </row>
    <row r="84" spans="2:78" ht="15.75">
      <c r="B84" s="209">
        <v>42945</v>
      </c>
      <c r="C84" s="721" t="s">
        <v>244</v>
      </c>
      <c r="D84" s="722"/>
      <c r="E84" s="722"/>
      <c r="F84" s="722"/>
      <c r="G84" s="722"/>
      <c r="H84" s="722"/>
      <c r="I84" s="722"/>
      <c r="J84" s="722"/>
      <c r="K84" s="722"/>
      <c r="L84" s="722"/>
      <c r="M84" s="722"/>
      <c r="N84" s="722"/>
      <c r="O84" s="722"/>
      <c r="P84" s="722"/>
      <c r="Q84" s="722"/>
      <c r="R84" s="722"/>
      <c r="S84" s="722"/>
      <c r="T84" s="722"/>
      <c r="U84" s="722"/>
      <c r="V84" s="722"/>
      <c r="W84" s="722"/>
      <c r="X84" s="722"/>
      <c r="Y84" s="722"/>
      <c r="Z84" s="722"/>
      <c r="AA84" s="722"/>
      <c r="AB84" s="722"/>
      <c r="AC84" s="722"/>
      <c r="AD84" s="723"/>
      <c r="AE84" s="207"/>
      <c r="AF84" s="207"/>
      <c r="AG84" s="204"/>
      <c r="AH84" s="204"/>
      <c r="AI84" s="204"/>
      <c r="AJ84" s="204"/>
      <c r="AK84" s="204"/>
      <c r="AL84" s="204"/>
      <c r="AP84" s="183"/>
      <c r="AQ84" s="183"/>
      <c r="AR84" s="183"/>
      <c r="AY84" s="170"/>
      <c r="BQ84" s="4"/>
      <c r="BR84" s="5"/>
      <c r="BS84" s="5"/>
      <c r="BT84" s="6"/>
      <c r="BY84" s="169"/>
      <c r="BZ84" s="169"/>
    </row>
    <row r="85" spans="2:78" ht="15.75">
      <c r="B85" s="209">
        <v>42946</v>
      </c>
      <c r="C85" s="721" t="s">
        <v>285</v>
      </c>
      <c r="D85" s="722"/>
      <c r="E85" s="722"/>
      <c r="F85" s="722"/>
      <c r="G85" s="722"/>
      <c r="H85" s="722"/>
      <c r="I85" s="722"/>
      <c r="J85" s="722"/>
      <c r="K85" s="722"/>
      <c r="L85" s="722"/>
      <c r="M85" s="722"/>
      <c r="N85" s="722"/>
      <c r="O85" s="722"/>
      <c r="P85" s="722"/>
      <c r="Q85" s="722"/>
      <c r="R85" s="722"/>
      <c r="S85" s="722"/>
      <c r="T85" s="722"/>
      <c r="U85" s="722"/>
      <c r="V85" s="722"/>
      <c r="W85" s="722"/>
      <c r="X85" s="722"/>
      <c r="Y85" s="722"/>
      <c r="Z85" s="722"/>
      <c r="AA85" s="722"/>
      <c r="AB85" s="722"/>
      <c r="AC85" s="722"/>
      <c r="AD85" s="723"/>
      <c r="AE85" s="207"/>
      <c r="AF85" s="207"/>
      <c r="AG85" s="204"/>
      <c r="AH85" s="204"/>
      <c r="AI85" s="204"/>
      <c r="AJ85" s="204"/>
      <c r="AK85" s="204"/>
      <c r="AL85" s="204"/>
      <c r="AP85" s="183"/>
      <c r="AQ85" s="183"/>
      <c r="AR85" s="183"/>
      <c r="AY85" s="170"/>
      <c r="BQ85" s="4"/>
      <c r="BR85" s="5"/>
      <c r="BS85" s="5"/>
      <c r="BT85" s="6"/>
      <c r="BY85" s="169"/>
      <c r="BZ85" s="169"/>
    </row>
    <row r="86" spans="2:78" ht="15.75">
      <c r="B86" s="209">
        <v>42947</v>
      </c>
      <c r="C86" s="709" t="s">
        <v>298</v>
      </c>
      <c r="D86" s="710"/>
      <c r="E86" s="710"/>
      <c r="F86" s="710"/>
      <c r="G86" s="710"/>
      <c r="H86" s="710"/>
      <c r="I86" s="710"/>
      <c r="J86" s="710"/>
      <c r="K86" s="710"/>
      <c r="L86" s="710"/>
      <c r="M86" s="710"/>
      <c r="N86" s="710"/>
      <c r="O86" s="710"/>
      <c r="P86" s="710"/>
      <c r="Q86" s="710"/>
      <c r="R86" s="710"/>
      <c r="S86" s="710"/>
      <c r="T86" s="710"/>
      <c r="U86" s="710"/>
      <c r="V86" s="710"/>
      <c r="W86" s="710"/>
      <c r="X86" s="710"/>
      <c r="Y86" s="710"/>
      <c r="Z86" s="710"/>
      <c r="AA86" s="710"/>
      <c r="AB86" s="710"/>
      <c r="AC86" s="710"/>
      <c r="AD86" s="711"/>
      <c r="AE86" s="207"/>
      <c r="AF86" s="207"/>
      <c r="AG86" s="204"/>
      <c r="AH86" s="204"/>
      <c r="AI86" s="204"/>
      <c r="AJ86" s="204"/>
      <c r="AK86" s="204"/>
      <c r="AL86" s="204"/>
      <c r="AP86" s="183"/>
      <c r="AQ86" s="183"/>
      <c r="AR86" s="183"/>
      <c r="AY86" s="170"/>
      <c r="BQ86" s="4"/>
      <c r="BR86" s="5"/>
      <c r="BS86" s="5"/>
      <c r="BT86" s="6"/>
      <c r="BY86" s="169"/>
      <c r="BZ86" s="169"/>
    </row>
  </sheetData>
  <mergeCells count="114">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BZ3:BZ5"/>
    <mergeCell ref="G4:H4"/>
    <mergeCell ref="I4:J4"/>
    <mergeCell ref="K4:L4"/>
    <mergeCell ref="M4:N4"/>
    <mergeCell ref="BF4:BF5"/>
    <mergeCell ref="A6:A12"/>
    <mergeCell ref="A13:A19"/>
    <mergeCell ref="A20:A26"/>
    <mergeCell ref="BD3:BD5"/>
    <mergeCell ref="BE3:BE5"/>
    <mergeCell ref="AO3:AO5"/>
    <mergeCell ref="AP3:AP5"/>
    <mergeCell ref="BS3:BS5"/>
    <mergeCell ref="BO3:BO5"/>
    <mergeCell ref="BL4:BL5"/>
    <mergeCell ref="BM4:BM5"/>
    <mergeCell ref="AV3:AV5"/>
    <mergeCell ref="AW3:AW5"/>
    <mergeCell ref="AX3:AX5"/>
    <mergeCell ref="AZ3:AZ5"/>
    <mergeCell ref="BA3:BA5"/>
    <mergeCell ref="BB3:BB5"/>
    <mergeCell ref="BJ4:BJ5"/>
    <mergeCell ref="BW3:BW5"/>
    <mergeCell ref="BY3:BY5"/>
    <mergeCell ref="BU4:BU5"/>
    <mergeCell ref="BC3:BC5"/>
    <mergeCell ref="BP3:BP5"/>
    <mergeCell ref="BR3:BR5"/>
    <mergeCell ref="BV3:BV5"/>
    <mergeCell ref="A34:A40"/>
    <mergeCell ref="E46:F46"/>
    <mergeCell ref="A27:A33"/>
    <mergeCell ref="BG4:BG5"/>
    <mergeCell ref="BI4:BI5"/>
    <mergeCell ref="AQ3:AQ5"/>
    <mergeCell ref="AR3:AR5"/>
    <mergeCell ref="AS3:AS5"/>
    <mergeCell ref="AF3:AF5"/>
    <mergeCell ref="AG3:AG5"/>
    <mergeCell ref="AH3:AH5"/>
    <mergeCell ref="AI3:AI5"/>
    <mergeCell ref="BJ3:BK3"/>
    <mergeCell ref="BN3:BN5"/>
    <mergeCell ref="BK4:BK5"/>
    <mergeCell ref="AT3:AT5"/>
    <mergeCell ref="AU3:AU5"/>
    <mergeCell ref="C60:AD60"/>
    <mergeCell ref="C61:AD61"/>
    <mergeCell ref="G46:H46"/>
    <mergeCell ref="I46:J46"/>
    <mergeCell ref="K46:L46"/>
    <mergeCell ref="M46:N46"/>
    <mergeCell ref="O46:P46"/>
    <mergeCell ref="C55:AD55"/>
    <mergeCell ref="C56:AD56"/>
    <mergeCell ref="C57:AD57"/>
    <mergeCell ref="C58:AD58"/>
    <mergeCell ref="C59:AD59"/>
    <mergeCell ref="C72:AD72"/>
    <mergeCell ref="C73:AD73"/>
    <mergeCell ref="C62:AD62"/>
    <mergeCell ref="C63:AD63"/>
    <mergeCell ref="C64:AD64"/>
    <mergeCell ref="C65:AD65"/>
    <mergeCell ref="C66:AD66"/>
    <mergeCell ref="C67:AD67"/>
    <mergeCell ref="C68:AD68"/>
    <mergeCell ref="C69:AD69"/>
    <mergeCell ref="C70:AD70"/>
    <mergeCell ref="C71:AD71"/>
    <mergeCell ref="C74:AD74"/>
    <mergeCell ref="C75:AD75"/>
    <mergeCell ref="C76:AD76"/>
    <mergeCell ref="C77:AD77"/>
    <mergeCell ref="C86:AD86"/>
    <mergeCell ref="C80:AD80"/>
    <mergeCell ref="C81:AD81"/>
    <mergeCell ref="C82:AD82"/>
    <mergeCell ref="C83:AD83"/>
    <mergeCell ref="C84:AD84"/>
    <mergeCell ref="C85:AD85"/>
    <mergeCell ref="C78:AD78"/>
    <mergeCell ref="C79:AD79"/>
  </mergeCells>
  <phoneticPr fontId="0" type="noConversion"/>
  <conditionalFormatting sqref="Q13:S15">
    <cfRule type="cellIs" dxfId="12" priority="1" stopIfTrue="1" operator="greaterThan">
      <formula>3768</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Y83"/>
  <sheetViews>
    <sheetView workbookViewId="0">
      <pane xSplit="2" ySplit="5" topLeftCell="C63" activePane="bottomRight" state="frozen"/>
      <selection pane="topRight" activeCell="C1" sqref="C1"/>
      <selection pane="bottomLeft" activeCell="A6" sqref="A6"/>
      <selection pane="bottomRight" activeCell="AG41" sqref="AG41"/>
    </sheetView>
  </sheetViews>
  <sheetFormatPr defaultRowHeight="15"/>
  <cols>
    <col min="2" max="2" width="10.42578125" customWidth="1"/>
    <col min="32" max="32" width="10.140625" customWidth="1"/>
    <col min="38" max="38" width="9.42578125" customWidth="1"/>
    <col min="41" max="41" width="11" customWidth="1"/>
    <col min="42" max="42" width="10.7109375" customWidth="1"/>
    <col min="43" max="43" width="11.42578125" customWidth="1"/>
    <col min="56" max="56" width="9.5703125" bestFit="1" customWidth="1"/>
    <col min="68" max="68" width="8.85546875" customWidth="1"/>
    <col min="69" max="69" width="0.140625" customWidth="1"/>
    <col min="77" max="77" width="10.5703125"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X1" s="169"/>
      <c r="BY1" s="169"/>
    </row>
    <row r="2" spans="1:77" ht="18.75" thickBot="1">
      <c r="B2" s="597">
        <v>42948</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X2" s="169"/>
      <c r="BY2" s="169"/>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15"/>
      <c r="BR3" s="633" t="s">
        <v>59</v>
      </c>
      <c r="BS3" s="633" t="s">
        <v>60</v>
      </c>
      <c r="BT3" s="6"/>
      <c r="BU3" s="14" t="s">
        <v>61</v>
      </c>
      <c r="BV3" s="533" t="s">
        <v>62</v>
      </c>
      <c r="BW3" s="533" t="s">
        <v>63</v>
      </c>
      <c r="BX3" s="715" t="s">
        <v>64</v>
      </c>
      <c r="BY3" s="715" t="s">
        <v>65</v>
      </c>
    </row>
    <row r="4" spans="1:77"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15"/>
      <c r="BR4" s="633"/>
      <c r="BS4" s="633"/>
      <c r="BT4" s="6"/>
      <c r="BU4" s="539" t="s">
        <v>68</v>
      </c>
      <c r="BV4" s="534"/>
      <c r="BW4" s="534"/>
      <c r="BX4" s="716"/>
      <c r="BY4" s="716"/>
    </row>
    <row r="5" spans="1:77"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15"/>
      <c r="BR5" s="633"/>
      <c r="BS5" s="633"/>
      <c r="BT5" s="6"/>
      <c r="BU5" s="540"/>
      <c r="BV5" s="535"/>
      <c r="BW5" s="535"/>
      <c r="BX5" s="717"/>
      <c r="BY5" s="717"/>
    </row>
    <row r="6" spans="1:77" ht="12.75" customHeight="1">
      <c r="A6" s="718" t="s">
        <v>283</v>
      </c>
      <c r="B6" s="24">
        <v>42946</v>
      </c>
      <c r="C6" s="25">
        <v>94.3</v>
      </c>
      <c r="D6" s="345">
        <v>0.66900000000000004</v>
      </c>
      <c r="E6" s="27">
        <v>101</v>
      </c>
      <c r="F6" s="27">
        <v>87</v>
      </c>
      <c r="G6" s="28">
        <v>24</v>
      </c>
      <c r="H6" s="28">
        <v>0</v>
      </c>
      <c r="I6" s="28">
        <v>24</v>
      </c>
      <c r="J6" s="28">
        <v>0</v>
      </c>
      <c r="K6" s="29">
        <v>0</v>
      </c>
      <c r="L6" s="29">
        <v>0</v>
      </c>
      <c r="M6" s="29">
        <v>0</v>
      </c>
      <c r="N6" s="29">
        <v>0</v>
      </c>
      <c r="O6" s="29">
        <v>0</v>
      </c>
      <c r="P6" s="29">
        <v>0</v>
      </c>
      <c r="Q6" s="29">
        <v>3455</v>
      </c>
      <c r="R6" s="30">
        <v>2909</v>
      </c>
      <c r="S6" s="30">
        <v>2909</v>
      </c>
      <c r="T6" s="31">
        <v>2838</v>
      </c>
      <c r="U6" s="31">
        <v>2939</v>
      </c>
      <c r="V6" s="28">
        <v>41</v>
      </c>
      <c r="W6" s="28">
        <v>0</v>
      </c>
      <c r="X6" s="28">
        <v>40</v>
      </c>
      <c r="Y6" s="28">
        <v>0</v>
      </c>
      <c r="Z6" s="28">
        <v>60</v>
      </c>
      <c r="AA6" s="27">
        <v>0</v>
      </c>
      <c r="AB6" s="32">
        <f t="shared" ref="AB6:AB40" si="0">U6-T6+AX6</f>
        <v>101</v>
      </c>
      <c r="AC6" s="33">
        <f t="shared" ref="AC6:AC40" si="1">T6-S6</f>
        <v>-71</v>
      </c>
      <c r="AD6" s="27">
        <v>125</v>
      </c>
      <c r="AE6" s="34">
        <f t="shared" ref="AE6:AE40" si="2">IF(AD6&gt;0, U6/(AD6*24),"no data")</f>
        <v>0.97966666666666669</v>
      </c>
      <c r="AF6" s="35">
        <f t="shared" ref="AF6:AF40" si="3">IF(Q6&gt;0,Q6/24,"no data")</f>
        <v>143.95833333333334</v>
      </c>
      <c r="AG6" s="34">
        <f t="shared" ref="AG6:AG40" si="4">IF(T6&gt;0,(T6/Q6),"no data")</f>
        <v>0.82141823444283646</v>
      </c>
      <c r="AH6" s="36">
        <f t="shared" ref="AH6:AH40" si="5">(1440-((V6*W6)+(X6*Y6)+(Z6*AA6))/(V6+X6+Z6))/1440</f>
        <v>1</v>
      </c>
      <c r="AI6" s="37">
        <f t="shared" ref="AI6:AI40" si="6">IF(T6&gt;0,(1440-((W6*V6+AR6*AS6)+(Y6*X6+AT6*AU6)+(Z6*AA6+AV6*AW6))/(V6+X6+Z6))/1440,"no data")</f>
        <v>0.86524822695035464</v>
      </c>
      <c r="AJ6" s="365">
        <v>8.01</v>
      </c>
      <c r="AK6" s="40">
        <v>138.6</v>
      </c>
      <c r="AL6" s="40">
        <f t="shared" ref="AL6:AL40" si="7">AJ6*AK6</f>
        <v>1110.1859999999999</v>
      </c>
      <c r="AM6" s="49">
        <v>24.800999999999998</v>
      </c>
      <c r="AN6" s="27">
        <v>947</v>
      </c>
      <c r="AO6" s="42">
        <f t="shared" ref="AO6:AO40" si="8">AM6*AN6</f>
        <v>23486.546999999999</v>
      </c>
      <c r="AP6" s="43">
        <f t="shared" ref="AP6:AP40" si="9">IF(T6&gt;0,((((AJ6*AK6)+(AM6*AN6))/(T6*1000))*1000000),"no data")</f>
        <v>8666.924947145877</v>
      </c>
      <c r="AQ6" s="40">
        <f t="shared" ref="AQ6:AQ40" si="10">R6/24</f>
        <v>121.20833333333333</v>
      </c>
      <c r="AR6" s="27">
        <v>0</v>
      </c>
      <c r="AS6" s="45">
        <v>0</v>
      </c>
      <c r="AT6" s="45">
        <v>0</v>
      </c>
      <c r="AU6" s="27">
        <v>0</v>
      </c>
      <c r="AV6" s="45">
        <v>19</v>
      </c>
      <c r="AW6" s="27">
        <v>1440</v>
      </c>
      <c r="AX6" s="27">
        <v>0</v>
      </c>
      <c r="AY6" s="4"/>
      <c r="AZ6" s="46">
        <v>981</v>
      </c>
      <c r="BA6" s="46">
        <v>972</v>
      </c>
      <c r="BB6" s="46">
        <v>986</v>
      </c>
      <c r="BC6" s="46">
        <f t="shared" ref="BC6:BC40" si="11">BA6-AZ6</f>
        <v>-9</v>
      </c>
      <c r="BD6" s="46">
        <f t="shared" ref="BD6:BD42" si="12">AP6</f>
        <v>8666.924947145877</v>
      </c>
      <c r="BE6" s="136">
        <f t="shared" ref="BE6:BE27" si="13">BB6/24</f>
        <v>41.083333333333336</v>
      </c>
      <c r="BF6" s="48">
        <v>0</v>
      </c>
      <c r="BG6" s="49">
        <v>0</v>
      </c>
      <c r="BH6" s="50">
        <v>28.7</v>
      </c>
      <c r="BI6" s="51">
        <v>26.69</v>
      </c>
      <c r="BJ6" s="52">
        <v>21.75</v>
      </c>
      <c r="BK6" s="52">
        <v>23.02</v>
      </c>
      <c r="BL6" s="52">
        <v>982.92</v>
      </c>
      <c r="BM6" s="50">
        <v>50.09</v>
      </c>
      <c r="BN6" s="53">
        <v>0.93340000000000001</v>
      </c>
      <c r="BO6" s="47">
        <v>96.12</v>
      </c>
      <c r="BP6" s="47">
        <v>86.82</v>
      </c>
      <c r="BQ6" s="54">
        <f>BP6-BO6</f>
        <v>-9.3000000000000114</v>
      </c>
      <c r="BR6" s="46">
        <v>12782</v>
      </c>
      <c r="BS6" s="46">
        <v>12593</v>
      </c>
      <c r="BT6" s="56">
        <f t="shared" ref="BT6:BT41" si="14">BS6-BR6</f>
        <v>-189</v>
      </c>
      <c r="BU6" s="46">
        <f t="shared" ref="BU6:BU40" si="15">BF6+BG6</f>
        <v>0</v>
      </c>
      <c r="BV6" s="67">
        <v>0</v>
      </c>
      <c r="BW6" s="67">
        <v>0</v>
      </c>
      <c r="BX6" s="67">
        <v>24</v>
      </c>
      <c r="BY6" s="67">
        <v>11.16</v>
      </c>
    </row>
    <row r="7" spans="1:77">
      <c r="A7" s="718"/>
      <c r="B7" s="24">
        <v>42947</v>
      </c>
      <c r="C7" s="25">
        <v>95.5</v>
      </c>
      <c r="D7" s="345">
        <v>0.66900000000000004</v>
      </c>
      <c r="E7" s="27">
        <v>104</v>
      </c>
      <c r="F7" s="27">
        <v>88</v>
      </c>
      <c r="G7" s="28">
        <v>24</v>
      </c>
      <c r="H7" s="28">
        <v>0</v>
      </c>
      <c r="I7" s="28">
        <v>24</v>
      </c>
      <c r="J7" s="28">
        <v>0</v>
      </c>
      <c r="K7" s="29">
        <v>0</v>
      </c>
      <c r="L7" s="29">
        <v>0</v>
      </c>
      <c r="M7" s="29">
        <v>0</v>
      </c>
      <c r="N7" s="29">
        <v>0</v>
      </c>
      <c r="O7" s="29">
        <v>11</v>
      </c>
      <c r="P7" s="29">
        <v>30</v>
      </c>
      <c r="Q7" s="29">
        <v>3445</v>
      </c>
      <c r="R7" s="30">
        <v>3078</v>
      </c>
      <c r="S7" s="30">
        <v>3078</v>
      </c>
      <c r="T7" s="31">
        <v>3008</v>
      </c>
      <c r="U7" s="31">
        <v>3117</v>
      </c>
      <c r="V7" s="28">
        <v>41</v>
      </c>
      <c r="W7" s="28">
        <v>0</v>
      </c>
      <c r="X7" s="28">
        <v>40</v>
      </c>
      <c r="Y7" s="28">
        <v>0</v>
      </c>
      <c r="Z7" s="28">
        <v>60</v>
      </c>
      <c r="AA7" s="27">
        <v>0</v>
      </c>
      <c r="AB7" s="32">
        <f t="shared" si="0"/>
        <v>109</v>
      </c>
      <c r="AC7" s="33">
        <f t="shared" si="1"/>
        <v>-70</v>
      </c>
      <c r="AD7" s="27">
        <v>139</v>
      </c>
      <c r="AE7" s="34">
        <f t="shared" si="2"/>
        <v>0.93435251798561147</v>
      </c>
      <c r="AF7" s="35">
        <f t="shared" si="3"/>
        <v>143.54166666666666</v>
      </c>
      <c r="AG7" s="34">
        <f t="shared" si="4"/>
        <v>0.87314949201741654</v>
      </c>
      <c r="AH7" s="36">
        <f t="shared" si="5"/>
        <v>1</v>
      </c>
      <c r="AI7" s="37">
        <f t="shared" si="6"/>
        <v>0.92981678486997643</v>
      </c>
      <c r="AJ7" s="49">
        <v>8.0050000000000008</v>
      </c>
      <c r="AK7" s="40">
        <v>136.43</v>
      </c>
      <c r="AL7" s="40">
        <f t="shared" si="7"/>
        <v>1092.1221500000001</v>
      </c>
      <c r="AM7" s="49">
        <v>27.003</v>
      </c>
      <c r="AN7" s="27">
        <v>947</v>
      </c>
      <c r="AO7" s="42">
        <f t="shared" si="8"/>
        <v>25571.841</v>
      </c>
      <c r="AP7" s="43">
        <f t="shared" si="9"/>
        <v>8864.3494514627655</v>
      </c>
      <c r="AQ7" s="40">
        <f t="shared" si="10"/>
        <v>128.25</v>
      </c>
      <c r="AR7" s="27">
        <v>0</v>
      </c>
      <c r="AS7" s="45">
        <v>0</v>
      </c>
      <c r="AT7" s="45">
        <v>0</v>
      </c>
      <c r="AU7" s="27">
        <v>0</v>
      </c>
      <c r="AV7" s="45">
        <v>19</v>
      </c>
      <c r="AW7" s="27">
        <v>750</v>
      </c>
      <c r="AX7" s="27">
        <v>0</v>
      </c>
      <c r="AY7" s="4"/>
      <c r="AZ7" s="46">
        <v>973</v>
      </c>
      <c r="BA7" s="46">
        <v>968</v>
      </c>
      <c r="BB7" s="46">
        <v>1176</v>
      </c>
      <c r="BC7" s="46">
        <f t="shared" si="11"/>
        <v>-5</v>
      </c>
      <c r="BD7" s="46">
        <f t="shared" si="12"/>
        <v>8864.3494514627655</v>
      </c>
      <c r="BE7" s="136">
        <f t="shared" si="13"/>
        <v>49</v>
      </c>
      <c r="BF7" s="48">
        <v>1.08</v>
      </c>
      <c r="BG7" s="49">
        <v>1.08</v>
      </c>
      <c r="BH7" s="50">
        <v>28.57</v>
      </c>
      <c r="BI7" s="51">
        <v>26.62</v>
      </c>
      <c r="BJ7" s="52">
        <v>21.8</v>
      </c>
      <c r="BK7" s="52">
        <v>23.1</v>
      </c>
      <c r="BL7" s="52">
        <v>981.79</v>
      </c>
      <c r="BM7" s="50">
        <v>50.08</v>
      </c>
      <c r="BN7" s="53">
        <v>0.93379999999999996</v>
      </c>
      <c r="BO7" s="47">
        <v>96.23</v>
      </c>
      <c r="BP7" s="47">
        <v>86.84</v>
      </c>
      <c r="BQ7" s="54">
        <f>BP7-BO7</f>
        <v>-9.39</v>
      </c>
      <c r="BR7" s="46">
        <v>12845</v>
      </c>
      <c r="BS7" s="46">
        <v>12667</v>
      </c>
      <c r="BT7" s="56">
        <f t="shared" si="14"/>
        <v>-178</v>
      </c>
      <c r="BU7" s="46">
        <f t="shared" si="15"/>
        <v>2.16</v>
      </c>
      <c r="BV7" s="137">
        <v>11.770000000000001</v>
      </c>
      <c r="BW7" s="137">
        <v>11.680000000000001</v>
      </c>
      <c r="BX7" s="67">
        <v>24</v>
      </c>
      <c r="BY7" s="67">
        <v>7.5</v>
      </c>
    </row>
    <row r="8" spans="1:77">
      <c r="A8" s="718"/>
      <c r="B8" s="24">
        <v>42948</v>
      </c>
      <c r="C8" s="25">
        <v>94.26</v>
      </c>
      <c r="D8" s="345">
        <v>0.65720000000000001</v>
      </c>
      <c r="E8" s="27">
        <v>102</v>
      </c>
      <c r="F8" s="27">
        <v>89</v>
      </c>
      <c r="G8" s="28">
        <v>24</v>
      </c>
      <c r="H8" s="28">
        <v>0</v>
      </c>
      <c r="I8" s="28">
        <v>24</v>
      </c>
      <c r="J8" s="28">
        <v>0</v>
      </c>
      <c r="K8" s="29">
        <v>0</v>
      </c>
      <c r="L8" s="29">
        <v>0</v>
      </c>
      <c r="M8" s="29">
        <v>0</v>
      </c>
      <c r="N8" s="29">
        <v>0</v>
      </c>
      <c r="O8" s="29">
        <v>0</v>
      </c>
      <c r="P8" s="29">
        <v>0</v>
      </c>
      <c r="Q8" s="29">
        <v>3455</v>
      </c>
      <c r="R8" s="30">
        <v>2879</v>
      </c>
      <c r="S8" s="30">
        <v>2879</v>
      </c>
      <c r="T8" s="31">
        <v>2812</v>
      </c>
      <c r="U8" s="31">
        <v>2915</v>
      </c>
      <c r="V8" s="28">
        <v>40</v>
      </c>
      <c r="W8" s="28">
        <v>0</v>
      </c>
      <c r="X8" s="28">
        <v>41</v>
      </c>
      <c r="Y8" s="28">
        <v>0</v>
      </c>
      <c r="Z8" s="28">
        <v>60</v>
      </c>
      <c r="AA8" s="27">
        <v>0</v>
      </c>
      <c r="AB8" s="32">
        <f t="shared" si="0"/>
        <v>103</v>
      </c>
      <c r="AC8" s="33">
        <f t="shared" si="1"/>
        <v>-67</v>
      </c>
      <c r="AD8" s="27">
        <v>124</v>
      </c>
      <c r="AE8" s="34">
        <f t="shared" si="2"/>
        <v>0.979502688172043</v>
      </c>
      <c r="AF8" s="35">
        <f t="shared" si="3"/>
        <v>143.95833333333334</v>
      </c>
      <c r="AG8" s="34">
        <f t="shared" si="4"/>
        <v>0.81389290882778587</v>
      </c>
      <c r="AH8" s="36">
        <f t="shared" si="5"/>
        <v>1</v>
      </c>
      <c r="AI8" s="37">
        <f t="shared" si="6"/>
        <v>0.86524822695035464</v>
      </c>
      <c r="AJ8" s="413">
        <v>7.9660000000000002</v>
      </c>
      <c r="AK8" s="413">
        <v>137.47999999999999</v>
      </c>
      <c r="AL8" s="40">
        <f t="shared" si="7"/>
        <v>1095.1656799999998</v>
      </c>
      <c r="AM8" s="413">
        <v>24.683</v>
      </c>
      <c r="AN8" s="27">
        <v>944</v>
      </c>
      <c r="AO8" s="42">
        <f t="shared" si="8"/>
        <v>23300.752</v>
      </c>
      <c r="AP8" s="43">
        <f t="shared" si="9"/>
        <v>8675.6464011379794</v>
      </c>
      <c r="AQ8" s="40">
        <f t="shared" si="10"/>
        <v>119.95833333333333</v>
      </c>
      <c r="AR8" s="27">
        <v>0</v>
      </c>
      <c r="AS8" s="45">
        <v>0</v>
      </c>
      <c r="AT8" s="45">
        <v>0</v>
      </c>
      <c r="AU8" s="27">
        <v>0</v>
      </c>
      <c r="AV8" s="45">
        <v>19</v>
      </c>
      <c r="AW8" s="27">
        <v>1440</v>
      </c>
      <c r="AX8" s="27">
        <v>0</v>
      </c>
      <c r="AY8" s="4"/>
      <c r="AZ8" s="46">
        <v>954</v>
      </c>
      <c r="BA8" s="46">
        <v>975</v>
      </c>
      <c r="BB8" s="46">
        <v>986</v>
      </c>
      <c r="BC8" s="46">
        <f t="shared" si="11"/>
        <v>21</v>
      </c>
      <c r="BD8" s="46">
        <f t="shared" si="12"/>
        <v>8675.6464011379794</v>
      </c>
      <c r="BE8" s="136">
        <f t="shared" si="13"/>
        <v>41.083333333333336</v>
      </c>
      <c r="BF8" s="48">
        <v>0</v>
      </c>
      <c r="BG8" s="49">
        <v>0</v>
      </c>
      <c r="BH8" s="50">
        <v>25.92</v>
      </c>
      <c r="BI8" s="51">
        <v>26.21</v>
      </c>
      <c r="BJ8" s="52">
        <v>21.81</v>
      </c>
      <c r="BK8" s="52">
        <v>23.31</v>
      </c>
      <c r="BL8" s="52">
        <v>982.42</v>
      </c>
      <c r="BM8" s="50">
        <v>50.06</v>
      </c>
      <c r="BN8" s="53">
        <v>0.93369999999999997</v>
      </c>
      <c r="BO8" s="47">
        <v>93.8</v>
      </c>
      <c r="BP8" s="47">
        <v>86.79</v>
      </c>
      <c r="BQ8" s="50"/>
      <c r="BR8" s="46">
        <v>12924</v>
      </c>
      <c r="BS8" s="46">
        <v>12593</v>
      </c>
      <c r="BT8" s="56">
        <f t="shared" si="14"/>
        <v>-331</v>
      </c>
      <c r="BU8" s="46">
        <f t="shared" si="15"/>
        <v>0</v>
      </c>
      <c r="BV8" s="137">
        <v>0</v>
      </c>
      <c r="BW8" s="137">
        <v>0</v>
      </c>
      <c r="BX8" s="47">
        <v>18.43</v>
      </c>
      <c r="BY8" s="47">
        <v>2.76</v>
      </c>
    </row>
    <row r="9" spans="1:77">
      <c r="A9" s="718"/>
      <c r="B9" s="24">
        <v>42949</v>
      </c>
      <c r="C9" s="25">
        <v>92.89</v>
      </c>
      <c r="D9" s="345">
        <v>0.66790000000000005</v>
      </c>
      <c r="E9" s="27">
        <v>99</v>
      </c>
      <c r="F9" s="27">
        <v>88</v>
      </c>
      <c r="G9" s="28">
        <v>24</v>
      </c>
      <c r="H9" s="28">
        <v>0</v>
      </c>
      <c r="I9" s="28">
        <v>24</v>
      </c>
      <c r="J9" s="28">
        <v>0</v>
      </c>
      <c r="K9" s="29">
        <v>0</v>
      </c>
      <c r="L9" s="29">
        <v>0</v>
      </c>
      <c r="M9" s="29">
        <v>0</v>
      </c>
      <c r="N9" s="29">
        <v>0</v>
      </c>
      <c r="O9" s="29">
        <v>0</v>
      </c>
      <c r="P9" s="29">
        <v>0</v>
      </c>
      <c r="Q9" s="29">
        <v>3472</v>
      </c>
      <c r="R9" s="30">
        <v>2929</v>
      </c>
      <c r="S9" s="30">
        <v>2929</v>
      </c>
      <c r="T9" s="31">
        <v>2861</v>
      </c>
      <c r="U9" s="31">
        <v>2962</v>
      </c>
      <c r="V9" s="28">
        <v>41</v>
      </c>
      <c r="W9" s="28">
        <v>0</v>
      </c>
      <c r="X9" s="28">
        <v>41</v>
      </c>
      <c r="Y9" s="28">
        <v>0</v>
      </c>
      <c r="Z9" s="28">
        <v>60</v>
      </c>
      <c r="AA9" s="27">
        <v>0</v>
      </c>
      <c r="AB9" s="32">
        <f t="shared" si="0"/>
        <v>101</v>
      </c>
      <c r="AC9" s="33">
        <f t="shared" si="1"/>
        <v>-68</v>
      </c>
      <c r="AD9" s="27">
        <v>126</v>
      </c>
      <c r="AE9" s="34">
        <f t="shared" si="2"/>
        <v>0.97949735449735453</v>
      </c>
      <c r="AF9" s="35">
        <f t="shared" si="3"/>
        <v>144.66666666666666</v>
      </c>
      <c r="AG9" s="34">
        <f t="shared" si="4"/>
        <v>0.82402073732718895</v>
      </c>
      <c r="AH9" s="36">
        <f t="shared" si="5"/>
        <v>1</v>
      </c>
      <c r="AI9" s="37">
        <f t="shared" si="6"/>
        <v>0.86619718309859162</v>
      </c>
      <c r="AJ9" s="413">
        <v>8.11</v>
      </c>
      <c r="AK9" s="413">
        <v>140.51</v>
      </c>
      <c r="AL9" s="40">
        <f t="shared" si="7"/>
        <v>1139.5360999999998</v>
      </c>
      <c r="AM9" s="413">
        <v>25.178999999999998</v>
      </c>
      <c r="AN9" s="27">
        <v>944</v>
      </c>
      <c r="AO9" s="42">
        <f t="shared" si="8"/>
        <v>23768.975999999999</v>
      </c>
      <c r="AP9" s="43">
        <f t="shared" si="9"/>
        <v>8706.2258301293259</v>
      </c>
      <c r="AQ9" s="40">
        <f t="shared" si="10"/>
        <v>122.04166666666667</v>
      </c>
      <c r="AR9" s="27">
        <v>0</v>
      </c>
      <c r="AS9" s="45">
        <v>0</v>
      </c>
      <c r="AT9" s="45">
        <v>0</v>
      </c>
      <c r="AU9" s="27">
        <v>0</v>
      </c>
      <c r="AV9" s="45">
        <v>19</v>
      </c>
      <c r="AW9" s="27">
        <v>1440</v>
      </c>
      <c r="AX9" s="27">
        <v>0</v>
      </c>
      <c r="AY9" s="4"/>
      <c r="AZ9" s="46">
        <v>990</v>
      </c>
      <c r="BA9" s="46">
        <v>979</v>
      </c>
      <c r="BB9" s="46">
        <v>993</v>
      </c>
      <c r="BC9" s="46">
        <f t="shared" si="11"/>
        <v>-11</v>
      </c>
      <c r="BD9" s="46">
        <f t="shared" si="12"/>
        <v>8706.2258301293259</v>
      </c>
      <c r="BE9" s="136">
        <f t="shared" si="13"/>
        <v>41.375</v>
      </c>
      <c r="BF9" s="48">
        <v>0</v>
      </c>
      <c r="BG9" s="49">
        <v>0</v>
      </c>
      <c r="BH9" s="50">
        <v>24</v>
      </c>
      <c r="BI9" s="51">
        <v>26.78</v>
      </c>
      <c r="BJ9" s="52">
        <v>21.83</v>
      </c>
      <c r="BK9" s="52">
        <v>23.39</v>
      </c>
      <c r="BL9" s="52">
        <v>981.7</v>
      </c>
      <c r="BM9" s="50">
        <v>50.1</v>
      </c>
      <c r="BN9" s="53">
        <v>0.93269999999999997</v>
      </c>
      <c r="BO9" s="47">
        <v>95.88</v>
      </c>
      <c r="BP9" s="47">
        <v>86.8</v>
      </c>
      <c r="BQ9" s="50"/>
      <c r="BR9" s="46">
        <v>12717</v>
      </c>
      <c r="BS9" s="46">
        <v>12546</v>
      </c>
      <c r="BT9" s="56">
        <f t="shared" si="14"/>
        <v>-171</v>
      </c>
      <c r="BU9" s="46">
        <f t="shared" si="15"/>
        <v>0</v>
      </c>
      <c r="BV9" s="137">
        <v>0</v>
      </c>
      <c r="BW9" s="137">
        <v>0</v>
      </c>
      <c r="BX9" s="47">
        <v>24</v>
      </c>
      <c r="BY9" s="47">
        <v>8.9600000000000009</v>
      </c>
    </row>
    <row r="10" spans="1:77">
      <c r="A10" s="718"/>
      <c r="B10" s="24">
        <v>42950</v>
      </c>
      <c r="C10" s="25">
        <v>93</v>
      </c>
      <c r="D10" s="345">
        <v>0.67</v>
      </c>
      <c r="E10" s="27">
        <v>101</v>
      </c>
      <c r="F10" s="27">
        <v>87</v>
      </c>
      <c r="G10" s="28">
        <v>24</v>
      </c>
      <c r="H10" s="28">
        <v>0</v>
      </c>
      <c r="I10" s="28">
        <v>24</v>
      </c>
      <c r="J10" s="28">
        <v>0</v>
      </c>
      <c r="K10" s="29">
        <v>0</v>
      </c>
      <c r="L10" s="29">
        <v>0</v>
      </c>
      <c r="M10" s="29">
        <v>0</v>
      </c>
      <c r="N10" s="29">
        <v>0</v>
      </c>
      <c r="O10" s="29">
        <v>0</v>
      </c>
      <c r="P10" s="29">
        <v>0</v>
      </c>
      <c r="Q10" s="29">
        <v>3464</v>
      </c>
      <c r="R10" s="30">
        <v>2922</v>
      </c>
      <c r="S10" s="30">
        <v>2922</v>
      </c>
      <c r="T10" s="31">
        <v>2854</v>
      </c>
      <c r="U10" s="31">
        <v>2956</v>
      </c>
      <c r="V10" s="28">
        <v>41</v>
      </c>
      <c r="W10" s="28">
        <v>0</v>
      </c>
      <c r="X10" s="28">
        <v>40</v>
      </c>
      <c r="Y10" s="28">
        <v>0</v>
      </c>
      <c r="Z10" s="28">
        <v>60</v>
      </c>
      <c r="AA10" s="27">
        <v>0</v>
      </c>
      <c r="AB10" s="32">
        <f t="shared" si="0"/>
        <v>102</v>
      </c>
      <c r="AC10" s="33">
        <f t="shared" si="1"/>
        <v>-68</v>
      </c>
      <c r="AD10" s="27">
        <v>126</v>
      </c>
      <c r="AE10" s="34">
        <f t="shared" si="2"/>
        <v>0.97751322751322756</v>
      </c>
      <c r="AF10" s="35">
        <f t="shared" si="3"/>
        <v>144.33333333333334</v>
      </c>
      <c r="AG10" s="34">
        <f t="shared" si="4"/>
        <v>0.82390300230946878</v>
      </c>
      <c r="AH10" s="36">
        <f t="shared" si="5"/>
        <v>1</v>
      </c>
      <c r="AI10" s="37">
        <f t="shared" si="6"/>
        <v>0.86524822695035464</v>
      </c>
      <c r="AJ10" s="413">
        <v>8.0909999999999993</v>
      </c>
      <c r="AK10" s="413">
        <v>139.38</v>
      </c>
      <c r="AL10" s="40">
        <f t="shared" si="7"/>
        <v>1127.7235799999999</v>
      </c>
      <c r="AM10" s="413">
        <v>25.045000000000002</v>
      </c>
      <c r="AN10" s="27">
        <v>943</v>
      </c>
      <c r="AO10" s="42">
        <f t="shared" si="8"/>
        <v>23617.435000000001</v>
      </c>
      <c r="AP10" s="43">
        <f t="shared" si="9"/>
        <v>8670.3428801681857</v>
      </c>
      <c r="AQ10" s="40">
        <f t="shared" si="10"/>
        <v>121.75</v>
      </c>
      <c r="AR10" s="27">
        <v>0</v>
      </c>
      <c r="AS10" s="45">
        <v>0</v>
      </c>
      <c r="AT10" s="45">
        <v>0</v>
      </c>
      <c r="AU10" s="27">
        <v>0</v>
      </c>
      <c r="AV10" s="45">
        <v>19</v>
      </c>
      <c r="AW10" s="27">
        <v>1440</v>
      </c>
      <c r="AX10" s="27">
        <v>0</v>
      </c>
      <c r="AY10" s="4"/>
      <c r="AZ10" s="46">
        <v>988</v>
      </c>
      <c r="BA10" s="46">
        <v>977</v>
      </c>
      <c r="BB10" s="46">
        <v>991</v>
      </c>
      <c r="BC10" s="46">
        <f t="shared" si="11"/>
        <v>-11</v>
      </c>
      <c r="BD10" s="46">
        <f t="shared" si="12"/>
        <v>8670.3428801681857</v>
      </c>
      <c r="BE10" s="136">
        <f t="shared" si="13"/>
        <v>41.291666666666664</v>
      </c>
      <c r="BF10" s="48">
        <v>0</v>
      </c>
      <c r="BG10" s="49">
        <v>0</v>
      </c>
      <c r="BH10" s="50">
        <v>24</v>
      </c>
      <c r="BI10" s="51">
        <v>26.75</v>
      </c>
      <c r="BJ10" s="52">
        <v>21.78</v>
      </c>
      <c r="BK10" s="52">
        <v>23.3</v>
      </c>
      <c r="BL10" s="52">
        <v>979.6</v>
      </c>
      <c r="BM10" s="50">
        <v>50.07</v>
      </c>
      <c r="BN10" s="53">
        <v>0.93289999999999995</v>
      </c>
      <c r="BO10" s="47">
        <v>95.86</v>
      </c>
      <c r="BP10" s="47">
        <v>86.72</v>
      </c>
      <c r="BQ10" s="50"/>
      <c r="BR10" s="46">
        <v>12725</v>
      </c>
      <c r="BS10" s="46">
        <v>12561</v>
      </c>
      <c r="BT10" s="56">
        <f t="shared" si="14"/>
        <v>-164</v>
      </c>
      <c r="BU10" s="46">
        <f t="shared" si="15"/>
        <v>0</v>
      </c>
      <c r="BV10" s="137">
        <v>0</v>
      </c>
      <c r="BW10" s="137">
        <v>0</v>
      </c>
      <c r="BX10" s="47">
        <v>24</v>
      </c>
      <c r="BY10" s="47">
        <v>8.9</v>
      </c>
    </row>
    <row r="11" spans="1:77">
      <c r="A11" s="718"/>
      <c r="B11" s="24">
        <v>42951</v>
      </c>
      <c r="C11" s="25">
        <v>93.5</v>
      </c>
      <c r="D11" s="345">
        <v>0.67</v>
      </c>
      <c r="E11" s="27">
        <v>101</v>
      </c>
      <c r="F11" s="27">
        <v>87</v>
      </c>
      <c r="G11" s="28">
        <v>24</v>
      </c>
      <c r="H11" s="28">
        <v>0</v>
      </c>
      <c r="I11" s="28">
        <v>24</v>
      </c>
      <c r="J11" s="28">
        <v>0</v>
      </c>
      <c r="K11" s="29">
        <v>0</v>
      </c>
      <c r="L11" s="29">
        <v>0</v>
      </c>
      <c r="M11" s="29">
        <v>0</v>
      </c>
      <c r="N11" s="29">
        <v>0</v>
      </c>
      <c r="O11" s="29">
        <v>0</v>
      </c>
      <c r="P11" s="29">
        <v>0</v>
      </c>
      <c r="Q11" s="29">
        <v>3459</v>
      </c>
      <c r="R11" s="30">
        <v>2916</v>
      </c>
      <c r="S11" s="30">
        <v>2916</v>
      </c>
      <c r="T11" s="31">
        <v>2848</v>
      </c>
      <c r="U11" s="31">
        <v>2948</v>
      </c>
      <c r="V11" s="28">
        <v>41</v>
      </c>
      <c r="W11" s="28">
        <v>0</v>
      </c>
      <c r="X11" s="28">
        <v>40</v>
      </c>
      <c r="Y11" s="28">
        <v>0</v>
      </c>
      <c r="Z11" s="28">
        <v>60</v>
      </c>
      <c r="AA11" s="27">
        <v>0</v>
      </c>
      <c r="AB11" s="32">
        <f t="shared" si="0"/>
        <v>100</v>
      </c>
      <c r="AC11" s="33">
        <f t="shared" si="1"/>
        <v>-68</v>
      </c>
      <c r="AD11" s="27">
        <v>125</v>
      </c>
      <c r="AE11" s="34">
        <f t="shared" si="2"/>
        <v>0.98266666666666669</v>
      </c>
      <c r="AF11" s="35">
        <f t="shared" si="3"/>
        <v>144.125</v>
      </c>
      <c r="AG11" s="34">
        <f t="shared" si="4"/>
        <v>0.8233593524139925</v>
      </c>
      <c r="AH11" s="36">
        <f t="shared" si="5"/>
        <v>1</v>
      </c>
      <c r="AI11" s="37">
        <f t="shared" si="6"/>
        <v>0.86524822695035464</v>
      </c>
      <c r="AJ11" s="413">
        <v>8.07</v>
      </c>
      <c r="AK11" s="413">
        <v>134.71</v>
      </c>
      <c r="AL11" s="40">
        <f t="shared" si="7"/>
        <v>1087.1097000000002</v>
      </c>
      <c r="AM11" s="413">
        <v>25.032</v>
      </c>
      <c r="AN11" s="27">
        <v>945</v>
      </c>
      <c r="AO11" s="42">
        <f t="shared" si="8"/>
        <v>23655.24</v>
      </c>
      <c r="AP11" s="43">
        <f t="shared" si="9"/>
        <v>8687.6227879213493</v>
      </c>
      <c r="AQ11" s="40">
        <f t="shared" si="10"/>
        <v>121.5</v>
      </c>
      <c r="AR11" s="27">
        <v>0</v>
      </c>
      <c r="AS11" s="45">
        <v>0</v>
      </c>
      <c r="AT11" s="45">
        <v>0</v>
      </c>
      <c r="AU11" s="27">
        <v>0</v>
      </c>
      <c r="AV11" s="45">
        <v>19</v>
      </c>
      <c r="AW11" s="27">
        <v>1440</v>
      </c>
      <c r="AX11" s="27">
        <v>0</v>
      </c>
      <c r="AY11" s="4"/>
      <c r="AZ11" s="46">
        <v>985</v>
      </c>
      <c r="BA11" s="46">
        <v>973</v>
      </c>
      <c r="BB11" s="46">
        <v>990</v>
      </c>
      <c r="BC11" s="46">
        <f t="shared" si="11"/>
        <v>-12</v>
      </c>
      <c r="BD11" s="46">
        <f t="shared" si="12"/>
        <v>8687.6227879213493</v>
      </c>
      <c r="BE11" s="136">
        <f t="shared" si="13"/>
        <v>41.25</v>
      </c>
      <c r="BF11" s="48">
        <v>0</v>
      </c>
      <c r="BG11" s="49">
        <v>0</v>
      </c>
      <c r="BH11" s="50">
        <v>24</v>
      </c>
      <c r="BI11" s="51">
        <v>26.7</v>
      </c>
      <c r="BJ11" s="52">
        <v>21.74</v>
      </c>
      <c r="BK11" s="52">
        <v>23.4</v>
      </c>
      <c r="BL11" s="52">
        <v>978.3</v>
      </c>
      <c r="BM11" s="50">
        <v>50.08</v>
      </c>
      <c r="BN11" s="53">
        <v>0.93430000000000002</v>
      </c>
      <c r="BO11" s="47">
        <v>95.85</v>
      </c>
      <c r="BP11" s="47">
        <v>86.71</v>
      </c>
      <c r="BQ11" s="50"/>
      <c r="BR11" s="46">
        <v>12729</v>
      </c>
      <c r="BS11" s="46">
        <v>12572</v>
      </c>
      <c r="BT11" s="56">
        <f t="shared" si="14"/>
        <v>-157</v>
      </c>
      <c r="BU11" s="46">
        <f t="shared" si="15"/>
        <v>0</v>
      </c>
      <c r="BV11" s="137">
        <v>0</v>
      </c>
      <c r="BW11" s="137">
        <v>0</v>
      </c>
      <c r="BX11" s="47">
        <v>24</v>
      </c>
      <c r="BY11" s="47">
        <v>4.7</v>
      </c>
    </row>
    <row r="12" spans="1:77">
      <c r="A12" s="718"/>
      <c r="B12" s="24">
        <v>42952</v>
      </c>
      <c r="C12" s="25">
        <v>94</v>
      </c>
      <c r="D12" s="345">
        <v>0.66</v>
      </c>
      <c r="E12" s="27">
        <v>102</v>
      </c>
      <c r="F12" s="27">
        <v>87</v>
      </c>
      <c r="G12" s="28">
        <v>24</v>
      </c>
      <c r="H12" s="28">
        <v>0</v>
      </c>
      <c r="I12" s="28">
        <v>24</v>
      </c>
      <c r="J12" s="28">
        <v>0</v>
      </c>
      <c r="K12" s="29">
        <v>0</v>
      </c>
      <c r="L12" s="29">
        <v>0</v>
      </c>
      <c r="M12" s="29">
        <v>0</v>
      </c>
      <c r="N12" s="29">
        <v>0</v>
      </c>
      <c r="O12" s="29">
        <v>0</v>
      </c>
      <c r="P12" s="29">
        <v>0</v>
      </c>
      <c r="Q12" s="29">
        <v>3459</v>
      </c>
      <c r="R12" s="30">
        <v>2926</v>
      </c>
      <c r="S12" s="30">
        <v>2926</v>
      </c>
      <c r="T12" s="31">
        <v>2856</v>
      </c>
      <c r="U12" s="31">
        <v>2958</v>
      </c>
      <c r="V12" s="28">
        <v>41</v>
      </c>
      <c r="W12" s="28">
        <v>0</v>
      </c>
      <c r="X12" s="28">
        <v>41</v>
      </c>
      <c r="Y12" s="28">
        <v>0</v>
      </c>
      <c r="Z12" s="28">
        <v>60</v>
      </c>
      <c r="AA12" s="27">
        <v>0</v>
      </c>
      <c r="AB12" s="32">
        <f t="shared" si="0"/>
        <v>102</v>
      </c>
      <c r="AC12" s="33">
        <f t="shared" si="1"/>
        <v>-70</v>
      </c>
      <c r="AD12" s="27">
        <v>125</v>
      </c>
      <c r="AE12" s="34">
        <f t="shared" si="2"/>
        <v>0.98599999999999999</v>
      </c>
      <c r="AF12" s="35">
        <f t="shared" si="3"/>
        <v>144.125</v>
      </c>
      <c r="AG12" s="34">
        <f t="shared" si="4"/>
        <v>0.82567215958369466</v>
      </c>
      <c r="AH12" s="36">
        <f t="shared" si="5"/>
        <v>1</v>
      </c>
      <c r="AI12" s="37">
        <f t="shared" si="6"/>
        <v>0.86619718309859162</v>
      </c>
      <c r="AJ12" s="413">
        <v>8.1</v>
      </c>
      <c r="AK12" s="413">
        <v>138.74</v>
      </c>
      <c r="AL12" s="40">
        <f t="shared" si="7"/>
        <v>1123.7940000000001</v>
      </c>
      <c r="AM12" s="413">
        <v>25.024000000000001</v>
      </c>
      <c r="AN12" s="27">
        <v>946</v>
      </c>
      <c r="AO12" s="42">
        <f t="shared" si="8"/>
        <v>23672.704000000002</v>
      </c>
      <c r="AP12" s="43">
        <f t="shared" si="9"/>
        <v>8682.2471988795514</v>
      </c>
      <c r="AQ12" s="40">
        <f t="shared" si="10"/>
        <v>121.91666666666667</v>
      </c>
      <c r="AR12" s="27">
        <v>0</v>
      </c>
      <c r="AS12" s="45">
        <v>0</v>
      </c>
      <c r="AT12" s="45">
        <v>0</v>
      </c>
      <c r="AU12" s="27">
        <v>0</v>
      </c>
      <c r="AV12" s="45">
        <v>19</v>
      </c>
      <c r="AW12" s="27">
        <v>1440</v>
      </c>
      <c r="AX12" s="27">
        <v>0</v>
      </c>
      <c r="AY12" s="4"/>
      <c r="AZ12" s="46">
        <v>987</v>
      </c>
      <c r="BA12" s="46">
        <v>979</v>
      </c>
      <c r="BB12" s="46">
        <v>992</v>
      </c>
      <c r="BC12" s="46">
        <f t="shared" si="11"/>
        <v>-8</v>
      </c>
      <c r="BD12" s="46">
        <f t="shared" si="12"/>
        <v>8682.2471988795514</v>
      </c>
      <c r="BE12" s="136">
        <f t="shared" si="13"/>
        <v>41.333333333333336</v>
      </c>
      <c r="BF12" s="48">
        <v>0</v>
      </c>
      <c r="BG12" s="49">
        <v>0</v>
      </c>
      <c r="BH12" s="50">
        <v>24</v>
      </c>
      <c r="BI12" s="51">
        <v>26.8</v>
      </c>
      <c r="BJ12" s="52">
        <v>21.8</v>
      </c>
      <c r="BK12" s="52">
        <v>23.4</v>
      </c>
      <c r="BL12" s="52">
        <v>980.4</v>
      </c>
      <c r="BM12" s="50">
        <v>50.13</v>
      </c>
      <c r="BN12" s="53">
        <v>0.93300000000000005</v>
      </c>
      <c r="BO12" s="47">
        <v>95.7</v>
      </c>
      <c r="BP12" s="47">
        <v>86.7</v>
      </c>
      <c r="BQ12" s="50"/>
      <c r="BR12" s="46">
        <v>12731</v>
      </c>
      <c r="BS12" s="46">
        <v>12570</v>
      </c>
      <c r="BT12" s="56">
        <f t="shared" si="14"/>
        <v>-161</v>
      </c>
      <c r="BU12" s="46">
        <f t="shared" si="15"/>
        <v>0</v>
      </c>
      <c r="BV12" s="137">
        <v>0</v>
      </c>
      <c r="BW12" s="137">
        <v>0</v>
      </c>
      <c r="BX12" s="47">
        <v>24</v>
      </c>
      <c r="BY12" s="47">
        <v>5.8</v>
      </c>
    </row>
    <row r="13" spans="1:77" ht="12.75" customHeight="1">
      <c r="A13" s="727" t="s">
        <v>299</v>
      </c>
      <c r="B13" s="68">
        <v>42953</v>
      </c>
      <c r="C13" s="69">
        <v>95</v>
      </c>
      <c r="D13" s="70">
        <v>0.64100000000000001</v>
      </c>
      <c r="E13" s="71">
        <v>103</v>
      </c>
      <c r="F13" s="71">
        <v>87</v>
      </c>
      <c r="G13" s="72">
        <v>24</v>
      </c>
      <c r="H13" s="72">
        <v>0</v>
      </c>
      <c r="I13" s="72">
        <v>24</v>
      </c>
      <c r="J13" s="72">
        <v>0</v>
      </c>
      <c r="K13" s="73">
        <v>0</v>
      </c>
      <c r="L13" s="73">
        <v>0</v>
      </c>
      <c r="M13" s="73">
        <v>0</v>
      </c>
      <c r="N13" s="73">
        <v>0</v>
      </c>
      <c r="O13" s="73">
        <v>0</v>
      </c>
      <c r="P13" s="73">
        <v>0</v>
      </c>
      <c r="Q13" s="74">
        <v>3450</v>
      </c>
      <c r="R13" s="75">
        <v>2922</v>
      </c>
      <c r="S13" s="75">
        <v>2922</v>
      </c>
      <c r="T13" s="76">
        <v>2858</v>
      </c>
      <c r="U13" s="76">
        <v>2957</v>
      </c>
      <c r="V13" s="71">
        <v>41</v>
      </c>
      <c r="W13" s="71">
        <v>0</v>
      </c>
      <c r="X13" s="71">
        <v>41</v>
      </c>
      <c r="Y13" s="71">
        <v>0</v>
      </c>
      <c r="Z13" s="71">
        <v>60</v>
      </c>
      <c r="AA13" s="71">
        <v>0</v>
      </c>
      <c r="AB13" s="77">
        <f t="shared" si="0"/>
        <v>99</v>
      </c>
      <c r="AC13" s="78">
        <f t="shared" si="1"/>
        <v>-64</v>
      </c>
      <c r="AD13" s="71">
        <v>126</v>
      </c>
      <c r="AE13" s="79">
        <f t="shared" si="2"/>
        <v>0.97784391534391535</v>
      </c>
      <c r="AF13" s="80">
        <f t="shared" si="3"/>
        <v>143.75</v>
      </c>
      <c r="AG13" s="79">
        <f t="shared" si="4"/>
        <v>0.82840579710144924</v>
      </c>
      <c r="AH13" s="81">
        <f t="shared" si="5"/>
        <v>1</v>
      </c>
      <c r="AI13" s="82">
        <f t="shared" si="6"/>
        <v>0.86619718309859162</v>
      </c>
      <c r="AJ13" s="414">
        <v>8.1199999999999992</v>
      </c>
      <c r="AK13" s="414">
        <v>138.1</v>
      </c>
      <c r="AL13" s="103">
        <f t="shared" si="7"/>
        <v>1121.3719999999998</v>
      </c>
      <c r="AM13" s="414">
        <v>25.079000000000001</v>
      </c>
      <c r="AN13" s="71">
        <v>945</v>
      </c>
      <c r="AO13" s="87">
        <f t="shared" si="8"/>
        <v>23699.654999999999</v>
      </c>
      <c r="AP13" s="88">
        <f t="shared" si="9"/>
        <v>8684.7540237928606</v>
      </c>
      <c r="AQ13" s="331">
        <f t="shared" si="10"/>
        <v>121.75</v>
      </c>
      <c r="AR13" s="90">
        <v>0</v>
      </c>
      <c r="AS13" s="71">
        <v>0</v>
      </c>
      <c r="AT13" s="91">
        <v>0</v>
      </c>
      <c r="AU13" s="91">
        <v>0</v>
      </c>
      <c r="AV13" s="71">
        <v>19</v>
      </c>
      <c r="AW13" s="91">
        <v>1440</v>
      </c>
      <c r="AX13" s="71">
        <v>0</v>
      </c>
      <c r="AY13" s="4"/>
      <c r="AZ13" s="71">
        <v>987</v>
      </c>
      <c r="BA13" s="71">
        <v>978</v>
      </c>
      <c r="BB13" s="71">
        <v>992</v>
      </c>
      <c r="BC13" s="92">
        <f t="shared" si="11"/>
        <v>-9</v>
      </c>
      <c r="BD13" s="93">
        <f t="shared" si="12"/>
        <v>8684.7540237928606</v>
      </c>
      <c r="BE13" s="94">
        <f t="shared" si="13"/>
        <v>41.333333333333336</v>
      </c>
      <c r="BF13" s="95">
        <v>0</v>
      </c>
      <c r="BG13" s="96">
        <v>0</v>
      </c>
      <c r="BH13" s="94">
        <v>24</v>
      </c>
      <c r="BI13" s="92">
        <v>26.8</v>
      </c>
      <c r="BJ13" s="92">
        <v>21.9</v>
      </c>
      <c r="BK13" s="92">
        <v>23.3</v>
      </c>
      <c r="BL13" s="92">
        <v>982.63</v>
      </c>
      <c r="BM13" s="94">
        <v>50.09</v>
      </c>
      <c r="BN13" s="97">
        <v>0.93359999999999999</v>
      </c>
      <c r="BO13" s="98">
        <v>95.6</v>
      </c>
      <c r="BP13" s="98">
        <v>86.6</v>
      </c>
      <c r="BQ13" s="131"/>
      <c r="BR13" s="99">
        <v>12762</v>
      </c>
      <c r="BS13" s="99">
        <v>12607</v>
      </c>
      <c r="BT13" s="56">
        <f t="shared" si="14"/>
        <v>-155</v>
      </c>
      <c r="BU13" s="92">
        <f t="shared" si="15"/>
        <v>0</v>
      </c>
      <c r="BV13" s="94">
        <v>0</v>
      </c>
      <c r="BW13" s="94">
        <v>0</v>
      </c>
      <c r="BX13" s="94">
        <v>24</v>
      </c>
      <c r="BY13" s="94">
        <v>10.85</v>
      </c>
    </row>
    <row r="14" spans="1:77">
      <c r="A14" s="727"/>
      <c r="B14" s="68">
        <v>42954</v>
      </c>
      <c r="C14" s="69">
        <v>95.2</v>
      </c>
      <c r="D14" s="70">
        <v>0.63100000000000001</v>
      </c>
      <c r="E14" s="71">
        <v>103</v>
      </c>
      <c r="F14" s="71">
        <v>88</v>
      </c>
      <c r="G14" s="72">
        <v>24</v>
      </c>
      <c r="H14" s="72">
        <v>0</v>
      </c>
      <c r="I14" s="72">
        <v>24</v>
      </c>
      <c r="J14" s="72">
        <v>0</v>
      </c>
      <c r="K14" s="73">
        <v>0</v>
      </c>
      <c r="L14" s="73">
        <v>0</v>
      </c>
      <c r="M14" s="73">
        <v>0</v>
      </c>
      <c r="N14" s="73">
        <v>0</v>
      </c>
      <c r="O14" s="73">
        <v>0</v>
      </c>
      <c r="P14" s="73">
        <v>0</v>
      </c>
      <c r="Q14" s="74">
        <v>3448</v>
      </c>
      <c r="R14" s="75">
        <v>2924</v>
      </c>
      <c r="S14" s="75">
        <v>2924</v>
      </c>
      <c r="T14" s="76">
        <v>2856</v>
      </c>
      <c r="U14" s="76">
        <v>2958</v>
      </c>
      <c r="V14" s="71">
        <v>41</v>
      </c>
      <c r="W14" s="71">
        <v>0</v>
      </c>
      <c r="X14" s="71">
        <v>41</v>
      </c>
      <c r="Y14" s="71">
        <v>0</v>
      </c>
      <c r="Z14" s="71">
        <v>60</v>
      </c>
      <c r="AA14" s="71">
        <v>0</v>
      </c>
      <c r="AB14" s="77">
        <f t="shared" si="0"/>
        <v>102</v>
      </c>
      <c r="AC14" s="78">
        <f t="shared" si="1"/>
        <v>-68</v>
      </c>
      <c r="AD14" s="71">
        <v>125</v>
      </c>
      <c r="AE14" s="79">
        <f t="shared" si="2"/>
        <v>0.98599999999999999</v>
      </c>
      <c r="AF14" s="80">
        <f t="shared" si="3"/>
        <v>143.66666666666666</v>
      </c>
      <c r="AG14" s="79">
        <f t="shared" si="4"/>
        <v>0.82830626450116007</v>
      </c>
      <c r="AH14" s="81">
        <f t="shared" si="5"/>
        <v>1</v>
      </c>
      <c r="AI14" s="82">
        <f t="shared" si="6"/>
        <v>0.86619718309859162</v>
      </c>
      <c r="AJ14" s="414">
        <v>8.09</v>
      </c>
      <c r="AK14" s="414">
        <v>137.09</v>
      </c>
      <c r="AL14" s="103">
        <f t="shared" si="7"/>
        <v>1109.0581</v>
      </c>
      <c r="AM14" s="414">
        <v>25.041</v>
      </c>
      <c r="AN14" s="71">
        <v>945</v>
      </c>
      <c r="AO14" s="87">
        <f t="shared" si="8"/>
        <v>23663.744999999999</v>
      </c>
      <c r="AP14" s="88">
        <f t="shared" si="9"/>
        <v>8673.9506652661057</v>
      </c>
      <c r="AQ14" s="331">
        <f t="shared" si="10"/>
        <v>121.83333333333333</v>
      </c>
      <c r="AR14" s="90">
        <v>0</v>
      </c>
      <c r="AS14" s="71">
        <v>0</v>
      </c>
      <c r="AT14" s="91">
        <v>0</v>
      </c>
      <c r="AU14" s="91">
        <v>0</v>
      </c>
      <c r="AV14" s="71">
        <v>19</v>
      </c>
      <c r="AW14" s="91">
        <v>1440</v>
      </c>
      <c r="AX14" s="71">
        <v>0</v>
      </c>
      <c r="AY14" s="4"/>
      <c r="AZ14" s="71">
        <v>987</v>
      </c>
      <c r="BA14" s="71">
        <v>977</v>
      </c>
      <c r="BB14" s="71">
        <v>994</v>
      </c>
      <c r="BC14" s="92">
        <f t="shared" si="11"/>
        <v>-10</v>
      </c>
      <c r="BD14" s="93">
        <f t="shared" si="12"/>
        <v>8673.9506652661057</v>
      </c>
      <c r="BE14" s="94">
        <f t="shared" si="13"/>
        <v>41.416666666666664</v>
      </c>
      <c r="BF14" s="95">
        <v>0</v>
      </c>
      <c r="BG14" s="96">
        <v>0</v>
      </c>
      <c r="BH14" s="94">
        <v>24</v>
      </c>
      <c r="BI14" s="92">
        <v>26.8</v>
      </c>
      <c r="BJ14" s="92">
        <v>21.9</v>
      </c>
      <c r="BK14" s="92">
        <v>23.3</v>
      </c>
      <c r="BL14" s="99">
        <v>983.7</v>
      </c>
      <c r="BM14" s="99">
        <v>50.09</v>
      </c>
      <c r="BN14" s="97">
        <v>0.93369999999999997</v>
      </c>
      <c r="BO14" s="94">
        <v>95.5</v>
      </c>
      <c r="BP14" s="94">
        <v>86.6</v>
      </c>
      <c r="BQ14" s="131"/>
      <c r="BR14" s="92">
        <v>12756</v>
      </c>
      <c r="BS14" s="92">
        <v>12592</v>
      </c>
      <c r="BT14" s="56">
        <f t="shared" si="14"/>
        <v>-164</v>
      </c>
      <c r="BU14" s="92">
        <f t="shared" si="15"/>
        <v>0</v>
      </c>
      <c r="BV14" s="94">
        <v>0</v>
      </c>
      <c r="BW14" s="94">
        <v>0</v>
      </c>
      <c r="BX14" s="94">
        <v>24</v>
      </c>
      <c r="BY14" s="94">
        <v>10.34</v>
      </c>
    </row>
    <row r="15" spans="1:77">
      <c r="A15" s="727"/>
      <c r="B15" s="68">
        <v>42955</v>
      </c>
      <c r="C15" s="69">
        <v>95.2</v>
      </c>
      <c r="D15" s="70">
        <v>0.61299999999999999</v>
      </c>
      <c r="E15" s="71">
        <v>104</v>
      </c>
      <c r="F15" s="71">
        <v>88</v>
      </c>
      <c r="G15" s="72">
        <v>24</v>
      </c>
      <c r="H15" s="72">
        <v>0</v>
      </c>
      <c r="I15" s="72">
        <v>24</v>
      </c>
      <c r="J15" s="72">
        <v>0</v>
      </c>
      <c r="K15" s="73">
        <v>0</v>
      </c>
      <c r="L15" s="73">
        <v>0</v>
      </c>
      <c r="M15" s="73">
        <v>0</v>
      </c>
      <c r="N15" s="73">
        <v>0</v>
      </c>
      <c r="O15" s="73">
        <v>0</v>
      </c>
      <c r="P15" s="73">
        <v>0</v>
      </c>
      <c r="Q15" s="74">
        <v>3447</v>
      </c>
      <c r="R15" s="75">
        <v>2926</v>
      </c>
      <c r="S15" s="75">
        <v>2926</v>
      </c>
      <c r="T15" s="76">
        <v>2861</v>
      </c>
      <c r="U15" s="76">
        <v>2961</v>
      </c>
      <c r="V15" s="71">
        <v>41</v>
      </c>
      <c r="W15" s="71">
        <v>0</v>
      </c>
      <c r="X15" s="71">
        <v>41</v>
      </c>
      <c r="Y15" s="71">
        <v>0</v>
      </c>
      <c r="Z15" s="71">
        <v>60</v>
      </c>
      <c r="AA15" s="71">
        <v>0</v>
      </c>
      <c r="AB15" s="77">
        <f t="shared" si="0"/>
        <v>100</v>
      </c>
      <c r="AC15" s="78">
        <f t="shared" si="1"/>
        <v>-65</v>
      </c>
      <c r="AD15" s="71">
        <v>125</v>
      </c>
      <c r="AE15" s="79">
        <f t="shared" si="2"/>
        <v>0.98699999999999999</v>
      </c>
      <c r="AF15" s="80">
        <f t="shared" si="3"/>
        <v>143.625</v>
      </c>
      <c r="AG15" s="79">
        <f t="shared" si="4"/>
        <v>0.82999709892660289</v>
      </c>
      <c r="AH15" s="81">
        <f t="shared" si="5"/>
        <v>1</v>
      </c>
      <c r="AI15" s="82">
        <f t="shared" si="6"/>
        <v>0.86619718309859162</v>
      </c>
      <c r="AJ15" s="414">
        <v>8.08</v>
      </c>
      <c r="AK15" s="414">
        <v>136.08000000000001</v>
      </c>
      <c r="AL15" s="103">
        <f t="shared" si="7"/>
        <v>1099.5264000000002</v>
      </c>
      <c r="AM15" s="414">
        <v>25.161000000000001</v>
      </c>
      <c r="AN15" s="71">
        <v>944</v>
      </c>
      <c r="AO15" s="87">
        <f t="shared" si="8"/>
        <v>23751.984</v>
      </c>
      <c r="AP15" s="88">
        <f t="shared" si="9"/>
        <v>8686.3021321216347</v>
      </c>
      <c r="AQ15" s="93">
        <f t="shared" si="10"/>
        <v>121.91666666666667</v>
      </c>
      <c r="AR15" s="101">
        <v>0</v>
      </c>
      <c r="AS15" s="71">
        <v>0</v>
      </c>
      <c r="AT15" s="91">
        <v>0</v>
      </c>
      <c r="AU15" s="91">
        <v>0</v>
      </c>
      <c r="AV15" s="71">
        <v>19</v>
      </c>
      <c r="AW15" s="91">
        <v>1440</v>
      </c>
      <c r="AX15" s="71">
        <v>0</v>
      </c>
      <c r="AY15" s="4"/>
      <c r="AZ15" s="71">
        <v>987</v>
      </c>
      <c r="BA15" s="71">
        <v>979</v>
      </c>
      <c r="BB15" s="71">
        <v>995</v>
      </c>
      <c r="BC15" s="92">
        <f t="shared" si="11"/>
        <v>-8</v>
      </c>
      <c r="BD15" s="93">
        <f t="shared" si="12"/>
        <v>8686.3021321216347</v>
      </c>
      <c r="BE15" s="94">
        <f t="shared" si="13"/>
        <v>41.458333333333336</v>
      </c>
      <c r="BF15" s="95">
        <v>0</v>
      </c>
      <c r="BG15" s="96">
        <v>0</v>
      </c>
      <c r="BH15" s="94">
        <v>24</v>
      </c>
      <c r="BI15" s="92">
        <v>26.8</v>
      </c>
      <c r="BJ15" s="92">
        <v>21.9</v>
      </c>
      <c r="BK15" s="92">
        <v>23.3</v>
      </c>
      <c r="BL15" s="99">
        <v>983.3</v>
      </c>
      <c r="BM15" s="99">
        <v>50.08</v>
      </c>
      <c r="BN15" s="97">
        <v>0.93389999999999995</v>
      </c>
      <c r="BO15" s="94">
        <v>95.3</v>
      </c>
      <c r="BP15" s="94">
        <v>86.6</v>
      </c>
      <c r="BQ15" s="131"/>
      <c r="BR15" s="92">
        <v>12744</v>
      </c>
      <c r="BS15" s="92">
        <v>12594</v>
      </c>
      <c r="BT15" s="56">
        <f t="shared" si="14"/>
        <v>-150</v>
      </c>
      <c r="BU15" s="92">
        <f t="shared" si="15"/>
        <v>0</v>
      </c>
      <c r="BV15" s="94">
        <v>0</v>
      </c>
      <c r="BW15" s="94">
        <v>0</v>
      </c>
      <c r="BX15" s="94">
        <v>24</v>
      </c>
      <c r="BY15" s="94">
        <v>10.76</v>
      </c>
    </row>
    <row r="16" spans="1:77">
      <c r="A16" s="727"/>
      <c r="B16" s="68">
        <v>42956</v>
      </c>
      <c r="C16" s="69">
        <v>94.5</v>
      </c>
      <c r="D16" s="70">
        <v>0.627</v>
      </c>
      <c r="E16" s="102">
        <v>102</v>
      </c>
      <c r="F16" s="102">
        <v>87</v>
      </c>
      <c r="G16" s="72">
        <v>24</v>
      </c>
      <c r="H16" s="72">
        <v>0</v>
      </c>
      <c r="I16" s="72">
        <v>24</v>
      </c>
      <c r="J16" s="72">
        <v>0</v>
      </c>
      <c r="K16" s="73">
        <v>0</v>
      </c>
      <c r="L16" s="73">
        <v>0</v>
      </c>
      <c r="M16" s="73">
        <v>0</v>
      </c>
      <c r="N16" s="73">
        <v>0</v>
      </c>
      <c r="O16" s="73">
        <v>0</v>
      </c>
      <c r="P16" s="73">
        <v>0</v>
      </c>
      <c r="Q16" s="74">
        <v>3457</v>
      </c>
      <c r="R16" s="75">
        <v>2923</v>
      </c>
      <c r="S16" s="75">
        <v>2923</v>
      </c>
      <c r="T16" s="76">
        <v>2862</v>
      </c>
      <c r="U16" s="76">
        <v>2964</v>
      </c>
      <c r="V16" s="71">
        <v>41</v>
      </c>
      <c r="W16" s="102">
        <v>0</v>
      </c>
      <c r="X16" s="102">
        <v>41</v>
      </c>
      <c r="Y16" s="102">
        <v>0</v>
      </c>
      <c r="Z16" s="102">
        <v>60</v>
      </c>
      <c r="AA16" s="102">
        <v>0</v>
      </c>
      <c r="AB16" s="77">
        <f t="shared" si="0"/>
        <v>102</v>
      </c>
      <c r="AC16" s="78">
        <f t="shared" si="1"/>
        <v>-61</v>
      </c>
      <c r="AD16" s="71">
        <v>125</v>
      </c>
      <c r="AE16" s="79">
        <f t="shared" si="2"/>
        <v>0.98799999999999999</v>
      </c>
      <c r="AF16" s="80">
        <f t="shared" si="3"/>
        <v>144.04166666666666</v>
      </c>
      <c r="AG16" s="79">
        <f t="shared" si="4"/>
        <v>0.82788544981197565</v>
      </c>
      <c r="AH16" s="81">
        <f t="shared" si="5"/>
        <v>1</v>
      </c>
      <c r="AI16" s="82">
        <f t="shared" si="6"/>
        <v>0.86619718309859162</v>
      </c>
      <c r="AJ16" s="414">
        <v>8.09</v>
      </c>
      <c r="AK16" s="414">
        <v>137.75</v>
      </c>
      <c r="AL16" s="103">
        <f t="shared" si="7"/>
        <v>1114.3975</v>
      </c>
      <c r="AM16" s="414">
        <v>25.143000000000001</v>
      </c>
      <c r="AN16" s="71">
        <v>944</v>
      </c>
      <c r="AO16" s="87">
        <f t="shared" si="8"/>
        <v>23734.992000000002</v>
      </c>
      <c r="AP16" s="88">
        <f t="shared" si="9"/>
        <v>8682.5260307477292</v>
      </c>
      <c r="AQ16" s="103">
        <f t="shared" si="10"/>
        <v>121.79166666666667</v>
      </c>
      <c r="AR16" s="71">
        <v>0</v>
      </c>
      <c r="AS16" s="91">
        <v>0</v>
      </c>
      <c r="AT16" s="91">
        <v>0</v>
      </c>
      <c r="AU16" s="71">
        <v>0</v>
      </c>
      <c r="AV16" s="91">
        <v>19</v>
      </c>
      <c r="AW16" s="71">
        <v>1440</v>
      </c>
      <c r="AX16" s="71">
        <v>0</v>
      </c>
      <c r="AY16" s="4"/>
      <c r="AZ16" s="92">
        <v>991</v>
      </c>
      <c r="BA16" s="92">
        <v>980</v>
      </c>
      <c r="BB16" s="104">
        <v>993</v>
      </c>
      <c r="BC16" s="92">
        <f t="shared" si="11"/>
        <v>-11</v>
      </c>
      <c r="BD16" s="94">
        <f t="shared" si="12"/>
        <v>8682.5260307477292</v>
      </c>
      <c r="BE16" s="94">
        <f t="shared" si="13"/>
        <v>41.375</v>
      </c>
      <c r="BF16" s="95">
        <v>0</v>
      </c>
      <c r="BG16" s="96">
        <v>0</v>
      </c>
      <c r="BH16" s="94">
        <v>24</v>
      </c>
      <c r="BI16" s="92">
        <v>26.81</v>
      </c>
      <c r="BJ16" s="92">
        <v>21.88</v>
      </c>
      <c r="BK16" s="92">
        <v>23.39</v>
      </c>
      <c r="BL16" s="99">
        <v>981.92</v>
      </c>
      <c r="BM16" s="99">
        <v>50.08</v>
      </c>
      <c r="BN16" s="105">
        <v>0.93369999999999997</v>
      </c>
      <c r="BO16" s="94">
        <v>95.6</v>
      </c>
      <c r="BP16" s="94">
        <v>86.6</v>
      </c>
      <c r="BQ16" s="131"/>
      <c r="BR16" s="92">
        <v>12735</v>
      </c>
      <c r="BS16" s="92">
        <v>12589</v>
      </c>
      <c r="BT16" s="56">
        <f t="shared" si="14"/>
        <v>-146</v>
      </c>
      <c r="BU16" s="92">
        <f t="shared" si="15"/>
        <v>0</v>
      </c>
      <c r="BV16" s="94">
        <v>0</v>
      </c>
      <c r="BW16" s="94">
        <v>0</v>
      </c>
      <c r="BX16" s="94">
        <v>24</v>
      </c>
      <c r="BY16" s="94">
        <v>8.33</v>
      </c>
    </row>
    <row r="17" spans="1:77">
      <c r="A17" s="727"/>
      <c r="B17" s="68">
        <v>42957</v>
      </c>
      <c r="C17" s="69">
        <v>94.2</v>
      </c>
      <c r="D17" s="70">
        <v>0.63500000000000001</v>
      </c>
      <c r="E17" s="71">
        <v>101</v>
      </c>
      <c r="F17" s="71">
        <v>88</v>
      </c>
      <c r="G17" s="71">
        <v>24</v>
      </c>
      <c r="H17" s="71">
        <v>0</v>
      </c>
      <c r="I17" s="71">
        <v>24</v>
      </c>
      <c r="J17" s="71">
        <v>0</v>
      </c>
      <c r="K17" s="73">
        <v>0</v>
      </c>
      <c r="L17" s="73">
        <v>0</v>
      </c>
      <c r="M17" s="73">
        <v>0</v>
      </c>
      <c r="N17" s="73">
        <v>0</v>
      </c>
      <c r="O17" s="73">
        <v>0</v>
      </c>
      <c r="P17" s="73">
        <v>0</v>
      </c>
      <c r="Q17" s="74">
        <v>3452</v>
      </c>
      <c r="R17" s="75">
        <v>2926</v>
      </c>
      <c r="S17" s="75">
        <v>2926</v>
      </c>
      <c r="T17" s="76">
        <v>2856</v>
      </c>
      <c r="U17" s="76">
        <v>2959</v>
      </c>
      <c r="V17" s="71">
        <v>41</v>
      </c>
      <c r="W17" s="71">
        <v>0</v>
      </c>
      <c r="X17" s="71">
        <v>41</v>
      </c>
      <c r="Y17" s="71">
        <v>0</v>
      </c>
      <c r="Z17" s="71">
        <v>60</v>
      </c>
      <c r="AA17" s="71">
        <v>0</v>
      </c>
      <c r="AB17" s="77">
        <f t="shared" si="0"/>
        <v>103</v>
      </c>
      <c r="AC17" s="78">
        <f t="shared" si="1"/>
        <v>-70</v>
      </c>
      <c r="AD17" s="71">
        <v>125</v>
      </c>
      <c r="AE17" s="79">
        <f t="shared" si="2"/>
        <v>0.98633333333333328</v>
      </c>
      <c r="AF17" s="80">
        <f t="shared" si="3"/>
        <v>143.83333333333334</v>
      </c>
      <c r="AG17" s="79">
        <f t="shared" si="4"/>
        <v>0.82734646581691773</v>
      </c>
      <c r="AH17" s="81">
        <f t="shared" si="5"/>
        <v>1</v>
      </c>
      <c r="AI17" s="82">
        <f t="shared" si="6"/>
        <v>0.86619718309859162</v>
      </c>
      <c r="AJ17" s="414">
        <v>8.07</v>
      </c>
      <c r="AK17" s="414">
        <v>137.22999999999999</v>
      </c>
      <c r="AL17" s="103">
        <f t="shared" si="7"/>
        <v>1107.4460999999999</v>
      </c>
      <c r="AM17" s="414">
        <v>25.030999999999999</v>
      </c>
      <c r="AN17" s="71">
        <v>945</v>
      </c>
      <c r="AO17" s="87">
        <f t="shared" si="8"/>
        <v>23654.294999999998</v>
      </c>
      <c r="AP17" s="88">
        <f t="shared" si="9"/>
        <v>8670.077415966387</v>
      </c>
      <c r="AQ17" s="103">
        <f t="shared" si="10"/>
        <v>121.91666666666667</v>
      </c>
      <c r="AR17" s="71">
        <v>0</v>
      </c>
      <c r="AS17" s="71">
        <v>0</v>
      </c>
      <c r="AT17" s="71">
        <v>0</v>
      </c>
      <c r="AU17" s="71">
        <v>0</v>
      </c>
      <c r="AV17" s="71">
        <v>19</v>
      </c>
      <c r="AW17" s="71">
        <v>1440</v>
      </c>
      <c r="AX17" s="71">
        <v>0</v>
      </c>
      <c r="AY17" s="4"/>
      <c r="AZ17" s="92">
        <v>987</v>
      </c>
      <c r="BA17" s="92">
        <v>979</v>
      </c>
      <c r="BB17" s="92">
        <v>993</v>
      </c>
      <c r="BC17" s="92">
        <f t="shared" si="11"/>
        <v>-8</v>
      </c>
      <c r="BD17" s="94">
        <f t="shared" si="12"/>
        <v>8670.077415966387</v>
      </c>
      <c r="BE17" s="94">
        <f t="shared" si="13"/>
        <v>41.375</v>
      </c>
      <c r="BF17" s="95">
        <v>0</v>
      </c>
      <c r="BG17" s="96">
        <v>0</v>
      </c>
      <c r="BH17" s="94">
        <v>24</v>
      </c>
      <c r="BI17" s="92">
        <v>26.72</v>
      </c>
      <c r="BJ17" s="92">
        <v>21.86</v>
      </c>
      <c r="BK17" s="92">
        <v>23.34</v>
      </c>
      <c r="BL17" s="99">
        <v>980.71</v>
      </c>
      <c r="BM17" s="99">
        <v>50.11</v>
      </c>
      <c r="BN17" s="105">
        <v>0.93389999999999995</v>
      </c>
      <c r="BO17" s="94">
        <v>95.49</v>
      </c>
      <c r="BP17" s="94">
        <v>86.63</v>
      </c>
      <c r="BQ17" s="131"/>
      <c r="BR17" s="92">
        <v>12721</v>
      </c>
      <c r="BS17" s="92">
        <v>12573</v>
      </c>
      <c r="BT17" s="56">
        <f t="shared" si="14"/>
        <v>-148</v>
      </c>
      <c r="BU17" s="92">
        <f t="shared" si="15"/>
        <v>0</v>
      </c>
      <c r="BV17" s="94">
        <v>0</v>
      </c>
      <c r="BW17" s="94">
        <v>0</v>
      </c>
      <c r="BX17" s="94">
        <v>24</v>
      </c>
      <c r="BY17" s="94">
        <v>5.86</v>
      </c>
    </row>
    <row r="18" spans="1:77">
      <c r="A18" s="727"/>
      <c r="B18" s="68">
        <v>42958</v>
      </c>
      <c r="C18" s="69">
        <v>92.2</v>
      </c>
      <c r="D18" s="70">
        <v>0.66700000000000004</v>
      </c>
      <c r="E18" s="71">
        <v>99</v>
      </c>
      <c r="F18" s="71">
        <v>87</v>
      </c>
      <c r="G18" s="71">
        <v>24</v>
      </c>
      <c r="H18" s="71">
        <v>0</v>
      </c>
      <c r="I18" s="71">
        <v>24</v>
      </c>
      <c r="J18" s="71">
        <v>0</v>
      </c>
      <c r="K18" s="73">
        <v>0</v>
      </c>
      <c r="L18" s="73">
        <v>0</v>
      </c>
      <c r="M18" s="73">
        <v>0</v>
      </c>
      <c r="N18" s="73">
        <v>0</v>
      </c>
      <c r="O18" s="73">
        <v>0</v>
      </c>
      <c r="P18" s="73">
        <v>0</v>
      </c>
      <c r="Q18" s="74">
        <v>3469</v>
      </c>
      <c r="R18" s="75">
        <v>2924</v>
      </c>
      <c r="S18" s="75">
        <v>2924</v>
      </c>
      <c r="T18" s="76">
        <v>2857</v>
      </c>
      <c r="U18" s="76">
        <v>2959</v>
      </c>
      <c r="V18" s="71">
        <v>41</v>
      </c>
      <c r="W18" s="71">
        <v>0</v>
      </c>
      <c r="X18" s="71">
        <v>41</v>
      </c>
      <c r="Y18" s="71">
        <v>0</v>
      </c>
      <c r="Z18" s="71">
        <v>60</v>
      </c>
      <c r="AA18" s="71">
        <v>0</v>
      </c>
      <c r="AB18" s="77">
        <f t="shared" si="0"/>
        <v>102</v>
      </c>
      <c r="AC18" s="78">
        <f t="shared" si="1"/>
        <v>-67</v>
      </c>
      <c r="AD18" s="71">
        <v>125</v>
      </c>
      <c r="AE18" s="79">
        <f t="shared" si="2"/>
        <v>0.98633333333333328</v>
      </c>
      <c r="AF18" s="80">
        <f t="shared" si="3"/>
        <v>144.54166666666666</v>
      </c>
      <c r="AG18" s="79">
        <f t="shared" si="4"/>
        <v>0.82358028250216198</v>
      </c>
      <c r="AH18" s="81">
        <f t="shared" si="5"/>
        <v>1</v>
      </c>
      <c r="AI18" s="82">
        <f t="shared" si="6"/>
        <v>0.86619718309859162</v>
      </c>
      <c r="AJ18" s="414">
        <v>8.08</v>
      </c>
      <c r="AK18" s="414">
        <v>138.41</v>
      </c>
      <c r="AL18" s="103">
        <f t="shared" si="7"/>
        <v>1118.3527999999999</v>
      </c>
      <c r="AM18" s="414">
        <v>25.041</v>
      </c>
      <c r="AN18" s="71">
        <v>946</v>
      </c>
      <c r="AO18" s="87">
        <f t="shared" si="8"/>
        <v>23688.786</v>
      </c>
      <c r="AP18" s="88">
        <f t="shared" si="9"/>
        <v>8682.9327266363325</v>
      </c>
      <c r="AQ18" s="103">
        <f t="shared" si="10"/>
        <v>121.83333333333333</v>
      </c>
      <c r="AR18" s="71">
        <v>0</v>
      </c>
      <c r="AS18" s="71">
        <v>0</v>
      </c>
      <c r="AT18" s="71">
        <v>0</v>
      </c>
      <c r="AU18" s="71">
        <v>0</v>
      </c>
      <c r="AV18" s="71">
        <v>19</v>
      </c>
      <c r="AW18" s="71">
        <v>1440</v>
      </c>
      <c r="AX18" s="71">
        <v>0</v>
      </c>
      <c r="AY18" s="4"/>
      <c r="AZ18" s="92">
        <v>988</v>
      </c>
      <c r="BA18" s="92">
        <v>980</v>
      </c>
      <c r="BB18" s="92">
        <v>991</v>
      </c>
      <c r="BC18" s="92">
        <f t="shared" si="11"/>
        <v>-8</v>
      </c>
      <c r="BD18" s="94">
        <f t="shared" si="12"/>
        <v>8682.9327266363325</v>
      </c>
      <c r="BE18" s="94">
        <f t="shared" si="13"/>
        <v>41.291666666666664</v>
      </c>
      <c r="BF18" s="95">
        <v>0</v>
      </c>
      <c r="BG18" s="96">
        <v>0</v>
      </c>
      <c r="BH18" s="94">
        <v>24</v>
      </c>
      <c r="BI18" s="92">
        <v>26.77</v>
      </c>
      <c r="BJ18" s="92">
        <v>21.97</v>
      </c>
      <c r="BK18" s="92">
        <v>23.31</v>
      </c>
      <c r="BL18" s="99">
        <v>980.1</v>
      </c>
      <c r="BM18" s="99">
        <v>50.16</v>
      </c>
      <c r="BN18" s="105">
        <v>0.93340000000000001</v>
      </c>
      <c r="BO18" s="94">
        <v>95.4</v>
      </c>
      <c r="BP18" s="98">
        <v>86.6</v>
      </c>
      <c r="BQ18" s="131"/>
      <c r="BR18" s="92">
        <v>12731</v>
      </c>
      <c r="BS18" s="92">
        <v>12595</v>
      </c>
      <c r="BT18" s="56">
        <f t="shared" si="14"/>
        <v>-136</v>
      </c>
      <c r="BU18" s="92">
        <f t="shared" si="15"/>
        <v>0</v>
      </c>
      <c r="BV18" s="94">
        <v>0</v>
      </c>
      <c r="BW18" s="94">
        <v>0</v>
      </c>
      <c r="BX18" s="94">
        <v>24</v>
      </c>
      <c r="BY18" s="94">
        <v>12.2</v>
      </c>
    </row>
    <row r="19" spans="1:77">
      <c r="A19" s="727"/>
      <c r="B19" s="68">
        <v>42959</v>
      </c>
      <c r="C19" s="69">
        <v>92.85</v>
      </c>
      <c r="D19" s="70">
        <v>0.68520000000000003</v>
      </c>
      <c r="E19" s="71">
        <v>99</v>
      </c>
      <c r="F19" s="71">
        <v>87</v>
      </c>
      <c r="G19" s="71">
        <v>24</v>
      </c>
      <c r="H19" s="71">
        <v>0</v>
      </c>
      <c r="I19" s="71">
        <v>24</v>
      </c>
      <c r="J19" s="71">
        <v>0</v>
      </c>
      <c r="K19" s="71">
        <v>0</v>
      </c>
      <c r="L19" s="71">
        <v>0</v>
      </c>
      <c r="M19" s="106">
        <v>0</v>
      </c>
      <c r="N19" s="106">
        <v>0</v>
      </c>
      <c r="O19" s="106">
        <v>0</v>
      </c>
      <c r="P19" s="106">
        <v>0</v>
      </c>
      <c r="Q19" s="74">
        <v>3468</v>
      </c>
      <c r="R19" s="75">
        <v>2922</v>
      </c>
      <c r="S19" s="75">
        <v>2922</v>
      </c>
      <c r="T19" s="76">
        <v>2855</v>
      </c>
      <c r="U19" s="76">
        <v>2956</v>
      </c>
      <c r="V19" s="71">
        <v>41</v>
      </c>
      <c r="W19" s="71">
        <v>0</v>
      </c>
      <c r="X19" s="71">
        <v>41</v>
      </c>
      <c r="Y19" s="71">
        <v>0</v>
      </c>
      <c r="Z19" s="71">
        <v>60</v>
      </c>
      <c r="AA19" s="71">
        <v>0</v>
      </c>
      <c r="AB19" s="77">
        <f t="shared" si="0"/>
        <v>101</v>
      </c>
      <c r="AC19" s="78">
        <f t="shared" si="1"/>
        <v>-67</v>
      </c>
      <c r="AD19" s="71">
        <v>125</v>
      </c>
      <c r="AE19" s="79">
        <f t="shared" si="2"/>
        <v>0.98533333333333328</v>
      </c>
      <c r="AF19" s="80">
        <f t="shared" si="3"/>
        <v>144.5</v>
      </c>
      <c r="AG19" s="79">
        <f t="shared" si="4"/>
        <v>0.82324106113033446</v>
      </c>
      <c r="AH19" s="81">
        <f t="shared" si="5"/>
        <v>1</v>
      </c>
      <c r="AI19" s="82">
        <f t="shared" si="6"/>
        <v>0.86619718309859162</v>
      </c>
      <c r="AJ19" s="414">
        <v>8.0749999999999993</v>
      </c>
      <c r="AK19" s="414">
        <v>140.27000000000001</v>
      </c>
      <c r="AL19" s="103">
        <f t="shared" si="7"/>
        <v>1132.6802499999999</v>
      </c>
      <c r="AM19" s="414">
        <v>24.998000000000001</v>
      </c>
      <c r="AN19" s="71">
        <v>946</v>
      </c>
      <c r="AO19" s="87">
        <f t="shared" si="8"/>
        <v>23648.108</v>
      </c>
      <c r="AP19" s="88">
        <f t="shared" si="9"/>
        <v>8679.7857267950967</v>
      </c>
      <c r="AQ19" s="103">
        <f t="shared" si="10"/>
        <v>121.75</v>
      </c>
      <c r="AR19" s="71">
        <v>0</v>
      </c>
      <c r="AS19" s="71">
        <v>0</v>
      </c>
      <c r="AT19" s="71">
        <v>0</v>
      </c>
      <c r="AU19" s="71">
        <v>0</v>
      </c>
      <c r="AV19" s="91">
        <v>19</v>
      </c>
      <c r="AW19" s="71">
        <v>1440</v>
      </c>
      <c r="AX19" s="71">
        <v>0</v>
      </c>
      <c r="AY19" s="4"/>
      <c r="AZ19" s="92">
        <v>987</v>
      </c>
      <c r="BA19" s="92">
        <v>978</v>
      </c>
      <c r="BB19" s="92">
        <v>991</v>
      </c>
      <c r="BC19" s="92">
        <f t="shared" si="11"/>
        <v>-9</v>
      </c>
      <c r="BD19" s="94">
        <f t="shared" si="12"/>
        <v>8679.7857267950967</v>
      </c>
      <c r="BE19" s="94">
        <f t="shared" si="13"/>
        <v>41.291666666666664</v>
      </c>
      <c r="BF19" s="95">
        <v>0</v>
      </c>
      <c r="BG19" s="96">
        <v>0</v>
      </c>
      <c r="BH19" s="94">
        <v>24</v>
      </c>
      <c r="BI19" s="92">
        <v>26.78</v>
      </c>
      <c r="BJ19" s="92">
        <v>21.96</v>
      </c>
      <c r="BK19" s="92">
        <v>23.25</v>
      </c>
      <c r="BL19" s="99">
        <v>980.2</v>
      </c>
      <c r="BM19" s="99">
        <v>50.16</v>
      </c>
      <c r="BN19" s="105">
        <v>0.93289999999999995</v>
      </c>
      <c r="BO19" s="98">
        <v>95.63</v>
      </c>
      <c r="BP19" s="98">
        <v>86.67</v>
      </c>
      <c r="BQ19" s="131"/>
      <c r="BR19" s="92">
        <v>12751</v>
      </c>
      <c r="BS19" s="92">
        <v>12621</v>
      </c>
      <c r="BT19" s="56">
        <f t="shared" si="14"/>
        <v>-130</v>
      </c>
      <c r="BU19" s="92">
        <f t="shared" si="15"/>
        <v>0</v>
      </c>
      <c r="BV19" s="94">
        <v>0</v>
      </c>
      <c r="BW19" s="94">
        <v>0</v>
      </c>
      <c r="BX19" s="94">
        <v>24</v>
      </c>
      <c r="BY19" s="94">
        <v>6.83</v>
      </c>
    </row>
    <row r="20" spans="1:77" ht="12.75" customHeight="1">
      <c r="A20" s="718" t="s">
        <v>300</v>
      </c>
      <c r="B20" s="24">
        <v>42960</v>
      </c>
      <c r="C20" s="25">
        <v>92.29</v>
      </c>
      <c r="D20" s="345">
        <v>0.66269999999999996</v>
      </c>
      <c r="E20" s="27">
        <v>101</v>
      </c>
      <c r="F20" s="27">
        <v>87</v>
      </c>
      <c r="G20" s="27">
        <v>24</v>
      </c>
      <c r="H20" s="27">
        <v>0</v>
      </c>
      <c r="I20" s="27">
        <v>24</v>
      </c>
      <c r="J20" s="27">
        <v>0</v>
      </c>
      <c r="K20" s="27">
        <v>0</v>
      </c>
      <c r="L20" s="27">
        <v>0</v>
      </c>
      <c r="M20" s="29">
        <v>0</v>
      </c>
      <c r="N20" s="29">
        <v>0</v>
      </c>
      <c r="O20" s="29">
        <v>0</v>
      </c>
      <c r="P20" s="29">
        <v>0</v>
      </c>
      <c r="Q20" s="107">
        <v>3478</v>
      </c>
      <c r="R20" s="30">
        <v>2941</v>
      </c>
      <c r="S20" s="30">
        <v>2941</v>
      </c>
      <c r="T20" s="108">
        <v>2872</v>
      </c>
      <c r="U20" s="31">
        <v>2975</v>
      </c>
      <c r="V20" s="27">
        <v>41</v>
      </c>
      <c r="W20" s="27">
        <v>0</v>
      </c>
      <c r="X20" s="27">
        <v>41</v>
      </c>
      <c r="Y20" s="27">
        <v>0</v>
      </c>
      <c r="Z20" s="27">
        <v>60</v>
      </c>
      <c r="AA20" s="27">
        <v>0</v>
      </c>
      <c r="AB20" s="32">
        <f t="shared" si="0"/>
        <v>103</v>
      </c>
      <c r="AC20" s="33">
        <f t="shared" si="1"/>
        <v>-69</v>
      </c>
      <c r="AD20" s="27">
        <v>127</v>
      </c>
      <c r="AE20" s="34">
        <f t="shared" si="2"/>
        <v>0.97604986876640421</v>
      </c>
      <c r="AF20" s="35">
        <f t="shared" si="3"/>
        <v>144.91666666666666</v>
      </c>
      <c r="AG20" s="34">
        <f t="shared" si="4"/>
        <v>0.82576193214491089</v>
      </c>
      <c r="AH20" s="36">
        <f t="shared" si="5"/>
        <v>1</v>
      </c>
      <c r="AI20" s="37">
        <f t="shared" si="6"/>
        <v>0.87323943661971837</v>
      </c>
      <c r="AJ20" s="413">
        <v>8.0850000000000009</v>
      </c>
      <c r="AK20" s="413">
        <v>139.12</v>
      </c>
      <c r="AL20" s="40">
        <f t="shared" si="7"/>
        <v>1124.7852000000003</v>
      </c>
      <c r="AM20" s="413">
        <v>25.161000000000001</v>
      </c>
      <c r="AN20" s="27">
        <v>946</v>
      </c>
      <c r="AO20" s="42">
        <f t="shared" si="8"/>
        <v>23802.306</v>
      </c>
      <c r="AP20" s="43">
        <f t="shared" si="9"/>
        <v>8679.3493036211712</v>
      </c>
      <c r="AQ20" s="40">
        <f t="shared" si="10"/>
        <v>122.54166666666667</v>
      </c>
      <c r="AR20" s="27">
        <v>0</v>
      </c>
      <c r="AS20" s="45">
        <v>0</v>
      </c>
      <c r="AT20" s="45">
        <v>0</v>
      </c>
      <c r="AU20" s="27">
        <v>0</v>
      </c>
      <c r="AV20" s="45">
        <v>18</v>
      </c>
      <c r="AW20" s="27">
        <v>1440</v>
      </c>
      <c r="AX20" s="27">
        <v>0</v>
      </c>
      <c r="AY20" s="4"/>
      <c r="AZ20" s="61">
        <v>994</v>
      </c>
      <c r="BA20" s="61">
        <v>985</v>
      </c>
      <c r="BB20" s="61">
        <v>996</v>
      </c>
      <c r="BC20" s="46">
        <f t="shared" si="11"/>
        <v>-9</v>
      </c>
      <c r="BD20" s="47">
        <f t="shared" si="12"/>
        <v>8679.3493036211712</v>
      </c>
      <c r="BE20" s="109">
        <f t="shared" si="13"/>
        <v>41.5</v>
      </c>
      <c r="BF20" s="110">
        <v>0</v>
      </c>
      <c r="BG20" s="111">
        <v>0</v>
      </c>
      <c r="BH20" s="47">
        <v>24</v>
      </c>
      <c r="BI20" s="46">
        <v>26.92</v>
      </c>
      <c r="BJ20" s="46">
        <v>22.09</v>
      </c>
      <c r="BK20" s="46">
        <v>23.41</v>
      </c>
      <c r="BL20" s="112">
        <v>981.67</v>
      </c>
      <c r="BM20" s="112">
        <v>50.19</v>
      </c>
      <c r="BN20" s="113">
        <v>0.93300000000000005</v>
      </c>
      <c r="BO20" s="47">
        <v>95.41</v>
      </c>
      <c r="BP20" s="47">
        <v>86.59</v>
      </c>
      <c r="BQ20" s="54"/>
      <c r="BR20" s="46">
        <v>12734</v>
      </c>
      <c r="BS20" s="46">
        <v>12610</v>
      </c>
      <c r="BT20" s="56">
        <f t="shared" si="14"/>
        <v>-124</v>
      </c>
      <c r="BU20" s="46">
        <f t="shared" si="15"/>
        <v>0</v>
      </c>
      <c r="BV20" s="47">
        <v>0</v>
      </c>
      <c r="BW20" s="47">
        <v>0</v>
      </c>
      <c r="BX20" s="47">
        <v>24</v>
      </c>
      <c r="BY20" s="47">
        <v>4.5</v>
      </c>
    </row>
    <row r="21" spans="1:77">
      <c r="A21" s="718"/>
      <c r="B21" s="24">
        <v>42961</v>
      </c>
      <c r="C21" s="25">
        <v>84.34</v>
      </c>
      <c r="D21" s="345">
        <v>0.76349999999999996</v>
      </c>
      <c r="E21" s="27">
        <v>91</v>
      </c>
      <c r="F21" s="27">
        <v>76</v>
      </c>
      <c r="G21" s="27">
        <v>24</v>
      </c>
      <c r="H21" s="27">
        <v>0</v>
      </c>
      <c r="I21" s="27">
        <v>24</v>
      </c>
      <c r="J21" s="27">
        <v>0</v>
      </c>
      <c r="K21" s="29">
        <v>0</v>
      </c>
      <c r="L21" s="29">
        <v>0</v>
      </c>
      <c r="M21" s="29">
        <v>0</v>
      </c>
      <c r="N21" s="29">
        <v>0</v>
      </c>
      <c r="O21" s="29">
        <v>0</v>
      </c>
      <c r="P21" s="29">
        <v>0</v>
      </c>
      <c r="Q21" s="107">
        <v>3551</v>
      </c>
      <c r="R21" s="30">
        <v>2999</v>
      </c>
      <c r="S21" s="30">
        <v>2999</v>
      </c>
      <c r="T21" s="108">
        <v>2928</v>
      </c>
      <c r="U21" s="31">
        <v>3027</v>
      </c>
      <c r="V21" s="27">
        <v>42</v>
      </c>
      <c r="W21" s="27">
        <v>0</v>
      </c>
      <c r="X21" s="27">
        <v>42</v>
      </c>
      <c r="Y21" s="27">
        <v>0</v>
      </c>
      <c r="Z21" s="27">
        <v>60</v>
      </c>
      <c r="AA21" s="27">
        <v>0</v>
      </c>
      <c r="AB21" s="32">
        <f t="shared" si="0"/>
        <v>99</v>
      </c>
      <c r="AC21" s="33">
        <f t="shared" si="1"/>
        <v>-71</v>
      </c>
      <c r="AD21" s="27">
        <v>128</v>
      </c>
      <c r="AE21" s="34">
        <f t="shared" si="2"/>
        <v>0.9853515625</v>
      </c>
      <c r="AF21" s="35">
        <f t="shared" si="3"/>
        <v>147.95833333333334</v>
      </c>
      <c r="AG21" s="34">
        <f t="shared" si="4"/>
        <v>0.82455646296817797</v>
      </c>
      <c r="AH21" s="36">
        <f t="shared" si="5"/>
        <v>1</v>
      </c>
      <c r="AI21" s="37">
        <f t="shared" si="6"/>
        <v>0.875</v>
      </c>
      <c r="AJ21" s="413">
        <v>8.0749999999999993</v>
      </c>
      <c r="AK21" s="413">
        <v>137.16999999999999</v>
      </c>
      <c r="AL21" s="40">
        <f t="shared" si="7"/>
        <v>1107.6477499999999</v>
      </c>
      <c r="AM21" s="413">
        <v>25.689</v>
      </c>
      <c r="AN21" s="27">
        <v>946</v>
      </c>
      <c r="AO21" s="42">
        <f t="shared" si="8"/>
        <v>24301.794000000002</v>
      </c>
      <c r="AP21" s="43">
        <f t="shared" si="9"/>
        <v>8678.0880293715854</v>
      </c>
      <c r="AQ21" s="40">
        <f t="shared" si="10"/>
        <v>124.95833333333333</v>
      </c>
      <c r="AR21" s="27">
        <v>0</v>
      </c>
      <c r="AS21" s="45">
        <v>0</v>
      </c>
      <c r="AT21" s="45">
        <v>0</v>
      </c>
      <c r="AU21" s="27">
        <v>0</v>
      </c>
      <c r="AV21" s="45">
        <v>18</v>
      </c>
      <c r="AW21" s="27">
        <v>1440</v>
      </c>
      <c r="AX21" s="27">
        <v>0</v>
      </c>
      <c r="AY21" s="4"/>
      <c r="AZ21" s="61">
        <v>1012</v>
      </c>
      <c r="BA21" s="61">
        <v>1003</v>
      </c>
      <c r="BB21" s="61">
        <v>1012</v>
      </c>
      <c r="BC21" s="46">
        <f t="shared" si="11"/>
        <v>-9</v>
      </c>
      <c r="BD21" s="46">
        <f t="shared" si="12"/>
        <v>8678.0880293715854</v>
      </c>
      <c r="BE21" s="109">
        <f t="shared" si="13"/>
        <v>42.166666666666664</v>
      </c>
      <c r="BF21" s="48">
        <v>0</v>
      </c>
      <c r="BG21" s="49">
        <v>0</v>
      </c>
      <c r="BH21" s="50">
        <v>24</v>
      </c>
      <c r="BI21" s="52">
        <v>27.31</v>
      </c>
      <c r="BJ21" s="52">
        <v>22.48</v>
      </c>
      <c r="BK21" s="52">
        <v>23.46</v>
      </c>
      <c r="BL21" s="52">
        <v>987.33</v>
      </c>
      <c r="BM21" s="50">
        <v>50.17</v>
      </c>
      <c r="BN21" s="53">
        <v>0.93340000000000001</v>
      </c>
      <c r="BO21" s="47">
        <v>95.44</v>
      </c>
      <c r="BP21" s="47">
        <v>86.78</v>
      </c>
      <c r="BQ21" s="54"/>
      <c r="BR21" s="46">
        <v>12678</v>
      </c>
      <c r="BS21" s="46">
        <v>12557</v>
      </c>
      <c r="BT21" s="56">
        <f t="shared" si="14"/>
        <v>-121</v>
      </c>
      <c r="BU21" s="46">
        <f t="shared" si="15"/>
        <v>0</v>
      </c>
      <c r="BV21" s="47">
        <v>0</v>
      </c>
      <c r="BW21" s="47">
        <v>0</v>
      </c>
      <c r="BX21" s="47">
        <v>24</v>
      </c>
      <c r="BY21" s="47">
        <v>10.16</v>
      </c>
    </row>
    <row r="22" spans="1:77">
      <c r="A22" s="718"/>
      <c r="B22" s="24">
        <v>42962</v>
      </c>
      <c r="C22" s="25">
        <v>91</v>
      </c>
      <c r="D22" s="345">
        <v>0.69</v>
      </c>
      <c r="E22" s="27">
        <v>98</v>
      </c>
      <c r="F22" s="27">
        <v>83</v>
      </c>
      <c r="G22" s="27">
        <v>24</v>
      </c>
      <c r="H22" s="27">
        <v>0</v>
      </c>
      <c r="I22" s="27">
        <v>24</v>
      </c>
      <c r="J22" s="27">
        <v>0</v>
      </c>
      <c r="K22" s="29">
        <v>0</v>
      </c>
      <c r="L22" s="29">
        <v>0</v>
      </c>
      <c r="M22" s="29">
        <v>0</v>
      </c>
      <c r="N22" s="29">
        <v>0</v>
      </c>
      <c r="O22" s="29">
        <v>0</v>
      </c>
      <c r="P22" s="29">
        <v>0</v>
      </c>
      <c r="Q22" s="107">
        <v>3493</v>
      </c>
      <c r="R22" s="30">
        <v>2956</v>
      </c>
      <c r="S22" s="30">
        <v>2956</v>
      </c>
      <c r="T22" s="108">
        <v>2888</v>
      </c>
      <c r="U22" s="31">
        <v>2988</v>
      </c>
      <c r="V22" s="27">
        <v>42</v>
      </c>
      <c r="W22" s="27">
        <v>0</v>
      </c>
      <c r="X22" s="27">
        <v>41</v>
      </c>
      <c r="Y22" s="27">
        <v>0</v>
      </c>
      <c r="Z22" s="27">
        <v>60</v>
      </c>
      <c r="AA22" s="27">
        <v>0</v>
      </c>
      <c r="AB22" s="32">
        <f t="shared" si="0"/>
        <v>100</v>
      </c>
      <c r="AC22" s="33">
        <f t="shared" si="1"/>
        <v>-68</v>
      </c>
      <c r="AD22" s="27">
        <v>126</v>
      </c>
      <c r="AE22" s="34">
        <f t="shared" si="2"/>
        <v>0.98809523809523814</v>
      </c>
      <c r="AF22" s="35">
        <f t="shared" si="3"/>
        <v>145.54166666666666</v>
      </c>
      <c r="AG22" s="34">
        <f t="shared" si="4"/>
        <v>0.826796450042943</v>
      </c>
      <c r="AH22" s="36">
        <f t="shared" si="5"/>
        <v>1</v>
      </c>
      <c r="AI22" s="37">
        <f t="shared" si="6"/>
        <v>0.87412587412587406</v>
      </c>
      <c r="AJ22" s="413">
        <v>8.06</v>
      </c>
      <c r="AK22" s="413">
        <v>137.68</v>
      </c>
      <c r="AL22" s="40">
        <f t="shared" si="7"/>
        <v>1109.7008000000001</v>
      </c>
      <c r="AM22" s="413">
        <v>25.309000000000001</v>
      </c>
      <c r="AN22" s="27">
        <v>946</v>
      </c>
      <c r="AO22" s="42">
        <f t="shared" si="8"/>
        <v>23942.314000000002</v>
      </c>
      <c r="AP22" s="43">
        <f t="shared" si="9"/>
        <v>8674.5203601108042</v>
      </c>
      <c r="AQ22" s="40">
        <f t="shared" si="10"/>
        <v>123.16666666666667</v>
      </c>
      <c r="AR22" s="27">
        <v>0</v>
      </c>
      <c r="AS22" s="45">
        <v>0</v>
      </c>
      <c r="AT22" s="45">
        <v>0</v>
      </c>
      <c r="AU22" s="27">
        <v>0</v>
      </c>
      <c r="AV22" s="45">
        <v>18</v>
      </c>
      <c r="AW22" s="27">
        <v>1440</v>
      </c>
      <c r="AX22" s="27">
        <v>0</v>
      </c>
      <c r="AY22" s="4"/>
      <c r="AZ22" s="61">
        <v>998</v>
      </c>
      <c r="BA22" s="61">
        <v>988</v>
      </c>
      <c r="BB22" s="61">
        <v>1002</v>
      </c>
      <c r="BC22" s="46">
        <f t="shared" si="11"/>
        <v>-10</v>
      </c>
      <c r="BD22" s="46">
        <f t="shared" si="12"/>
        <v>8674.5203601108042</v>
      </c>
      <c r="BE22" s="109">
        <f t="shared" si="13"/>
        <v>41.75</v>
      </c>
      <c r="BF22" s="48">
        <v>0</v>
      </c>
      <c r="BG22" s="49">
        <v>0</v>
      </c>
      <c r="BH22" s="50">
        <v>24</v>
      </c>
      <c r="BI22" s="52">
        <v>27</v>
      </c>
      <c r="BJ22" s="52">
        <v>22.2</v>
      </c>
      <c r="BK22" s="52">
        <v>23.38</v>
      </c>
      <c r="BL22" s="115">
        <v>986.8</v>
      </c>
      <c r="BM22" s="50">
        <v>50.15</v>
      </c>
      <c r="BN22" s="53">
        <v>0.93340000000000001</v>
      </c>
      <c r="BO22" s="47">
        <v>95.33</v>
      </c>
      <c r="BP22" s="47">
        <v>86.63</v>
      </c>
      <c r="BQ22" s="54"/>
      <c r="BR22" s="46">
        <v>12721</v>
      </c>
      <c r="BS22" s="46">
        <v>12616</v>
      </c>
      <c r="BT22" s="56">
        <f t="shared" si="14"/>
        <v>-105</v>
      </c>
      <c r="BU22" s="46">
        <f t="shared" si="15"/>
        <v>0</v>
      </c>
      <c r="BV22" s="47">
        <v>0</v>
      </c>
      <c r="BW22" s="47">
        <v>0</v>
      </c>
      <c r="BX22" s="47">
        <v>24</v>
      </c>
      <c r="BY22" s="47">
        <v>12.1</v>
      </c>
    </row>
    <row r="23" spans="1:77">
      <c r="A23" s="718"/>
      <c r="B23" s="24">
        <v>42963</v>
      </c>
      <c r="C23" s="25">
        <v>93</v>
      </c>
      <c r="D23" s="345">
        <v>0.67</v>
      </c>
      <c r="E23" s="27">
        <v>101</v>
      </c>
      <c r="F23" s="27">
        <v>84</v>
      </c>
      <c r="G23" s="27">
        <v>24</v>
      </c>
      <c r="H23" s="27">
        <v>0</v>
      </c>
      <c r="I23" s="27">
        <v>24</v>
      </c>
      <c r="J23" s="27">
        <v>0</v>
      </c>
      <c r="K23" s="29">
        <v>0</v>
      </c>
      <c r="L23" s="29">
        <v>0</v>
      </c>
      <c r="M23" s="29">
        <v>0</v>
      </c>
      <c r="N23" s="29">
        <v>0</v>
      </c>
      <c r="O23" s="29">
        <v>0</v>
      </c>
      <c r="P23" s="29">
        <v>0</v>
      </c>
      <c r="Q23" s="116">
        <v>3470</v>
      </c>
      <c r="R23" s="30">
        <v>2930</v>
      </c>
      <c r="S23" s="30">
        <v>2930</v>
      </c>
      <c r="T23" s="108">
        <v>2859</v>
      </c>
      <c r="U23" s="31">
        <v>2958</v>
      </c>
      <c r="V23" s="27">
        <v>41</v>
      </c>
      <c r="W23" s="27">
        <v>0</v>
      </c>
      <c r="X23" s="27">
        <v>41</v>
      </c>
      <c r="Y23" s="27">
        <v>0</v>
      </c>
      <c r="Z23" s="27">
        <v>60</v>
      </c>
      <c r="AA23" s="27">
        <v>0</v>
      </c>
      <c r="AB23" s="32">
        <f t="shared" si="0"/>
        <v>99</v>
      </c>
      <c r="AC23" s="33">
        <f t="shared" si="1"/>
        <v>-71</v>
      </c>
      <c r="AD23" s="27">
        <v>126</v>
      </c>
      <c r="AE23" s="34">
        <f t="shared" si="2"/>
        <v>0.97817460317460314</v>
      </c>
      <c r="AF23" s="35">
        <f t="shared" si="3"/>
        <v>144.58333333333334</v>
      </c>
      <c r="AG23" s="34">
        <f t="shared" si="4"/>
        <v>0.82391930835734872</v>
      </c>
      <c r="AH23" s="36">
        <f t="shared" si="5"/>
        <v>1</v>
      </c>
      <c r="AI23" s="37">
        <f t="shared" si="6"/>
        <v>0.86619718309859162</v>
      </c>
      <c r="AJ23" s="413">
        <v>8.0299999999999994</v>
      </c>
      <c r="AK23" s="413">
        <v>139.37</v>
      </c>
      <c r="AL23" s="362">
        <f t="shared" si="7"/>
        <v>1119.1411000000001</v>
      </c>
      <c r="AM23" s="413">
        <v>25.088999999999999</v>
      </c>
      <c r="AN23" s="27">
        <v>944</v>
      </c>
      <c r="AO23" s="42">
        <f t="shared" si="8"/>
        <v>23684.016</v>
      </c>
      <c r="AP23" s="43">
        <f t="shared" si="9"/>
        <v>8675.4659321441068</v>
      </c>
      <c r="AQ23" s="40">
        <f t="shared" si="10"/>
        <v>122.08333333333333</v>
      </c>
      <c r="AR23" s="27">
        <v>0</v>
      </c>
      <c r="AS23" s="45">
        <v>0</v>
      </c>
      <c r="AT23" s="45">
        <v>0</v>
      </c>
      <c r="AU23" s="27">
        <v>0</v>
      </c>
      <c r="AV23" s="45">
        <v>19</v>
      </c>
      <c r="AW23" s="27">
        <v>1440</v>
      </c>
      <c r="AX23" s="27">
        <v>0</v>
      </c>
      <c r="AY23" s="4"/>
      <c r="AZ23" s="61">
        <v>985</v>
      </c>
      <c r="BA23" s="61">
        <v>980</v>
      </c>
      <c r="BB23" s="61">
        <v>993</v>
      </c>
      <c r="BC23" s="46">
        <f t="shared" si="11"/>
        <v>-5</v>
      </c>
      <c r="BD23" s="46">
        <f t="shared" si="12"/>
        <v>8675.4659321441068</v>
      </c>
      <c r="BE23" s="109">
        <f t="shared" si="13"/>
        <v>41.375</v>
      </c>
      <c r="BF23" s="48">
        <v>0</v>
      </c>
      <c r="BG23" s="49">
        <v>0</v>
      </c>
      <c r="BH23" s="50">
        <v>24</v>
      </c>
      <c r="BI23" s="52">
        <v>26.76</v>
      </c>
      <c r="BJ23" s="52">
        <v>22.04</v>
      </c>
      <c r="BK23" s="52">
        <v>23.34</v>
      </c>
      <c r="BL23" s="52">
        <v>983.2</v>
      </c>
      <c r="BM23" s="50">
        <v>50.13</v>
      </c>
      <c r="BN23" s="53">
        <v>0.93320000000000003</v>
      </c>
      <c r="BO23" s="47">
        <v>95.13</v>
      </c>
      <c r="BP23" s="47">
        <v>86.59</v>
      </c>
      <c r="BQ23" s="54"/>
      <c r="BR23" s="46">
        <v>12775</v>
      </c>
      <c r="BS23" s="46">
        <v>12646</v>
      </c>
      <c r="BT23" s="56">
        <f t="shared" si="14"/>
        <v>-129</v>
      </c>
      <c r="BU23" s="46">
        <f t="shared" si="15"/>
        <v>0</v>
      </c>
      <c r="BV23" s="47">
        <v>0</v>
      </c>
      <c r="BW23" s="47">
        <v>0</v>
      </c>
      <c r="BX23" s="47">
        <v>22.9</v>
      </c>
      <c r="BY23" s="47">
        <v>10.6</v>
      </c>
    </row>
    <row r="24" spans="1:77">
      <c r="A24" s="718"/>
      <c r="B24" s="24">
        <v>42964</v>
      </c>
      <c r="C24" s="25">
        <v>92</v>
      </c>
      <c r="D24" s="345">
        <v>0.67</v>
      </c>
      <c r="E24" s="28">
        <v>101</v>
      </c>
      <c r="F24" s="28">
        <v>83</v>
      </c>
      <c r="G24" s="28">
        <v>24</v>
      </c>
      <c r="H24" s="28">
        <v>0</v>
      </c>
      <c r="I24" s="28">
        <v>24</v>
      </c>
      <c r="J24" s="28">
        <v>0</v>
      </c>
      <c r="K24" s="28">
        <v>0</v>
      </c>
      <c r="L24" s="28">
        <v>0</v>
      </c>
      <c r="M24" s="28">
        <v>0</v>
      </c>
      <c r="N24" s="28">
        <v>0</v>
      </c>
      <c r="O24" s="28">
        <v>0</v>
      </c>
      <c r="P24" s="28">
        <v>0</v>
      </c>
      <c r="Q24" s="116">
        <v>3482</v>
      </c>
      <c r="R24" s="117">
        <v>2938</v>
      </c>
      <c r="S24" s="118">
        <v>2938</v>
      </c>
      <c r="T24" s="119">
        <v>2873</v>
      </c>
      <c r="U24" s="119">
        <v>2975</v>
      </c>
      <c r="V24" s="28">
        <v>41</v>
      </c>
      <c r="W24" s="28">
        <v>0</v>
      </c>
      <c r="X24" s="28">
        <v>41</v>
      </c>
      <c r="Y24" s="28">
        <v>0</v>
      </c>
      <c r="Z24" s="28">
        <v>60</v>
      </c>
      <c r="AA24" s="28">
        <v>0</v>
      </c>
      <c r="AB24" s="32">
        <f t="shared" si="0"/>
        <v>102</v>
      </c>
      <c r="AC24" s="33">
        <f t="shared" si="1"/>
        <v>-65</v>
      </c>
      <c r="AD24" s="28">
        <v>126</v>
      </c>
      <c r="AE24" s="34">
        <f t="shared" si="2"/>
        <v>0.98379629629629628</v>
      </c>
      <c r="AF24" s="35">
        <f t="shared" si="3"/>
        <v>145.08333333333334</v>
      </c>
      <c r="AG24" s="34">
        <f t="shared" si="4"/>
        <v>0.82510051694428488</v>
      </c>
      <c r="AH24" s="36">
        <f t="shared" si="5"/>
        <v>1</v>
      </c>
      <c r="AI24" s="37">
        <f t="shared" si="6"/>
        <v>0.86619718309859162</v>
      </c>
      <c r="AJ24" s="413">
        <v>8.02</v>
      </c>
      <c r="AK24" s="413">
        <v>138.61000000000001</v>
      </c>
      <c r="AL24" s="40">
        <f t="shared" si="7"/>
        <v>1111.6522</v>
      </c>
      <c r="AM24" s="413">
        <v>25.190999999999999</v>
      </c>
      <c r="AN24" s="27">
        <v>945</v>
      </c>
      <c r="AO24" s="42">
        <f t="shared" si="8"/>
        <v>23805.494999999999</v>
      </c>
      <c r="AP24" s="43">
        <f t="shared" si="9"/>
        <v>8672.8671075530801</v>
      </c>
      <c r="AQ24" s="122">
        <f t="shared" si="10"/>
        <v>122.41666666666667</v>
      </c>
      <c r="AR24" s="28">
        <v>0</v>
      </c>
      <c r="AS24" s="28">
        <v>0</v>
      </c>
      <c r="AT24" s="28">
        <v>0</v>
      </c>
      <c r="AU24" s="28">
        <v>0</v>
      </c>
      <c r="AV24" s="28">
        <v>19</v>
      </c>
      <c r="AW24" s="28">
        <v>1440</v>
      </c>
      <c r="AX24" s="28">
        <v>0</v>
      </c>
      <c r="AY24" s="4"/>
      <c r="AZ24" s="28">
        <v>993</v>
      </c>
      <c r="BA24" s="28">
        <v>985</v>
      </c>
      <c r="BB24" s="28">
        <v>997</v>
      </c>
      <c r="BC24" s="46">
        <f t="shared" si="11"/>
        <v>-8</v>
      </c>
      <c r="BD24" s="46">
        <f t="shared" si="12"/>
        <v>8672.8671075530801</v>
      </c>
      <c r="BE24" s="109">
        <f t="shared" si="13"/>
        <v>41.541666666666664</v>
      </c>
      <c r="BF24" s="120">
        <v>0</v>
      </c>
      <c r="BG24" s="120">
        <v>0</v>
      </c>
      <c r="BH24" s="121">
        <v>24</v>
      </c>
      <c r="BI24" s="121">
        <v>26.9</v>
      </c>
      <c r="BJ24" s="121">
        <v>22.1</v>
      </c>
      <c r="BK24" s="121">
        <v>23.36</v>
      </c>
      <c r="BL24" s="122">
        <v>982.1</v>
      </c>
      <c r="BM24" s="122">
        <v>50.13</v>
      </c>
      <c r="BN24" s="123">
        <v>0.93340000000000001</v>
      </c>
      <c r="BO24" s="64">
        <v>95.55</v>
      </c>
      <c r="BP24" s="64">
        <v>86.63</v>
      </c>
      <c r="BQ24" s="54"/>
      <c r="BR24" s="65">
        <v>12740</v>
      </c>
      <c r="BS24" s="65">
        <v>12632</v>
      </c>
      <c r="BT24" s="56">
        <f t="shared" si="14"/>
        <v>-108</v>
      </c>
      <c r="BU24" s="46">
        <f t="shared" si="15"/>
        <v>0</v>
      </c>
      <c r="BV24" s="122">
        <v>0</v>
      </c>
      <c r="BW24" s="122">
        <v>0</v>
      </c>
      <c r="BX24" s="375">
        <v>24</v>
      </c>
      <c r="BY24" s="375">
        <v>8.3000000000000007</v>
      </c>
    </row>
    <row r="25" spans="1:77">
      <c r="A25" s="718"/>
      <c r="B25" s="24">
        <v>42965</v>
      </c>
      <c r="C25" s="25">
        <v>93</v>
      </c>
      <c r="D25" s="345">
        <v>0.65500000000000003</v>
      </c>
      <c r="E25" s="124">
        <v>102</v>
      </c>
      <c r="F25" s="124">
        <v>84</v>
      </c>
      <c r="G25" s="27">
        <v>24</v>
      </c>
      <c r="H25" s="27">
        <v>0</v>
      </c>
      <c r="I25" s="27">
        <v>24</v>
      </c>
      <c r="J25" s="27">
        <v>0</v>
      </c>
      <c r="K25" s="29">
        <v>0</v>
      </c>
      <c r="L25" s="29">
        <v>0</v>
      </c>
      <c r="M25" s="29">
        <v>0</v>
      </c>
      <c r="N25" s="29">
        <v>0</v>
      </c>
      <c r="O25" s="29">
        <v>0</v>
      </c>
      <c r="P25" s="29">
        <v>0</v>
      </c>
      <c r="Q25" s="116">
        <v>3470</v>
      </c>
      <c r="R25" s="117">
        <v>2937</v>
      </c>
      <c r="S25" s="125">
        <v>2937</v>
      </c>
      <c r="T25" s="31">
        <v>2868</v>
      </c>
      <c r="U25" s="31">
        <v>2967</v>
      </c>
      <c r="V25" s="27">
        <v>41</v>
      </c>
      <c r="W25" s="27">
        <v>0</v>
      </c>
      <c r="X25" s="27">
        <v>41</v>
      </c>
      <c r="Y25" s="27">
        <v>0</v>
      </c>
      <c r="Z25" s="27">
        <v>60</v>
      </c>
      <c r="AA25" s="27">
        <v>0</v>
      </c>
      <c r="AB25" s="32">
        <f t="shared" si="0"/>
        <v>99</v>
      </c>
      <c r="AC25" s="33">
        <f t="shared" si="1"/>
        <v>-69</v>
      </c>
      <c r="AD25" s="28">
        <v>127</v>
      </c>
      <c r="AE25" s="34">
        <f t="shared" si="2"/>
        <v>0.97342519685039375</v>
      </c>
      <c r="AF25" s="35">
        <f t="shared" si="3"/>
        <v>144.58333333333334</v>
      </c>
      <c r="AG25" s="34">
        <f t="shared" si="4"/>
        <v>0.82651296829971177</v>
      </c>
      <c r="AH25" s="36">
        <f t="shared" si="5"/>
        <v>1</v>
      </c>
      <c r="AI25" s="37">
        <f t="shared" si="6"/>
        <v>0.87323943661971837</v>
      </c>
      <c r="AJ25" s="413">
        <v>8.0150000000000006</v>
      </c>
      <c r="AK25" s="413">
        <v>137.61000000000001</v>
      </c>
      <c r="AL25" s="40">
        <f t="shared" si="7"/>
        <v>1102.9441500000003</v>
      </c>
      <c r="AM25" s="413">
        <v>25.332000000000001</v>
      </c>
      <c r="AN25" s="27">
        <v>945</v>
      </c>
      <c r="AO25" s="42">
        <f t="shared" si="8"/>
        <v>23938.74</v>
      </c>
      <c r="AP25" s="43">
        <f t="shared" si="9"/>
        <v>8731.4100941422603</v>
      </c>
      <c r="AQ25" s="40">
        <f t="shared" si="10"/>
        <v>122.375</v>
      </c>
      <c r="AR25" s="27">
        <v>0</v>
      </c>
      <c r="AS25" s="45">
        <v>0</v>
      </c>
      <c r="AT25" s="45">
        <v>0</v>
      </c>
      <c r="AU25" s="27">
        <v>0</v>
      </c>
      <c r="AV25" s="45">
        <v>18</v>
      </c>
      <c r="AW25" s="27">
        <v>1440</v>
      </c>
      <c r="AX25" s="27">
        <v>0</v>
      </c>
      <c r="AY25" s="4"/>
      <c r="AZ25" s="46">
        <v>989</v>
      </c>
      <c r="BA25" s="46">
        <v>982</v>
      </c>
      <c r="BB25" s="46">
        <v>996</v>
      </c>
      <c r="BC25" s="46">
        <f t="shared" si="11"/>
        <v>-7</v>
      </c>
      <c r="BD25" s="46">
        <f t="shared" si="12"/>
        <v>8731.4100941422603</v>
      </c>
      <c r="BE25" s="109">
        <f t="shared" si="13"/>
        <v>41.5</v>
      </c>
      <c r="BF25" s="48">
        <v>0</v>
      </c>
      <c r="BG25" s="49">
        <v>0</v>
      </c>
      <c r="BH25" s="50">
        <v>24</v>
      </c>
      <c r="BI25" s="52">
        <v>26.8</v>
      </c>
      <c r="BJ25" s="52">
        <v>22.1</v>
      </c>
      <c r="BK25" s="52">
        <v>23.2</v>
      </c>
      <c r="BL25" s="52">
        <v>982.83</v>
      </c>
      <c r="BM25" s="50">
        <v>50.1</v>
      </c>
      <c r="BN25" s="53">
        <v>0.93389999999999995</v>
      </c>
      <c r="BO25" s="64">
        <v>95.4</v>
      </c>
      <c r="BP25" s="64">
        <v>86.6</v>
      </c>
      <c r="BQ25" s="54"/>
      <c r="BR25" s="65">
        <v>12740.1</v>
      </c>
      <c r="BS25" s="65">
        <v>12652</v>
      </c>
      <c r="BT25" s="56">
        <f t="shared" si="14"/>
        <v>-88.100000000000364</v>
      </c>
      <c r="BU25" s="46">
        <f t="shared" si="15"/>
        <v>0</v>
      </c>
      <c r="BV25" s="47">
        <v>0</v>
      </c>
      <c r="BW25" s="47">
        <v>0</v>
      </c>
      <c r="BX25" s="47">
        <v>24</v>
      </c>
      <c r="BY25" s="47">
        <v>3.7</v>
      </c>
    </row>
    <row r="26" spans="1:77">
      <c r="A26" s="718"/>
      <c r="B26" s="24">
        <v>42966</v>
      </c>
      <c r="C26" s="25">
        <v>92.7</v>
      </c>
      <c r="D26" s="345">
        <v>0.64600000000000002</v>
      </c>
      <c r="E26" s="28">
        <v>103</v>
      </c>
      <c r="F26" s="28">
        <v>83</v>
      </c>
      <c r="G26" s="27">
        <v>24</v>
      </c>
      <c r="H26" s="27">
        <v>0</v>
      </c>
      <c r="I26" s="27">
        <v>24</v>
      </c>
      <c r="J26" s="27">
        <v>0</v>
      </c>
      <c r="K26" s="29">
        <v>0</v>
      </c>
      <c r="L26" s="29">
        <v>0</v>
      </c>
      <c r="M26" s="29">
        <v>0</v>
      </c>
      <c r="N26" s="29">
        <v>0</v>
      </c>
      <c r="O26" s="29">
        <v>0</v>
      </c>
      <c r="P26" s="29">
        <v>0</v>
      </c>
      <c r="Q26" s="116">
        <v>3473</v>
      </c>
      <c r="R26" s="117">
        <v>2946</v>
      </c>
      <c r="S26" s="117">
        <v>2946</v>
      </c>
      <c r="T26" s="31">
        <v>2874</v>
      </c>
      <c r="U26" s="31">
        <v>2974</v>
      </c>
      <c r="V26" s="27">
        <v>41</v>
      </c>
      <c r="W26" s="28">
        <v>0</v>
      </c>
      <c r="X26" s="28">
        <v>41</v>
      </c>
      <c r="Y26" s="28">
        <v>0</v>
      </c>
      <c r="Z26" s="28">
        <v>60</v>
      </c>
      <c r="AA26" s="28">
        <v>0</v>
      </c>
      <c r="AB26" s="32">
        <f t="shared" si="0"/>
        <v>100</v>
      </c>
      <c r="AC26" s="33">
        <f t="shared" si="1"/>
        <v>-72</v>
      </c>
      <c r="AD26" s="28">
        <v>126</v>
      </c>
      <c r="AE26" s="34">
        <f t="shared" si="2"/>
        <v>0.98346560846560849</v>
      </c>
      <c r="AF26" s="35">
        <f t="shared" si="3"/>
        <v>144.70833333333334</v>
      </c>
      <c r="AG26" s="34">
        <f t="shared" si="4"/>
        <v>0.82752663403397642</v>
      </c>
      <c r="AH26" s="36">
        <f t="shared" si="5"/>
        <v>1</v>
      </c>
      <c r="AI26" s="37">
        <f t="shared" si="6"/>
        <v>0.87323943661971837</v>
      </c>
      <c r="AJ26" s="413">
        <v>8.0250000000000004</v>
      </c>
      <c r="AK26" s="413">
        <v>137.82</v>
      </c>
      <c r="AL26" s="40">
        <f t="shared" si="7"/>
        <v>1106.0055</v>
      </c>
      <c r="AM26" s="413">
        <v>25.341000000000001</v>
      </c>
      <c r="AN26" s="27">
        <v>946</v>
      </c>
      <c r="AO26" s="42">
        <f t="shared" si="8"/>
        <v>23972.585999999999</v>
      </c>
      <c r="AP26" s="43">
        <f t="shared" si="9"/>
        <v>8726.0234864300619</v>
      </c>
      <c r="AQ26" s="40">
        <f t="shared" si="10"/>
        <v>122.75</v>
      </c>
      <c r="AR26" s="27">
        <v>0</v>
      </c>
      <c r="AS26" s="45">
        <v>0</v>
      </c>
      <c r="AT26" s="45">
        <v>0</v>
      </c>
      <c r="AU26" s="27">
        <v>0</v>
      </c>
      <c r="AV26" s="45">
        <v>18</v>
      </c>
      <c r="AW26" s="27">
        <v>1440</v>
      </c>
      <c r="AX26" s="27">
        <v>0</v>
      </c>
      <c r="AY26" s="4"/>
      <c r="AZ26" s="46">
        <v>992</v>
      </c>
      <c r="BA26" s="46">
        <v>984</v>
      </c>
      <c r="BB26" s="46">
        <v>998</v>
      </c>
      <c r="BC26" s="46">
        <f t="shared" si="11"/>
        <v>-8</v>
      </c>
      <c r="BD26" s="46">
        <f t="shared" si="12"/>
        <v>8726.0234864300619</v>
      </c>
      <c r="BE26" s="109">
        <f t="shared" si="13"/>
        <v>41.583333333333336</v>
      </c>
      <c r="BF26" s="48">
        <v>0</v>
      </c>
      <c r="BG26" s="49">
        <v>0</v>
      </c>
      <c r="BH26" s="50">
        <v>24</v>
      </c>
      <c r="BI26" s="52">
        <v>26.9</v>
      </c>
      <c r="BJ26" s="52">
        <v>22.2</v>
      </c>
      <c r="BK26" s="52">
        <v>23.2</v>
      </c>
      <c r="BL26" s="52">
        <v>984.88</v>
      </c>
      <c r="BM26" s="50">
        <v>50.17</v>
      </c>
      <c r="BN26" s="53">
        <v>0.93400000000000005</v>
      </c>
      <c r="BO26" s="64">
        <v>95.2</v>
      </c>
      <c r="BP26" s="64">
        <v>86.5</v>
      </c>
      <c r="BQ26" s="54"/>
      <c r="BR26" s="65">
        <v>12735</v>
      </c>
      <c r="BS26" s="65">
        <v>12662</v>
      </c>
      <c r="BT26" s="56">
        <f t="shared" si="14"/>
        <v>-73</v>
      </c>
      <c r="BU26" s="46">
        <f t="shared" si="15"/>
        <v>0</v>
      </c>
      <c r="BV26" s="47">
        <v>0</v>
      </c>
      <c r="BW26" s="47">
        <v>0</v>
      </c>
      <c r="BX26" s="47">
        <v>24</v>
      </c>
      <c r="BY26" s="47">
        <v>9.5</v>
      </c>
    </row>
    <row r="27" spans="1:77" ht="12.75" customHeight="1">
      <c r="A27" s="727" t="s">
        <v>301</v>
      </c>
      <c r="B27" s="68">
        <v>42967</v>
      </c>
      <c r="C27" s="69">
        <v>90.2</v>
      </c>
      <c r="D27" s="70">
        <v>0.73799999999999999</v>
      </c>
      <c r="E27" s="72">
        <v>98</v>
      </c>
      <c r="F27" s="72">
        <v>84</v>
      </c>
      <c r="G27" s="72">
        <v>24</v>
      </c>
      <c r="H27" s="72">
        <v>0</v>
      </c>
      <c r="I27" s="72">
        <v>24</v>
      </c>
      <c r="J27" s="72">
        <v>0</v>
      </c>
      <c r="K27" s="126">
        <v>0</v>
      </c>
      <c r="L27" s="126">
        <v>0</v>
      </c>
      <c r="M27" s="126">
        <v>0</v>
      </c>
      <c r="N27" s="126">
        <v>0</v>
      </c>
      <c r="O27" s="126">
        <v>0</v>
      </c>
      <c r="P27" s="126">
        <v>0</v>
      </c>
      <c r="Q27" s="127">
        <v>3495</v>
      </c>
      <c r="R27" s="128">
        <v>2928</v>
      </c>
      <c r="S27" s="128">
        <v>2928</v>
      </c>
      <c r="T27" s="76">
        <v>2859</v>
      </c>
      <c r="U27" s="76">
        <v>2957</v>
      </c>
      <c r="V27" s="72">
        <v>41</v>
      </c>
      <c r="W27" s="72">
        <v>0</v>
      </c>
      <c r="X27" s="72">
        <v>41</v>
      </c>
      <c r="Y27" s="72">
        <v>0</v>
      </c>
      <c r="Z27" s="72">
        <v>60</v>
      </c>
      <c r="AA27" s="72">
        <v>0</v>
      </c>
      <c r="AB27" s="77">
        <f t="shared" si="0"/>
        <v>98</v>
      </c>
      <c r="AC27" s="78">
        <f t="shared" si="1"/>
        <v>-69</v>
      </c>
      <c r="AD27" s="72">
        <v>125</v>
      </c>
      <c r="AE27" s="79">
        <f t="shared" si="2"/>
        <v>0.98566666666666669</v>
      </c>
      <c r="AF27" s="80">
        <f t="shared" si="3"/>
        <v>145.625</v>
      </c>
      <c r="AG27" s="79">
        <f t="shared" si="4"/>
        <v>0.81802575107296138</v>
      </c>
      <c r="AH27" s="81">
        <f t="shared" si="5"/>
        <v>1</v>
      </c>
      <c r="AI27" s="82">
        <f t="shared" si="6"/>
        <v>0.86619718309859162</v>
      </c>
      <c r="AJ27" s="414">
        <v>8.0020000000000007</v>
      </c>
      <c r="AK27" s="414">
        <v>136.9</v>
      </c>
      <c r="AL27" s="103">
        <f t="shared" si="7"/>
        <v>1095.4738000000002</v>
      </c>
      <c r="AM27" s="414">
        <v>25.119</v>
      </c>
      <c r="AN27" s="71">
        <v>945.6</v>
      </c>
      <c r="AO27" s="87">
        <f t="shared" si="8"/>
        <v>23752.526399999999</v>
      </c>
      <c r="AP27" s="88">
        <f t="shared" si="9"/>
        <v>8691.1508219657208</v>
      </c>
      <c r="AQ27" s="103">
        <f t="shared" si="10"/>
        <v>122</v>
      </c>
      <c r="AR27" s="71">
        <v>0</v>
      </c>
      <c r="AS27" s="91">
        <v>0</v>
      </c>
      <c r="AT27" s="91">
        <v>0</v>
      </c>
      <c r="AU27" s="71">
        <v>0</v>
      </c>
      <c r="AV27" s="91">
        <v>19</v>
      </c>
      <c r="AW27" s="71">
        <v>1440</v>
      </c>
      <c r="AX27" s="71">
        <v>0</v>
      </c>
      <c r="AY27" s="4"/>
      <c r="AZ27" s="92">
        <v>988</v>
      </c>
      <c r="BA27" s="92">
        <v>977</v>
      </c>
      <c r="BB27" s="92">
        <v>992</v>
      </c>
      <c r="BC27" s="92">
        <f t="shared" si="11"/>
        <v>-11</v>
      </c>
      <c r="BD27" s="92">
        <f t="shared" si="12"/>
        <v>8691.1508219657208</v>
      </c>
      <c r="BE27" s="94">
        <f t="shared" si="13"/>
        <v>41.333333333333336</v>
      </c>
      <c r="BF27" s="129">
        <v>0</v>
      </c>
      <c r="BG27" s="130">
        <v>0</v>
      </c>
      <c r="BH27" s="131">
        <v>24</v>
      </c>
      <c r="BI27" s="132">
        <v>26.8</v>
      </c>
      <c r="BJ27" s="132">
        <v>22.1</v>
      </c>
      <c r="BK27" s="132">
        <v>23.2</v>
      </c>
      <c r="BL27" s="132">
        <v>986.2</v>
      </c>
      <c r="BM27" s="132">
        <v>50.14</v>
      </c>
      <c r="BN27" s="133">
        <v>0.93420000000000003</v>
      </c>
      <c r="BO27" s="134">
        <v>95.7</v>
      </c>
      <c r="BP27" s="134">
        <v>86.7</v>
      </c>
      <c r="BQ27" s="131"/>
      <c r="BR27" s="134">
        <v>12741</v>
      </c>
      <c r="BS27" s="134">
        <v>12678</v>
      </c>
      <c r="BT27" s="56">
        <f t="shared" si="14"/>
        <v>-63</v>
      </c>
      <c r="BU27" s="92">
        <f t="shared" si="15"/>
        <v>0</v>
      </c>
      <c r="BV27" s="94">
        <v>0</v>
      </c>
      <c r="BW27" s="94">
        <v>0</v>
      </c>
      <c r="BX27" s="94">
        <v>24</v>
      </c>
      <c r="BY27" s="94">
        <v>10.82</v>
      </c>
    </row>
    <row r="28" spans="1:77">
      <c r="A28" s="727"/>
      <c r="B28" s="68">
        <v>42968</v>
      </c>
      <c r="C28" s="69">
        <v>92.4</v>
      </c>
      <c r="D28" s="70">
        <v>0.69299999999999995</v>
      </c>
      <c r="E28" s="72">
        <v>99</v>
      </c>
      <c r="F28" s="72">
        <v>84</v>
      </c>
      <c r="G28" s="72">
        <v>24</v>
      </c>
      <c r="H28" s="72">
        <v>0</v>
      </c>
      <c r="I28" s="72">
        <v>24</v>
      </c>
      <c r="J28" s="72">
        <v>0</v>
      </c>
      <c r="K28" s="126">
        <v>0</v>
      </c>
      <c r="L28" s="126">
        <v>0</v>
      </c>
      <c r="M28" s="126">
        <v>0</v>
      </c>
      <c r="N28" s="126">
        <v>0</v>
      </c>
      <c r="O28" s="126">
        <v>12</v>
      </c>
      <c r="P28" s="126">
        <v>0</v>
      </c>
      <c r="Q28" s="127">
        <v>3470</v>
      </c>
      <c r="R28" s="75">
        <v>3120</v>
      </c>
      <c r="S28" s="75">
        <v>3120</v>
      </c>
      <c r="T28" s="76">
        <v>3049</v>
      </c>
      <c r="U28" s="76">
        <v>3159</v>
      </c>
      <c r="V28" s="72">
        <v>41</v>
      </c>
      <c r="W28" s="72">
        <v>0</v>
      </c>
      <c r="X28" s="72">
        <v>40</v>
      </c>
      <c r="Y28" s="72">
        <v>0</v>
      </c>
      <c r="Z28" s="72">
        <v>60</v>
      </c>
      <c r="AA28" s="72">
        <v>0</v>
      </c>
      <c r="AB28" s="77">
        <f t="shared" si="0"/>
        <v>110</v>
      </c>
      <c r="AC28" s="78">
        <f t="shared" si="1"/>
        <v>-71</v>
      </c>
      <c r="AD28" s="72">
        <v>141</v>
      </c>
      <c r="AE28" s="79">
        <f t="shared" si="2"/>
        <v>0.93351063829787229</v>
      </c>
      <c r="AF28" s="80">
        <f t="shared" si="3"/>
        <v>144.58333333333334</v>
      </c>
      <c r="AG28" s="79">
        <f t="shared" si="4"/>
        <v>0.87867435158501439</v>
      </c>
      <c r="AH28" s="81">
        <f t="shared" si="5"/>
        <v>1</v>
      </c>
      <c r="AI28" s="82">
        <f t="shared" si="6"/>
        <v>0.93262411347517726</v>
      </c>
      <c r="AJ28" s="414">
        <v>8.048</v>
      </c>
      <c r="AK28" s="414">
        <v>137.71</v>
      </c>
      <c r="AL28" s="103">
        <f t="shared" si="7"/>
        <v>1108.29008</v>
      </c>
      <c r="AM28" s="414">
        <v>27.260999999999999</v>
      </c>
      <c r="AN28" s="71">
        <v>945</v>
      </c>
      <c r="AO28" s="87">
        <f t="shared" si="8"/>
        <v>25761.645</v>
      </c>
      <c r="AP28" s="88">
        <f t="shared" si="9"/>
        <v>8812.7041915382088</v>
      </c>
      <c r="AQ28" s="103">
        <f t="shared" si="10"/>
        <v>130</v>
      </c>
      <c r="AR28" s="71">
        <v>0</v>
      </c>
      <c r="AS28" s="91">
        <v>0</v>
      </c>
      <c r="AT28" s="71">
        <v>0</v>
      </c>
      <c r="AU28" s="71">
        <v>0</v>
      </c>
      <c r="AV28" s="91">
        <v>19</v>
      </c>
      <c r="AW28" s="71">
        <v>720</v>
      </c>
      <c r="AX28" s="71">
        <v>0</v>
      </c>
      <c r="AY28" s="4"/>
      <c r="AZ28" s="92">
        <v>984</v>
      </c>
      <c r="BA28" s="92">
        <v>976</v>
      </c>
      <c r="BB28" s="92">
        <v>1199</v>
      </c>
      <c r="BC28" s="92">
        <f t="shared" si="11"/>
        <v>-8</v>
      </c>
      <c r="BD28" s="92">
        <f t="shared" si="12"/>
        <v>8812.7041915382088</v>
      </c>
      <c r="BE28" s="94">
        <f t="shared" ref="BE28:BE38" si="16">BB28/24</f>
        <v>49.958333333333336</v>
      </c>
      <c r="BF28" s="129">
        <v>1.2290000000000001</v>
      </c>
      <c r="BG28" s="130">
        <v>1.2170000000000001</v>
      </c>
      <c r="BH28" s="131">
        <v>22.84</v>
      </c>
      <c r="BI28" s="132">
        <v>26.74</v>
      </c>
      <c r="BJ28" s="132">
        <v>22.13</v>
      </c>
      <c r="BK28" s="132">
        <v>23.13</v>
      </c>
      <c r="BL28" s="135">
        <v>984.5</v>
      </c>
      <c r="BM28" s="132">
        <v>50.18</v>
      </c>
      <c r="BN28" s="133">
        <v>0.93369999999999997</v>
      </c>
      <c r="BO28" s="134">
        <v>95.16</v>
      </c>
      <c r="BP28" s="134">
        <v>86.54</v>
      </c>
      <c r="BQ28" s="131">
        <v>178</v>
      </c>
      <c r="BR28" s="134">
        <v>12780</v>
      </c>
      <c r="BS28" s="134">
        <v>12734</v>
      </c>
      <c r="BT28" s="56">
        <f t="shared" si="14"/>
        <v>-46</v>
      </c>
      <c r="BU28" s="92">
        <f t="shared" si="15"/>
        <v>2.4460000000000002</v>
      </c>
      <c r="BV28" s="94">
        <v>12</v>
      </c>
      <c r="BW28" s="94">
        <v>12</v>
      </c>
      <c r="BX28" s="94">
        <v>23.08</v>
      </c>
      <c r="BY28" s="94">
        <v>11.2</v>
      </c>
    </row>
    <row r="29" spans="1:77">
      <c r="A29" s="727"/>
      <c r="B29" s="68">
        <v>42969</v>
      </c>
      <c r="C29" s="69">
        <v>93.4</v>
      </c>
      <c r="D29" s="70">
        <v>0.67300000000000004</v>
      </c>
      <c r="E29" s="72">
        <v>101</v>
      </c>
      <c r="F29" s="72">
        <v>85</v>
      </c>
      <c r="G29" s="72">
        <v>24</v>
      </c>
      <c r="H29" s="72">
        <v>0</v>
      </c>
      <c r="I29" s="72">
        <v>24</v>
      </c>
      <c r="J29" s="72">
        <v>0</v>
      </c>
      <c r="K29" s="126">
        <v>0</v>
      </c>
      <c r="L29" s="126">
        <v>0</v>
      </c>
      <c r="M29" s="126">
        <v>0</v>
      </c>
      <c r="N29" s="126">
        <v>0</v>
      </c>
      <c r="O29" s="126">
        <v>12</v>
      </c>
      <c r="P29" s="126">
        <v>0</v>
      </c>
      <c r="Q29" s="127">
        <v>3461</v>
      </c>
      <c r="R29" s="75">
        <v>3067</v>
      </c>
      <c r="S29" s="75">
        <v>3067</v>
      </c>
      <c r="T29" s="76">
        <v>2990</v>
      </c>
      <c r="U29" s="76">
        <v>3099</v>
      </c>
      <c r="V29" s="72">
        <v>39</v>
      </c>
      <c r="W29" s="72">
        <v>0</v>
      </c>
      <c r="X29" s="72">
        <v>40</v>
      </c>
      <c r="Y29" s="72">
        <v>0</v>
      </c>
      <c r="Z29" s="72">
        <v>60</v>
      </c>
      <c r="AA29" s="72">
        <v>0</v>
      </c>
      <c r="AB29" s="77">
        <f t="shared" si="0"/>
        <v>109</v>
      </c>
      <c r="AC29" s="78">
        <f t="shared" si="1"/>
        <v>-77</v>
      </c>
      <c r="AD29" s="72">
        <v>141</v>
      </c>
      <c r="AE29" s="79">
        <f t="shared" si="2"/>
        <v>0.91578014184397161</v>
      </c>
      <c r="AF29" s="80">
        <f t="shared" si="3"/>
        <v>144.20833333333334</v>
      </c>
      <c r="AG29" s="79">
        <f t="shared" si="4"/>
        <v>0.86391216411441785</v>
      </c>
      <c r="AH29" s="81">
        <f t="shared" si="5"/>
        <v>1</v>
      </c>
      <c r="AI29" s="82">
        <f t="shared" si="6"/>
        <v>0.9316546762589929</v>
      </c>
      <c r="AJ29" s="414">
        <v>8.0500000000000007</v>
      </c>
      <c r="AK29" s="414">
        <v>139.22</v>
      </c>
      <c r="AL29" s="103">
        <f t="shared" si="7"/>
        <v>1120.721</v>
      </c>
      <c r="AM29" s="414">
        <v>26.734999999999999</v>
      </c>
      <c r="AN29" s="71">
        <v>945.5</v>
      </c>
      <c r="AO29" s="87">
        <f t="shared" si="8"/>
        <v>25277.942500000001</v>
      </c>
      <c r="AP29" s="88">
        <f t="shared" si="9"/>
        <v>8828.984448160536</v>
      </c>
      <c r="AQ29" s="103">
        <f t="shared" si="10"/>
        <v>127.79166666666667</v>
      </c>
      <c r="AR29" s="71">
        <v>0</v>
      </c>
      <c r="AS29" s="91">
        <v>0</v>
      </c>
      <c r="AT29" s="91">
        <v>0</v>
      </c>
      <c r="AU29" s="71">
        <v>0</v>
      </c>
      <c r="AV29" s="91">
        <v>19</v>
      </c>
      <c r="AW29" s="71">
        <v>720</v>
      </c>
      <c r="AX29" s="71">
        <v>0</v>
      </c>
      <c r="AY29" s="4"/>
      <c r="AZ29" s="92">
        <v>932</v>
      </c>
      <c r="BA29" s="92">
        <v>971</v>
      </c>
      <c r="BB29" s="92">
        <v>1196</v>
      </c>
      <c r="BC29" s="92">
        <f t="shared" si="11"/>
        <v>39</v>
      </c>
      <c r="BD29" s="92">
        <f t="shared" si="12"/>
        <v>8828.984448160536</v>
      </c>
      <c r="BE29" s="94">
        <f t="shared" si="16"/>
        <v>49.833333333333336</v>
      </c>
      <c r="BF29" s="129">
        <v>1.246</v>
      </c>
      <c r="BG29" s="130">
        <v>1.246</v>
      </c>
      <c r="BH29" s="131">
        <v>11.83</v>
      </c>
      <c r="BI29" s="132">
        <v>25.71</v>
      </c>
      <c r="BJ29" s="132">
        <v>21.99</v>
      </c>
      <c r="BK29" s="132">
        <v>23.09</v>
      </c>
      <c r="BL29" s="135">
        <v>984.21</v>
      </c>
      <c r="BM29" s="131">
        <v>50.13</v>
      </c>
      <c r="BN29" s="133">
        <v>0.93289999999999995</v>
      </c>
      <c r="BO29" s="134">
        <v>90.84</v>
      </c>
      <c r="BP29" s="134">
        <v>86.49</v>
      </c>
      <c r="BQ29" s="131"/>
      <c r="BR29" s="134">
        <v>12967</v>
      </c>
      <c r="BS29" s="134">
        <v>12725</v>
      </c>
      <c r="BT29" s="56">
        <f t="shared" si="14"/>
        <v>-242</v>
      </c>
      <c r="BU29" s="92">
        <f t="shared" si="15"/>
        <v>2.492</v>
      </c>
      <c r="BV29" s="94">
        <v>12</v>
      </c>
      <c r="BW29" s="94">
        <v>12</v>
      </c>
      <c r="BX29" s="94">
        <v>11.83</v>
      </c>
      <c r="BY29" s="94">
        <v>2.0499999999999998</v>
      </c>
    </row>
    <row r="30" spans="1:77">
      <c r="A30" s="727"/>
      <c r="B30" s="68">
        <v>42970</v>
      </c>
      <c r="C30" s="69">
        <v>93.6</v>
      </c>
      <c r="D30" s="70">
        <v>0.68300000000000005</v>
      </c>
      <c r="E30" s="72">
        <v>102</v>
      </c>
      <c r="F30" s="72">
        <v>85</v>
      </c>
      <c r="G30" s="72">
        <v>24</v>
      </c>
      <c r="H30" s="72">
        <v>0</v>
      </c>
      <c r="I30" s="72">
        <v>24</v>
      </c>
      <c r="J30" s="72">
        <v>0</v>
      </c>
      <c r="K30" s="126">
        <v>0</v>
      </c>
      <c r="L30" s="126">
        <v>0</v>
      </c>
      <c r="M30" s="126">
        <v>0</v>
      </c>
      <c r="N30" s="126">
        <v>0</v>
      </c>
      <c r="O30" s="126">
        <v>12</v>
      </c>
      <c r="P30" s="126">
        <v>0</v>
      </c>
      <c r="Q30" s="127">
        <v>3458</v>
      </c>
      <c r="R30" s="75">
        <v>3076</v>
      </c>
      <c r="S30" s="75">
        <v>3076</v>
      </c>
      <c r="T30" s="76">
        <v>2997</v>
      </c>
      <c r="U30" s="76">
        <v>3104</v>
      </c>
      <c r="V30" s="72">
        <v>39</v>
      </c>
      <c r="W30" s="72">
        <v>0</v>
      </c>
      <c r="X30" s="72">
        <v>40</v>
      </c>
      <c r="Y30" s="72">
        <v>0</v>
      </c>
      <c r="Z30" s="72">
        <v>60</v>
      </c>
      <c r="AA30" s="72">
        <v>0</v>
      </c>
      <c r="AB30" s="77">
        <f t="shared" si="0"/>
        <v>107</v>
      </c>
      <c r="AC30" s="78">
        <f t="shared" si="1"/>
        <v>-79</v>
      </c>
      <c r="AD30" s="72">
        <v>140</v>
      </c>
      <c r="AE30" s="79">
        <f t="shared" si="2"/>
        <v>0.92380952380952386</v>
      </c>
      <c r="AF30" s="80">
        <f t="shared" si="3"/>
        <v>144.08333333333334</v>
      </c>
      <c r="AG30" s="79">
        <f t="shared" si="4"/>
        <v>0.86668594563331403</v>
      </c>
      <c r="AH30" s="81">
        <f t="shared" si="5"/>
        <v>1</v>
      </c>
      <c r="AI30" s="82">
        <f t="shared" si="6"/>
        <v>0.9316546762589929</v>
      </c>
      <c r="AJ30" s="414">
        <v>8.0350000000000001</v>
      </c>
      <c r="AK30" s="414">
        <v>137.13999999999999</v>
      </c>
      <c r="AL30" s="103">
        <f t="shared" si="7"/>
        <v>1101.9198999999999</v>
      </c>
      <c r="AM30" s="414">
        <v>26.911999999999999</v>
      </c>
      <c r="AN30" s="71">
        <v>944.5</v>
      </c>
      <c r="AO30" s="87">
        <f t="shared" si="8"/>
        <v>25418.383999999998</v>
      </c>
      <c r="AP30" s="88">
        <f t="shared" si="9"/>
        <v>8848.950250250251</v>
      </c>
      <c r="AQ30" s="103">
        <f t="shared" si="10"/>
        <v>128.16666666666666</v>
      </c>
      <c r="AR30" s="71">
        <v>0</v>
      </c>
      <c r="AS30" s="91">
        <v>0</v>
      </c>
      <c r="AT30" s="91">
        <v>0</v>
      </c>
      <c r="AU30" s="71">
        <v>0</v>
      </c>
      <c r="AV30" s="91">
        <v>19</v>
      </c>
      <c r="AW30" s="71">
        <v>720</v>
      </c>
      <c r="AX30" s="71">
        <v>0</v>
      </c>
      <c r="AY30" s="4"/>
      <c r="AZ30" s="92">
        <v>943</v>
      </c>
      <c r="BA30" s="92">
        <v>968</v>
      </c>
      <c r="BB30" s="92">
        <v>1193</v>
      </c>
      <c r="BC30" s="92">
        <f t="shared" si="11"/>
        <v>25</v>
      </c>
      <c r="BD30" s="92">
        <f t="shared" si="12"/>
        <v>8848.950250250251</v>
      </c>
      <c r="BE30" s="94">
        <f t="shared" si="16"/>
        <v>49.708333333333336</v>
      </c>
      <c r="BF30" s="129">
        <v>1.2130000000000001</v>
      </c>
      <c r="BG30" s="130">
        <v>1.2130000000000001</v>
      </c>
      <c r="BH30" s="131">
        <v>14.94</v>
      </c>
      <c r="BI30" s="132">
        <v>25.97</v>
      </c>
      <c r="BJ30" s="135">
        <v>22.01</v>
      </c>
      <c r="BK30" s="132">
        <v>23.13</v>
      </c>
      <c r="BL30" s="132">
        <v>985.08</v>
      </c>
      <c r="BM30" s="132">
        <v>50.12</v>
      </c>
      <c r="BN30" s="133">
        <v>0.93389999999999995</v>
      </c>
      <c r="BO30" s="134">
        <v>91.97</v>
      </c>
      <c r="BP30" s="131">
        <v>86.49</v>
      </c>
      <c r="BQ30" s="131"/>
      <c r="BR30" s="134">
        <v>12942</v>
      </c>
      <c r="BS30" s="92">
        <v>12764</v>
      </c>
      <c r="BT30" s="56">
        <f t="shared" si="14"/>
        <v>-178</v>
      </c>
      <c r="BU30" s="92">
        <f t="shared" si="15"/>
        <v>2.4260000000000002</v>
      </c>
      <c r="BV30" s="94">
        <v>12</v>
      </c>
      <c r="BW30" s="94">
        <v>12</v>
      </c>
      <c r="BX30" s="94">
        <v>15.17</v>
      </c>
      <c r="BY30" s="94">
        <v>3.63</v>
      </c>
    </row>
    <row r="31" spans="1:77">
      <c r="A31" s="727"/>
      <c r="B31" s="68">
        <v>42971</v>
      </c>
      <c r="C31" s="69">
        <v>94.4</v>
      </c>
      <c r="D31" s="70">
        <v>0.66700000000000004</v>
      </c>
      <c r="E31" s="72">
        <v>103</v>
      </c>
      <c r="F31" s="72">
        <v>86</v>
      </c>
      <c r="G31" s="72">
        <v>24</v>
      </c>
      <c r="H31" s="72">
        <v>0</v>
      </c>
      <c r="I31" s="72">
        <v>24</v>
      </c>
      <c r="J31" s="72">
        <v>0</v>
      </c>
      <c r="K31" s="106">
        <v>0</v>
      </c>
      <c r="L31" s="106">
        <v>0</v>
      </c>
      <c r="M31" s="106">
        <v>0</v>
      </c>
      <c r="N31" s="106">
        <v>0</v>
      </c>
      <c r="O31" s="106">
        <v>0</v>
      </c>
      <c r="P31" s="106">
        <v>0</v>
      </c>
      <c r="Q31" s="127">
        <v>3457</v>
      </c>
      <c r="R31" s="320">
        <v>2857</v>
      </c>
      <c r="S31" s="75">
        <v>2857</v>
      </c>
      <c r="T31" s="76">
        <v>2788</v>
      </c>
      <c r="U31" s="76">
        <v>2889</v>
      </c>
      <c r="V31" s="72">
        <v>40</v>
      </c>
      <c r="W31" s="72">
        <v>0</v>
      </c>
      <c r="X31" s="72">
        <v>40</v>
      </c>
      <c r="Y31" s="72">
        <v>0</v>
      </c>
      <c r="Z31" s="72">
        <v>60</v>
      </c>
      <c r="AA31" s="72">
        <v>0</v>
      </c>
      <c r="AB31" s="77">
        <f t="shared" si="0"/>
        <v>101</v>
      </c>
      <c r="AC31" s="78">
        <f t="shared" si="1"/>
        <v>-69</v>
      </c>
      <c r="AD31" s="72">
        <v>124</v>
      </c>
      <c r="AE31" s="79">
        <f t="shared" si="2"/>
        <v>0.97076612903225812</v>
      </c>
      <c r="AF31" s="80">
        <f t="shared" si="3"/>
        <v>144.04166666666666</v>
      </c>
      <c r="AG31" s="79">
        <f t="shared" si="4"/>
        <v>0.80647960659531381</v>
      </c>
      <c r="AH31" s="81">
        <f t="shared" si="5"/>
        <v>1</v>
      </c>
      <c r="AI31" s="82">
        <f t="shared" si="6"/>
        <v>0.86428571428571432</v>
      </c>
      <c r="AJ31" s="414">
        <v>8.0299999999999994</v>
      </c>
      <c r="AK31" s="414">
        <v>136.96</v>
      </c>
      <c r="AL31" s="103">
        <f t="shared" si="7"/>
        <v>1099.7888</v>
      </c>
      <c r="AM31" s="414">
        <v>24.611000000000001</v>
      </c>
      <c r="AN31" s="71">
        <v>946.68640000000005</v>
      </c>
      <c r="AO31" s="87">
        <f t="shared" si="8"/>
        <v>23298.898990400001</v>
      </c>
      <c r="AP31" s="88">
        <f t="shared" si="9"/>
        <v>8751.322736872311</v>
      </c>
      <c r="AQ31" s="103">
        <f t="shared" si="10"/>
        <v>119.04166666666667</v>
      </c>
      <c r="AR31" s="71">
        <v>0</v>
      </c>
      <c r="AS31" s="91">
        <v>0</v>
      </c>
      <c r="AT31" s="91">
        <v>0</v>
      </c>
      <c r="AU31" s="71">
        <v>0</v>
      </c>
      <c r="AV31" s="91">
        <v>19</v>
      </c>
      <c r="AW31" s="71">
        <v>1440</v>
      </c>
      <c r="AX31" s="71">
        <v>0</v>
      </c>
      <c r="AY31" s="4"/>
      <c r="AZ31" s="92">
        <v>934</v>
      </c>
      <c r="BA31" s="92">
        <v>972</v>
      </c>
      <c r="BB31" s="92">
        <v>983</v>
      </c>
      <c r="BC31" s="92">
        <f t="shared" si="11"/>
        <v>38</v>
      </c>
      <c r="BD31" s="92">
        <f t="shared" si="12"/>
        <v>8751.322736872311</v>
      </c>
      <c r="BE31" s="94">
        <f t="shared" si="16"/>
        <v>40.958333333333336</v>
      </c>
      <c r="BF31" s="129">
        <v>0</v>
      </c>
      <c r="BG31" s="130">
        <v>0</v>
      </c>
      <c r="BH31" s="333">
        <v>24</v>
      </c>
      <c r="BI31" s="131">
        <v>25.76</v>
      </c>
      <c r="BJ31" s="132">
        <v>21.97</v>
      </c>
      <c r="BK31" s="132">
        <v>23.18</v>
      </c>
      <c r="BL31" s="132">
        <v>983.8</v>
      </c>
      <c r="BM31" s="131">
        <v>50.18</v>
      </c>
      <c r="BN31" s="133">
        <v>0.93389999999999995</v>
      </c>
      <c r="BO31" s="134">
        <v>91.25</v>
      </c>
      <c r="BP31" s="131">
        <v>86.5</v>
      </c>
      <c r="BQ31" s="131"/>
      <c r="BR31" s="134">
        <v>12957</v>
      </c>
      <c r="BS31" s="92">
        <v>12721</v>
      </c>
      <c r="BT31" s="56">
        <f t="shared" si="14"/>
        <v>-236</v>
      </c>
      <c r="BU31" s="92">
        <f t="shared" si="15"/>
        <v>0</v>
      </c>
      <c r="BV31" s="94">
        <v>0</v>
      </c>
      <c r="BW31" s="94">
        <v>0</v>
      </c>
      <c r="BX31" s="94">
        <v>12.82</v>
      </c>
      <c r="BY31" s="94">
        <v>6.37</v>
      </c>
    </row>
    <row r="32" spans="1:77">
      <c r="A32" s="727"/>
      <c r="B32" s="68">
        <v>42972</v>
      </c>
      <c r="C32" s="103">
        <v>93.6</v>
      </c>
      <c r="D32" s="70">
        <v>0.65100000000000002</v>
      </c>
      <c r="E32" s="71">
        <v>103</v>
      </c>
      <c r="F32" s="71">
        <v>86</v>
      </c>
      <c r="G32" s="72">
        <v>24</v>
      </c>
      <c r="H32" s="72">
        <v>0</v>
      </c>
      <c r="I32" s="72">
        <v>24</v>
      </c>
      <c r="J32" s="72">
        <v>0</v>
      </c>
      <c r="K32" s="106">
        <v>0</v>
      </c>
      <c r="L32" s="106">
        <v>0</v>
      </c>
      <c r="M32" s="106">
        <v>0</v>
      </c>
      <c r="N32" s="106">
        <v>0</v>
      </c>
      <c r="O32" s="106">
        <v>0</v>
      </c>
      <c r="P32" s="106">
        <v>0</v>
      </c>
      <c r="Q32" s="106">
        <v>3464</v>
      </c>
      <c r="R32" s="75">
        <v>2926</v>
      </c>
      <c r="S32" s="75">
        <v>2926</v>
      </c>
      <c r="T32" s="76">
        <v>2858</v>
      </c>
      <c r="U32" s="76">
        <v>2960</v>
      </c>
      <c r="V32" s="72">
        <v>41</v>
      </c>
      <c r="W32" s="72">
        <v>0</v>
      </c>
      <c r="X32" s="72">
        <v>41</v>
      </c>
      <c r="Y32" s="72">
        <v>0</v>
      </c>
      <c r="Z32" s="72">
        <v>60</v>
      </c>
      <c r="AA32" s="72">
        <v>0</v>
      </c>
      <c r="AB32" s="77">
        <f t="shared" si="0"/>
        <v>102</v>
      </c>
      <c r="AC32" s="78">
        <f t="shared" si="1"/>
        <v>-68</v>
      </c>
      <c r="AD32" s="72">
        <v>126</v>
      </c>
      <c r="AE32" s="79">
        <f t="shared" si="2"/>
        <v>0.97883597883597884</v>
      </c>
      <c r="AF32" s="80">
        <f t="shared" si="3"/>
        <v>144.33333333333334</v>
      </c>
      <c r="AG32" s="79">
        <f t="shared" si="4"/>
        <v>0.82505773672055427</v>
      </c>
      <c r="AH32" s="81">
        <f t="shared" si="5"/>
        <v>1</v>
      </c>
      <c r="AI32" s="82">
        <f t="shared" si="6"/>
        <v>0.86619718309859162</v>
      </c>
      <c r="AJ32" s="414">
        <v>8.02</v>
      </c>
      <c r="AK32" s="414">
        <v>133.5</v>
      </c>
      <c r="AL32" s="103">
        <f t="shared" si="7"/>
        <v>1070.6699999999998</v>
      </c>
      <c r="AM32" s="414">
        <v>25.178000000000001</v>
      </c>
      <c r="AN32" s="71">
        <v>947</v>
      </c>
      <c r="AO32" s="87">
        <f t="shared" si="8"/>
        <v>23843.566000000003</v>
      </c>
      <c r="AP32" s="88">
        <f t="shared" si="9"/>
        <v>8717.3673897830649</v>
      </c>
      <c r="AQ32" s="103">
        <f t="shared" si="10"/>
        <v>121.91666666666667</v>
      </c>
      <c r="AR32" s="71">
        <v>0</v>
      </c>
      <c r="AS32" s="91">
        <v>0</v>
      </c>
      <c r="AT32" s="71">
        <v>0</v>
      </c>
      <c r="AU32" s="71">
        <v>0</v>
      </c>
      <c r="AV32" s="91">
        <v>19</v>
      </c>
      <c r="AW32" s="71">
        <v>1440</v>
      </c>
      <c r="AX32" s="71">
        <v>0</v>
      </c>
      <c r="AY32" s="4"/>
      <c r="AZ32" s="92">
        <v>989</v>
      </c>
      <c r="BA32" s="92">
        <v>977</v>
      </c>
      <c r="BB32" s="92">
        <v>994</v>
      </c>
      <c r="BC32" s="92">
        <f t="shared" si="11"/>
        <v>-12</v>
      </c>
      <c r="BD32" s="92">
        <f t="shared" si="12"/>
        <v>8717.3673897830649</v>
      </c>
      <c r="BE32" s="94">
        <f t="shared" si="16"/>
        <v>41.416666666666664</v>
      </c>
      <c r="BF32" s="129">
        <v>0</v>
      </c>
      <c r="BG32" s="130">
        <v>0</v>
      </c>
      <c r="BH32" s="131">
        <v>24</v>
      </c>
      <c r="BI32" s="132">
        <v>26.76</v>
      </c>
      <c r="BJ32" s="132">
        <v>22.16</v>
      </c>
      <c r="BK32" s="132">
        <v>22.99</v>
      </c>
      <c r="BL32" s="132">
        <v>982.6</v>
      </c>
      <c r="BM32" s="132">
        <v>50.19</v>
      </c>
      <c r="BN32" s="133">
        <v>0.93459999999999999</v>
      </c>
      <c r="BO32" s="132">
        <v>95.08</v>
      </c>
      <c r="BP32" s="131">
        <v>86.43</v>
      </c>
      <c r="BQ32" s="131"/>
      <c r="BR32" s="92">
        <v>12722</v>
      </c>
      <c r="BS32" s="92">
        <v>12715</v>
      </c>
      <c r="BT32" s="56">
        <f t="shared" si="14"/>
        <v>-7</v>
      </c>
      <c r="BU32" s="92">
        <f t="shared" si="15"/>
        <v>0</v>
      </c>
      <c r="BV32" s="94">
        <v>0</v>
      </c>
      <c r="BW32" s="94">
        <v>0</v>
      </c>
      <c r="BX32" s="94">
        <v>24</v>
      </c>
      <c r="BY32" s="94">
        <v>5.93</v>
      </c>
    </row>
    <row r="33" spans="1:77">
      <c r="A33" s="727"/>
      <c r="B33" s="68">
        <v>42973</v>
      </c>
      <c r="C33" s="69">
        <v>89.3</v>
      </c>
      <c r="D33" s="70">
        <v>0.70699999999999996</v>
      </c>
      <c r="E33" s="71">
        <v>96</v>
      </c>
      <c r="F33" s="71">
        <v>83</v>
      </c>
      <c r="G33" s="72">
        <v>24</v>
      </c>
      <c r="H33" s="72">
        <v>0</v>
      </c>
      <c r="I33" s="72">
        <v>24</v>
      </c>
      <c r="J33" s="72">
        <v>0</v>
      </c>
      <c r="K33" s="106">
        <v>0</v>
      </c>
      <c r="L33" s="106">
        <v>0</v>
      </c>
      <c r="M33" s="106">
        <v>0</v>
      </c>
      <c r="N33" s="106">
        <v>0</v>
      </c>
      <c r="O33" s="106">
        <v>0</v>
      </c>
      <c r="P33" s="106">
        <v>0</v>
      </c>
      <c r="Q33" s="106">
        <v>3505</v>
      </c>
      <c r="R33" s="75">
        <v>2958</v>
      </c>
      <c r="S33" s="75">
        <v>2958</v>
      </c>
      <c r="T33" s="76">
        <v>2884</v>
      </c>
      <c r="U33" s="76">
        <v>2982</v>
      </c>
      <c r="V33" s="72">
        <v>42</v>
      </c>
      <c r="W33" s="72">
        <v>0</v>
      </c>
      <c r="X33" s="72">
        <v>41</v>
      </c>
      <c r="Y33" s="71">
        <v>0</v>
      </c>
      <c r="Z33" s="72">
        <v>60</v>
      </c>
      <c r="AA33" s="71">
        <v>0</v>
      </c>
      <c r="AB33" s="77">
        <f t="shared" si="0"/>
        <v>98</v>
      </c>
      <c r="AC33" s="78">
        <f t="shared" si="1"/>
        <v>-74</v>
      </c>
      <c r="AD33" s="71">
        <v>126</v>
      </c>
      <c r="AE33" s="79">
        <f t="shared" si="2"/>
        <v>0.98611111111111116</v>
      </c>
      <c r="AF33" s="80">
        <f t="shared" si="3"/>
        <v>146.04166666666666</v>
      </c>
      <c r="AG33" s="79">
        <f t="shared" si="4"/>
        <v>0.8228245363766048</v>
      </c>
      <c r="AH33" s="81">
        <f t="shared" si="5"/>
        <v>1</v>
      </c>
      <c r="AI33" s="82">
        <f t="shared" si="6"/>
        <v>0.87412587412587406</v>
      </c>
      <c r="AJ33" s="414">
        <v>8.0399999999999991</v>
      </c>
      <c r="AK33" s="414">
        <v>139.38999999999999</v>
      </c>
      <c r="AL33" s="103">
        <f t="shared" si="7"/>
        <v>1120.6955999999998</v>
      </c>
      <c r="AM33" s="414">
        <v>25.378</v>
      </c>
      <c r="AN33" s="71">
        <v>946.99974999999995</v>
      </c>
      <c r="AO33" s="87">
        <f t="shared" si="8"/>
        <v>24032.959655499999</v>
      </c>
      <c r="AP33" s="88">
        <f t="shared" si="9"/>
        <v>8721.7944713938959</v>
      </c>
      <c r="AQ33" s="103">
        <f t="shared" si="10"/>
        <v>123.25</v>
      </c>
      <c r="AR33" s="71">
        <v>0</v>
      </c>
      <c r="AS33" s="91">
        <v>0</v>
      </c>
      <c r="AT33" s="91">
        <v>0</v>
      </c>
      <c r="AU33" s="71">
        <v>0</v>
      </c>
      <c r="AV33" s="91">
        <v>18</v>
      </c>
      <c r="AW33" s="71">
        <v>1440</v>
      </c>
      <c r="AX33" s="71">
        <v>0</v>
      </c>
      <c r="AY33" s="4"/>
      <c r="AZ33" s="92">
        <v>998</v>
      </c>
      <c r="BA33" s="92">
        <v>985</v>
      </c>
      <c r="BB33" s="92">
        <v>999</v>
      </c>
      <c r="BC33" s="92">
        <f t="shared" si="11"/>
        <v>-13</v>
      </c>
      <c r="BD33" s="92">
        <f t="shared" si="12"/>
        <v>8721.7944713938959</v>
      </c>
      <c r="BE33" s="94">
        <f t="shared" si="16"/>
        <v>41.625</v>
      </c>
      <c r="BF33" s="129">
        <v>0</v>
      </c>
      <c r="BG33" s="130">
        <v>0</v>
      </c>
      <c r="BH33" s="131">
        <v>24</v>
      </c>
      <c r="BI33" s="132">
        <v>27.02</v>
      </c>
      <c r="BJ33" s="132">
        <v>22.35</v>
      </c>
      <c r="BK33" s="132">
        <v>23.21</v>
      </c>
      <c r="BL33" s="99">
        <v>983.6</v>
      </c>
      <c r="BM33" s="132">
        <v>50.23</v>
      </c>
      <c r="BN33" s="133">
        <v>0.93300000000000005</v>
      </c>
      <c r="BO33" s="132">
        <v>95.2</v>
      </c>
      <c r="BP33" s="131">
        <v>86.53</v>
      </c>
      <c r="BQ33" s="131"/>
      <c r="BR33" s="92">
        <v>12715</v>
      </c>
      <c r="BS33" s="92">
        <v>12710</v>
      </c>
      <c r="BT33" s="56">
        <f t="shared" si="14"/>
        <v>-5</v>
      </c>
      <c r="BU33" s="92">
        <f t="shared" si="15"/>
        <v>0</v>
      </c>
      <c r="BV33" s="94">
        <v>0</v>
      </c>
      <c r="BW33" s="94">
        <v>0</v>
      </c>
      <c r="BX33" s="94">
        <v>24</v>
      </c>
      <c r="BY33" s="94">
        <v>6.2</v>
      </c>
    </row>
    <row r="34" spans="1:77" ht="12.75" customHeight="1">
      <c r="A34" s="718" t="s">
        <v>302</v>
      </c>
      <c r="B34" s="24">
        <v>42974</v>
      </c>
      <c r="C34" s="25">
        <v>92.4</v>
      </c>
      <c r="D34" s="345">
        <v>0.65800000000000003</v>
      </c>
      <c r="E34" s="27">
        <v>100</v>
      </c>
      <c r="F34" s="27">
        <v>84</v>
      </c>
      <c r="G34" s="28">
        <v>24</v>
      </c>
      <c r="H34" s="28">
        <v>0</v>
      </c>
      <c r="I34" s="28">
        <v>24</v>
      </c>
      <c r="J34" s="28">
        <v>0</v>
      </c>
      <c r="K34" s="29">
        <v>0</v>
      </c>
      <c r="L34" s="29">
        <v>0</v>
      </c>
      <c r="M34" s="29">
        <v>0</v>
      </c>
      <c r="N34" s="29">
        <v>0</v>
      </c>
      <c r="O34" s="29">
        <v>0</v>
      </c>
      <c r="P34" s="29">
        <v>0</v>
      </c>
      <c r="Q34" s="29">
        <v>3473</v>
      </c>
      <c r="R34" s="30">
        <v>2932</v>
      </c>
      <c r="S34" s="30">
        <v>2932</v>
      </c>
      <c r="T34" s="31">
        <v>2861</v>
      </c>
      <c r="U34" s="31">
        <v>2961</v>
      </c>
      <c r="V34" s="28">
        <v>41</v>
      </c>
      <c r="W34" s="28">
        <v>0</v>
      </c>
      <c r="X34" s="28">
        <v>40</v>
      </c>
      <c r="Y34" s="28">
        <v>0</v>
      </c>
      <c r="Z34" s="28">
        <v>60</v>
      </c>
      <c r="AA34" s="27">
        <v>0</v>
      </c>
      <c r="AB34" s="32">
        <f t="shared" si="0"/>
        <v>100</v>
      </c>
      <c r="AC34" s="33">
        <f t="shared" si="1"/>
        <v>-71</v>
      </c>
      <c r="AD34" s="27">
        <v>126</v>
      </c>
      <c r="AE34" s="34">
        <f t="shared" si="2"/>
        <v>0.97916666666666663</v>
      </c>
      <c r="AF34" s="35">
        <f t="shared" si="3"/>
        <v>144.70833333333334</v>
      </c>
      <c r="AG34" s="34">
        <f t="shared" si="4"/>
        <v>0.82378347250215955</v>
      </c>
      <c r="AH34" s="36">
        <f t="shared" si="5"/>
        <v>1</v>
      </c>
      <c r="AI34" s="37">
        <f t="shared" si="6"/>
        <v>0.86524822695035464</v>
      </c>
      <c r="AJ34" s="413">
        <v>8.0150000000000006</v>
      </c>
      <c r="AK34" s="413">
        <v>136.18</v>
      </c>
      <c r="AL34" s="40">
        <f t="shared" si="7"/>
        <v>1091.4827</v>
      </c>
      <c r="AM34" s="413">
        <v>25.268000000000001</v>
      </c>
      <c r="AN34" s="27">
        <v>946</v>
      </c>
      <c r="AO34" s="42">
        <f t="shared" si="8"/>
        <v>23903.528000000002</v>
      </c>
      <c r="AP34" s="43">
        <f t="shared" si="9"/>
        <v>8736.4595246417357</v>
      </c>
      <c r="AQ34" s="40">
        <f t="shared" si="10"/>
        <v>122.16666666666667</v>
      </c>
      <c r="AR34" s="27">
        <v>0</v>
      </c>
      <c r="AS34" s="45">
        <v>0</v>
      </c>
      <c r="AT34" s="45">
        <v>0</v>
      </c>
      <c r="AU34" s="27">
        <v>0</v>
      </c>
      <c r="AV34" s="45">
        <v>19</v>
      </c>
      <c r="AW34" s="27">
        <v>1440</v>
      </c>
      <c r="AX34" s="27">
        <v>0</v>
      </c>
      <c r="AY34" s="4"/>
      <c r="AZ34" s="46">
        <v>990</v>
      </c>
      <c r="BA34" s="46">
        <v>976</v>
      </c>
      <c r="BB34" s="46">
        <v>995</v>
      </c>
      <c r="BC34" s="46">
        <f t="shared" si="11"/>
        <v>-14</v>
      </c>
      <c r="BD34" s="46">
        <f t="shared" si="12"/>
        <v>8736.4595246417357</v>
      </c>
      <c r="BE34" s="136">
        <f t="shared" si="16"/>
        <v>41.458333333333336</v>
      </c>
      <c r="BF34" s="48">
        <v>0</v>
      </c>
      <c r="BG34" s="49">
        <v>0</v>
      </c>
      <c r="BH34" s="50">
        <v>24</v>
      </c>
      <c r="BI34" s="51">
        <v>26.8</v>
      </c>
      <c r="BJ34" s="50">
        <v>22.18</v>
      </c>
      <c r="BK34" s="50">
        <v>23.04</v>
      </c>
      <c r="BL34" s="52">
        <v>983.9</v>
      </c>
      <c r="BM34" s="50">
        <v>50.1</v>
      </c>
      <c r="BN34" s="53">
        <v>0.93420000000000003</v>
      </c>
      <c r="BO34" s="51">
        <v>95.1</v>
      </c>
      <c r="BP34" s="50">
        <v>86.4</v>
      </c>
      <c r="BQ34" s="54"/>
      <c r="BR34" s="46">
        <v>12736</v>
      </c>
      <c r="BS34" s="46">
        <v>12746</v>
      </c>
      <c r="BT34" s="56">
        <f t="shared" si="14"/>
        <v>10</v>
      </c>
      <c r="BU34" s="46">
        <f t="shared" si="15"/>
        <v>0</v>
      </c>
      <c r="BV34" s="47">
        <v>0</v>
      </c>
      <c r="BW34" s="47">
        <v>0</v>
      </c>
      <c r="BX34" s="47">
        <v>24</v>
      </c>
      <c r="BY34" s="47">
        <v>6.5</v>
      </c>
    </row>
    <row r="35" spans="1:77">
      <c r="A35" s="718"/>
      <c r="B35" s="24">
        <v>42975</v>
      </c>
      <c r="C35" s="25">
        <v>90</v>
      </c>
      <c r="D35" s="345">
        <v>0.65</v>
      </c>
      <c r="E35" s="27">
        <v>100</v>
      </c>
      <c r="F35" s="27">
        <v>84</v>
      </c>
      <c r="G35" s="28">
        <v>24</v>
      </c>
      <c r="H35" s="28">
        <v>0</v>
      </c>
      <c r="I35" s="28">
        <v>24</v>
      </c>
      <c r="J35" s="28">
        <v>0</v>
      </c>
      <c r="K35" s="29">
        <v>0</v>
      </c>
      <c r="L35" s="29">
        <v>0</v>
      </c>
      <c r="M35" s="29">
        <v>0</v>
      </c>
      <c r="N35" s="29">
        <v>0</v>
      </c>
      <c r="O35" s="29">
        <v>0</v>
      </c>
      <c r="P35" s="29">
        <v>0</v>
      </c>
      <c r="Q35" s="29">
        <v>3496</v>
      </c>
      <c r="R35" s="30">
        <v>2965</v>
      </c>
      <c r="S35" s="30">
        <v>2965</v>
      </c>
      <c r="T35" s="31">
        <v>2893</v>
      </c>
      <c r="U35" s="31">
        <v>2994</v>
      </c>
      <c r="V35" s="28">
        <v>42</v>
      </c>
      <c r="W35" s="28">
        <v>0</v>
      </c>
      <c r="X35" s="28">
        <v>41</v>
      </c>
      <c r="Y35" s="28">
        <v>0</v>
      </c>
      <c r="Z35" s="28">
        <v>60</v>
      </c>
      <c r="AA35" s="27">
        <v>0</v>
      </c>
      <c r="AB35" s="32">
        <f t="shared" si="0"/>
        <v>101</v>
      </c>
      <c r="AC35" s="33">
        <f t="shared" si="1"/>
        <v>-72</v>
      </c>
      <c r="AD35" s="27">
        <v>127</v>
      </c>
      <c r="AE35" s="34">
        <f t="shared" si="2"/>
        <v>0.98228346456692917</v>
      </c>
      <c r="AF35" s="35">
        <f t="shared" si="3"/>
        <v>145.66666666666666</v>
      </c>
      <c r="AG35" s="34">
        <f t="shared" si="4"/>
        <v>0.82751716247139584</v>
      </c>
      <c r="AH35" s="36">
        <f t="shared" si="5"/>
        <v>1</v>
      </c>
      <c r="AI35" s="37">
        <f t="shared" si="6"/>
        <v>0.87412587412587406</v>
      </c>
      <c r="AJ35" s="413">
        <v>8.0250000000000004</v>
      </c>
      <c r="AK35" s="413">
        <v>140.49</v>
      </c>
      <c r="AL35" s="40">
        <f t="shared" si="7"/>
        <v>1127.4322500000001</v>
      </c>
      <c r="AM35" s="413">
        <v>25.582999999999998</v>
      </c>
      <c r="AN35" s="27">
        <v>945</v>
      </c>
      <c r="AO35" s="42">
        <f t="shared" si="8"/>
        <v>24175.934999999998</v>
      </c>
      <c r="AP35" s="43">
        <f t="shared" si="9"/>
        <v>8746.4110784652603</v>
      </c>
      <c r="AQ35" s="40">
        <f t="shared" si="10"/>
        <v>123.54166666666667</v>
      </c>
      <c r="AR35" s="27">
        <v>0</v>
      </c>
      <c r="AS35" s="45">
        <v>0</v>
      </c>
      <c r="AT35" s="45">
        <v>0</v>
      </c>
      <c r="AU35" s="27">
        <v>0</v>
      </c>
      <c r="AV35" s="45">
        <v>18</v>
      </c>
      <c r="AW35" s="27">
        <v>1440</v>
      </c>
      <c r="AX35" s="27">
        <v>0</v>
      </c>
      <c r="AY35" s="4"/>
      <c r="AZ35" s="46">
        <v>1000</v>
      </c>
      <c r="BA35" s="46">
        <v>991</v>
      </c>
      <c r="BB35" s="46">
        <v>1003</v>
      </c>
      <c r="BC35" s="46">
        <f t="shared" si="11"/>
        <v>-9</v>
      </c>
      <c r="BD35" s="46">
        <f t="shared" si="12"/>
        <v>8746.4110784652603</v>
      </c>
      <c r="BE35" s="136">
        <f t="shared" si="16"/>
        <v>41.791666666666664</v>
      </c>
      <c r="BF35" s="48">
        <v>0</v>
      </c>
      <c r="BG35" s="49">
        <v>0</v>
      </c>
      <c r="BH35" s="50">
        <v>23.81</v>
      </c>
      <c r="BI35" s="50">
        <v>27.19</v>
      </c>
      <c r="BJ35" s="51">
        <v>22.59</v>
      </c>
      <c r="BK35" s="50">
        <v>23.19</v>
      </c>
      <c r="BL35" s="52">
        <v>984.8</v>
      </c>
      <c r="BM35" s="50">
        <v>50.16</v>
      </c>
      <c r="BN35" s="53">
        <v>0.93310000000000004</v>
      </c>
      <c r="BO35" s="61">
        <v>94.65</v>
      </c>
      <c r="BP35" s="50">
        <v>86.4</v>
      </c>
      <c r="BQ35" s="54"/>
      <c r="BR35" s="46">
        <v>12769</v>
      </c>
      <c r="BS35" s="46">
        <v>12763</v>
      </c>
      <c r="BT35" s="56">
        <f t="shared" si="14"/>
        <v>-6</v>
      </c>
      <c r="BU35" s="46">
        <f t="shared" si="15"/>
        <v>0</v>
      </c>
      <c r="BV35" s="47">
        <v>0</v>
      </c>
      <c r="BW35" s="47">
        <v>0</v>
      </c>
      <c r="BX35" s="47">
        <v>24</v>
      </c>
      <c r="BY35" s="47">
        <v>6.73</v>
      </c>
    </row>
    <row r="36" spans="1:77">
      <c r="A36" s="718"/>
      <c r="B36" s="24">
        <v>42976</v>
      </c>
      <c r="C36" s="25">
        <v>88</v>
      </c>
      <c r="D36" s="345">
        <v>0.7</v>
      </c>
      <c r="E36" s="27">
        <v>95</v>
      </c>
      <c r="F36" s="27">
        <v>81</v>
      </c>
      <c r="G36" s="28">
        <v>24</v>
      </c>
      <c r="H36" s="28">
        <v>0</v>
      </c>
      <c r="I36" s="28">
        <v>24</v>
      </c>
      <c r="J36" s="28">
        <v>0</v>
      </c>
      <c r="K36" s="29">
        <v>0</v>
      </c>
      <c r="L36" s="29">
        <v>0</v>
      </c>
      <c r="M36" s="29">
        <v>0</v>
      </c>
      <c r="N36" s="29">
        <v>0</v>
      </c>
      <c r="O36" s="29">
        <v>12</v>
      </c>
      <c r="P36" s="29">
        <v>0</v>
      </c>
      <c r="Q36" s="29">
        <v>3525</v>
      </c>
      <c r="R36" s="30">
        <v>3155</v>
      </c>
      <c r="S36" s="30">
        <v>3155</v>
      </c>
      <c r="T36" s="31">
        <v>3084</v>
      </c>
      <c r="U36" s="31">
        <v>3190</v>
      </c>
      <c r="V36" s="28">
        <v>41</v>
      </c>
      <c r="W36" s="28">
        <v>0</v>
      </c>
      <c r="X36" s="28">
        <v>41</v>
      </c>
      <c r="Y36" s="28">
        <v>0</v>
      </c>
      <c r="Z36" s="28">
        <v>60</v>
      </c>
      <c r="AA36" s="27">
        <v>0</v>
      </c>
      <c r="AB36" s="32">
        <f t="shared" si="0"/>
        <v>106</v>
      </c>
      <c r="AC36" s="33">
        <f t="shared" si="1"/>
        <v>-71</v>
      </c>
      <c r="AD36" s="27">
        <v>141</v>
      </c>
      <c r="AE36" s="34">
        <f t="shared" si="2"/>
        <v>0.94267139479905437</v>
      </c>
      <c r="AF36" s="35">
        <f t="shared" si="3"/>
        <v>146.875</v>
      </c>
      <c r="AG36" s="34">
        <f t="shared" si="4"/>
        <v>0.87489361702127655</v>
      </c>
      <c r="AH36" s="36">
        <f t="shared" si="5"/>
        <v>1</v>
      </c>
      <c r="AI36" s="37">
        <f t="shared" si="6"/>
        <v>0.93661971830985924</v>
      </c>
      <c r="AJ36" s="413">
        <v>8</v>
      </c>
      <c r="AK36" s="413">
        <v>138.91999999999999</v>
      </c>
      <c r="AL36" s="40">
        <f t="shared" si="7"/>
        <v>1111.3599999999999</v>
      </c>
      <c r="AM36" s="413">
        <v>28.047999999999998</v>
      </c>
      <c r="AN36" s="27">
        <v>934</v>
      </c>
      <c r="AO36" s="42">
        <f t="shared" si="8"/>
        <v>26196.831999999999</v>
      </c>
      <c r="AP36" s="43">
        <f t="shared" si="9"/>
        <v>8854.7963683527887</v>
      </c>
      <c r="AQ36" s="40">
        <f t="shared" si="10"/>
        <v>131.45833333333334</v>
      </c>
      <c r="AR36" s="27">
        <v>0</v>
      </c>
      <c r="AS36" s="45">
        <v>0</v>
      </c>
      <c r="AT36" s="45">
        <v>0</v>
      </c>
      <c r="AU36" s="27">
        <v>0</v>
      </c>
      <c r="AV36" s="45">
        <v>18</v>
      </c>
      <c r="AW36" s="27">
        <v>720</v>
      </c>
      <c r="AX36" s="27">
        <v>0</v>
      </c>
      <c r="AY36" s="4"/>
      <c r="AZ36" s="46">
        <v>1005</v>
      </c>
      <c r="BA36" s="46">
        <v>991</v>
      </c>
      <c r="BB36" s="46">
        <v>1194</v>
      </c>
      <c r="BC36" s="46">
        <f t="shared" si="11"/>
        <v>-14</v>
      </c>
      <c r="BD36" s="46">
        <f t="shared" si="12"/>
        <v>8854.7963683527887</v>
      </c>
      <c r="BE36" s="136">
        <f t="shared" si="16"/>
        <v>49.75</v>
      </c>
      <c r="BF36" s="48">
        <v>1.143</v>
      </c>
      <c r="BG36" s="49">
        <v>1.143</v>
      </c>
      <c r="BH36" s="50">
        <v>24</v>
      </c>
      <c r="BI36" s="51">
        <v>27.6</v>
      </c>
      <c r="BJ36" s="50">
        <v>23</v>
      </c>
      <c r="BK36" s="50">
        <v>23.02</v>
      </c>
      <c r="BL36" s="52">
        <v>986.46</v>
      </c>
      <c r="BM36" s="50">
        <v>50.18</v>
      </c>
      <c r="BN36" s="53">
        <v>0.93330000000000002</v>
      </c>
      <c r="BO36" s="51">
        <v>94.98</v>
      </c>
      <c r="BP36" s="50">
        <v>86.5</v>
      </c>
      <c r="BQ36" s="54"/>
      <c r="BR36" s="46">
        <v>12929</v>
      </c>
      <c r="BS36" s="46">
        <v>12929</v>
      </c>
      <c r="BT36" s="56">
        <f t="shared" si="14"/>
        <v>0</v>
      </c>
      <c r="BU36" s="46">
        <f t="shared" si="15"/>
        <v>2.286</v>
      </c>
      <c r="BV36" s="47">
        <v>12</v>
      </c>
      <c r="BW36" s="47">
        <v>12</v>
      </c>
      <c r="BX36" s="47">
        <v>24</v>
      </c>
      <c r="BY36" s="47">
        <v>4.5999999999999996</v>
      </c>
    </row>
    <row r="37" spans="1:77">
      <c r="A37" s="718"/>
      <c r="B37" s="24">
        <v>42977</v>
      </c>
      <c r="C37" s="25">
        <v>82.9</v>
      </c>
      <c r="D37" s="345">
        <v>0.82099999999999995</v>
      </c>
      <c r="E37" s="27">
        <v>88</v>
      </c>
      <c r="F37" s="27">
        <v>79</v>
      </c>
      <c r="G37" s="28">
        <v>24</v>
      </c>
      <c r="H37" s="28">
        <v>0</v>
      </c>
      <c r="I37" s="28">
        <v>24</v>
      </c>
      <c r="J37" s="28">
        <v>0</v>
      </c>
      <c r="K37" s="29">
        <v>0</v>
      </c>
      <c r="L37" s="29">
        <v>0</v>
      </c>
      <c r="M37" s="29">
        <v>0</v>
      </c>
      <c r="N37" s="29">
        <v>0</v>
      </c>
      <c r="O37" s="29">
        <v>12</v>
      </c>
      <c r="P37" s="29">
        <v>0</v>
      </c>
      <c r="Q37" s="29">
        <v>3571</v>
      </c>
      <c r="R37" s="30">
        <v>3161</v>
      </c>
      <c r="S37" s="30">
        <v>3161</v>
      </c>
      <c r="T37" s="31">
        <v>3086</v>
      </c>
      <c r="U37" s="31">
        <v>3191</v>
      </c>
      <c r="V37" s="28">
        <v>42</v>
      </c>
      <c r="W37" s="28">
        <v>0</v>
      </c>
      <c r="X37" s="28">
        <v>42</v>
      </c>
      <c r="Y37" s="28">
        <v>0</v>
      </c>
      <c r="Z37" s="28">
        <v>60</v>
      </c>
      <c r="AA37" s="27">
        <v>0</v>
      </c>
      <c r="AB37" s="32">
        <f t="shared" si="0"/>
        <v>105</v>
      </c>
      <c r="AC37" s="33">
        <f t="shared" si="1"/>
        <v>-75</v>
      </c>
      <c r="AD37" s="27">
        <v>142</v>
      </c>
      <c r="AE37" s="34">
        <f t="shared" si="2"/>
        <v>0.93632629107981225</v>
      </c>
      <c r="AF37" s="35">
        <f t="shared" si="3"/>
        <v>148.79166666666666</v>
      </c>
      <c r="AG37" s="34">
        <f t="shared" si="4"/>
        <v>0.86418370204424533</v>
      </c>
      <c r="AH37" s="36">
        <f t="shared" si="5"/>
        <v>1</v>
      </c>
      <c r="AI37" s="37">
        <f t="shared" si="6"/>
        <v>0.9375</v>
      </c>
      <c r="AJ37" s="413">
        <v>8.01</v>
      </c>
      <c r="AK37" s="413">
        <v>133.29</v>
      </c>
      <c r="AL37" s="40">
        <f t="shared" si="7"/>
        <v>1067.6528999999998</v>
      </c>
      <c r="AM37" s="413">
        <v>28.009</v>
      </c>
      <c r="AN37" s="27">
        <v>935</v>
      </c>
      <c r="AO37" s="42">
        <f t="shared" si="8"/>
        <v>26188.415000000001</v>
      </c>
      <c r="AP37" s="43">
        <f t="shared" si="9"/>
        <v>8832.167174335711</v>
      </c>
      <c r="AQ37" s="40">
        <f t="shared" si="10"/>
        <v>131.70833333333334</v>
      </c>
      <c r="AR37" s="27">
        <v>0</v>
      </c>
      <c r="AS37" s="45">
        <v>0</v>
      </c>
      <c r="AT37" s="45">
        <v>0</v>
      </c>
      <c r="AU37" s="27">
        <v>0</v>
      </c>
      <c r="AV37" s="45">
        <v>18</v>
      </c>
      <c r="AW37" s="27">
        <v>720</v>
      </c>
      <c r="AX37" s="27">
        <v>0</v>
      </c>
      <c r="AY37" s="4"/>
      <c r="AZ37" s="46">
        <v>1008</v>
      </c>
      <c r="BA37" s="46">
        <v>997</v>
      </c>
      <c r="BB37" s="46">
        <v>1186</v>
      </c>
      <c r="BC37" s="46">
        <f t="shared" si="11"/>
        <v>-11</v>
      </c>
      <c r="BD37" s="46">
        <f t="shared" si="12"/>
        <v>8832.167174335711</v>
      </c>
      <c r="BE37" s="136">
        <f t="shared" si="16"/>
        <v>49.416666666666664</v>
      </c>
      <c r="BF37" s="48">
        <v>1.046</v>
      </c>
      <c r="BG37" s="49">
        <v>1.0780000000000001</v>
      </c>
      <c r="BH37" s="50">
        <v>24</v>
      </c>
      <c r="BI37" s="51">
        <v>27.6</v>
      </c>
      <c r="BJ37" s="50">
        <v>23</v>
      </c>
      <c r="BK37" s="50">
        <v>23.3</v>
      </c>
      <c r="BL37" s="52">
        <v>987</v>
      </c>
      <c r="BM37" s="50">
        <v>50.19</v>
      </c>
      <c r="BN37" s="63">
        <v>0.93430000000000002</v>
      </c>
      <c r="BO37" s="50">
        <v>95.3</v>
      </c>
      <c r="BP37" s="50">
        <v>86.7</v>
      </c>
      <c r="BQ37" s="54"/>
      <c r="BR37" s="46">
        <v>12838</v>
      </c>
      <c r="BS37" s="46">
        <v>12854</v>
      </c>
      <c r="BT37" s="56">
        <f t="shared" si="14"/>
        <v>16</v>
      </c>
      <c r="BU37" s="46">
        <f t="shared" si="15"/>
        <v>2.1240000000000001</v>
      </c>
      <c r="BV37" s="47">
        <v>12</v>
      </c>
      <c r="BW37" s="47">
        <v>12</v>
      </c>
      <c r="BX37" s="47">
        <v>24</v>
      </c>
      <c r="BY37" s="47">
        <v>5.17</v>
      </c>
    </row>
    <row r="38" spans="1:77">
      <c r="A38" s="718"/>
      <c r="B38" s="24">
        <v>42978</v>
      </c>
      <c r="C38" s="25">
        <v>82.6</v>
      </c>
      <c r="D38" s="345">
        <v>0.83399999999999996</v>
      </c>
      <c r="E38" s="27">
        <v>86</v>
      </c>
      <c r="F38" s="27">
        <v>80</v>
      </c>
      <c r="G38" s="28">
        <v>24</v>
      </c>
      <c r="H38" s="28">
        <v>0</v>
      </c>
      <c r="I38" s="28">
        <v>24</v>
      </c>
      <c r="J38" s="28">
        <v>0</v>
      </c>
      <c r="K38" s="29">
        <v>0</v>
      </c>
      <c r="L38" s="29">
        <v>0</v>
      </c>
      <c r="M38" s="29">
        <v>0</v>
      </c>
      <c r="N38" s="29">
        <v>0</v>
      </c>
      <c r="O38" s="377">
        <v>10.5</v>
      </c>
      <c r="P38" s="29">
        <v>0</v>
      </c>
      <c r="Q38" s="29">
        <v>3575</v>
      </c>
      <c r="R38" s="30">
        <v>3135</v>
      </c>
      <c r="S38" s="30">
        <v>3135</v>
      </c>
      <c r="T38" s="31">
        <v>3067</v>
      </c>
      <c r="U38" s="31">
        <v>3170</v>
      </c>
      <c r="V38" s="28">
        <v>42</v>
      </c>
      <c r="W38" s="28">
        <v>0</v>
      </c>
      <c r="X38" s="28">
        <v>41</v>
      </c>
      <c r="Y38" s="28">
        <v>0</v>
      </c>
      <c r="Z38" s="28">
        <v>60</v>
      </c>
      <c r="AA38" s="27">
        <v>0</v>
      </c>
      <c r="AB38" s="32">
        <f t="shared" si="0"/>
        <v>103</v>
      </c>
      <c r="AC38" s="33">
        <f t="shared" si="1"/>
        <v>-68</v>
      </c>
      <c r="AD38" s="27">
        <v>141</v>
      </c>
      <c r="AE38" s="34">
        <f t="shared" si="2"/>
        <v>0.93676122931442085</v>
      </c>
      <c r="AF38" s="35">
        <f t="shared" si="3"/>
        <v>148.95833333333334</v>
      </c>
      <c r="AG38" s="34">
        <f t="shared" si="4"/>
        <v>0.85790209790209793</v>
      </c>
      <c r="AH38" s="36">
        <f t="shared" si="5"/>
        <v>1</v>
      </c>
      <c r="AI38" s="37">
        <f t="shared" si="6"/>
        <v>0.92919580419580416</v>
      </c>
      <c r="AJ38" s="413">
        <v>8.02</v>
      </c>
      <c r="AK38" s="413">
        <v>136.13999999999999</v>
      </c>
      <c r="AL38" s="40">
        <f t="shared" si="7"/>
        <v>1091.8427999999999</v>
      </c>
      <c r="AM38" s="413">
        <v>27.454999999999998</v>
      </c>
      <c r="AN38" s="27">
        <v>942</v>
      </c>
      <c r="AO38" s="42">
        <f t="shared" si="8"/>
        <v>25862.609999999997</v>
      </c>
      <c r="AP38" s="43">
        <f t="shared" si="9"/>
        <v>8788.5402021519385</v>
      </c>
      <c r="AQ38" s="40">
        <f t="shared" si="10"/>
        <v>130.625</v>
      </c>
      <c r="AR38" s="27">
        <v>0</v>
      </c>
      <c r="AS38" s="45">
        <v>0</v>
      </c>
      <c r="AT38" s="45">
        <v>0</v>
      </c>
      <c r="AU38" s="27">
        <v>0</v>
      </c>
      <c r="AV38" s="45">
        <v>18</v>
      </c>
      <c r="AW38" s="27">
        <v>810</v>
      </c>
      <c r="AX38" s="27">
        <v>0</v>
      </c>
      <c r="AY38" s="4"/>
      <c r="AZ38" s="46">
        <v>1009</v>
      </c>
      <c r="BA38" s="46">
        <v>995</v>
      </c>
      <c r="BB38" s="46">
        <v>1166</v>
      </c>
      <c r="BC38" s="46">
        <f t="shared" si="11"/>
        <v>-14</v>
      </c>
      <c r="BD38" s="46">
        <f t="shared" si="12"/>
        <v>8788.5402021519385</v>
      </c>
      <c r="BE38" s="136">
        <f t="shared" si="16"/>
        <v>48.583333333333336</v>
      </c>
      <c r="BF38" s="48">
        <v>0.91400000000000003</v>
      </c>
      <c r="BG38" s="49">
        <v>0.92400000000000004</v>
      </c>
      <c r="BH38" s="50">
        <v>24</v>
      </c>
      <c r="BI38" s="51">
        <v>27.4</v>
      </c>
      <c r="BJ38" s="52">
        <v>22.9</v>
      </c>
      <c r="BK38" s="52">
        <v>23.4</v>
      </c>
      <c r="BL38" s="52">
        <v>987</v>
      </c>
      <c r="BM38" s="50">
        <v>50.17</v>
      </c>
      <c r="BN38" s="53">
        <v>0.93310000000000004</v>
      </c>
      <c r="BO38" s="47">
        <v>95.3</v>
      </c>
      <c r="BP38" s="47">
        <v>86.7</v>
      </c>
      <c r="BQ38" s="54"/>
      <c r="BR38" s="46">
        <v>12761</v>
      </c>
      <c r="BS38" s="46">
        <v>12812</v>
      </c>
      <c r="BT38" s="56">
        <f t="shared" si="14"/>
        <v>51</v>
      </c>
      <c r="BU38" s="46">
        <f t="shared" si="15"/>
        <v>1.8380000000000001</v>
      </c>
      <c r="BV38" s="47">
        <v>10.5</v>
      </c>
      <c r="BW38" s="47">
        <v>10.5</v>
      </c>
      <c r="BX38" s="47">
        <v>24</v>
      </c>
      <c r="BY38" s="47">
        <v>8.43</v>
      </c>
    </row>
    <row r="39" spans="1:77">
      <c r="A39" s="718"/>
      <c r="B39" s="24">
        <v>42979</v>
      </c>
      <c r="C39" s="25"/>
      <c r="D39" s="345"/>
      <c r="E39" s="27"/>
      <c r="F39" s="27"/>
      <c r="G39" s="28"/>
      <c r="H39" s="28"/>
      <c r="I39" s="28"/>
      <c r="J39" s="28"/>
      <c r="K39" s="29"/>
      <c r="L39" s="29"/>
      <c r="M39" s="29"/>
      <c r="N39" s="29"/>
      <c r="O39" s="29"/>
      <c r="P39" s="29"/>
      <c r="Q39" s="29"/>
      <c r="R39" s="30"/>
      <c r="S39" s="30"/>
      <c r="T39" s="31"/>
      <c r="U39" s="31"/>
      <c r="V39" s="28"/>
      <c r="W39" s="28"/>
      <c r="X39" s="28"/>
      <c r="Y39" s="28"/>
      <c r="Z39" s="28"/>
      <c r="AA39" s="27"/>
      <c r="AB39" s="32">
        <f t="shared" si="0"/>
        <v>0</v>
      </c>
      <c r="AC39" s="33">
        <f t="shared" si="1"/>
        <v>0</v>
      </c>
      <c r="AD39" s="27"/>
      <c r="AE39" s="34" t="str">
        <f t="shared" si="2"/>
        <v>no data</v>
      </c>
      <c r="AF39" s="35" t="str">
        <f t="shared" si="3"/>
        <v>no data</v>
      </c>
      <c r="AG39" s="34" t="str">
        <f t="shared" si="4"/>
        <v>no data</v>
      </c>
      <c r="AH39" s="36" t="e">
        <f t="shared" si="5"/>
        <v>#DIV/0!</v>
      </c>
      <c r="AI39" s="37" t="str">
        <f t="shared" si="6"/>
        <v>no data</v>
      </c>
      <c r="AJ39" s="365"/>
      <c r="AK39" s="40"/>
      <c r="AL39" s="40">
        <f t="shared" si="7"/>
        <v>0</v>
      </c>
      <c r="AM39" s="49"/>
      <c r="AN39" s="27"/>
      <c r="AO39" s="42">
        <f t="shared" si="8"/>
        <v>0</v>
      </c>
      <c r="AP39" s="43" t="str">
        <f t="shared" si="9"/>
        <v>no data</v>
      </c>
      <c r="AQ39" s="40">
        <f t="shared" si="10"/>
        <v>0</v>
      </c>
      <c r="AR39" s="27"/>
      <c r="AS39" s="45"/>
      <c r="AT39" s="45"/>
      <c r="AU39" s="27"/>
      <c r="AV39" s="45"/>
      <c r="AW39" s="27"/>
      <c r="AX39" s="27"/>
      <c r="AY39" s="4"/>
      <c r="AZ39" s="46"/>
      <c r="BA39" s="46"/>
      <c r="BB39" s="46"/>
      <c r="BC39" s="46">
        <f t="shared" si="11"/>
        <v>0</v>
      </c>
      <c r="BD39" s="46" t="str">
        <f t="shared" si="12"/>
        <v>no data</v>
      </c>
      <c r="BE39" s="136"/>
      <c r="BF39" s="48"/>
      <c r="BG39" s="49"/>
      <c r="BH39" s="50"/>
      <c r="BI39" s="51"/>
      <c r="BJ39" s="52"/>
      <c r="BK39" s="52"/>
      <c r="BL39" s="52"/>
      <c r="BM39" s="50"/>
      <c r="BN39" s="53"/>
      <c r="BO39" s="47"/>
      <c r="BP39" s="47"/>
      <c r="BQ39" s="54"/>
      <c r="BR39" s="46"/>
      <c r="BS39" s="46"/>
      <c r="BT39" s="56">
        <f t="shared" si="14"/>
        <v>0</v>
      </c>
      <c r="BU39" s="46">
        <f t="shared" si="15"/>
        <v>0</v>
      </c>
      <c r="BV39" s="47"/>
      <c r="BW39" s="47"/>
      <c r="BX39" s="47"/>
      <c r="BY39" s="47"/>
    </row>
    <row r="40" spans="1:77">
      <c r="A40" s="718"/>
      <c r="B40" s="24">
        <v>42980</v>
      </c>
      <c r="C40" s="25"/>
      <c r="D40" s="345"/>
      <c r="E40" s="27"/>
      <c r="F40" s="27"/>
      <c r="G40" s="28"/>
      <c r="H40" s="28"/>
      <c r="I40" s="28"/>
      <c r="J40" s="28"/>
      <c r="K40" s="29"/>
      <c r="L40" s="29"/>
      <c r="M40" s="29"/>
      <c r="N40" s="29"/>
      <c r="O40" s="29"/>
      <c r="P40" s="29"/>
      <c r="Q40" s="29"/>
      <c r="R40" s="30"/>
      <c r="S40" s="30"/>
      <c r="T40" s="31"/>
      <c r="U40" s="31"/>
      <c r="V40" s="28"/>
      <c r="W40" s="28"/>
      <c r="X40" s="28"/>
      <c r="Y40" s="28"/>
      <c r="Z40" s="28"/>
      <c r="AA40" s="27"/>
      <c r="AB40" s="32">
        <f t="shared" si="0"/>
        <v>0</v>
      </c>
      <c r="AC40" s="33">
        <f t="shared" si="1"/>
        <v>0</v>
      </c>
      <c r="AD40" s="27"/>
      <c r="AE40" s="34" t="str">
        <f t="shared" si="2"/>
        <v>no data</v>
      </c>
      <c r="AF40" s="35" t="str">
        <f t="shared" si="3"/>
        <v>no data</v>
      </c>
      <c r="AG40" s="34" t="str">
        <f t="shared" si="4"/>
        <v>no data</v>
      </c>
      <c r="AH40" s="36" t="e">
        <f t="shared" si="5"/>
        <v>#DIV/0!</v>
      </c>
      <c r="AI40" s="37" t="str">
        <f t="shared" si="6"/>
        <v>no data</v>
      </c>
      <c r="AJ40" s="365"/>
      <c r="AK40" s="40"/>
      <c r="AL40" s="40">
        <f t="shared" si="7"/>
        <v>0</v>
      </c>
      <c r="AM40" s="49"/>
      <c r="AN40" s="27"/>
      <c r="AO40" s="42">
        <f t="shared" si="8"/>
        <v>0</v>
      </c>
      <c r="AP40" s="43" t="str">
        <f t="shared" si="9"/>
        <v>no data</v>
      </c>
      <c r="AQ40" s="40">
        <f t="shared" si="10"/>
        <v>0</v>
      </c>
      <c r="AR40" s="27"/>
      <c r="AS40" s="45"/>
      <c r="AT40" s="45"/>
      <c r="AU40" s="27"/>
      <c r="AV40" s="45"/>
      <c r="AW40" s="27"/>
      <c r="AX40" s="27"/>
      <c r="AY40" s="4"/>
      <c r="AZ40" s="46"/>
      <c r="BA40" s="46"/>
      <c r="BB40" s="46"/>
      <c r="BC40" s="46">
        <f t="shared" si="11"/>
        <v>0</v>
      </c>
      <c r="BD40" s="46" t="str">
        <f t="shared" si="12"/>
        <v>no data</v>
      </c>
      <c r="BE40" s="136"/>
      <c r="BF40" s="48"/>
      <c r="BG40" s="49"/>
      <c r="BH40" s="50"/>
      <c r="BI40" s="51"/>
      <c r="BJ40" s="52"/>
      <c r="BK40" s="52"/>
      <c r="BL40" s="52"/>
      <c r="BM40" s="50"/>
      <c r="BN40" s="53"/>
      <c r="BO40" s="47"/>
      <c r="BP40" s="47"/>
      <c r="BQ40" s="54"/>
      <c r="BR40" s="46"/>
      <c r="BS40" s="46"/>
      <c r="BT40" s="56">
        <f t="shared" si="14"/>
        <v>0</v>
      </c>
      <c r="BU40" s="46">
        <f t="shared" si="15"/>
        <v>0</v>
      </c>
      <c r="BV40" s="67"/>
      <c r="BW40" s="67"/>
      <c r="BX40" s="67"/>
      <c r="BY40" s="67"/>
    </row>
    <row r="41" spans="1:77">
      <c r="A41" s="138"/>
      <c r="B41" s="139" t="s">
        <v>85</v>
      </c>
      <c r="C41" s="140">
        <f>AVERAGE(C8:C38)</f>
        <v>91.868709677419361</v>
      </c>
      <c r="D41" s="141">
        <f>AVERAGE(D8:D38)</f>
        <v>0.67924193548387091</v>
      </c>
      <c r="E41" s="140">
        <f>AVERAGE(E8:E38)</f>
        <v>99.483870967741936</v>
      </c>
      <c r="F41" s="140">
        <f>AVERAGE(F8:F38)</f>
        <v>84.870967741935488</v>
      </c>
      <c r="G41" s="140">
        <f>SUM(G8:G38)+(INT(SUM(H8:H38)/60))</f>
        <v>744</v>
      </c>
      <c r="H41" s="140">
        <f>SUM(H8:H38)-(INT(SUM(H8:H38)/60)*60)</f>
        <v>0</v>
      </c>
      <c r="I41" s="140">
        <f>SUM(I8:I38)+(INT(SUM(J8:J38)/60))</f>
        <v>744</v>
      </c>
      <c r="J41" s="140">
        <f t="shared" ref="J41:P41" si="17">SUM(J8:J38)-(INT(SUM(J8:J38)/60)*60)</f>
        <v>0</v>
      </c>
      <c r="K41" s="140">
        <f t="shared" si="17"/>
        <v>0</v>
      </c>
      <c r="L41" s="140">
        <f t="shared" si="17"/>
        <v>0</v>
      </c>
      <c r="M41" s="140">
        <f t="shared" si="17"/>
        <v>0</v>
      </c>
      <c r="N41" s="140">
        <f t="shared" si="17"/>
        <v>0</v>
      </c>
      <c r="O41" s="140">
        <f t="shared" si="17"/>
        <v>10.5</v>
      </c>
      <c r="P41" s="140">
        <f t="shared" si="17"/>
        <v>0</v>
      </c>
      <c r="Q41" s="142">
        <f>SUM(Q8:Q38)</f>
        <v>107867</v>
      </c>
      <c r="R41" s="142">
        <f>SUM(R8:R38)</f>
        <v>91966</v>
      </c>
      <c r="S41" s="142">
        <f>SUM(S8:S38)</f>
        <v>91966</v>
      </c>
      <c r="T41" s="143">
        <v>89993.39</v>
      </c>
      <c r="U41" s="142">
        <f>SUM(U8:U38)</f>
        <v>92973</v>
      </c>
      <c r="V41" s="368">
        <f>AVERAGE(V8:V38)</f>
        <v>41</v>
      </c>
      <c r="W41" s="144">
        <f>SUM(W8:W38)</f>
        <v>0</v>
      </c>
      <c r="X41" s="144">
        <f>AVERAGE(X8:X38)</f>
        <v>40.838709677419352</v>
      </c>
      <c r="Y41" s="144">
        <f>SUM(Y8:Y38)</f>
        <v>0</v>
      </c>
      <c r="Z41" s="144">
        <f>AVERAGE(Z8:Z38)</f>
        <v>60</v>
      </c>
      <c r="AA41" s="144">
        <f>SUM(AA8:AA38)</f>
        <v>0</v>
      </c>
      <c r="AB41" s="145">
        <f>U41-T41+AX41</f>
        <v>2979.6100000000006</v>
      </c>
      <c r="AC41" s="146">
        <f>(SUM($AC$8:$AC$38))</f>
        <v>-2152</v>
      </c>
      <c r="AD41" s="146">
        <f>AVERAGE(AD8:AD38)</f>
        <v>128.64516129032259</v>
      </c>
      <c r="AE41" s="147">
        <f>AVERAGE(AE8:AE38)</f>
        <v>0.97232488588277455</v>
      </c>
      <c r="AF41" s="147">
        <f>AVERAGE(AF8:AF38)/100</f>
        <v>1.4498252688172044</v>
      </c>
      <c r="AG41" s="147">
        <f>T41/Q41</f>
        <v>0.83429955408048795</v>
      </c>
      <c r="AH41" s="147">
        <f>AVERAGE(AH8:AH38)</f>
        <v>1</v>
      </c>
      <c r="AI41" s="147">
        <f>AVERAGE(AI8:AI38)</f>
        <v>0.88071570719691705</v>
      </c>
      <c r="AJ41" s="148">
        <f>SUM(AJ8:AJ38)</f>
        <v>249.54700000000008</v>
      </c>
      <c r="AK41" s="148">
        <f>AVERAGE(AK8:AK38)</f>
        <v>137.70870967741936</v>
      </c>
      <c r="AL41" s="148">
        <f>SUM(AL8:AL38)</f>
        <v>34365.368739999998</v>
      </c>
      <c r="AM41" s="148">
        <f>SUM(AM8:AM38)</f>
        <v>793.12600000000009</v>
      </c>
      <c r="AN41" s="148">
        <f>AVERAGE(AN8:AN38)</f>
        <v>944.46084354838695</v>
      </c>
      <c r="AO41" s="149">
        <f>SUM(AO8:AO38)</f>
        <v>749017.16554590012</v>
      </c>
      <c r="AP41" s="150">
        <f>((AL41+AO41))/(T41*1000)*1000000</f>
        <v>8704.8897067429079</v>
      </c>
      <c r="AQ41" s="147"/>
      <c r="AR41" s="151">
        <f>SUM(AR8:AR38)</f>
        <v>0</v>
      </c>
      <c r="AS41" s="151">
        <f t="shared" ref="AS41:AX41" si="18">SUM(AS8:AS38)</f>
        <v>0</v>
      </c>
      <c r="AT41" s="151">
        <f t="shared" si="18"/>
        <v>0</v>
      </c>
      <c r="AU41" s="151">
        <f t="shared" si="18"/>
        <v>0</v>
      </c>
      <c r="AV41" s="151">
        <f t="shared" si="18"/>
        <v>579</v>
      </c>
      <c r="AW41" s="151">
        <f t="shared" si="18"/>
        <v>40410</v>
      </c>
      <c r="AX41" s="151">
        <f t="shared" si="18"/>
        <v>0</v>
      </c>
      <c r="AY41" s="4"/>
      <c r="AZ41" s="152">
        <f>SUM(AZ8:AZ38)</f>
        <v>30561</v>
      </c>
      <c r="BA41" s="152">
        <f>SUM(BA8:BA38)</f>
        <v>30417</v>
      </c>
      <c r="BB41" s="152">
        <f>SUM(BB8:BB38)</f>
        <v>31995</v>
      </c>
      <c r="BC41" s="6">
        <f>(BA41-AZ41)</f>
        <v>-144</v>
      </c>
      <c r="BD41" s="153">
        <f>AP41</f>
        <v>8704.8897067429079</v>
      </c>
      <c r="BE41" s="153">
        <f>SUM(BE8:BE38)</f>
        <v>1333.1250000000002</v>
      </c>
      <c r="BF41" s="153">
        <f>SUM(BF8:BF38)</f>
        <v>6.7910000000000004</v>
      </c>
      <c r="BG41" s="153">
        <f>SUM(BG8:BG38)</f>
        <v>6.8210000000000006</v>
      </c>
      <c r="BH41" s="153">
        <f>AVERAGE(BH8:BH38)</f>
        <v>23.333548387096776</v>
      </c>
      <c r="BI41" s="153">
        <f t="shared" ref="BI41:BS41" si="19">AVERAGE(BI8:BI38)</f>
        <v>26.795483870967743</v>
      </c>
      <c r="BJ41" s="153">
        <f t="shared" si="19"/>
        <v>22.126451612903224</v>
      </c>
      <c r="BK41" s="153">
        <f t="shared" si="19"/>
        <v>23.265161290322578</v>
      </c>
      <c r="BL41" s="153">
        <f t="shared" si="19"/>
        <v>983.32064516129037</v>
      </c>
      <c r="BM41" s="153">
        <f t="shared" si="19"/>
        <v>50.136129032258069</v>
      </c>
      <c r="BN41" s="153">
        <f t="shared" si="19"/>
        <v>0.93355483870967759</v>
      </c>
      <c r="BO41" s="153">
        <f t="shared" si="19"/>
        <v>94.954838709677432</v>
      </c>
      <c r="BP41" s="153">
        <f t="shared" si="19"/>
        <v>86.603870967741912</v>
      </c>
      <c r="BQ41" s="153">
        <f t="shared" si="19"/>
        <v>178</v>
      </c>
      <c r="BR41" s="153">
        <f t="shared" si="19"/>
        <v>12774.390322580644</v>
      </c>
      <c r="BS41" s="153">
        <f t="shared" si="19"/>
        <v>12662.548387096775</v>
      </c>
      <c r="BT41" s="56">
        <f t="shared" si="14"/>
        <v>-111.84193548386975</v>
      </c>
      <c r="BU41" s="155">
        <f>SUM(BU8:BU38)</f>
        <v>13.612000000000002</v>
      </c>
      <c r="BV41" s="155">
        <f>SUM(BV8:BV38)</f>
        <v>70.5</v>
      </c>
      <c r="BW41" s="155">
        <f>SUM(BW8:BW38)</f>
        <v>70.5</v>
      </c>
      <c r="BX41" s="155">
        <f>SUM(BX8:BX38)</f>
        <v>704.23</v>
      </c>
      <c r="BY41" s="155">
        <f>SUM(BY8:BY38)</f>
        <v>232.77999999999997</v>
      </c>
    </row>
    <row r="42" spans="1:77"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369"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164"/>
      <c r="AX42" s="165" t="s">
        <v>102</v>
      </c>
      <c r="AY42" s="4"/>
      <c r="BD42" s="166" t="str">
        <f t="shared" si="12"/>
        <v>Avg.</v>
      </c>
      <c r="BQ42" s="4"/>
      <c r="BR42" s="5"/>
      <c r="BS42" s="5"/>
      <c r="BT42" s="6"/>
      <c r="BW42">
        <f>(BV41+BW41)/2</f>
        <v>70.5</v>
      </c>
      <c r="BX42" s="169"/>
      <c r="BY42" s="169"/>
    </row>
    <row r="43" spans="1:77"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Y43" s="170"/>
      <c r="AZ43" s="171"/>
      <c r="BA43" s="171"/>
      <c r="BB43" s="171"/>
      <c r="BC43" s="6"/>
      <c r="BQ43" s="4"/>
      <c r="BR43" s="5"/>
      <c r="BS43" s="5"/>
      <c r="BT43" s="6"/>
      <c r="BX43" s="169"/>
      <c r="BY43" s="169"/>
    </row>
    <row r="44" spans="1:77" ht="60.75" thickBot="1">
      <c r="B44" s="172" t="s">
        <v>103</v>
      </c>
      <c r="C44" s="173" t="s">
        <v>104</v>
      </c>
      <c r="D44" s="173"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173" t="s">
        <v>12</v>
      </c>
      <c r="U44" s="176" t="s">
        <v>13</v>
      </c>
      <c r="V44" s="173" t="s">
        <v>115</v>
      </c>
      <c r="W44" s="173" t="s">
        <v>15</v>
      </c>
      <c r="X44" s="173" t="s">
        <v>116</v>
      </c>
      <c r="Y44" s="173" t="s">
        <v>17</v>
      </c>
      <c r="Z44" s="173" t="s">
        <v>19</v>
      </c>
      <c r="AA44" s="173"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f>AVERAGE(BC28:BC31)</f>
        <v>23.5</v>
      </c>
      <c r="BQ44" s="4"/>
      <c r="BR44" s="5"/>
      <c r="BS44" s="5"/>
      <c r="BT44" s="6"/>
      <c r="BX44" s="169"/>
      <c r="BY44" s="169"/>
    </row>
    <row r="45" spans="1:77">
      <c r="B45" s="184" t="s">
        <v>283</v>
      </c>
      <c r="C45" s="185">
        <f>IF(C6=0,"no data",AVERAGE(C6:C12))</f>
        <v>93.921428571428578</v>
      </c>
      <c r="D45" s="186">
        <f>IF(D6=0,"no data",AVERAGE(D6:D12))</f>
        <v>0.66615714285714289</v>
      </c>
      <c r="E45" s="185">
        <f>IF(E6=0,"no data",AVERAGE(E6:E12))</f>
        <v>101.42857142857143</v>
      </c>
      <c r="F45" s="185">
        <f>IF(F6=0,"no data",AVERAGE(F6:F12))</f>
        <v>87.571428571428569</v>
      </c>
      <c r="G45" s="185">
        <f>SUM(G6:G12)+INT(SUM(H6:H12)/60)</f>
        <v>168</v>
      </c>
      <c r="H45" s="185">
        <f>SUM(H6:H12)-INT(SUM(H6:H12)/60)*60</f>
        <v>0</v>
      </c>
      <c r="I45" s="185">
        <f>SUM(I6:I12)+INT(SUM(J6:J12)/60)</f>
        <v>168</v>
      </c>
      <c r="J45" s="185">
        <f>SUM(J6:J12)-INT(SUM(J6:J12)/60)*60</f>
        <v>0</v>
      </c>
      <c r="K45" s="185">
        <f>SUM(K6:K12)+INT(SUM(L6:L12)/60)</f>
        <v>0</v>
      </c>
      <c r="L45" s="185">
        <f>SUM(L6:L12)-INT(SUM(L6:L12)/60)*60</f>
        <v>0</v>
      </c>
      <c r="M45" s="185">
        <f>SUM(M6:M12)+INT(SUM(N6:N12)/60)</f>
        <v>0</v>
      </c>
      <c r="N45" s="185">
        <f>SUM(N6:N12)-INT(SUM(N6:N12)/60)*60</f>
        <v>0</v>
      </c>
      <c r="O45" s="185">
        <f>SUM(O6:O12)+INT(SUM(P6:P12)/60)</f>
        <v>11</v>
      </c>
      <c r="P45" s="185">
        <f>SUM(P6:P12)-INT(SUM(P6:P12)/60)*60</f>
        <v>30</v>
      </c>
      <c r="Q45" s="187">
        <f t="shared" ref="Q45:V45" si="20">IF(Q6=0,"no data", AVERAGE(Q6:Q12))</f>
        <v>3458.4285714285716</v>
      </c>
      <c r="R45" s="187">
        <f t="shared" si="20"/>
        <v>2937</v>
      </c>
      <c r="S45" s="187">
        <f t="shared" si="20"/>
        <v>2937</v>
      </c>
      <c r="T45" s="187">
        <f t="shared" si="20"/>
        <v>2868.1428571428573</v>
      </c>
      <c r="U45" s="187">
        <f t="shared" si="20"/>
        <v>2970.7142857142858</v>
      </c>
      <c r="V45" s="188">
        <f t="shared" si="20"/>
        <v>40.857142857142854</v>
      </c>
      <c r="W45" s="189" t="str">
        <f>IF(AND(W6=0,W7=0,W8=0,W9=0,W10=0,W11= 0,W12=0),"No outage",SUM(W6:W12))</f>
        <v>No outage</v>
      </c>
      <c r="X45" s="189">
        <f>IF(X6=0,"no data", AVERAGE(X6:X12))</f>
        <v>40.428571428571431</v>
      </c>
      <c r="Y45" s="189" t="str">
        <f>IF(AND(Y6=0,Y7=0,Y8=0,Y9=0,Y10=0,Y11= 0,Y12=0),"No outage",SUM(Y6:Y12))</f>
        <v>No outage</v>
      </c>
      <c r="Z45" s="189">
        <f>IF(AND(Z6=0,Z7=0,Z8=0,Z9=0,Z10=0, Z11=0,Z12=0),"No outage",SUM(Z6:Z12))</f>
        <v>420</v>
      </c>
      <c r="AA45" s="189" t="str">
        <f>IF(Y6=0,"no data", AVERAGE(AA6:AA12))</f>
        <v>no data</v>
      </c>
      <c r="AB45" s="185" t="str">
        <f>IF(Y6=0,"no data", SUM(AB6:AB12))</f>
        <v>no data</v>
      </c>
      <c r="AC45" s="185">
        <f>IF(AC6=0,"no data", SUM(AC6:AC12))</f>
        <v>-482</v>
      </c>
      <c r="AD45" s="188">
        <f t="shared" ref="AD45:AI45" si="21">IF(AD6=0,"no data", AVERAGE(AD6:AD12))</f>
        <v>127.14285714285714</v>
      </c>
      <c r="AE45" s="190">
        <f t="shared" si="21"/>
        <v>0.97417130307165289</v>
      </c>
      <c r="AF45" s="189">
        <f t="shared" si="21"/>
        <v>144.10119047619048</v>
      </c>
      <c r="AG45" s="190">
        <f t="shared" si="21"/>
        <v>0.8293451267031976</v>
      </c>
      <c r="AH45" s="190">
        <f t="shared" si="21"/>
        <v>1</v>
      </c>
      <c r="AI45" s="190">
        <f t="shared" si="21"/>
        <v>0.87474343698122559</v>
      </c>
      <c r="AJ45" s="189">
        <f>IF(AJ6=0,"no data", SUM(AJ6:AJ12))</f>
        <v>56.352000000000004</v>
      </c>
      <c r="AK45" s="189">
        <f>IF(AK6=0,"no data", AVERAGE(AK6:AK12))</f>
        <v>137.97857142857143</v>
      </c>
      <c r="AL45" s="189">
        <f>AJ45*AK45</f>
        <v>7775.3684571428576</v>
      </c>
      <c r="AM45" s="189">
        <f>IF(AM6=0,"no data", SUM(AM6:AM12))</f>
        <v>176.767</v>
      </c>
      <c r="AN45" s="189">
        <f>IF(AN6=0,"no data", AVERAGE(AN6:AN12))</f>
        <v>945.14285714285711</v>
      </c>
      <c r="AO45" s="189">
        <f>AM45*AN45</f>
        <v>167070.0674285714</v>
      </c>
      <c r="AP45" s="191">
        <f>IF(AP6=0,"no data", AVERAGE(AP6:AP12))</f>
        <v>8707.6227852635766</v>
      </c>
      <c r="AQ45" s="192"/>
      <c r="AY45" s="170"/>
      <c r="AZ45" s="171"/>
      <c r="BA45" s="171"/>
      <c r="BB45" s="171"/>
      <c r="BQ45" s="4"/>
      <c r="BR45" s="5"/>
      <c r="BS45" s="5"/>
      <c r="BT45" s="6"/>
      <c r="BX45" s="169"/>
      <c r="BY45" s="169"/>
    </row>
    <row r="46" spans="1:77">
      <c r="B46" s="184" t="s">
        <v>299</v>
      </c>
      <c r="C46" s="193">
        <f>IF(C13=0,"no data", AVERAGE(C13:C19))</f>
        <v>94.164285714285711</v>
      </c>
      <c r="D46" s="194">
        <f>IF(D13=0,"no data", AVERAGE(D13:D19))</f>
        <v>0.64274285714285717</v>
      </c>
      <c r="E46" s="193">
        <f>IF(E13=0,"no data", AVERAGE(E13:E19))</f>
        <v>101.57142857142857</v>
      </c>
      <c r="F46" s="193">
        <f>IF(F13=0,"no data", AVERAGE(F13:F19))</f>
        <v>87.428571428571431</v>
      </c>
      <c r="G46" s="193">
        <f>SUM(G13:G19)+INT(SUM(H13:H19)/60)</f>
        <v>168</v>
      </c>
      <c r="H46" s="193">
        <f>SUM(H13:H19)-INT(SUM(I13:I19)/60)</f>
        <v>-2</v>
      </c>
      <c r="I46" s="193">
        <f>SUM(I13:I19)+INT(SUM(J13:J19)/60)</f>
        <v>168</v>
      </c>
      <c r="J46" s="193">
        <f>SUM(J13:J19)-INT(SUM(K13:K19)/60)*60</f>
        <v>0</v>
      </c>
      <c r="K46" s="193">
        <f>SUM(K13:K19)+INT(SUM(L13:L19)/60)</f>
        <v>0</v>
      </c>
      <c r="L46" s="193">
        <f>SUM(L13:L19)-INT(SUM(M13:M19)/60)*60</f>
        <v>0</v>
      </c>
      <c r="M46" s="193">
        <f>SUM(M13:M19)+INT(SUM(N13:N19)/60)</f>
        <v>0</v>
      </c>
      <c r="N46" s="193">
        <f>SUM(N13:N19)-INT(SUM(O13:O19)/60)*60</f>
        <v>0</v>
      </c>
      <c r="O46" s="193">
        <f>SUM(O13:O19)+INT(SUM(P13:P19)/60)</f>
        <v>0</v>
      </c>
      <c r="P46" s="193">
        <f>SUM(P7:P13)-INT(SUM(P13:P19)/60)*60</f>
        <v>30</v>
      </c>
      <c r="Q46" s="195">
        <f>IF(Q13=0,"no data", AVERAGE(Q13:Q19))</f>
        <v>3455.8571428571427</v>
      </c>
      <c r="R46" s="195">
        <f>IF(R13=0,"no data", AVERAGE(R13:R19))</f>
        <v>2923.8571428571427</v>
      </c>
      <c r="S46" s="195">
        <f>IF(S13=0,"no data", AVERAGE(S13:S19))</f>
        <v>2923.8571428571427</v>
      </c>
      <c r="T46" s="195">
        <f>IF(T13=0,"no data", SUM(T13:T19))</f>
        <v>20005</v>
      </c>
      <c r="U46" s="195">
        <f>IF(U13=0,"no data", SUM(U13:U19))</f>
        <v>20714</v>
      </c>
      <c r="V46" s="195">
        <f>IF(V13=0,"no data", AVERAGE(V13:V19))</f>
        <v>41</v>
      </c>
      <c r="W46" s="196" t="str">
        <f>IF(AND(W13=0,W14=0,W15=0,W16=0,W17=0,W18=0,W19=0),"No outage",SUM(W13:W19))</f>
        <v>No outage</v>
      </c>
      <c r="X46" s="196">
        <f>IF(AND(X13=0,X14=0,X15=0,X16=0,X17=0,X18=0,X19=0),"No outage",SUM(X13:X19))</f>
        <v>287</v>
      </c>
      <c r="Y46" s="195" t="str">
        <f>IF(Y13=0,"no data", AVERAGE(Y13:Y19))</f>
        <v>no data</v>
      </c>
      <c r="Z46" s="196">
        <f>IF(AND(Z13=0,Z14=0,Z15=0,Z16=0,Z17=0,Z18=0,Z19=0),"No outage",SUM(Z13:Z19))</f>
        <v>420</v>
      </c>
      <c r="AA46" s="195" t="str">
        <f>IF(AA13=0,"no data", AVERAGE(AA13:AA19))</f>
        <v>no data</v>
      </c>
      <c r="AB46" s="195">
        <f>IF(AB13=0,"no data", SUM(AB13:AB19))</f>
        <v>709</v>
      </c>
      <c r="AC46" s="195">
        <f>IF(AC13=0,"no data", SUM(AC13:AC19))</f>
        <v>-462</v>
      </c>
      <c r="AD46" s="195">
        <f t="shared" ref="AD46:AI46" si="22">IF(AD13=0,"no data", AVERAGE(AD13:AD19))</f>
        <v>125.14285714285714</v>
      </c>
      <c r="AE46" s="197">
        <f t="shared" si="22"/>
        <v>0.9852634164777021</v>
      </c>
      <c r="AF46" s="195">
        <f t="shared" si="22"/>
        <v>143.99404761904762</v>
      </c>
      <c r="AG46" s="197">
        <f t="shared" si="22"/>
        <v>0.8269660599700861</v>
      </c>
      <c r="AH46" s="197">
        <f t="shared" si="22"/>
        <v>1</v>
      </c>
      <c r="AI46" s="197">
        <f t="shared" si="22"/>
        <v>0.86619718309859173</v>
      </c>
      <c r="AJ46" s="198">
        <f>IF(AJ13=0,"no data",SUM(AJ13:AJ19))</f>
        <v>56.60499999999999</v>
      </c>
      <c r="AK46" s="199">
        <f>IF(AK13=0,"no data", AVERAGE(AK13:AK19))</f>
        <v>137.84714285714284</v>
      </c>
      <c r="AL46" s="196">
        <f>AJ46*AK46</f>
        <v>7802.8375214285688</v>
      </c>
      <c r="AM46" s="196">
        <f>IF(AM13=0,"no data", SUM(AM13:AM19))</f>
        <v>175.494</v>
      </c>
      <c r="AN46" s="198">
        <f>IF(AN13=0,"no data",AVERAGE(AN13:AN19))</f>
        <v>945</v>
      </c>
      <c r="AO46" s="196">
        <f>AM46*AN46</f>
        <v>165841.82999999999</v>
      </c>
      <c r="AP46" s="200">
        <f>IF(AP13=0,"no data", AVERAGE(AP13:AP19))</f>
        <v>8680.0469601894492</v>
      </c>
      <c r="AQ46" s="192"/>
      <c r="AV46">
        <f>3413/12465</f>
        <v>0.27380665864420378</v>
      </c>
      <c r="AY46" s="170"/>
      <c r="BA46" s="171"/>
      <c r="BQ46" s="4"/>
      <c r="BR46" s="5"/>
      <c r="BS46" s="5"/>
      <c r="BT46" s="6"/>
      <c r="BX46" s="169"/>
      <c r="BY46" s="169"/>
    </row>
    <row r="47" spans="1:77">
      <c r="A47" s="201"/>
      <c r="B47" s="184" t="s">
        <v>300</v>
      </c>
      <c r="C47" s="196">
        <f>IF(C20=0,"no data", AVERAGE(C20:C26))</f>
        <v>91.190000000000012</v>
      </c>
      <c r="D47" s="194">
        <f>IF(D20=0,"no data", AVERAGE(D20:D26))</f>
        <v>0.67959999999999998</v>
      </c>
      <c r="E47" s="196">
        <f>IF(E20=0,"no data", AVERAGE(E20:E26))</f>
        <v>99.571428571428569</v>
      </c>
      <c r="F47" s="196">
        <f>IF(F20=0,"no data", AVERAGE(F20:F26))</f>
        <v>82.857142857142861</v>
      </c>
      <c r="G47" s="193">
        <f>SUM(G20:G26)+INT(SUM(H20:H26)/60)</f>
        <v>168</v>
      </c>
      <c r="H47" s="193">
        <f>SUM(H20:H26)-INT(SUM(H26:H26)/60)*60</f>
        <v>0</v>
      </c>
      <c r="I47" s="193">
        <f>SUM(I20:I26)+INT(SUM(J20:J26)/60)</f>
        <v>168</v>
      </c>
      <c r="J47" s="193">
        <f>SUM(J20:J26)-INT(SUM(J20:J26)/60)*60</f>
        <v>0</v>
      </c>
      <c r="K47" s="193">
        <f>SUM(K20:K26)+INT(SUM(L20:L26)/60)</f>
        <v>0</v>
      </c>
      <c r="L47" s="193">
        <f>SUM(L20:L26)-INT(SUM(L20:L26)/60)*60</f>
        <v>0</v>
      </c>
      <c r="M47" s="193">
        <f>SUM(M20:M26)+INT(SUM(N20:N26)/60)</f>
        <v>0</v>
      </c>
      <c r="N47" s="193">
        <f>SUM(N20:N26)-INT(SUM(N20:N26)/60)*60</f>
        <v>0</v>
      </c>
      <c r="O47" s="193">
        <f>SUM(O20:O26)+INT(SUM(P20:P26)/60)</f>
        <v>0</v>
      </c>
      <c r="P47" s="193">
        <f>SUM(P20:P26)-INT(SUM(P20:P26)/60)*60</f>
        <v>0</v>
      </c>
      <c r="Q47" s="195">
        <f>IF(Q20=0,"no data", AVERAGE(Q20:Q26))</f>
        <v>3488.1428571428573</v>
      </c>
      <c r="R47" s="195">
        <f>IF(R20=0,"no data", AVERAGE(R20:R26))</f>
        <v>2949.5714285714284</v>
      </c>
      <c r="S47" s="195">
        <f>IF(S20=0,"no data", AVERAGE(S20:S26))</f>
        <v>2949.5714285714284</v>
      </c>
      <c r="T47" s="202">
        <f>IF(T20=0,"no data", SUM(T20:T26))</f>
        <v>20162</v>
      </c>
      <c r="U47" s="202">
        <f>IF(U20=0,"no data", SUM(U20:U26))</f>
        <v>20864</v>
      </c>
      <c r="V47" s="202">
        <f>IF(V20=0,"no data", AVERAGE(V20:V26))</f>
        <v>41.285714285714285</v>
      </c>
      <c r="W47" s="196" t="str">
        <f>IF(AND(W20=0,W21=0,W22=0,W23=0,W24=0,W25=0,W26=0),"No outage",SUM(W20:W26))</f>
        <v>No outage</v>
      </c>
      <c r="X47" s="196">
        <f>IF(AND(X20=0,X21=0,X22=0,X23=0,X24=0,X25=0,X26=0),"No outage",SUM(X20:X26))</f>
        <v>288</v>
      </c>
      <c r="Y47" s="202" t="str">
        <f>IF(Y20=0,"no data", AVERAGE(Y20:Y26))</f>
        <v>no data</v>
      </c>
      <c r="Z47" s="196">
        <f>IF(AND(Z20=0,Z21=0,Z22=0,Z23=0,Z24=0,Z25=0,Z26=0),"No outage",SUM(Z20:Z26))</f>
        <v>420</v>
      </c>
      <c r="AA47" s="196" t="str">
        <f>IF(AA20=0,"no data", AVERAGE(AA20:AA26))</f>
        <v>no data</v>
      </c>
      <c r="AB47" s="196">
        <f>IF(AB20=0,"no data", SUM(AB20:AB26))</f>
        <v>702</v>
      </c>
      <c r="AC47" s="202">
        <f>IF(AC20=0,"no data", SUM(AC20:AC26))</f>
        <v>-485</v>
      </c>
      <c r="AD47" s="196">
        <f t="shared" ref="AD47:AI47" si="23">IF(AD20=0,"no data", AVERAGE(AD20:AD26))</f>
        <v>126.57142857142857</v>
      </c>
      <c r="AE47" s="197">
        <f t="shared" si="23"/>
        <v>0.98119405344979194</v>
      </c>
      <c r="AF47" s="196">
        <f t="shared" si="23"/>
        <v>145.33928571428572</v>
      </c>
      <c r="AG47" s="197">
        <f t="shared" si="23"/>
        <v>0.82573918182733608</v>
      </c>
      <c r="AH47" s="197">
        <f t="shared" si="23"/>
        <v>1</v>
      </c>
      <c r="AI47" s="197">
        <f t="shared" si="23"/>
        <v>0.87160550716888741</v>
      </c>
      <c r="AJ47" s="196">
        <f>IF(AJ20=0,"no data", SUM(AJ20:AJ26))</f>
        <v>56.309999999999995</v>
      </c>
      <c r="AK47" s="196">
        <f>IF(AK20=0,"no data", AVERAGE(AK20:AK26))</f>
        <v>138.19714285714284</v>
      </c>
      <c r="AL47" s="196">
        <f>AJ47*AK47</f>
        <v>7781.8811142857121</v>
      </c>
      <c r="AM47" s="196">
        <f>IF(AM20=0,"no data", SUM(AM20:AM25))</f>
        <v>151.77100000000002</v>
      </c>
      <c r="AN47" s="196">
        <f>IF(AN20=0,"no data", AVERAGE(AN20:AN25))</f>
        <v>945.33333333333337</v>
      </c>
      <c r="AO47" s="196">
        <f>AM47*AN47</f>
        <v>143474.18533333336</v>
      </c>
      <c r="AP47" s="200">
        <f>IF(AP20=0,"no data", AVERAGE(AP20:AP26))</f>
        <v>8691.1034733390097</v>
      </c>
      <c r="AQ47" s="192"/>
      <c r="AR47" s="201"/>
      <c r="AS47" s="201"/>
      <c r="AT47" s="201"/>
      <c r="AU47" s="201"/>
      <c r="AV47" s="201">
        <f>3413/12796</f>
        <v>0.26672397624257582</v>
      </c>
      <c r="AW47" s="201"/>
      <c r="AX47" s="201"/>
      <c r="AY47" s="170"/>
      <c r="AZ47" s="201"/>
      <c r="BA47" s="171"/>
      <c r="BB47" s="201"/>
      <c r="BC47" s="201"/>
      <c r="BD47" s="201"/>
      <c r="BE47" s="201"/>
      <c r="BQ47" s="4"/>
      <c r="BR47" s="5"/>
      <c r="BS47" s="5"/>
      <c r="BT47" s="6"/>
      <c r="BX47" s="169"/>
      <c r="BY47" s="169"/>
    </row>
    <row r="48" spans="1:77">
      <c r="B48" s="184" t="s">
        <v>301</v>
      </c>
      <c r="C48" s="196">
        <f>IF(C21=0,"no data", AVERAGE(C27:C33))</f>
        <v>92.414285714285711</v>
      </c>
      <c r="D48" s="194">
        <f>IF(D21=0,"no data", AVERAGE(D27:D33))</f>
        <v>0.68742857142857139</v>
      </c>
      <c r="E48" s="196">
        <f>IF(E21=0,"no data", AVERAGE(E27:E33))</f>
        <v>100.28571428571429</v>
      </c>
      <c r="F48" s="196">
        <f>IF(F21=0,"no data", AVERAGE(F27:F33))</f>
        <v>84.714285714285708</v>
      </c>
      <c r="G48" s="193">
        <f>SUM(G27:G33)+INT(SUM(H27:H33)/60)</f>
        <v>168</v>
      </c>
      <c r="H48" s="193">
        <f>SUM(H27:H33)-INT(SUM(H27:H33)/60)*60</f>
        <v>0</v>
      </c>
      <c r="I48" s="193">
        <f>SUM(I27:I33)+INT(SUM(J27:J33)/60)</f>
        <v>168</v>
      </c>
      <c r="J48" s="193">
        <f>SUM(J27:J33)-INT(SUM(J27:J33)/60)*60</f>
        <v>0</v>
      </c>
      <c r="K48" s="193">
        <f>SUM(K27:K33)+INT(SUM(L27:L33)/60)</f>
        <v>0</v>
      </c>
      <c r="L48" s="193">
        <f>SUM(L27:L33)-INT(SUM(L27:L33)/60)*60</f>
        <v>0</v>
      </c>
      <c r="M48" s="193">
        <f>SUM(M27:M33)+INT(SUM(N27:N33)/60)</f>
        <v>0</v>
      </c>
      <c r="N48" s="193">
        <f>SUM(N27:N33)-INT(SUM(N27:N33)/60)*60</f>
        <v>0</v>
      </c>
      <c r="O48" s="193">
        <f>SUM(O27:O33)+INT(SUM(P27:P33)/60)</f>
        <v>36</v>
      </c>
      <c r="P48" s="193">
        <f>SUM(P27:P33)-INT(SUM(P27:P33)/60)*60</f>
        <v>0</v>
      </c>
      <c r="Q48" s="195">
        <f>IF(Q27=0,"no data", AVERAGE(Q27:Q33))</f>
        <v>3472.8571428571427</v>
      </c>
      <c r="R48" s="195">
        <f>IF(R27=0,"no data", AVERAGE(R27:R33))</f>
        <v>2990.2857142857142</v>
      </c>
      <c r="S48" s="195">
        <f>IF(S27=0,"no data", AVERAGE(S27:S33))</f>
        <v>2990.2857142857142</v>
      </c>
      <c r="T48" s="195">
        <f>IF(T27=0,"no data", SUM(T27:T33))</f>
        <v>20425</v>
      </c>
      <c r="U48" s="195">
        <f>IF(U27=0,"no data", SUM(U27:U33))</f>
        <v>21150</v>
      </c>
      <c r="V48" s="202">
        <f>IF(V27=0,"no data", AVERAGE(V27:V33))</f>
        <v>40.428571428571431</v>
      </c>
      <c r="W48" s="196" t="str">
        <f>IF(AND(W27=0,W28=0,W29=0,W30=0,W31=0,W32=0,W33=0),"No outage",SUM(W27:W33))</f>
        <v>No outage</v>
      </c>
      <c r="X48" s="196">
        <f>IF(AND(X27=0,X28=0,X29=0,X30=0,X31=0,X32=0,X33=0),"No outage",SUM(X27:X33))</f>
        <v>283</v>
      </c>
      <c r="Y48" s="202" t="str">
        <f>IF(Y27=0,"no data", AVERAGE(Y27:Y33))</f>
        <v>no data</v>
      </c>
      <c r="Z48" s="196">
        <f>IF(AND(Z27=0,Z28=0,Z29=0,Z30=0,Z31=0,Z32=0,Z33=0),"No outage",SUM(Z27:Z33))</f>
        <v>420</v>
      </c>
      <c r="AA48" s="196" t="str">
        <f>IF(AA27=0,"no data", AVERAGE(AA27:AA33))</f>
        <v>no data</v>
      </c>
      <c r="AB48" s="195">
        <f>IF(AB27=0,"no data", SUM(AB27:AB33))</f>
        <v>725</v>
      </c>
      <c r="AC48" s="195">
        <f>IF(AC27=0,"no data", SUM(AC27:AC33))</f>
        <v>-507</v>
      </c>
      <c r="AD48" s="202">
        <f t="shared" ref="AD48:AI48" si="24">IF(AD27=0,"no data", AVERAGE(AD27:AD33))</f>
        <v>131.85714285714286</v>
      </c>
      <c r="AE48" s="194">
        <f t="shared" si="24"/>
        <v>0.95635431279962602</v>
      </c>
      <c r="AF48" s="196">
        <f t="shared" si="24"/>
        <v>144.70238095238096</v>
      </c>
      <c r="AG48" s="194">
        <f t="shared" si="24"/>
        <v>0.84023715601402582</v>
      </c>
      <c r="AH48" s="194">
        <f t="shared" si="24"/>
        <v>1</v>
      </c>
      <c r="AI48" s="194">
        <f t="shared" si="24"/>
        <v>0.89524848865741924</v>
      </c>
      <c r="AJ48" s="195">
        <f>IF(AJ27=0,"no data", SUM(AJ27:AJ33))</f>
        <v>56.225000000000001</v>
      </c>
      <c r="AK48" s="196">
        <f>IF(AK27=0,"no data", AVERAGE(AK27:AK33))</f>
        <v>137.26000000000002</v>
      </c>
      <c r="AL48" s="196">
        <f>AJ48*AK48</f>
        <v>7717.4435000000012</v>
      </c>
      <c r="AM48" s="196">
        <f>IF(AM27=0,"no data", SUM(AM27:AM33))</f>
        <v>181.19399999999996</v>
      </c>
      <c r="AN48" s="196">
        <f>IF(AN27=0,"no data", AVERAGE(AN27:AN33))</f>
        <v>945.89802142857138</v>
      </c>
      <c r="AO48" s="196">
        <f>AM48*AN48</f>
        <v>171391.04609472852</v>
      </c>
      <c r="AP48" s="200">
        <f>IF(AP27=0,"no data", AVERAGE(AP27:AP33))</f>
        <v>8767.4677585662848</v>
      </c>
      <c r="AQ48" s="192"/>
      <c r="AY48" s="170"/>
      <c r="BA48" s="171"/>
      <c r="BQ48" s="4"/>
      <c r="BR48" s="5"/>
      <c r="BS48" s="5"/>
      <c r="BT48" s="6"/>
      <c r="BX48" s="169"/>
      <c r="BY48" s="169"/>
    </row>
    <row r="49" spans="2:77">
      <c r="B49" s="184" t="s">
        <v>302</v>
      </c>
      <c r="C49" s="196">
        <f>IF(C34=0,"no data", AVERAGE(C34:C40))</f>
        <v>87.179999999999993</v>
      </c>
      <c r="D49" s="196">
        <f>IF(D34=0,"no data", AVERAGE(D34:D40))</f>
        <v>0.73259999999999992</v>
      </c>
      <c r="E49" s="196">
        <f>IF(E34=0,"no data", AVERAGE(E34:E40))</f>
        <v>93.8</v>
      </c>
      <c r="F49" s="196">
        <f>IF(F34=0,"no data", AVERAGE(F34:F40))</f>
        <v>81.599999999999994</v>
      </c>
      <c r="G49" s="193">
        <f>SUM(G34:G40)+INT(SUM(H34:H40)/60)</f>
        <v>120</v>
      </c>
      <c r="H49" s="193">
        <f>SUM(H34:H40)-INT(SUM(H34:H40)/60)*60</f>
        <v>0</v>
      </c>
      <c r="I49" s="193">
        <f>SUM(I34:I40)+INT(SUM(J34:J40)/60)</f>
        <v>120</v>
      </c>
      <c r="J49" s="193">
        <f>SUM(J34:J40)-INT(SUM(J34:J40)/60)*60</f>
        <v>0</v>
      </c>
      <c r="K49" s="193">
        <f>SUM(K34:K40)+INT(SUM(L34:L40)/60)</f>
        <v>0</v>
      </c>
      <c r="L49" s="193">
        <f>SUM(L34:L40)-INT(SUM(L34:L40)/60)*60</f>
        <v>0</v>
      </c>
      <c r="M49" s="193">
        <f>SUM(M34:M40)+INT(SUM(N34:N40)/60)</f>
        <v>0</v>
      </c>
      <c r="N49" s="193">
        <f>SUM(N34:N40)-INT(SUM(N34:N40)/60)*60</f>
        <v>0</v>
      </c>
      <c r="O49" s="193">
        <f>SUM(O34:O40)+INT(SUM(P34:P40)/60)</f>
        <v>34.5</v>
      </c>
      <c r="P49" s="193">
        <f>SUM(P34:P40)-INT(SUM(P34:P40)/60)*60</f>
        <v>0</v>
      </c>
      <c r="Q49" s="195">
        <f>IF(Q28=0,"no data", AVERAGE(Q34:Q40))</f>
        <v>3528</v>
      </c>
      <c r="R49" s="195">
        <f>IF(R34=0,"no data", AVERAGE(R34:R40))</f>
        <v>3069.6</v>
      </c>
      <c r="S49" s="195">
        <f>IF(S34=0,"no data", AVERAGE(S34:S40))</f>
        <v>3069.6</v>
      </c>
      <c r="T49" s="195">
        <f>IF(T34=0,"no data", SUM(T34:T40))</f>
        <v>14991</v>
      </c>
      <c r="U49" s="195">
        <f>IF(U34=0,"no data", SUM(U34:U40))</f>
        <v>15506</v>
      </c>
      <c r="V49" s="202">
        <f>IF(V34=0,"no data", AVERAGE(V34:V40))</f>
        <v>41.6</v>
      </c>
      <c r="W49" s="196" t="e">
        <f>IF(AND(W34=0,W35=0,W36=0,W37=0,W38=0,W39=0,#REF!=0),"No outage",SUM(W34:W40))</f>
        <v>#REF!</v>
      </c>
      <c r="X49" s="196" t="e">
        <f>IF(AND(X34=0,X35=0,X36=0,X37=0,X38=0,X39=0,#REF!=0),"No outage",SUM(X34:X40))</f>
        <v>#REF!</v>
      </c>
      <c r="Y49" s="202" t="str">
        <f>IF(Y34=0,"no data", AVERAGE(Y34:Y40))</f>
        <v>no data</v>
      </c>
      <c r="Z49" s="196" t="e">
        <f>IF(AND(Z34=0,Z35=0,Z36=0,Z37=0,Z38=0,Z39=0,#REF!=0),"No outage",SUM(Z34:Z40))</f>
        <v>#REF!</v>
      </c>
      <c r="AA49" s="196" t="str">
        <f>IF(AA34=0,"no data", AVERAGE(AA34:AA40))</f>
        <v>no data</v>
      </c>
      <c r="AB49" s="195">
        <f>IF(AB34=0,"no data", SUM(AB34:AB40))</f>
        <v>515</v>
      </c>
      <c r="AC49" s="195">
        <f>IF(AC34=0,"no data", SUM(AC34:AC40))</f>
        <v>-357</v>
      </c>
      <c r="AD49" s="202">
        <f>IF(AD34=0,"no data", AVERAGE(AD34:AD40))</f>
        <v>135.4</v>
      </c>
      <c r="AE49" s="194">
        <f>IF(AE34=0,"no data", AVERAGE(AE34:AE40))</f>
        <v>0.95544180928537659</v>
      </c>
      <c r="AF49" s="196">
        <f>IF(AF34=0,"no data", AVERAGE(AF34:AF40))</f>
        <v>147</v>
      </c>
      <c r="AG49" s="194">
        <f>IF(AG34=0,"no data", AVERAGE(AG34:AG40))</f>
        <v>0.84965601038823502</v>
      </c>
      <c r="AH49" s="194" t="e">
        <f>IF(AH28=0,"no data", AVERAGE(AH34:AH40))</f>
        <v>#DIV/0!</v>
      </c>
      <c r="AI49" s="194">
        <f>IF(AI34=0,"no data", AVERAGE(AI34:AI40))</f>
        <v>0.9085379247163784</v>
      </c>
      <c r="AJ49" s="195">
        <f>IF(AJ34=0,"no data", SUM(AJ34:AJ40))</f>
        <v>40.069999999999993</v>
      </c>
      <c r="AK49" s="196">
        <f>IF(AK34=0,"no data", AVERAGE(AK34:AK40))</f>
        <v>137.00399999999999</v>
      </c>
      <c r="AL49" s="196">
        <f>AJ49*AK49</f>
        <v>5489.7502799999984</v>
      </c>
      <c r="AM49" s="196">
        <f>IF(AM34=0,"no data", SUM(AM34:AM40))</f>
        <v>134.363</v>
      </c>
      <c r="AN49" s="196">
        <f>IF(AN34=0,"no data", AVERAGE(AN34:AN40))</f>
        <v>940.4</v>
      </c>
      <c r="AO49" s="196">
        <f>AM49*AN49</f>
        <v>126354.96519999999</v>
      </c>
      <c r="AP49" s="200">
        <f>IF(AP34=0,"no data", AVERAGE(AP34:AP40))</f>
        <v>8791.6748695894876</v>
      </c>
      <c r="AQ49" s="192"/>
      <c r="AY49" s="170"/>
      <c r="BA49" s="171"/>
      <c r="BQ49" s="4"/>
      <c r="BR49" s="5"/>
      <c r="BS49" s="5"/>
      <c r="BT49" s="6"/>
      <c r="BX49" s="169"/>
      <c r="BY49" s="169"/>
    </row>
    <row r="50" spans="2:77">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07"/>
      <c r="AG50" s="204"/>
      <c r="AH50" s="204"/>
      <c r="AI50" s="204"/>
      <c r="AJ50" s="204"/>
      <c r="AK50" s="204"/>
      <c r="AL50" s="204"/>
      <c r="AP50" s="183"/>
      <c r="AQ50" s="183"/>
      <c r="AR50" s="183"/>
      <c r="AY50" s="170"/>
      <c r="BA50" s="171"/>
      <c r="BQ50" s="4"/>
      <c r="BR50" s="5"/>
      <c r="BS50" s="5"/>
      <c r="BT50" s="6"/>
      <c r="BX50" s="169"/>
      <c r="BY50" s="169"/>
    </row>
    <row r="51" spans="2:77" ht="15.75" thickBot="1">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X51" s="169"/>
      <c r="BY51" s="169"/>
    </row>
    <row r="52" spans="2:77" ht="16.5" thickTop="1">
      <c r="B52" s="208" t="s">
        <v>123</v>
      </c>
      <c r="C52" s="713" t="s">
        <v>124</v>
      </c>
      <c r="D52" s="713"/>
      <c r="E52" s="713"/>
      <c r="F52" s="713"/>
      <c r="G52" s="713"/>
      <c r="H52" s="713"/>
      <c r="I52" s="713"/>
      <c r="J52" s="713"/>
      <c r="K52" s="713"/>
      <c r="L52" s="713"/>
      <c r="M52" s="713"/>
      <c r="N52" s="713"/>
      <c r="O52" s="713"/>
      <c r="P52" s="713"/>
      <c r="Q52" s="713"/>
      <c r="R52" s="713"/>
      <c r="S52" s="713"/>
      <c r="T52" s="713"/>
      <c r="U52" s="713"/>
      <c r="V52" s="713"/>
      <c r="W52" s="713"/>
      <c r="X52" s="713"/>
      <c r="Y52" s="713"/>
      <c r="Z52" s="713"/>
      <c r="AA52" s="713"/>
      <c r="AB52" s="713"/>
      <c r="AC52" s="713"/>
      <c r="AD52" s="714"/>
      <c r="AE52" s="207"/>
      <c r="AF52" s="207"/>
      <c r="AG52" s="204"/>
      <c r="AH52" s="204"/>
      <c r="AI52" s="204"/>
      <c r="AJ52" s="204"/>
      <c r="AK52" s="204"/>
      <c r="AL52" s="204"/>
      <c r="AP52" s="183"/>
      <c r="AQ52" s="183"/>
      <c r="AR52" s="183"/>
      <c r="AY52" s="170"/>
      <c r="BQ52" s="4"/>
      <c r="BR52" s="5"/>
      <c r="BS52" s="5"/>
      <c r="BT52" s="6"/>
      <c r="BX52" s="169"/>
      <c r="BY52" s="169"/>
    </row>
    <row r="53" spans="2:77" ht="15" customHeight="1">
      <c r="B53" s="209">
        <v>42948</v>
      </c>
      <c r="C53" s="721" t="s">
        <v>303</v>
      </c>
      <c r="D53" s="722"/>
      <c r="E53" s="722"/>
      <c r="F53" s="722"/>
      <c r="G53" s="722"/>
      <c r="H53" s="722"/>
      <c r="I53" s="722"/>
      <c r="J53" s="722"/>
      <c r="K53" s="722"/>
      <c r="L53" s="722"/>
      <c r="M53" s="722"/>
      <c r="N53" s="722"/>
      <c r="O53" s="722"/>
      <c r="P53" s="722"/>
      <c r="Q53" s="722"/>
      <c r="R53" s="722"/>
      <c r="S53" s="722"/>
      <c r="T53" s="722"/>
      <c r="U53" s="722"/>
      <c r="V53" s="722"/>
      <c r="W53" s="722"/>
      <c r="X53" s="722"/>
      <c r="Y53" s="722"/>
      <c r="Z53" s="722"/>
      <c r="AA53" s="722"/>
      <c r="AB53" s="722"/>
      <c r="AC53" s="722"/>
      <c r="AD53" s="723"/>
      <c r="AE53" s="207"/>
      <c r="AF53" s="207"/>
      <c r="AG53" s="204"/>
      <c r="AH53" s="204"/>
      <c r="AI53" s="204"/>
      <c r="AJ53" s="204"/>
      <c r="AK53" s="204"/>
      <c r="AL53" s="204"/>
      <c r="AP53" s="183"/>
      <c r="AQ53" s="183"/>
      <c r="AR53" s="183"/>
      <c r="AY53" s="170"/>
      <c r="BQ53" s="4"/>
      <c r="BR53" s="5"/>
      <c r="BS53" s="5"/>
      <c r="BT53" s="6"/>
      <c r="BX53" s="169"/>
      <c r="BY53" s="169"/>
    </row>
    <row r="54" spans="2:77" ht="15.75">
      <c r="B54" s="209">
        <v>42949</v>
      </c>
      <c r="C54" s="721" t="s">
        <v>304</v>
      </c>
      <c r="D54" s="722"/>
      <c r="E54" s="722"/>
      <c r="F54" s="722"/>
      <c r="G54" s="722"/>
      <c r="H54" s="722"/>
      <c r="I54" s="722"/>
      <c r="J54" s="722"/>
      <c r="K54" s="722"/>
      <c r="L54" s="722"/>
      <c r="M54" s="722"/>
      <c r="N54" s="722"/>
      <c r="O54" s="722"/>
      <c r="P54" s="722"/>
      <c r="Q54" s="722"/>
      <c r="R54" s="722"/>
      <c r="S54" s="722"/>
      <c r="T54" s="722"/>
      <c r="U54" s="722"/>
      <c r="V54" s="722"/>
      <c r="W54" s="722"/>
      <c r="X54" s="722"/>
      <c r="Y54" s="722"/>
      <c r="Z54" s="722"/>
      <c r="AA54" s="722"/>
      <c r="AB54" s="722"/>
      <c r="AC54" s="722"/>
      <c r="AD54" s="723"/>
      <c r="AE54" s="207"/>
      <c r="AF54" s="207"/>
      <c r="AG54" s="204"/>
      <c r="AH54" s="204"/>
      <c r="AI54" s="204"/>
      <c r="AJ54" s="204"/>
      <c r="AK54" s="204"/>
      <c r="AL54" s="204"/>
      <c r="AP54" s="183"/>
      <c r="AQ54" s="183"/>
      <c r="AR54" s="183"/>
      <c r="AY54" s="170"/>
      <c r="BQ54" s="4"/>
      <c r="BR54" s="5"/>
      <c r="BS54" s="5"/>
      <c r="BT54" s="6"/>
      <c r="BX54" s="169"/>
      <c r="BY54" s="169"/>
    </row>
    <row r="55" spans="2:77" ht="15.75">
      <c r="B55" s="209">
        <v>42950</v>
      </c>
      <c r="C55" s="721" t="s">
        <v>293</v>
      </c>
      <c r="D55" s="722"/>
      <c r="E55" s="722"/>
      <c r="F55" s="722"/>
      <c r="G55" s="722"/>
      <c r="H55" s="722"/>
      <c r="I55" s="722"/>
      <c r="J55" s="722"/>
      <c r="K55" s="722"/>
      <c r="L55" s="722"/>
      <c r="M55" s="722"/>
      <c r="N55" s="722"/>
      <c r="O55" s="722"/>
      <c r="P55" s="722"/>
      <c r="Q55" s="722"/>
      <c r="R55" s="722"/>
      <c r="S55" s="722"/>
      <c r="T55" s="722"/>
      <c r="U55" s="722"/>
      <c r="V55" s="722"/>
      <c r="W55" s="722"/>
      <c r="X55" s="722"/>
      <c r="Y55" s="722"/>
      <c r="Z55" s="722"/>
      <c r="AA55" s="722"/>
      <c r="AB55" s="722"/>
      <c r="AC55" s="722"/>
      <c r="AD55" s="723"/>
      <c r="AE55" s="207"/>
      <c r="AF55" s="207"/>
      <c r="AG55" s="204"/>
      <c r="AH55" s="204"/>
      <c r="AI55" s="204"/>
      <c r="AJ55" s="204"/>
      <c r="AK55" s="204"/>
      <c r="AL55" s="204"/>
      <c r="AP55" s="183"/>
      <c r="AQ55" s="183"/>
      <c r="AR55" s="183"/>
      <c r="AY55" s="170"/>
      <c r="BQ55" s="4"/>
      <c r="BR55" s="5"/>
      <c r="BS55" s="5"/>
      <c r="BT55" s="6"/>
      <c r="BX55" s="169"/>
      <c r="BY55" s="169"/>
    </row>
    <row r="56" spans="2:77" ht="15.75">
      <c r="B56" s="209">
        <v>42951</v>
      </c>
      <c r="C56" s="721" t="s">
        <v>293</v>
      </c>
      <c r="D56" s="722"/>
      <c r="E56" s="722"/>
      <c r="F56" s="722"/>
      <c r="G56" s="722"/>
      <c r="H56" s="722"/>
      <c r="I56" s="722"/>
      <c r="J56" s="722"/>
      <c r="K56" s="722"/>
      <c r="L56" s="722"/>
      <c r="M56" s="722"/>
      <c r="N56" s="722"/>
      <c r="O56" s="722"/>
      <c r="P56" s="722"/>
      <c r="Q56" s="722"/>
      <c r="R56" s="722"/>
      <c r="S56" s="722"/>
      <c r="T56" s="722"/>
      <c r="U56" s="722"/>
      <c r="V56" s="722"/>
      <c r="W56" s="722"/>
      <c r="X56" s="722"/>
      <c r="Y56" s="722"/>
      <c r="Z56" s="722"/>
      <c r="AA56" s="722"/>
      <c r="AB56" s="722"/>
      <c r="AC56" s="722"/>
      <c r="AD56" s="723"/>
      <c r="AE56" s="207"/>
      <c r="AF56" s="207"/>
      <c r="AG56" s="204"/>
      <c r="AH56" s="204"/>
      <c r="AI56" s="204"/>
      <c r="AJ56" s="204"/>
      <c r="AK56" s="204"/>
      <c r="AL56" s="204"/>
      <c r="AP56" s="183"/>
      <c r="AQ56" s="183"/>
      <c r="AR56" s="183"/>
      <c r="AY56" s="170"/>
      <c r="BQ56" s="4"/>
      <c r="BR56" s="5"/>
      <c r="BS56" s="5"/>
      <c r="BT56" s="6"/>
      <c r="BX56" s="169"/>
      <c r="BY56" s="169"/>
    </row>
    <row r="57" spans="2:77" ht="15.75">
      <c r="B57" s="209">
        <v>42952</v>
      </c>
      <c r="C57" s="721" t="s">
        <v>293</v>
      </c>
      <c r="D57" s="722"/>
      <c r="E57" s="722"/>
      <c r="F57" s="722"/>
      <c r="G57" s="722"/>
      <c r="H57" s="722"/>
      <c r="I57" s="722"/>
      <c r="J57" s="722"/>
      <c r="K57" s="722"/>
      <c r="L57" s="722"/>
      <c r="M57" s="722"/>
      <c r="N57" s="722"/>
      <c r="O57" s="722"/>
      <c r="P57" s="722"/>
      <c r="Q57" s="722"/>
      <c r="R57" s="722"/>
      <c r="S57" s="722"/>
      <c r="T57" s="722"/>
      <c r="U57" s="722"/>
      <c r="V57" s="722"/>
      <c r="W57" s="722"/>
      <c r="X57" s="722"/>
      <c r="Y57" s="722"/>
      <c r="Z57" s="722"/>
      <c r="AA57" s="722"/>
      <c r="AB57" s="722"/>
      <c r="AC57" s="722"/>
      <c r="AD57" s="723"/>
      <c r="AE57" s="207"/>
      <c r="AF57" s="207"/>
      <c r="AG57" s="204"/>
      <c r="AH57" s="204"/>
      <c r="AI57" s="204"/>
      <c r="AJ57" s="204"/>
      <c r="AK57" s="204"/>
      <c r="AL57" s="204"/>
      <c r="AP57" s="183"/>
      <c r="AQ57" s="183"/>
      <c r="AR57" s="183"/>
      <c r="AY57" s="170"/>
      <c r="BQ57" s="4"/>
      <c r="BR57" s="5"/>
      <c r="BS57" s="5"/>
      <c r="BT57" s="6"/>
      <c r="BX57" s="169"/>
      <c r="BY57" s="169"/>
    </row>
    <row r="58" spans="2:77" ht="15.75">
      <c r="B58" s="209">
        <v>42953</v>
      </c>
      <c r="C58" s="721" t="s">
        <v>305</v>
      </c>
      <c r="D58" s="722"/>
      <c r="E58" s="722"/>
      <c r="F58" s="722"/>
      <c r="G58" s="722"/>
      <c r="H58" s="722"/>
      <c r="I58" s="722"/>
      <c r="J58" s="722"/>
      <c r="K58" s="722"/>
      <c r="L58" s="722"/>
      <c r="M58" s="722"/>
      <c r="N58" s="722"/>
      <c r="O58" s="722"/>
      <c r="P58" s="722"/>
      <c r="Q58" s="722"/>
      <c r="R58" s="722"/>
      <c r="S58" s="722"/>
      <c r="T58" s="722"/>
      <c r="U58" s="722"/>
      <c r="V58" s="722"/>
      <c r="W58" s="722"/>
      <c r="X58" s="722"/>
      <c r="Y58" s="722"/>
      <c r="Z58" s="722"/>
      <c r="AA58" s="722"/>
      <c r="AB58" s="722"/>
      <c r="AC58" s="722"/>
      <c r="AD58" s="723"/>
      <c r="AE58" s="207"/>
      <c r="AF58" s="207"/>
      <c r="AG58" s="204"/>
      <c r="AH58" s="204"/>
      <c r="AI58" s="204"/>
      <c r="AJ58" s="204"/>
      <c r="AK58" s="204"/>
      <c r="AL58" s="204"/>
      <c r="AP58" s="183"/>
      <c r="AQ58" s="183"/>
      <c r="AR58" s="183"/>
      <c r="AY58" s="170"/>
      <c r="BQ58" s="4"/>
      <c r="BR58" s="5"/>
      <c r="BS58" s="5"/>
      <c r="BT58" s="6"/>
      <c r="BX58" s="169"/>
      <c r="BY58" s="169"/>
    </row>
    <row r="59" spans="2:77" ht="15.75">
      <c r="B59" s="209">
        <v>42954</v>
      </c>
      <c r="C59" s="721" t="s">
        <v>306</v>
      </c>
      <c r="D59" s="722"/>
      <c r="E59" s="722"/>
      <c r="F59" s="722"/>
      <c r="G59" s="722"/>
      <c r="H59" s="722"/>
      <c r="I59" s="722"/>
      <c r="J59" s="722"/>
      <c r="K59" s="722"/>
      <c r="L59" s="722"/>
      <c r="M59" s="722"/>
      <c r="N59" s="722"/>
      <c r="O59" s="722"/>
      <c r="P59" s="722"/>
      <c r="Q59" s="722"/>
      <c r="R59" s="722"/>
      <c r="S59" s="722"/>
      <c r="T59" s="722"/>
      <c r="U59" s="722"/>
      <c r="V59" s="722"/>
      <c r="W59" s="722"/>
      <c r="X59" s="722"/>
      <c r="Y59" s="722"/>
      <c r="Z59" s="722"/>
      <c r="AA59" s="722"/>
      <c r="AB59" s="722"/>
      <c r="AC59" s="722"/>
      <c r="AD59" s="723"/>
      <c r="AE59" s="207"/>
      <c r="AF59" s="207"/>
      <c r="AG59" s="204"/>
      <c r="AH59" s="204"/>
      <c r="AI59" s="204"/>
      <c r="AJ59" s="204"/>
      <c r="AK59" s="204"/>
      <c r="AL59" s="204"/>
      <c r="AP59" s="183"/>
      <c r="AQ59" s="183"/>
      <c r="AR59" s="183"/>
      <c r="AY59" s="170"/>
      <c r="BQ59" s="4"/>
      <c r="BR59" s="5"/>
      <c r="BS59" s="5"/>
      <c r="BT59" s="6"/>
      <c r="BX59" s="169"/>
      <c r="BY59" s="169"/>
    </row>
    <row r="60" spans="2:77" ht="15.75">
      <c r="B60" s="209">
        <v>42955</v>
      </c>
      <c r="C60" s="721" t="s">
        <v>304</v>
      </c>
      <c r="D60" s="722"/>
      <c r="E60" s="722"/>
      <c r="F60" s="722"/>
      <c r="G60" s="722"/>
      <c r="H60" s="722"/>
      <c r="I60" s="722"/>
      <c r="J60" s="722"/>
      <c r="K60" s="722"/>
      <c r="L60" s="722"/>
      <c r="M60" s="722"/>
      <c r="N60" s="722"/>
      <c r="O60" s="722"/>
      <c r="P60" s="722"/>
      <c r="Q60" s="722"/>
      <c r="R60" s="722"/>
      <c r="S60" s="722"/>
      <c r="T60" s="722"/>
      <c r="U60" s="722"/>
      <c r="V60" s="722"/>
      <c r="W60" s="722"/>
      <c r="X60" s="722"/>
      <c r="Y60" s="722"/>
      <c r="Z60" s="722"/>
      <c r="AA60" s="722"/>
      <c r="AB60" s="722"/>
      <c r="AC60" s="722"/>
      <c r="AD60" s="723"/>
      <c r="AE60" s="207"/>
      <c r="AF60" s="207"/>
      <c r="AG60" s="204"/>
      <c r="AH60" s="204"/>
      <c r="AI60" s="204"/>
      <c r="AJ60" s="204"/>
      <c r="AK60" s="204"/>
      <c r="AL60" s="204"/>
      <c r="AP60" s="183"/>
      <c r="AQ60" s="183"/>
      <c r="AR60" s="183"/>
      <c r="AY60" s="170"/>
      <c r="BQ60" s="4"/>
      <c r="BR60" s="5"/>
      <c r="BS60" s="5"/>
      <c r="BT60" s="6"/>
      <c r="BX60" s="169"/>
      <c r="BY60" s="169"/>
    </row>
    <row r="61" spans="2:77" ht="15.75">
      <c r="B61" s="209">
        <v>42956</v>
      </c>
      <c r="C61" s="721" t="s">
        <v>293</v>
      </c>
      <c r="D61" s="722"/>
      <c r="E61" s="722"/>
      <c r="F61" s="722"/>
      <c r="G61" s="722"/>
      <c r="H61" s="722"/>
      <c r="I61" s="722"/>
      <c r="J61" s="722"/>
      <c r="K61" s="722"/>
      <c r="L61" s="722"/>
      <c r="M61" s="722"/>
      <c r="N61" s="722"/>
      <c r="O61" s="722"/>
      <c r="P61" s="722"/>
      <c r="Q61" s="722"/>
      <c r="R61" s="722"/>
      <c r="S61" s="722"/>
      <c r="T61" s="722"/>
      <c r="U61" s="722"/>
      <c r="V61" s="722"/>
      <c r="W61" s="722"/>
      <c r="X61" s="722"/>
      <c r="Y61" s="722"/>
      <c r="Z61" s="722"/>
      <c r="AA61" s="722"/>
      <c r="AB61" s="722"/>
      <c r="AC61" s="722"/>
      <c r="AD61" s="723"/>
      <c r="AE61" s="207"/>
      <c r="AF61" s="207"/>
      <c r="AG61" s="204"/>
      <c r="AH61" s="204"/>
      <c r="AI61" s="204"/>
      <c r="AJ61" s="204"/>
      <c r="AK61" s="204"/>
      <c r="AL61" s="204"/>
      <c r="AP61" s="183"/>
      <c r="AQ61" s="183"/>
      <c r="AR61" s="183"/>
      <c r="AY61" s="170"/>
      <c r="BQ61" s="4"/>
      <c r="BR61" s="5"/>
      <c r="BS61" s="5"/>
      <c r="BT61" s="6"/>
      <c r="BX61" s="169"/>
      <c r="BY61" s="169"/>
    </row>
    <row r="62" spans="2:77" ht="15.75">
      <c r="B62" s="209">
        <v>42957</v>
      </c>
      <c r="C62" s="721" t="s">
        <v>293</v>
      </c>
      <c r="D62" s="722"/>
      <c r="E62" s="722"/>
      <c r="F62" s="722"/>
      <c r="G62" s="722"/>
      <c r="H62" s="722"/>
      <c r="I62" s="722"/>
      <c r="J62" s="722"/>
      <c r="K62" s="722"/>
      <c r="L62" s="722"/>
      <c r="M62" s="722"/>
      <c r="N62" s="722"/>
      <c r="O62" s="722"/>
      <c r="P62" s="722"/>
      <c r="Q62" s="722"/>
      <c r="R62" s="722"/>
      <c r="S62" s="722"/>
      <c r="T62" s="722"/>
      <c r="U62" s="722"/>
      <c r="V62" s="722"/>
      <c r="W62" s="722"/>
      <c r="X62" s="722"/>
      <c r="Y62" s="722"/>
      <c r="Z62" s="722"/>
      <c r="AA62" s="722"/>
      <c r="AB62" s="722"/>
      <c r="AC62" s="722"/>
      <c r="AD62" s="723"/>
      <c r="AE62" s="207"/>
      <c r="AF62" s="207"/>
      <c r="AG62" s="204"/>
      <c r="AH62" s="204"/>
      <c r="AI62" s="204"/>
      <c r="AJ62" s="204"/>
      <c r="AK62" s="204"/>
      <c r="AL62" s="204"/>
      <c r="AP62" s="183"/>
      <c r="AQ62" s="183"/>
      <c r="AR62" s="183"/>
      <c r="AY62" s="170"/>
      <c r="BQ62" s="4"/>
      <c r="BR62" s="5"/>
      <c r="BS62" s="5"/>
      <c r="BT62" s="6"/>
      <c r="BX62" s="169"/>
      <c r="BY62" s="169"/>
    </row>
    <row r="63" spans="2:77" ht="15.75">
      <c r="B63" s="209">
        <v>42958</v>
      </c>
      <c r="C63" s="721" t="s">
        <v>293</v>
      </c>
      <c r="D63" s="722"/>
      <c r="E63" s="722"/>
      <c r="F63" s="722"/>
      <c r="G63" s="722"/>
      <c r="H63" s="722"/>
      <c r="I63" s="722"/>
      <c r="J63" s="722"/>
      <c r="K63" s="722"/>
      <c r="L63" s="722"/>
      <c r="M63" s="722"/>
      <c r="N63" s="722"/>
      <c r="O63" s="722"/>
      <c r="P63" s="722"/>
      <c r="Q63" s="722"/>
      <c r="R63" s="722"/>
      <c r="S63" s="722"/>
      <c r="T63" s="722"/>
      <c r="U63" s="722"/>
      <c r="V63" s="722"/>
      <c r="W63" s="722"/>
      <c r="X63" s="722"/>
      <c r="Y63" s="722"/>
      <c r="Z63" s="722"/>
      <c r="AA63" s="722"/>
      <c r="AB63" s="722"/>
      <c r="AC63" s="722"/>
      <c r="AD63" s="723"/>
      <c r="AE63" s="207"/>
      <c r="AF63" s="207"/>
      <c r="AG63" s="204"/>
      <c r="AH63" s="204"/>
      <c r="AI63" s="204"/>
      <c r="AJ63" s="204"/>
      <c r="AK63" s="204"/>
      <c r="AL63" s="204"/>
      <c r="AP63" s="183"/>
      <c r="AQ63" s="183"/>
      <c r="AR63" s="183"/>
      <c r="AY63" s="170"/>
      <c r="BQ63" s="4"/>
      <c r="BR63" s="5"/>
      <c r="BS63" s="5"/>
      <c r="BT63" s="6"/>
      <c r="BX63" s="169"/>
      <c r="BY63" s="169"/>
    </row>
    <row r="64" spans="2:77" ht="15.75">
      <c r="B64" s="209">
        <v>42959</v>
      </c>
      <c r="C64" s="721" t="s">
        <v>293</v>
      </c>
      <c r="D64" s="722"/>
      <c r="E64" s="722"/>
      <c r="F64" s="722"/>
      <c r="G64" s="722"/>
      <c r="H64" s="722"/>
      <c r="I64" s="722"/>
      <c r="J64" s="722"/>
      <c r="K64" s="722"/>
      <c r="L64" s="722"/>
      <c r="M64" s="722"/>
      <c r="N64" s="722"/>
      <c r="O64" s="722"/>
      <c r="P64" s="722"/>
      <c r="Q64" s="722"/>
      <c r="R64" s="722"/>
      <c r="S64" s="722"/>
      <c r="T64" s="722"/>
      <c r="U64" s="722"/>
      <c r="V64" s="722"/>
      <c r="W64" s="722"/>
      <c r="X64" s="722"/>
      <c r="Y64" s="722"/>
      <c r="Z64" s="722"/>
      <c r="AA64" s="722"/>
      <c r="AB64" s="722"/>
      <c r="AC64" s="722"/>
      <c r="AD64" s="723"/>
      <c r="AE64" s="207"/>
      <c r="AF64" s="207"/>
      <c r="AG64" s="204"/>
      <c r="AH64" s="204"/>
      <c r="AI64" s="204"/>
      <c r="AJ64" s="204"/>
      <c r="AK64" s="204"/>
      <c r="AL64" s="204"/>
      <c r="AP64" s="183"/>
      <c r="AQ64" s="183"/>
      <c r="AR64" s="183"/>
      <c r="AY64" s="170"/>
      <c r="BQ64" s="4"/>
      <c r="BR64" s="5"/>
      <c r="BS64" s="5"/>
      <c r="BT64" s="6"/>
      <c r="BX64" s="169"/>
      <c r="BY64" s="169"/>
    </row>
    <row r="65" spans="2:77" ht="15.75">
      <c r="B65" s="209">
        <v>42960</v>
      </c>
      <c r="C65" s="721" t="s">
        <v>305</v>
      </c>
      <c r="D65" s="722"/>
      <c r="E65" s="722"/>
      <c r="F65" s="722"/>
      <c r="G65" s="722"/>
      <c r="H65" s="722"/>
      <c r="I65" s="722"/>
      <c r="J65" s="722"/>
      <c r="K65" s="722"/>
      <c r="L65" s="722"/>
      <c r="M65" s="722"/>
      <c r="N65" s="722"/>
      <c r="O65" s="722"/>
      <c r="P65" s="722"/>
      <c r="Q65" s="722"/>
      <c r="R65" s="722"/>
      <c r="S65" s="722"/>
      <c r="T65" s="722"/>
      <c r="U65" s="722"/>
      <c r="V65" s="722"/>
      <c r="W65" s="722"/>
      <c r="X65" s="722"/>
      <c r="Y65" s="722"/>
      <c r="Z65" s="722"/>
      <c r="AA65" s="722"/>
      <c r="AB65" s="722"/>
      <c r="AC65" s="722"/>
      <c r="AD65" s="723"/>
      <c r="AE65" s="207"/>
      <c r="AF65" s="207"/>
      <c r="AG65" s="204"/>
      <c r="AH65" s="204"/>
      <c r="AI65" s="204"/>
      <c r="AJ65" s="204"/>
      <c r="AK65" s="204"/>
      <c r="AL65" s="204"/>
      <c r="AP65" s="183"/>
      <c r="AQ65" s="183"/>
      <c r="AR65" s="183"/>
      <c r="AY65" s="170"/>
      <c r="BQ65" s="4"/>
      <c r="BR65" s="5"/>
      <c r="BS65" s="5"/>
      <c r="BT65" s="6"/>
      <c r="BX65" s="169"/>
      <c r="BY65" s="169"/>
    </row>
    <row r="66" spans="2:77" ht="15.75">
      <c r="B66" s="209">
        <v>42961</v>
      </c>
      <c r="C66" s="721" t="s">
        <v>307</v>
      </c>
      <c r="D66" s="722"/>
      <c r="E66" s="722"/>
      <c r="F66" s="722"/>
      <c r="G66" s="722"/>
      <c r="H66" s="722"/>
      <c r="I66" s="722"/>
      <c r="J66" s="722"/>
      <c r="K66" s="722"/>
      <c r="L66" s="722"/>
      <c r="M66" s="722"/>
      <c r="N66" s="722"/>
      <c r="O66" s="722"/>
      <c r="P66" s="722"/>
      <c r="Q66" s="722"/>
      <c r="R66" s="722"/>
      <c r="S66" s="722"/>
      <c r="T66" s="722"/>
      <c r="U66" s="722"/>
      <c r="V66" s="722"/>
      <c r="W66" s="722"/>
      <c r="X66" s="722"/>
      <c r="Y66" s="722"/>
      <c r="Z66" s="722"/>
      <c r="AA66" s="722"/>
      <c r="AB66" s="722"/>
      <c r="AC66" s="722"/>
      <c r="AD66" s="723"/>
      <c r="AE66" s="207"/>
      <c r="AF66" s="207"/>
      <c r="AG66" s="204"/>
      <c r="AH66" s="204"/>
      <c r="AI66" s="204"/>
      <c r="AJ66" s="204"/>
      <c r="AK66" s="204"/>
      <c r="AL66" s="204"/>
      <c r="AP66" s="183"/>
      <c r="AQ66" s="183"/>
      <c r="AR66" s="183"/>
      <c r="AY66" s="170"/>
      <c r="BQ66" s="4"/>
      <c r="BR66" s="5"/>
      <c r="BS66" s="5"/>
      <c r="BT66" s="6"/>
      <c r="BX66" s="169"/>
      <c r="BY66" s="169"/>
    </row>
    <row r="67" spans="2:77" ht="17.25" customHeight="1">
      <c r="B67" s="209">
        <v>42962</v>
      </c>
      <c r="C67" s="721" t="s">
        <v>308</v>
      </c>
      <c r="D67" s="722"/>
      <c r="E67" s="722"/>
      <c r="F67" s="722"/>
      <c r="G67" s="722"/>
      <c r="H67" s="722"/>
      <c r="I67" s="722"/>
      <c r="J67" s="722"/>
      <c r="K67" s="722"/>
      <c r="L67" s="722"/>
      <c r="M67" s="722"/>
      <c r="N67" s="722"/>
      <c r="O67" s="722"/>
      <c r="P67" s="722"/>
      <c r="Q67" s="722"/>
      <c r="R67" s="722"/>
      <c r="S67" s="722"/>
      <c r="T67" s="722"/>
      <c r="U67" s="722"/>
      <c r="V67" s="722"/>
      <c r="W67" s="722"/>
      <c r="X67" s="722"/>
      <c r="Y67" s="722"/>
      <c r="Z67" s="722"/>
      <c r="AA67" s="722"/>
      <c r="AB67" s="722"/>
      <c r="AC67" s="722"/>
      <c r="AD67" s="723"/>
      <c r="AE67" s="207"/>
      <c r="AF67" s="207"/>
      <c r="AG67" s="204"/>
      <c r="AH67" s="204"/>
      <c r="AI67" s="204"/>
      <c r="AJ67" s="204"/>
      <c r="AK67" s="204"/>
      <c r="AL67" s="204"/>
      <c r="AP67" s="183"/>
      <c r="AQ67" s="183"/>
      <c r="AR67" s="183"/>
      <c r="AY67" s="170"/>
      <c r="BQ67" s="4"/>
      <c r="BR67" s="5"/>
      <c r="BS67" s="5"/>
      <c r="BT67" s="6"/>
      <c r="BX67" s="169"/>
      <c r="BY67" s="169"/>
    </row>
    <row r="68" spans="2:77" ht="15.75">
      <c r="B68" s="209">
        <v>42963</v>
      </c>
      <c r="C68" s="721" t="s">
        <v>293</v>
      </c>
      <c r="D68" s="722"/>
      <c r="E68" s="722"/>
      <c r="F68" s="722"/>
      <c r="G68" s="722"/>
      <c r="H68" s="722"/>
      <c r="I68" s="722"/>
      <c r="J68" s="722"/>
      <c r="K68" s="722"/>
      <c r="L68" s="722"/>
      <c r="M68" s="722"/>
      <c r="N68" s="722"/>
      <c r="O68" s="722"/>
      <c r="P68" s="722"/>
      <c r="Q68" s="722"/>
      <c r="R68" s="722"/>
      <c r="S68" s="722"/>
      <c r="T68" s="722"/>
      <c r="U68" s="722"/>
      <c r="V68" s="722"/>
      <c r="W68" s="722"/>
      <c r="X68" s="722"/>
      <c r="Y68" s="722"/>
      <c r="Z68" s="722"/>
      <c r="AA68" s="722"/>
      <c r="AB68" s="722"/>
      <c r="AC68" s="722"/>
      <c r="AD68" s="723"/>
      <c r="AE68" s="207"/>
      <c r="AF68" s="207"/>
      <c r="AG68" s="204"/>
      <c r="AH68" s="204"/>
      <c r="AI68" s="204"/>
      <c r="AJ68" s="204"/>
      <c r="AK68" s="204"/>
      <c r="AL68" s="204"/>
      <c r="AP68" s="183"/>
      <c r="AQ68" s="183"/>
      <c r="AR68" s="183"/>
      <c r="AY68" s="170"/>
      <c r="BQ68" s="4"/>
      <c r="BR68" s="5"/>
      <c r="BS68" s="5"/>
      <c r="BT68" s="6"/>
      <c r="BX68" s="169"/>
      <c r="BY68" s="169"/>
    </row>
    <row r="69" spans="2:77" ht="15.75">
      <c r="B69" s="209">
        <v>42964</v>
      </c>
      <c r="C69" s="721" t="s">
        <v>292</v>
      </c>
      <c r="D69" s="722"/>
      <c r="E69" s="722"/>
      <c r="F69" s="722"/>
      <c r="G69" s="722"/>
      <c r="H69" s="722"/>
      <c r="I69" s="722"/>
      <c r="J69" s="722"/>
      <c r="K69" s="722"/>
      <c r="L69" s="722"/>
      <c r="M69" s="722"/>
      <c r="N69" s="722"/>
      <c r="O69" s="722"/>
      <c r="P69" s="722"/>
      <c r="Q69" s="722"/>
      <c r="R69" s="722"/>
      <c r="S69" s="722"/>
      <c r="T69" s="722"/>
      <c r="U69" s="722"/>
      <c r="V69" s="722"/>
      <c r="W69" s="722"/>
      <c r="X69" s="722"/>
      <c r="Y69" s="722"/>
      <c r="Z69" s="722"/>
      <c r="AA69" s="722"/>
      <c r="AB69" s="722"/>
      <c r="AC69" s="722"/>
      <c r="AD69" s="723"/>
      <c r="AE69" s="207"/>
      <c r="AF69" s="207"/>
      <c r="AG69" s="204"/>
      <c r="AH69" s="204"/>
      <c r="AI69" s="204"/>
      <c r="AJ69" s="204"/>
      <c r="AK69" s="204"/>
      <c r="AL69" s="204"/>
      <c r="AP69" s="183"/>
      <c r="AQ69" s="183"/>
      <c r="AR69" s="183"/>
      <c r="AY69" s="170"/>
      <c r="BQ69" s="4"/>
      <c r="BR69" s="5"/>
      <c r="BS69" s="5"/>
      <c r="BT69" s="6"/>
      <c r="BX69" s="169"/>
      <c r="BY69" s="169"/>
    </row>
    <row r="70" spans="2:77" ht="15.75">
      <c r="B70" s="209">
        <v>42965</v>
      </c>
      <c r="C70" s="721" t="s">
        <v>292</v>
      </c>
      <c r="D70" s="722"/>
      <c r="E70" s="722"/>
      <c r="F70" s="722"/>
      <c r="G70" s="722"/>
      <c r="H70" s="722"/>
      <c r="I70" s="722"/>
      <c r="J70" s="722"/>
      <c r="K70" s="722"/>
      <c r="L70" s="722"/>
      <c r="M70" s="722"/>
      <c r="N70" s="722"/>
      <c r="O70" s="722"/>
      <c r="P70" s="722"/>
      <c r="Q70" s="722"/>
      <c r="R70" s="722"/>
      <c r="S70" s="722"/>
      <c r="T70" s="722"/>
      <c r="U70" s="722"/>
      <c r="V70" s="722"/>
      <c r="W70" s="722"/>
      <c r="X70" s="722"/>
      <c r="Y70" s="722"/>
      <c r="Z70" s="722"/>
      <c r="AA70" s="722"/>
      <c r="AB70" s="722"/>
      <c r="AC70" s="722"/>
      <c r="AD70" s="723"/>
      <c r="AE70" s="207"/>
      <c r="AF70" s="207"/>
      <c r="AG70" s="204"/>
      <c r="AH70" s="204"/>
      <c r="AI70" s="204"/>
      <c r="AJ70" s="204"/>
      <c r="AK70" s="204"/>
      <c r="AL70" s="204"/>
      <c r="AP70" s="183"/>
      <c r="AQ70" s="183"/>
      <c r="AR70" s="183"/>
      <c r="AY70" s="170"/>
      <c r="BQ70" s="4"/>
      <c r="BR70" s="5"/>
      <c r="BS70" s="5"/>
      <c r="BT70" s="6"/>
      <c r="BX70" s="169"/>
      <c r="BY70" s="169"/>
    </row>
    <row r="71" spans="2:77" ht="15.75">
      <c r="B71" s="209">
        <v>42966</v>
      </c>
      <c r="C71" s="721" t="s">
        <v>304</v>
      </c>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3"/>
      <c r="AE71" s="207"/>
      <c r="AF71" s="207"/>
      <c r="AG71" s="204"/>
      <c r="AH71" s="204"/>
      <c r="AI71" s="204"/>
      <c r="AJ71" s="204"/>
      <c r="AK71" s="204"/>
      <c r="AL71" s="204"/>
      <c r="AP71" s="183"/>
      <c r="AQ71" s="183"/>
      <c r="AR71" s="183"/>
      <c r="AY71" s="170"/>
      <c r="BQ71" s="4"/>
      <c r="BR71" s="5"/>
      <c r="BS71" s="5"/>
      <c r="BT71" s="6"/>
      <c r="BX71" s="169"/>
      <c r="BY71" s="169"/>
    </row>
    <row r="72" spans="2:77" ht="15.75">
      <c r="B72" s="209">
        <v>42967</v>
      </c>
      <c r="C72" s="721" t="s">
        <v>304</v>
      </c>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3"/>
      <c r="AE72" s="207"/>
      <c r="AF72" s="207"/>
      <c r="AG72" s="204"/>
      <c r="AH72" s="204"/>
      <c r="AI72" s="204"/>
      <c r="AJ72" s="204"/>
      <c r="AK72" s="204"/>
      <c r="AL72" s="204"/>
      <c r="AP72" s="183"/>
      <c r="AQ72" s="183"/>
      <c r="AR72" s="183"/>
      <c r="AY72" s="170"/>
      <c r="BQ72" s="4"/>
      <c r="BR72" s="5"/>
      <c r="BS72" s="5"/>
      <c r="BT72" s="6"/>
      <c r="BX72" s="169"/>
      <c r="BY72" s="169"/>
    </row>
    <row r="73" spans="2:77" ht="15.75">
      <c r="B73" s="209">
        <v>42968</v>
      </c>
      <c r="C73" s="528" t="s">
        <v>309</v>
      </c>
      <c r="D73" s="529"/>
      <c r="E73" s="529"/>
      <c r="F73" s="529"/>
      <c r="G73" s="529"/>
      <c r="H73" s="529"/>
      <c r="I73" s="529"/>
      <c r="J73" s="529"/>
      <c r="K73" s="529"/>
      <c r="L73" s="529"/>
      <c r="M73" s="529"/>
      <c r="N73" s="529"/>
      <c r="O73" s="529"/>
      <c r="P73" s="529"/>
      <c r="Q73" s="529"/>
      <c r="R73" s="529"/>
      <c r="S73" s="529"/>
      <c r="T73" s="529"/>
      <c r="U73" s="529"/>
      <c r="V73" s="529"/>
      <c r="W73" s="529"/>
      <c r="X73" s="529"/>
      <c r="Y73" s="529"/>
      <c r="Z73" s="529"/>
      <c r="AA73" s="529"/>
      <c r="AB73" s="529"/>
      <c r="AC73" s="529"/>
      <c r="AD73" s="530"/>
      <c r="AE73" s="207"/>
      <c r="AF73" s="207"/>
      <c r="AG73" s="204"/>
      <c r="AH73" s="204"/>
      <c r="AI73" s="204"/>
      <c r="AJ73" s="204"/>
      <c r="AK73" s="204"/>
      <c r="AL73" s="204"/>
      <c r="AP73" s="183"/>
      <c r="AQ73" s="183"/>
      <c r="AR73" s="183"/>
      <c r="AY73" s="170"/>
      <c r="BQ73" s="4"/>
      <c r="BR73" s="5"/>
      <c r="BS73" s="5"/>
      <c r="BT73" s="6"/>
      <c r="BX73" s="169"/>
      <c r="BY73" s="169"/>
    </row>
    <row r="74" spans="2:77" ht="15.75">
      <c r="B74" s="209">
        <v>42969</v>
      </c>
      <c r="C74" s="528" t="s">
        <v>310</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c r="BX74" s="169"/>
      <c r="BY74" s="169"/>
    </row>
    <row r="75" spans="2:77" ht="15.75">
      <c r="B75" s="209">
        <v>42970</v>
      </c>
      <c r="C75" s="528" t="s">
        <v>311</v>
      </c>
      <c r="D75" s="529"/>
      <c r="E75" s="529"/>
      <c r="F75" s="529"/>
      <c r="G75" s="529"/>
      <c r="H75" s="529"/>
      <c r="I75" s="529"/>
      <c r="J75" s="529"/>
      <c r="K75" s="529"/>
      <c r="L75" s="529"/>
      <c r="M75" s="529"/>
      <c r="N75" s="529"/>
      <c r="O75" s="529"/>
      <c r="P75" s="529"/>
      <c r="Q75" s="529"/>
      <c r="R75" s="529"/>
      <c r="S75" s="529"/>
      <c r="T75" s="529"/>
      <c r="U75" s="529"/>
      <c r="V75" s="529"/>
      <c r="W75" s="529"/>
      <c r="X75" s="529"/>
      <c r="Y75" s="529"/>
      <c r="Z75" s="529"/>
      <c r="AA75" s="529"/>
      <c r="AB75" s="529"/>
      <c r="AC75" s="529"/>
      <c r="AD75" s="530"/>
      <c r="AE75" s="207"/>
      <c r="AF75" s="207"/>
      <c r="AG75" s="204"/>
      <c r="AH75" s="204"/>
      <c r="AI75" s="204"/>
      <c r="AJ75" s="204"/>
      <c r="AK75" s="204"/>
      <c r="AL75" s="204"/>
      <c r="AP75" s="183"/>
      <c r="AQ75" s="183"/>
      <c r="AR75" s="183"/>
      <c r="AY75" s="170"/>
      <c r="BQ75" s="4"/>
      <c r="BR75" s="5"/>
      <c r="BS75" s="5"/>
      <c r="BT75" s="6"/>
      <c r="BX75" s="169"/>
      <c r="BY75" s="169"/>
    </row>
    <row r="76" spans="2:77" ht="15.75">
      <c r="B76" s="209">
        <v>42971</v>
      </c>
      <c r="C76" s="721" t="s">
        <v>312</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X76" s="169"/>
      <c r="BY76" s="169"/>
    </row>
    <row r="77" spans="2:77" ht="15.75">
      <c r="B77" s="209">
        <v>42972</v>
      </c>
      <c r="C77" s="721" t="s">
        <v>293</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X77" s="169"/>
      <c r="BY77" s="169"/>
    </row>
    <row r="78" spans="2:77" ht="15.75">
      <c r="B78" s="209">
        <v>42973</v>
      </c>
      <c r="C78" s="721" t="s">
        <v>305</v>
      </c>
      <c r="D78" s="722"/>
      <c r="E78" s="722"/>
      <c r="F78" s="722"/>
      <c r="G78" s="722"/>
      <c r="H78" s="722"/>
      <c r="I78" s="722"/>
      <c r="J78" s="722"/>
      <c r="K78" s="722"/>
      <c r="L78" s="722"/>
      <c r="M78" s="722"/>
      <c r="N78" s="722"/>
      <c r="O78" s="722"/>
      <c r="P78" s="722"/>
      <c r="Q78" s="722"/>
      <c r="R78" s="722"/>
      <c r="S78" s="722"/>
      <c r="T78" s="722"/>
      <c r="U78" s="722"/>
      <c r="V78" s="722"/>
      <c r="W78" s="722"/>
      <c r="X78" s="722"/>
      <c r="Y78" s="722"/>
      <c r="Z78" s="722"/>
      <c r="AA78" s="722"/>
      <c r="AB78" s="722"/>
      <c r="AC78" s="722"/>
      <c r="AD78" s="723"/>
      <c r="AE78" s="207"/>
      <c r="AF78" s="207"/>
      <c r="AG78" s="204"/>
      <c r="AH78" s="204"/>
      <c r="AI78" s="204"/>
      <c r="AJ78" s="204"/>
      <c r="AK78" s="204"/>
      <c r="AL78" s="204"/>
      <c r="AP78" s="183"/>
      <c r="AQ78" s="183"/>
      <c r="AR78" s="183"/>
      <c r="AY78" s="170"/>
      <c r="BQ78" s="4"/>
      <c r="BR78" s="5"/>
      <c r="BS78" s="5"/>
      <c r="BT78" s="6"/>
      <c r="BX78" s="169"/>
      <c r="BY78" s="169"/>
    </row>
    <row r="79" spans="2:77" ht="15.75">
      <c r="B79" s="209">
        <v>42974</v>
      </c>
      <c r="C79" s="721" t="s">
        <v>304</v>
      </c>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3"/>
      <c r="AE79" s="207"/>
      <c r="AF79" s="207"/>
      <c r="AG79" s="204"/>
      <c r="AH79" s="204"/>
      <c r="AI79" s="204"/>
      <c r="AJ79" s="204"/>
      <c r="AK79" s="204"/>
      <c r="AL79" s="204"/>
      <c r="AP79" s="183"/>
      <c r="AQ79" s="183"/>
      <c r="AR79" s="183"/>
      <c r="AY79" s="170"/>
      <c r="BQ79" s="4"/>
      <c r="BR79" s="5"/>
      <c r="BS79" s="5"/>
      <c r="BT79" s="6"/>
      <c r="BX79" s="169"/>
      <c r="BY79" s="169"/>
    </row>
    <row r="80" spans="2:77" ht="15.75">
      <c r="B80" s="209">
        <v>42975</v>
      </c>
      <c r="C80" s="721" t="s">
        <v>313</v>
      </c>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3"/>
      <c r="AE80" s="207"/>
      <c r="AF80" s="207"/>
      <c r="AG80" s="204"/>
      <c r="AH80" s="204"/>
      <c r="AI80" s="204"/>
      <c r="AJ80" s="204"/>
      <c r="AK80" s="204"/>
      <c r="AL80" s="204"/>
      <c r="AP80" s="183"/>
      <c r="AQ80" s="183"/>
      <c r="AR80" s="183"/>
      <c r="AY80" s="170"/>
      <c r="BQ80" s="4"/>
      <c r="BR80" s="5"/>
      <c r="BS80" s="5"/>
      <c r="BT80" s="6"/>
      <c r="BX80" s="169"/>
      <c r="BY80" s="169"/>
    </row>
    <row r="81" spans="2:77" ht="15.75">
      <c r="B81" s="209">
        <v>42976</v>
      </c>
      <c r="C81" s="528" t="s">
        <v>314</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c r="BX81" s="169"/>
      <c r="BY81" s="169"/>
    </row>
    <row r="82" spans="2:77" ht="15.75">
      <c r="B82" s="209">
        <v>42977</v>
      </c>
      <c r="C82" s="528" t="s">
        <v>315</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X82" s="169"/>
      <c r="BY82" s="169"/>
    </row>
    <row r="83" spans="2:77" ht="15.75">
      <c r="B83" s="209">
        <v>42978</v>
      </c>
      <c r="C83" s="709" t="s">
        <v>316</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0"/>
      <c r="AD83" s="711"/>
      <c r="AE83" s="207"/>
      <c r="AF83" s="207"/>
      <c r="AG83" s="204"/>
      <c r="AH83" s="204"/>
      <c r="AI83" s="204"/>
      <c r="AJ83" s="204"/>
      <c r="AK83" s="204"/>
      <c r="AL83" s="204"/>
      <c r="AP83" s="183"/>
      <c r="AQ83" s="183"/>
      <c r="AR83" s="183"/>
      <c r="AY83" s="170"/>
      <c r="BQ83" s="4"/>
      <c r="BR83" s="5"/>
      <c r="BS83" s="5"/>
      <c r="BT83" s="6"/>
      <c r="BX83" s="169"/>
      <c r="BY83" s="169"/>
    </row>
  </sheetData>
  <mergeCells count="114">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J3:AJ5"/>
    <mergeCell ref="AK3:AK5"/>
    <mergeCell ref="AL3:AL5"/>
    <mergeCell ref="AM3:AM5"/>
    <mergeCell ref="AN3:AN5"/>
    <mergeCell ref="R3:R5"/>
    <mergeCell ref="S3:S5"/>
    <mergeCell ref="T3:T5"/>
    <mergeCell ref="U3:U5"/>
    <mergeCell ref="V3:V5"/>
    <mergeCell ref="W3:W5"/>
    <mergeCell ref="BY3:BY5"/>
    <mergeCell ref="G4:H4"/>
    <mergeCell ref="I4:J4"/>
    <mergeCell ref="K4:L4"/>
    <mergeCell ref="M4:N4"/>
    <mergeCell ref="BF4:BF5"/>
    <mergeCell ref="A6:A12"/>
    <mergeCell ref="A13:A19"/>
    <mergeCell ref="A20:A26"/>
    <mergeCell ref="BD3:BD5"/>
    <mergeCell ref="BE3:BE5"/>
    <mergeCell ref="AO3:AO5"/>
    <mergeCell ref="AP3:AP5"/>
    <mergeCell ref="BS3:BS5"/>
    <mergeCell ref="BO3:BO5"/>
    <mergeCell ref="BL4:BL5"/>
    <mergeCell ref="BM4:BM5"/>
    <mergeCell ref="AV3:AV5"/>
    <mergeCell ref="AW3:AW5"/>
    <mergeCell ref="AX3:AX5"/>
    <mergeCell ref="AZ3:AZ5"/>
    <mergeCell ref="BA3:BA5"/>
    <mergeCell ref="BB3:BB5"/>
    <mergeCell ref="BJ4:BJ5"/>
    <mergeCell ref="BW3:BW5"/>
    <mergeCell ref="BX3:BX5"/>
    <mergeCell ref="BU4:BU5"/>
    <mergeCell ref="BC3:BC5"/>
    <mergeCell ref="BP3:BP5"/>
    <mergeCell ref="BR3:BR5"/>
    <mergeCell ref="BV3:BV5"/>
    <mergeCell ref="A34:A40"/>
    <mergeCell ref="E44:F44"/>
    <mergeCell ref="A27:A33"/>
    <mergeCell ref="BG4:BG5"/>
    <mergeCell ref="BI4:BI5"/>
    <mergeCell ref="AQ3:AQ5"/>
    <mergeCell ref="AR3:AR5"/>
    <mergeCell ref="AS3:AS5"/>
    <mergeCell ref="AF3:AF5"/>
    <mergeCell ref="AG3:AG5"/>
    <mergeCell ref="AH3:AH5"/>
    <mergeCell ref="AI3:AI5"/>
    <mergeCell ref="BJ3:BK3"/>
    <mergeCell ref="BN3:BN5"/>
    <mergeCell ref="BK4:BK5"/>
    <mergeCell ref="AT3:AT5"/>
    <mergeCell ref="AU3:AU5"/>
    <mergeCell ref="C57:AD57"/>
    <mergeCell ref="C58:AD58"/>
    <mergeCell ref="G44:H44"/>
    <mergeCell ref="I44:J44"/>
    <mergeCell ref="K44:L44"/>
    <mergeCell ref="M44:N44"/>
    <mergeCell ref="O44:P44"/>
    <mergeCell ref="C52:AD52"/>
    <mergeCell ref="C53:AD53"/>
    <mergeCell ref="C54:AD54"/>
    <mergeCell ref="C55:AD55"/>
    <mergeCell ref="C56:AD56"/>
    <mergeCell ref="C69:AD69"/>
    <mergeCell ref="C70:AD70"/>
    <mergeCell ref="C59:AD59"/>
    <mergeCell ref="C60:AD60"/>
    <mergeCell ref="C61:AD61"/>
    <mergeCell ref="C62:AD62"/>
    <mergeCell ref="C63:AD63"/>
    <mergeCell ref="C64:AD64"/>
    <mergeCell ref="C65:AD65"/>
    <mergeCell ref="C66:AD66"/>
    <mergeCell ref="C67:AD67"/>
    <mergeCell ref="C68:AD68"/>
    <mergeCell ref="C71:AD71"/>
    <mergeCell ref="C72:AD72"/>
    <mergeCell ref="C73:AD73"/>
    <mergeCell ref="C74:AD74"/>
    <mergeCell ref="C83:AD83"/>
    <mergeCell ref="C77:AD77"/>
    <mergeCell ref="C78:AD78"/>
    <mergeCell ref="C79:AD79"/>
    <mergeCell ref="C80:AD80"/>
    <mergeCell ref="C81:AD81"/>
    <mergeCell ref="C82:AD82"/>
    <mergeCell ref="C75:AD75"/>
    <mergeCell ref="C76:AD76"/>
  </mergeCells>
  <phoneticPr fontId="0" type="noConversion"/>
  <conditionalFormatting sqref="Q13:S15">
    <cfRule type="cellIs" dxfId="11" priority="1" stopIfTrue="1" operator="greaterThan">
      <formula>3768</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Y82"/>
  <sheetViews>
    <sheetView workbookViewId="0">
      <pane xSplit="2" ySplit="5" topLeftCell="C39" activePane="bottomRight" state="frozen"/>
      <selection pane="topRight" activeCell="C1" sqref="C1"/>
      <selection pane="bottomLeft" activeCell="A6" sqref="A6"/>
      <selection pane="bottomRight" activeCell="C81" sqref="C81:AD81"/>
    </sheetView>
  </sheetViews>
  <sheetFormatPr defaultRowHeight="15"/>
  <cols>
    <col min="2" max="2" width="10.42578125" customWidth="1"/>
    <col min="32" max="32" width="10.140625" customWidth="1"/>
    <col min="38" max="38" width="9.42578125" customWidth="1"/>
    <col min="41" max="41" width="11" customWidth="1"/>
    <col min="42" max="42" width="10.7109375" customWidth="1"/>
    <col min="56" max="56" width="9.5703125" bestFit="1" customWidth="1"/>
    <col min="68" max="68" width="8.85546875" customWidth="1"/>
    <col min="69" max="69" width="0.140625" customWidth="1"/>
    <col min="77" max="77" width="10.5703125"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X1" s="169"/>
      <c r="BY1" s="169"/>
    </row>
    <row r="2" spans="1:77" ht="18.75" thickBot="1">
      <c r="B2" s="597">
        <v>42979</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X2" s="169"/>
      <c r="BY2" s="169"/>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14" t="s">
        <v>49</v>
      </c>
      <c r="BG3" s="14" t="s">
        <v>50</v>
      </c>
      <c r="BH3" s="14" t="s">
        <v>51</v>
      </c>
      <c r="BI3" s="14" t="s">
        <v>52</v>
      </c>
      <c r="BJ3" s="631" t="s">
        <v>53</v>
      </c>
      <c r="BK3" s="631"/>
      <c r="BL3" s="14" t="s">
        <v>54</v>
      </c>
      <c r="BM3" s="14" t="s">
        <v>55</v>
      </c>
      <c r="BN3" s="631" t="s">
        <v>56</v>
      </c>
      <c r="BO3" s="632" t="s">
        <v>57</v>
      </c>
      <c r="BP3" s="632" t="s">
        <v>58</v>
      </c>
      <c r="BQ3" s="15"/>
      <c r="BR3" s="633" t="s">
        <v>59</v>
      </c>
      <c r="BS3" s="633" t="s">
        <v>60</v>
      </c>
      <c r="BT3" s="6"/>
      <c r="BU3" s="14" t="s">
        <v>61</v>
      </c>
      <c r="BV3" s="533" t="s">
        <v>62</v>
      </c>
      <c r="BW3" s="533" t="s">
        <v>63</v>
      </c>
      <c r="BX3" s="715" t="s">
        <v>64</v>
      </c>
      <c r="BY3" s="715" t="s">
        <v>65</v>
      </c>
    </row>
    <row r="4" spans="1:77"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17" t="s">
        <v>69</v>
      </c>
      <c r="BI4" s="720" t="s">
        <v>70</v>
      </c>
      <c r="BJ4" s="720" t="s">
        <v>70</v>
      </c>
      <c r="BK4" s="720" t="s">
        <v>71</v>
      </c>
      <c r="BL4" s="719" t="s">
        <v>72</v>
      </c>
      <c r="BM4" s="719" t="s">
        <v>73</v>
      </c>
      <c r="BN4" s="631"/>
      <c r="BO4" s="632"/>
      <c r="BP4" s="632"/>
      <c r="BQ4" s="15"/>
      <c r="BR4" s="633"/>
      <c r="BS4" s="633"/>
      <c r="BT4" s="6"/>
      <c r="BU4" s="539" t="s">
        <v>68</v>
      </c>
      <c r="BV4" s="534"/>
      <c r="BW4" s="534"/>
      <c r="BX4" s="716"/>
      <c r="BY4" s="716"/>
    </row>
    <row r="5" spans="1:77" ht="15.75" thickBot="1">
      <c r="A5" s="16"/>
      <c r="B5" s="600"/>
      <c r="C5" s="603"/>
      <c r="D5" s="603"/>
      <c r="E5" s="18" t="s">
        <v>74</v>
      </c>
      <c r="F5" s="19" t="s">
        <v>75</v>
      </c>
      <c r="G5" s="20" t="s">
        <v>76</v>
      </c>
      <c r="H5" s="21" t="s">
        <v>77</v>
      </c>
      <c r="I5" s="21" t="s">
        <v>76</v>
      </c>
      <c r="J5" s="22" t="s">
        <v>77</v>
      </c>
      <c r="K5" s="23" t="s">
        <v>76</v>
      </c>
      <c r="L5" s="21" t="s">
        <v>77</v>
      </c>
      <c r="M5" s="21" t="s">
        <v>76</v>
      </c>
      <c r="N5" s="19" t="s">
        <v>77</v>
      </c>
      <c r="O5" s="21" t="s">
        <v>76</v>
      </c>
      <c r="P5" s="19"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17" t="s">
        <v>78</v>
      </c>
      <c r="BI5" s="720"/>
      <c r="BJ5" s="720"/>
      <c r="BK5" s="720"/>
      <c r="BL5" s="719"/>
      <c r="BM5" s="719"/>
      <c r="BN5" s="631"/>
      <c r="BO5" s="632"/>
      <c r="BP5" s="632"/>
      <c r="BQ5" s="15"/>
      <c r="BR5" s="633"/>
      <c r="BS5" s="633"/>
      <c r="BT5" s="6"/>
      <c r="BU5" s="540"/>
      <c r="BV5" s="535"/>
      <c r="BW5" s="535"/>
      <c r="BX5" s="717"/>
      <c r="BY5" s="717"/>
    </row>
    <row r="6" spans="1:77" ht="12.75" customHeight="1">
      <c r="A6" s="718" t="s">
        <v>302</v>
      </c>
      <c r="B6" s="24">
        <v>42974</v>
      </c>
      <c r="C6" s="25">
        <v>92.4</v>
      </c>
      <c r="D6" s="345">
        <v>0.65800000000000003</v>
      </c>
      <c r="E6" s="27">
        <v>100</v>
      </c>
      <c r="F6" s="27">
        <v>84</v>
      </c>
      <c r="G6" s="28">
        <v>24</v>
      </c>
      <c r="H6" s="28">
        <v>0</v>
      </c>
      <c r="I6" s="28">
        <v>24</v>
      </c>
      <c r="J6" s="28">
        <v>0</v>
      </c>
      <c r="K6" s="29">
        <v>0</v>
      </c>
      <c r="L6" s="29">
        <v>0</v>
      </c>
      <c r="M6" s="29">
        <v>0</v>
      </c>
      <c r="N6" s="29">
        <v>0</v>
      </c>
      <c r="O6" s="29">
        <v>0</v>
      </c>
      <c r="P6" s="29">
        <v>0</v>
      </c>
      <c r="Q6" s="29">
        <v>3473</v>
      </c>
      <c r="R6" s="30">
        <v>2932</v>
      </c>
      <c r="S6" s="30">
        <v>2932</v>
      </c>
      <c r="T6" s="31">
        <v>2861</v>
      </c>
      <c r="U6" s="31">
        <v>2961</v>
      </c>
      <c r="V6" s="28">
        <v>41</v>
      </c>
      <c r="W6" s="28">
        <v>0</v>
      </c>
      <c r="X6" s="28">
        <v>40</v>
      </c>
      <c r="Y6" s="28">
        <v>0</v>
      </c>
      <c r="Z6" s="28">
        <v>60</v>
      </c>
      <c r="AA6" s="27">
        <v>0</v>
      </c>
      <c r="AB6" s="32">
        <f>U6-T6+AX6</f>
        <v>100</v>
      </c>
      <c r="AC6" s="33">
        <f>T6-S6</f>
        <v>-71</v>
      </c>
      <c r="AD6" s="27">
        <v>126</v>
      </c>
      <c r="AE6" s="34">
        <f>IF(AD6&gt;0, U6/(AD6*24),"no data")</f>
        <v>0.97916666666666663</v>
      </c>
      <c r="AF6" s="35">
        <f>IF(Q6&gt;0,Q6/24,"no data")</f>
        <v>144.70833333333334</v>
      </c>
      <c r="AG6" s="34">
        <f>IF(T6&gt;0,(T6/Q6),"no data")</f>
        <v>0.82378347250215955</v>
      </c>
      <c r="AH6" s="36">
        <f>(1440-((V6*W6)+(X6*Y6)+(Z6*AA6))/(V6+X6+Z6))/1440</f>
        <v>1</v>
      </c>
      <c r="AI6" s="37">
        <f>IF(T6&gt;0,(1440-((W6*V6+AR6*AS6)+(Y6*X6+AT6*AU6)+(Z6*AA6+AV6*AW6))/(V6+X6+Z6))/1440,"no data")</f>
        <v>0.86524822695035464</v>
      </c>
      <c r="AJ6" s="365">
        <v>8.0359999999999996</v>
      </c>
      <c r="AK6" s="40">
        <v>136.18</v>
      </c>
      <c r="AL6" s="40">
        <f t="shared" ref="AL6:AL40" si="0">AJ6*AK6</f>
        <v>1094.34248</v>
      </c>
      <c r="AM6" s="49">
        <v>25.247</v>
      </c>
      <c r="AN6" s="27">
        <v>946</v>
      </c>
      <c r="AO6" s="42">
        <f t="shared" ref="AO6:AO40" si="1">AM6*AN6</f>
        <v>23883.662</v>
      </c>
      <c r="AP6" s="43">
        <f>IF(T6&gt;0,((((AJ6*AK6)+(AM6*AN6))/(T6*1000))*1000000),"no data")</f>
        <v>8730.5153722474643</v>
      </c>
      <c r="AQ6" s="40">
        <f>R6/24</f>
        <v>122.16666666666667</v>
      </c>
      <c r="AR6" s="27">
        <v>0</v>
      </c>
      <c r="AS6" s="45">
        <v>0</v>
      </c>
      <c r="AT6" s="45">
        <v>0</v>
      </c>
      <c r="AU6" s="27">
        <v>0</v>
      </c>
      <c r="AV6" s="45">
        <v>19</v>
      </c>
      <c r="AW6" s="27">
        <v>1440</v>
      </c>
      <c r="AX6" s="27">
        <v>0</v>
      </c>
      <c r="AY6" s="4"/>
      <c r="AZ6" s="46">
        <v>990</v>
      </c>
      <c r="BA6" s="46">
        <v>976</v>
      </c>
      <c r="BB6" s="46">
        <v>995</v>
      </c>
      <c r="BC6" s="46">
        <f t="shared" ref="BC6:BC40" si="2">BA6-AZ6</f>
        <v>-14</v>
      </c>
      <c r="BD6" s="46">
        <f t="shared" ref="BD6:BD42" si="3">AP6</f>
        <v>8730.5153722474643</v>
      </c>
      <c r="BE6" s="136">
        <f t="shared" ref="BE6:BE40" si="4">BB6/24</f>
        <v>41.458333333333336</v>
      </c>
      <c r="BF6" s="48">
        <v>0</v>
      </c>
      <c r="BG6" s="49">
        <v>0</v>
      </c>
      <c r="BH6" s="50">
        <v>24</v>
      </c>
      <c r="BI6" s="51">
        <v>26.8</v>
      </c>
      <c r="BJ6" s="52">
        <v>22.18</v>
      </c>
      <c r="BK6" s="52">
        <v>23.04</v>
      </c>
      <c r="BL6" s="52">
        <v>983.9</v>
      </c>
      <c r="BM6" s="50">
        <v>50.1</v>
      </c>
      <c r="BN6" s="53">
        <v>0.93420000000000003</v>
      </c>
      <c r="BO6" s="47">
        <v>95.1</v>
      </c>
      <c r="BP6" s="47">
        <v>86.4</v>
      </c>
      <c r="BQ6" s="54"/>
      <c r="BR6" s="46">
        <v>12736</v>
      </c>
      <c r="BS6" s="46">
        <v>12746</v>
      </c>
      <c r="BT6" s="56">
        <f t="shared" ref="BT6:BT41" si="5">BS6-BR6</f>
        <v>10</v>
      </c>
      <c r="BU6" s="46">
        <v>0</v>
      </c>
      <c r="BV6" s="67">
        <v>0</v>
      </c>
      <c r="BW6" s="67">
        <v>0</v>
      </c>
      <c r="BX6" s="67">
        <v>24</v>
      </c>
      <c r="BY6" s="67">
        <v>6.5</v>
      </c>
    </row>
    <row r="7" spans="1:77">
      <c r="A7" s="718"/>
      <c r="B7" s="24">
        <v>42975</v>
      </c>
      <c r="C7" s="25">
        <v>90</v>
      </c>
      <c r="D7" s="345">
        <v>0.65</v>
      </c>
      <c r="E7" s="27">
        <v>100</v>
      </c>
      <c r="F7" s="27">
        <v>84</v>
      </c>
      <c r="G7" s="28">
        <v>24</v>
      </c>
      <c r="H7" s="28">
        <v>0</v>
      </c>
      <c r="I7" s="28">
        <v>24</v>
      </c>
      <c r="J7" s="28">
        <v>0</v>
      </c>
      <c r="K7" s="29">
        <v>0</v>
      </c>
      <c r="L7" s="29">
        <v>0</v>
      </c>
      <c r="M7" s="29">
        <v>0</v>
      </c>
      <c r="N7" s="29">
        <v>0</v>
      </c>
      <c r="O7" s="29">
        <v>0</v>
      </c>
      <c r="P7" s="29">
        <v>0</v>
      </c>
      <c r="Q7" s="29">
        <v>3496</v>
      </c>
      <c r="R7" s="30">
        <v>2965</v>
      </c>
      <c r="S7" s="30">
        <v>2965</v>
      </c>
      <c r="T7" s="31">
        <v>2893</v>
      </c>
      <c r="U7" s="31">
        <v>2994</v>
      </c>
      <c r="V7" s="28">
        <v>42</v>
      </c>
      <c r="W7" s="28">
        <v>0</v>
      </c>
      <c r="X7" s="28">
        <v>41</v>
      </c>
      <c r="Y7" s="28">
        <v>0</v>
      </c>
      <c r="Z7" s="28">
        <v>60</v>
      </c>
      <c r="AA7" s="27">
        <v>0</v>
      </c>
      <c r="AB7" s="32">
        <f>U7-T7+AX7</f>
        <v>101</v>
      </c>
      <c r="AC7" s="33">
        <f>T7-S7</f>
        <v>-72</v>
      </c>
      <c r="AD7" s="27">
        <v>127</v>
      </c>
      <c r="AE7" s="34">
        <f>IF(AD7&gt;0, U7/(AD7*24),"no data")</f>
        <v>0.98228346456692917</v>
      </c>
      <c r="AF7" s="35">
        <f>IF(Q7&gt;0,Q7/24,"no data")</f>
        <v>145.66666666666666</v>
      </c>
      <c r="AG7" s="34">
        <f>IF(T7&gt;0,(T7/Q7),"no data")</f>
        <v>0.82751716247139584</v>
      </c>
      <c r="AH7" s="36">
        <f>(1440-((V7*W7)+(X7*Y7)+(Z7*AA7))/(V7+X7+Z7))/1440</f>
        <v>1</v>
      </c>
      <c r="AI7" s="37">
        <f>IF(T7&gt;0,(1440-((W7*V7+AR7*AS7)+(Y7*X7+AT7*AU7)+(Z7*AA7+AV7*AW7))/(V7+X7+Z7))/1440,"no data")</f>
        <v>0.87412587412587406</v>
      </c>
      <c r="AJ7" s="49">
        <v>8.0250000000000004</v>
      </c>
      <c r="AK7" s="40">
        <v>140.49</v>
      </c>
      <c r="AL7" s="40">
        <f t="shared" si="0"/>
        <v>1127.4322500000001</v>
      </c>
      <c r="AM7" s="49">
        <v>25.582999999999998</v>
      </c>
      <c r="AN7" s="27">
        <v>945</v>
      </c>
      <c r="AO7" s="42">
        <f t="shared" si="1"/>
        <v>24175.934999999998</v>
      </c>
      <c r="AP7" s="43">
        <f>IF(T7&gt;0,((((AJ7*AK7)+(AM7*AN7))/(T7*1000))*1000000),"no data")</f>
        <v>8746.4110784652603</v>
      </c>
      <c r="AQ7" s="40">
        <f>R7/24</f>
        <v>123.54166666666667</v>
      </c>
      <c r="AR7" s="27">
        <v>0</v>
      </c>
      <c r="AS7" s="45">
        <v>0</v>
      </c>
      <c r="AT7" s="45">
        <v>0</v>
      </c>
      <c r="AU7" s="27">
        <v>0</v>
      </c>
      <c r="AV7" s="45">
        <v>18</v>
      </c>
      <c r="AW7" s="27">
        <v>1440</v>
      </c>
      <c r="AX7" s="27">
        <v>0</v>
      </c>
      <c r="AY7" s="4"/>
      <c r="AZ7" s="46">
        <v>1000</v>
      </c>
      <c r="BA7" s="46">
        <v>991</v>
      </c>
      <c r="BB7" s="46">
        <v>1003</v>
      </c>
      <c r="BC7" s="46">
        <f t="shared" si="2"/>
        <v>-9</v>
      </c>
      <c r="BD7" s="46">
        <f t="shared" si="3"/>
        <v>8746.4110784652603</v>
      </c>
      <c r="BE7" s="136">
        <f t="shared" si="4"/>
        <v>41.791666666666664</v>
      </c>
      <c r="BF7" s="48">
        <v>0</v>
      </c>
      <c r="BG7" s="49">
        <v>0</v>
      </c>
      <c r="BH7" s="50">
        <v>23.81</v>
      </c>
      <c r="BI7" s="51">
        <v>27.19</v>
      </c>
      <c r="BJ7" s="52">
        <v>22.59</v>
      </c>
      <c r="BK7" s="52">
        <v>23.19</v>
      </c>
      <c r="BL7" s="52">
        <v>984.8</v>
      </c>
      <c r="BM7" s="50">
        <v>50.16</v>
      </c>
      <c r="BN7" s="53">
        <v>0.93310000000000004</v>
      </c>
      <c r="BO7" s="47">
        <v>94.65</v>
      </c>
      <c r="BP7" s="47">
        <v>86.4</v>
      </c>
      <c r="BQ7" s="54"/>
      <c r="BR7" s="46">
        <v>12769</v>
      </c>
      <c r="BS7" s="46">
        <v>12763</v>
      </c>
      <c r="BT7" s="56">
        <f t="shared" si="5"/>
        <v>-6</v>
      </c>
      <c r="BU7" s="46">
        <v>0</v>
      </c>
      <c r="BV7" s="137">
        <v>0</v>
      </c>
      <c r="BW7" s="137">
        <v>0</v>
      </c>
      <c r="BX7" s="67">
        <v>24</v>
      </c>
      <c r="BY7" s="67">
        <v>6.73</v>
      </c>
    </row>
    <row r="8" spans="1:77">
      <c r="A8" s="718"/>
      <c r="B8" s="24">
        <v>42976</v>
      </c>
      <c r="C8" s="25">
        <v>88</v>
      </c>
      <c r="D8" s="345">
        <v>0.7</v>
      </c>
      <c r="E8" s="27">
        <v>95</v>
      </c>
      <c r="F8" s="27">
        <v>81</v>
      </c>
      <c r="G8" s="28">
        <v>24</v>
      </c>
      <c r="H8" s="28">
        <v>0</v>
      </c>
      <c r="I8" s="28">
        <v>24</v>
      </c>
      <c r="J8" s="28">
        <v>0</v>
      </c>
      <c r="K8" s="29">
        <v>0</v>
      </c>
      <c r="L8" s="29">
        <v>0</v>
      </c>
      <c r="M8" s="29">
        <v>0</v>
      </c>
      <c r="N8" s="29">
        <v>0</v>
      </c>
      <c r="O8" s="29">
        <v>0</v>
      </c>
      <c r="P8" s="29">
        <v>0</v>
      </c>
      <c r="Q8" s="29">
        <v>3525</v>
      </c>
      <c r="R8" s="30">
        <v>3155</v>
      </c>
      <c r="S8" s="30">
        <v>3155</v>
      </c>
      <c r="T8" s="31">
        <v>3084</v>
      </c>
      <c r="U8" s="31">
        <v>3190</v>
      </c>
      <c r="V8" s="28">
        <v>41</v>
      </c>
      <c r="W8" s="28">
        <v>0</v>
      </c>
      <c r="X8" s="28">
        <v>41</v>
      </c>
      <c r="Y8" s="28">
        <v>0</v>
      </c>
      <c r="Z8" s="28">
        <v>60</v>
      </c>
      <c r="AA8" s="27">
        <v>0</v>
      </c>
      <c r="AB8" s="32">
        <f>U8-T8+AX8</f>
        <v>106</v>
      </c>
      <c r="AC8" s="33">
        <f>T8-S8</f>
        <v>-71</v>
      </c>
      <c r="AD8" s="27">
        <v>141</v>
      </c>
      <c r="AE8" s="34">
        <f>IF(AD8&gt;0, U8/(AD8*24),"no data")</f>
        <v>0.94267139479905437</v>
      </c>
      <c r="AF8" s="35">
        <f>IF(Q8&gt;0,Q8/24,"no data")</f>
        <v>146.875</v>
      </c>
      <c r="AG8" s="34">
        <f>IF(T8&gt;0,(T8/Q8),"no data")</f>
        <v>0.87489361702127655</v>
      </c>
      <c r="AH8" s="36">
        <f>(1440-((V8*W8)+(X8*Y8)+(Z8*AA8))/(V8+X8+Z8))/1440</f>
        <v>1</v>
      </c>
      <c r="AI8" s="37">
        <f>IF(T8&gt;0,(1440-((W8*V8+AR8*AS8)+(Y8*X8+AT8*AU8)+(Z8*AA8+AV8*AW8))/(V8+X8+Z8))/1440,"no data")</f>
        <v>0.93661971830985924</v>
      </c>
      <c r="AJ8" s="365">
        <v>8.0220000000000002</v>
      </c>
      <c r="AK8" s="374">
        <v>138.91999999999999</v>
      </c>
      <c r="AL8" s="40">
        <f t="shared" si="0"/>
        <v>1114.41624</v>
      </c>
      <c r="AM8" s="348">
        <v>28.068000000000001</v>
      </c>
      <c r="AN8" s="28">
        <v>934</v>
      </c>
      <c r="AO8" s="42">
        <f t="shared" si="1"/>
        <v>26215.512000000002</v>
      </c>
      <c r="AP8" s="43">
        <f>IF(T8&gt;0,((((AJ8*AK8)+(AM8*AN8))/(T8*1000))*1000000),"no data")</f>
        <v>8861.8444357976659</v>
      </c>
      <c r="AQ8" s="40">
        <f>R8/24</f>
        <v>131.45833333333334</v>
      </c>
      <c r="AR8" s="27">
        <v>0</v>
      </c>
      <c r="AS8" s="45">
        <v>0</v>
      </c>
      <c r="AT8" s="45">
        <v>0</v>
      </c>
      <c r="AU8" s="27">
        <v>0</v>
      </c>
      <c r="AV8" s="45">
        <v>18</v>
      </c>
      <c r="AW8" s="27">
        <v>720</v>
      </c>
      <c r="AX8" s="27">
        <v>0</v>
      </c>
      <c r="AY8" s="4"/>
      <c r="AZ8" s="46">
        <v>1005</v>
      </c>
      <c r="BA8" s="46">
        <v>991</v>
      </c>
      <c r="BB8" s="46">
        <v>1194</v>
      </c>
      <c r="BC8" s="46">
        <f t="shared" si="2"/>
        <v>-14</v>
      </c>
      <c r="BD8" s="46">
        <f t="shared" si="3"/>
        <v>8861.8444357976659</v>
      </c>
      <c r="BE8" s="136">
        <f t="shared" si="4"/>
        <v>49.75</v>
      </c>
      <c r="BF8" s="48">
        <v>1.143</v>
      </c>
      <c r="BG8" s="49">
        <v>1.143</v>
      </c>
      <c r="BH8" s="50">
        <v>24</v>
      </c>
      <c r="BI8" s="51">
        <v>27.6</v>
      </c>
      <c r="BJ8" s="52">
        <v>23</v>
      </c>
      <c r="BK8" s="52">
        <v>23.02</v>
      </c>
      <c r="BL8" s="52">
        <v>986.46</v>
      </c>
      <c r="BM8" s="50">
        <v>50.18</v>
      </c>
      <c r="BN8" s="53">
        <v>0.93330000000000002</v>
      </c>
      <c r="BO8" s="47">
        <v>94.98</v>
      </c>
      <c r="BP8" s="47">
        <v>86.5</v>
      </c>
      <c r="BQ8" s="50"/>
      <c r="BR8" s="46">
        <v>12929</v>
      </c>
      <c r="BS8" s="46">
        <v>12929</v>
      </c>
      <c r="BT8" s="56">
        <f t="shared" si="5"/>
        <v>0</v>
      </c>
      <c r="BU8" s="46">
        <v>2.286</v>
      </c>
      <c r="BV8" s="137">
        <v>12</v>
      </c>
      <c r="BW8" s="137">
        <v>12</v>
      </c>
      <c r="BX8" s="47">
        <v>24</v>
      </c>
      <c r="BY8" s="47">
        <v>4.5999999999999996</v>
      </c>
    </row>
    <row r="9" spans="1:77">
      <c r="A9" s="718"/>
      <c r="B9" s="24">
        <v>42977</v>
      </c>
      <c r="C9" s="25">
        <v>82.9</v>
      </c>
      <c r="D9" s="345">
        <v>0.82099999999999995</v>
      </c>
      <c r="E9" s="27">
        <v>88</v>
      </c>
      <c r="F9" s="27">
        <v>79</v>
      </c>
      <c r="G9" s="28">
        <v>24</v>
      </c>
      <c r="H9" s="28">
        <v>0</v>
      </c>
      <c r="I9" s="28">
        <v>24</v>
      </c>
      <c r="J9" s="28">
        <v>0</v>
      </c>
      <c r="K9" s="29">
        <v>0</v>
      </c>
      <c r="L9" s="29">
        <v>0</v>
      </c>
      <c r="M9" s="29">
        <v>0</v>
      </c>
      <c r="N9" s="29">
        <v>0</v>
      </c>
      <c r="O9" s="29">
        <v>12</v>
      </c>
      <c r="P9" s="29">
        <v>0</v>
      </c>
      <c r="Q9" s="29">
        <v>3571</v>
      </c>
      <c r="R9" s="30">
        <v>3161</v>
      </c>
      <c r="S9" s="30">
        <v>3161</v>
      </c>
      <c r="T9" s="31">
        <v>3086</v>
      </c>
      <c r="U9" s="31">
        <v>3191</v>
      </c>
      <c r="V9" s="28">
        <v>42</v>
      </c>
      <c r="W9" s="28">
        <v>0</v>
      </c>
      <c r="X9" s="28">
        <v>42</v>
      </c>
      <c r="Y9" s="28">
        <v>0</v>
      </c>
      <c r="Z9" s="28">
        <v>60</v>
      </c>
      <c r="AA9" s="27">
        <v>0</v>
      </c>
      <c r="AB9" s="32">
        <f>U9-T9+AX9</f>
        <v>105</v>
      </c>
      <c r="AC9" s="33">
        <f>T9-S9</f>
        <v>-75</v>
      </c>
      <c r="AD9" s="27">
        <v>142</v>
      </c>
      <c r="AE9" s="34">
        <f>IF(AD9&gt;0, U9/(AD9*24),"no data")</f>
        <v>0.93632629107981225</v>
      </c>
      <c r="AF9" s="35">
        <f>IF(Q9&gt;0,Q9/24,"no data")</f>
        <v>148.79166666666666</v>
      </c>
      <c r="AG9" s="34">
        <f>IF(T9&gt;0,(T9/Q9),"no data")</f>
        <v>0.86418370204424533</v>
      </c>
      <c r="AH9" s="36">
        <f>(1440-((V9*W9)+(X9*Y9)+(Z9*AA9))/(V9+X9+Z9))/1440</f>
        <v>1</v>
      </c>
      <c r="AI9" s="37">
        <f>IF(T9&gt;0,(1440-((W9*V9+AR9*AS9)+(Y9*X9+AT9*AU9)+(Z9*AA9+AV9*AW9))/(V9+X9+Z9))/1440,"no data")</f>
        <v>0.9375</v>
      </c>
      <c r="AJ9" s="365">
        <v>8.01</v>
      </c>
      <c r="AK9" s="376">
        <v>133.29</v>
      </c>
      <c r="AL9" s="40">
        <f t="shared" si="0"/>
        <v>1067.6528999999998</v>
      </c>
      <c r="AM9" s="49">
        <v>28.009</v>
      </c>
      <c r="AN9" s="27">
        <v>935</v>
      </c>
      <c r="AO9" s="42">
        <f t="shared" si="1"/>
        <v>26188.415000000001</v>
      </c>
      <c r="AP9" s="43">
        <f>IF(T9&gt;0,((((AJ9*AK9)+(AM9*AN9))/(T9*1000))*1000000),"no data")</f>
        <v>8832.167174335711</v>
      </c>
      <c r="AQ9" s="40">
        <f>R9/24</f>
        <v>131.70833333333334</v>
      </c>
      <c r="AR9" s="27">
        <v>0</v>
      </c>
      <c r="AS9" s="45">
        <v>0</v>
      </c>
      <c r="AT9" s="45">
        <v>0</v>
      </c>
      <c r="AU9" s="27">
        <v>0</v>
      </c>
      <c r="AV9" s="45">
        <v>18</v>
      </c>
      <c r="AW9" s="27">
        <v>720</v>
      </c>
      <c r="AX9" s="27">
        <v>0</v>
      </c>
      <c r="AY9" s="4"/>
      <c r="AZ9" s="46">
        <v>1008</v>
      </c>
      <c r="BA9" s="46">
        <v>997</v>
      </c>
      <c r="BB9" s="46">
        <v>1186</v>
      </c>
      <c r="BC9" s="46">
        <f t="shared" si="2"/>
        <v>-11</v>
      </c>
      <c r="BD9" s="46">
        <f t="shared" si="3"/>
        <v>8832.167174335711</v>
      </c>
      <c r="BE9" s="136">
        <f t="shared" si="4"/>
        <v>49.416666666666664</v>
      </c>
      <c r="BF9" s="48">
        <v>1.046</v>
      </c>
      <c r="BG9" s="49">
        <v>1.0780000000000001</v>
      </c>
      <c r="BH9" s="50">
        <v>24</v>
      </c>
      <c r="BI9" s="51">
        <v>27.6</v>
      </c>
      <c r="BJ9" s="52">
        <v>23</v>
      </c>
      <c r="BK9" s="52">
        <v>23.3</v>
      </c>
      <c r="BL9" s="52">
        <v>987</v>
      </c>
      <c r="BM9" s="50">
        <v>50.19</v>
      </c>
      <c r="BN9" s="53">
        <v>0.93430000000000002</v>
      </c>
      <c r="BO9" s="47">
        <v>95.3</v>
      </c>
      <c r="BP9" s="47">
        <v>86.7</v>
      </c>
      <c r="BQ9" s="50"/>
      <c r="BR9" s="46">
        <v>12838</v>
      </c>
      <c r="BS9" s="46">
        <v>12854</v>
      </c>
      <c r="BT9" s="56">
        <f t="shared" si="5"/>
        <v>16</v>
      </c>
      <c r="BU9" s="46">
        <v>2.1240000000000001</v>
      </c>
      <c r="BV9" s="137">
        <v>12</v>
      </c>
      <c r="BW9" s="137">
        <v>12</v>
      </c>
      <c r="BX9" s="47">
        <v>24</v>
      </c>
      <c r="BY9" s="47">
        <v>5.17</v>
      </c>
    </row>
    <row r="10" spans="1:77">
      <c r="A10" s="718"/>
      <c r="B10" s="24">
        <v>42978</v>
      </c>
      <c r="C10" s="25">
        <v>82.6</v>
      </c>
      <c r="D10" s="345">
        <v>0.83399999999999996</v>
      </c>
      <c r="E10" s="27">
        <v>86</v>
      </c>
      <c r="F10" s="27">
        <v>80</v>
      </c>
      <c r="G10" s="28">
        <v>24</v>
      </c>
      <c r="H10" s="28">
        <v>0</v>
      </c>
      <c r="I10" s="28">
        <v>24</v>
      </c>
      <c r="J10" s="28">
        <v>0</v>
      </c>
      <c r="K10" s="29">
        <v>0</v>
      </c>
      <c r="L10" s="29">
        <v>0</v>
      </c>
      <c r="M10" s="29">
        <v>0</v>
      </c>
      <c r="N10" s="29">
        <v>0</v>
      </c>
      <c r="O10" s="29">
        <v>12</v>
      </c>
      <c r="P10" s="29">
        <v>0</v>
      </c>
      <c r="Q10" s="29">
        <v>3575</v>
      </c>
      <c r="R10" s="30">
        <v>3135</v>
      </c>
      <c r="S10" s="30">
        <v>3135</v>
      </c>
      <c r="T10" s="31">
        <v>3067</v>
      </c>
      <c r="U10" s="31">
        <v>3170</v>
      </c>
      <c r="V10" s="28">
        <v>42</v>
      </c>
      <c r="W10" s="28">
        <v>0</v>
      </c>
      <c r="X10" s="28">
        <v>41</v>
      </c>
      <c r="Y10" s="28">
        <v>0</v>
      </c>
      <c r="Z10" s="28">
        <v>60</v>
      </c>
      <c r="AA10" s="27">
        <v>0</v>
      </c>
      <c r="AB10" s="32">
        <f>U10-T10+AX10</f>
        <v>103</v>
      </c>
      <c r="AC10" s="33">
        <f>T10-S10</f>
        <v>-68</v>
      </c>
      <c r="AD10" s="27">
        <v>141</v>
      </c>
      <c r="AE10" s="34">
        <f>IF(AD10&gt;0, U10/(AD10*24),"no data")</f>
        <v>0.93676122931442085</v>
      </c>
      <c r="AF10" s="35">
        <f>IF(Q10&gt;0,Q10/24,"no data")</f>
        <v>148.95833333333334</v>
      </c>
      <c r="AG10" s="34">
        <f>IF(T10&gt;0,(T10/Q10),"no data")</f>
        <v>0.85790209790209793</v>
      </c>
      <c r="AH10" s="36">
        <f>(1440-((V10*W10)+(X10*Y10)+(Z10*AA10))/(V10+X10+Z10))/1440</f>
        <v>1</v>
      </c>
      <c r="AI10" s="37">
        <f>IF(T10&gt;0,(1440-((W10*V10+AR10*AS10)+(Y10*X10+AT10*AU10)+(Z10*AA10+AV10*AW10))/(V10+X10+Z10))/1440,"no data")</f>
        <v>0.92919580419580416</v>
      </c>
      <c r="AJ10" s="365">
        <v>8.06</v>
      </c>
      <c r="AK10" s="332">
        <v>136.13999999999999</v>
      </c>
      <c r="AL10" s="40">
        <f t="shared" si="0"/>
        <v>1097.2883999999999</v>
      </c>
      <c r="AM10" s="49">
        <v>27.59</v>
      </c>
      <c r="AN10" s="27">
        <v>936</v>
      </c>
      <c r="AO10" s="42">
        <f t="shared" si="1"/>
        <v>25824.240000000002</v>
      </c>
      <c r="AP10" s="43">
        <f>IF(T10&gt;0,((((AJ10*AK10)+(AM10*AN10))/(T10*1000))*1000000),"no data")</f>
        <v>8777.8051516139549</v>
      </c>
      <c r="AQ10" s="40">
        <f>R10/24</f>
        <v>130.625</v>
      </c>
      <c r="AR10" s="27">
        <v>0</v>
      </c>
      <c r="AS10" s="45">
        <v>0</v>
      </c>
      <c r="AT10" s="45">
        <v>0</v>
      </c>
      <c r="AU10" s="27">
        <v>0</v>
      </c>
      <c r="AV10" s="45">
        <v>18</v>
      </c>
      <c r="AW10" s="27">
        <v>810</v>
      </c>
      <c r="AX10" s="27">
        <v>0</v>
      </c>
      <c r="AY10" s="4"/>
      <c r="AZ10" s="46">
        <v>1009</v>
      </c>
      <c r="BA10" s="46">
        <v>995</v>
      </c>
      <c r="BB10" s="46">
        <v>1166</v>
      </c>
      <c r="BC10" s="46">
        <f t="shared" si="2"/>
        <v>-14</v>
      </c>
      <c r="BD10" s="46">
        <f t="shared" si="3"/>
        <v>8777.8051516139549</v>
      </c>
      <c r="BE10" s="136">
        <f t="shared" si="4"/>
        <v>48.583333333333336</v>
      </c>
      <c r="BF10" s="48">
        <v>0.91400000000000003</v>
      </c>
      <c r="BG10" s="49">
        <v>0.92400000000000004</v>
      </c>
      <c r="BH10" s="50">
        <v>24</v>
      </c>
      <c r="BI10" s="51">
        <v>27.4</v>
      </c>
      <c r="BJ10" s="52">
        <v>22.9</v>
      </c>
      <c r="BK10" s="52">
        <v>23.4</v>
      </c>
      <c r="BL10" s="52">
        <v>987</v>
      </c>
      <c r="BM10" s="50">
        <v>50.17</v>
      </c>
      <c r="BN10" s="53">
        <v>0.93310000000000004</v>
      </c>
      <c r="BO10" s="47">
        <v>95.3</v>
      </c>
      <c r="BP10" s="47">
        <v>86.7</v>
      </c>
      <c r="BQ10" s="50"/>
      <c r="BR10" s="46">
        <v>12761</v>
      </c>
      <c r="BS10" s="46">
        <v>12812</v>
      </c>
      <c r="BT10" s="56">
        <f t="shared" si="5"/>
        <v>51</v>
      </c>
      <c r="BU10" s="46">
        <v>1.8380000000000001</v>
      </c>
      <c r="BV10" s="137">
        <v>10.5</v>
      </c>
      <c r="BW10" s="137">
        <v>10.5</v>
      </c>
      <c r="BX10" s="47">
        <v>24</v>
      </c>
      <c r="BY10" s="47">
        <v>8.43</v>
      </c>
    </row>
    <row r="11" spans="1:77">
      <c r="A11" s="718"/>
      <c r="B11" s="24">
        <v>42979</v>
      </c>
      <c r="C11" s="25">
        <v>86.6</v>
      </c>
      <c r="D11" s="345">
        <v>0.75900000000000001</v>
      </c>
      <c r="E11" s="27">
        <v>94</v>
      </c>
      <c r="F11" s="27">
        <v>79</v>
      </c>
      <c r="G11" s="28">
        <v>24</v>
      </c>
      <c r="H11" s="28">
        <v>0</v>
      </c>
      <c r="I11" s="28">
        <v>24</v>
      </c>
      <c r="J11" s="28">
        <v>0</v>
      </c>
      <c r="K11" s="29">
        <v>0</v>
      </c>
      <c r="L11" s="29">
        <v>0</v>
      </c>
      <c r="M11" s="29">
        <v>0</v>
      </c>
      <c r="N11" s="29">
        <v>0</v>
      </c>
      <c r="O11" s="378">
        <v>10.5</v>
      </c>
      <c r="P11" s="29">
        <v>0</v>
      </c>
      <c r="Q11" s="29">
        <v>3530</v>
      </c>
      <c r="R11" s="30">
        <v>2969</v>
      </c>
      <c r="S11" s="30">
        <v>2969</v>
      </c>
      <c r="T11" s="31">
        <v>2901</v>
      </c>
      <c r="U11" s="31">
        <v>2998</v>
      </c>
      <c r="V11" s="28">
        <v>42</v>
      </c>
      <c r="W11" s="28">
        <v>0</v>
      </c>
      <c r="X11" s="28">
        <v>41</v>
      </c>
      <c r="Y11" s="28">
        <v>0</v>
      </c>
      <c r="Z11" s="28">
        <v>60</v>
      </c>
      <c r="AA11" s="27">
        <v>0</v>
      </c>
      <c r="AB11" s="32">
        <f t="shared" ref="AB11:AB40" si="6">U11-T11+AX11</f>
        <v>97</v>
      </c>
      <c r="AC11" s="33">
        <f t="shared" ref="AC11:AC40" si="7">T11-S11</f>
        <v>-68</v>
      </c>
      <c r="AD11" s="27">
        <v>127</v>
      </c>
      <c r="AE11" s="34">
        <f t="shared" ref="AE11:AE40" si="8">IF(AD11&gt;0, U11/(AD11*24),"no data")</f>
        <v>0.98359580052493434</v>
      </c>
      <c r="AF11" s="35">
        <f t="shared" ref="AF11:AF40" si="9">IF(Q11&gt;0,Q11/24,"no data")</f>
        <v>147.08333333333334</v>
      </c>
      <c r="AG11" s="34">
        <f t="shared" ref="AG11:AG40" si="10">IF(T11&gt;0,(T11/Q11),"no data")</f>
        <v>0.82181303116147308</v>
      </c>
      <c r="AH11" s="36">
        <f t="shared" ref="AH11:AH40" si="11">(1440-((V11*W11)+(X11*Y11)+(Z11*AA11))/(V11+X11+Z11))/1440</f>
        <v>1</v>
      </c>
      <c r="AI11" s="37">
        <f t="shared" ref="AI11:AI40" si="12">IF(T11&gt;0,(1440-((W11*V11+AR11*AS11)+(Y11*X11+AT11*AU11)+(Z11*AA11+AV11*AW11))/(V11+X11+Z11))/1440,"no data")</f>
        <v>0.87412587412587406</v>
      </c>
      <c r="AJ11" s="38">
        <v>8.0299999999999994</v>
      </c>
      <c r="AK11" s="39">
        <v>137.51</v>
      </c>
      <c r="AL11" s="40">
        <f t="shared" si="0"/>
        <v>1104.2052999999999</v>
      </c>
      <c r="AM11" s="38">
        <v>25.271000000000001</v>
      </c>
      <c r="AN11" s="41">
        <v>951</v>
      </c>
      <c r="AO11" s="42">
        <f t="shared" si="1"/>
        <v>24032.721000000001</v>
      </c>
      <c r="AP11" s="43">
        <f t="shared" ref="AP11:AP40" si="13">IF(T11&gt;0,((((AJ11*AK11)+(AM11*AN11))/(T11*1000))*1000000),"no data")</f>
        <v>8664.9177180282659</v>
      </c>
      <c r="AQ11" s="40">
        <f t="shared" ref="AQ11:AQ40" si="14">R11/24</f>
        <v>123.70833333333333</v>
      </c>
      <c r="AR11" s="27">
        <v>0</v>
      </c>
      <c r="AS11" s="45">
        <v>0</v>
      </c>
      <c r="AT11" s="45">
        <v>0</v>
      </c>
      <c r="AU11" s="27">
        <v>0</v>
      </c>
      <c r="AV11" s="45">
        <v>18</v>
      </c>
      <c r="AW11" s="27">
        <v>1440</v>
      </c>
      <c r="AX11" s="27">
        <v>0</v>
      </c>
      <c r="AY11" s="4"/>
      <c r="AZ11" s="46">
        <v>1005</v>
      </c>
      <c r="BA11" s="46">
        <v>989</v>
      </c>
      <c r="BB11" s="46">
        <v>1004</v>
      </c>
      <c r="BC11" s="46">
        <f t="shared" si="2"/>
        <v>-16</v>
      </c>
      <c r="BD11" s="46">
        <f t="shared" si="3"/>
        <v>8664.9177180282659</v>
      </c>
      <c r="BE11" s="136">
        <f t="shared" si="4"/>
        <v>41.833333333333336</v>
      </c>
      <c r="BF11" s="48">
        <v>0</v>
      </c>
      <c r="BG11" s="49">
        <v>0</v>
      </c>
      <c r="BH11" s="50">
        <v>24</v>
      </c>
      <c r="BI11" s="51">
        <v>27</v>
      </c>
      <c r="BJ11" s="52">
        <v>22.4</v>
      </c>
      <c r="BK11" s="52">
        <v>23.2</v>
      </c>
      <c r="BL11" s="52">
        <v>985.1</v>
      </c>
      <c r="BM11" s="50">
        <v>50.19</v>
      </c>
      <c r="BN11" s="53">
        <v>0.93320000000000003</v>
      </c>
      <c r="BO11" s="47">
        <v>95.2</v>
      </c>
      <c r="BP11" s="47">
        <v>86.6</v>
      </c>
      <c r="BQ11" s="50"/>
      <c r="BR11" s="46">
        <v>12632</v>
      </c>
      <c r="BS11" s="46">
        <v>12690</v>
      </c>
      <c r="BT11" s="56">
        <f t="shared" si="5"/>
        <v>58</v>
      </c>
      <c r="BU11" s="111">
        <f t="shared" ref="BU11:BU38" si="15">BF11+BG11</f>
        <v>0</v>
      </c>
      <c r="BV11" s="137">
        <v>0</v>
      </c>
      <c r="BW11" s="137">
        <v>0</v>
      </c>
      <c r="BX11" s="47">
        <v>24</v>
      </c>
      <c r="BY11" s="47">
        <v>6.42</v>
      </c>
    </row>
    <row r="12" spans="1:77">
      <c r="A12" s="718"/>
      <c r="B12" s="24">
        <v>42980</v>
      </c>
      <c r="C12" s="25">
        <v>87.9</v>
      </c>
      <c r="D12" s="345">
        <v>0.747</v>
      </c>
      <c r="E12" s="27">
        <v>97</v>
      </c>
      <c r="F12" s="27">
        <v>82</v>
      </c>
      <c r="G12" s="28">
        <v>24</v>
      </c>
      <c r="H12" s="28">
        <v>0</v>
      </c>
      <c r="I12" s="28">
        <v>24</v>
      </c>
      <c r="J12" s="28">
        <v>0</v>
      </c>
      <c r="K12" s="29">
        <v>0</v>
      </c>
      <c r="L12" s="29">
        <v>0</v>
      </c>
      <c r="M12" s="29">
        <v>0</v>
      </c>
      <c r="N12" s="29">
        <v>0</v>
      </c>
      <c r="O12" s="29">
        <v>0</v>
      </c>
      <c r="P12" s="29">
        <v>0</v>
      </c>
      <c r="Q12" s="29">
        <v>3519</v>
      </c>
      <c r="R12" s="30">
        <v>2963</v>
      </c>
      <c r="S12" s="30">
        <v>2963</v>
      </c>
      <c r="T12" s="31">
        <v>2892</v>
      </c>
      <c r="U12" s="31">
        <v>2987</v>
      </c>
      <c r="V12" s="28">
        <v>42</v>
      </c>
      <c r="W12" s="28">
        <v>0</v>
      </c>
      <c r="X12" s="28">
        <v>41</v>
      </c>
      <c r="Y12" s="28">
        <v>0</v>
      </c>
      <c r="Z12" s="28">
        <v>60</v>
      </c>
      <c r="AA12" s="27">
        <v>0</v>
      </c>
      <c r="AB12" s="32">
        <f t="shared" si="6"/>
        <v>95</v>
      </c>
      <c r="AC12" s="33">
        <f t="shared" si="7"/>
        <v>-71</v>
      </c>
      <c r="AD12" s="27">
        <v>126</v>
      </c>
      <c r="AE12" s="34">
        <f t="shared" si="8"/>
        <v>0.98776455026455023</v>
      </c>
      <c r="AF12" s="35">
        <f t="shared" si="9"/>
        <v>146.625</v>
      </c>
      <c r="AG12" s="34">
        <f t="shared" si="10"/>
        <v>0.82182438192668372</v>
      </c>
      <c r="AH12" s="36">
        <f t="shared" si="11"/>
        <v>1</v>
      </c>
      <c r="AI12" s="37">
        <f t="shared" si="12"/>
        <v>0.87412587412587406</v>
      </c>
      <c r="AJ12" s="83">
        <v>7.9420000000000002</v>
      </c>
      <c r="AK12" s="58">
        <v>143.63999999999999</v>
      </c>
      <c r="AL12" s="40">
        <f t="shared" si="0"/>
        <v>1140.7888799999998</v>
      </c>
      <c r="AM12" s="83">
        <v>25.079000000000001</v>
      </c>
      <c r="AN12" s="86">
        <v>952</v>
      </c>
      <c r="AO12" s="42">
        <f t="shared" si="1"/>
        <v>23875.208000000002</v>
      </c>
      <c r="AP12" s="43">
        <f t="shared" si="13"/>
        <v>8650.0680774550492</v>
      </c>
      <c r="AQ12" s="40">
        <f t="shared" si="14"/>
        <v>123.45833333333333</v>
      </c>
      <c r="AR12" s="27">
        <v>0</v>
      </c>
      <c r="AS12" s="45">
        <v>0</v>
      </c>
      <c r="AT12" s="45">
        <v>0</v>
      </c>
      <c r="AU12" s="27">
        <v>0</v>
      </c>
      <c r="AV12" s="45">
        <v>18</v>
      </c>
      <c r="AW12" s="27">
        <v>1440</v>
      </c>
      <c r="AX12" s="27">
        <v>0</v>
      </c>
      <c r="AY12" s="4"/>
      <c r="AZ12" s="46">
        <v>999</v>
      </c>
      <c r="BA12" s="46">
        <v>987</v>
      </c>
      <c r="BB12" s="46">
        <v>1001</v>
      </c>
      <c r="BC12" s="46">
        <f t="shared" si="2"/>
        <v>-12</v>
      </c>
      <c r="BD12" s="46">
        <f t="shared" si="3"/>
        <v>8650.0680774550492</v>
      </c>
      <c r="BE12" s="136">
        <f t="shared" si="4"/>
        <v>41.708333333333336</v>
      </c>
      <c r="BF12" s="48">
        <v>0</v>
      </c>
      <c r="BG12" s="49">
        <v>0</v>
      </c>
      <c r="BH12" s="50">
        <v>24</v>
      </c>
      <c r="BI12" s="51">
        <v>26.8</v>
      </c>
      <c r="BJ12" s="52">
        <v>22.3</v>
      </c>
      <c r="BK12" s="52">
        <v>23.2</v>
      </c>
      <c r="BL12" s="52">
        <v>985.2</v>
      </c>
      <c r="BM12" s="50">
        <v>50.18</v>
      </c>
      <c r="BN12" s="53">
        <v>0.93079999999999996</v>
      </c>
      <c r="BO12" s="47">
        <v>95.2</v>
      </c>
      <c r="BP12" s="47">
        <v>86.6</v>
      </c>
      <c r="BQ12" s="50"/>
      <c r="BR12" s="46">
        <v>12606</v>
      </c>
      <c r="BS12" s="46">
        <v>12672</v>
      </c>
      <c r="BT12" s="56">
        <f t="shared" si="5"/>
        <v>66</v>
      </c>
      <c r="BU12" s="111">
        <f t="shared" si="15"/>
        <v>0</v>
      </c>
      <c r="BV12" s="137">
        <v>0</v>
      </c>
      <c r="BW12" s="137">
        <v>0</v>
      </c>
      <c r="BX12" s="47">
        <v>24</v>
      </c>
      <c r="BY12" s="47">
        <v>6.3</v>
      </c>
    </row>
    <row r="13" spans="1:77" s="412" customFormat="1" ht="12.75" customHeight="1">
      <c r="A13" s="727" t="s">
        <v>317</v>
      </c>
      <c r="B13" s="380">
        <v>42981</v>
      </c>
      <c r="C13" s="381">
        <v>88.7</v>
      </c>
      <c r="D13" s="382">
        <v>0.72599999999999998</v>
      </c>
      <c r="E13" s="383">
        <v>96</v>
      </c>
      <c r="F13" s="383">
        <v>81</v>
      </c>
      <c r="G13" s="384">
        <v>24</v>
      </c>
      <c r="H13" s="384">
        <v>0</v>
      </c>
      <c r="I13" s="384">
        <v>24</v>
      </c>
      <c r="J13" s="384">
        <v>0</v>
      </c>
      <c r="K13" s="385">
        <v>0</v>
      </c>
      <c r="L13" s="385">
        <v>0</v>
      </c>
      <c r="M13" s="385">
        <v>0</v>
      </c>
      <c r="N13" s="385">
        <v>0</v>
      </c>
      <c r="O13" s="385">
        <v>0</v>
      </c>
      <c r="P13" s="385">
        <v>0</v>
      </c>
      <c r="Q13" s="386">
        <v>3514</v>
      </c>
      <c r="R13" s="387">
        <v>2956</v>
      </c>
      <c r="S13" s="387">
        <v>2956</v>
      </c>
      <c r="T13" s="388">
        <v>2886</v>
      </c>
      <c r="U13" s="388">
        <v>2982</v>
      </c>
      <c r="V13" s="383">
        <v>42</v>
      </c>
      <c r="W13" s="383">
        <v>0</v>
      </c>
      <c r="X13" s="383">
        <v>41</v>
      </c>
      <c r="Y13" s="383">
        <v>0</v>
      </c>
      <c r="Z13" s="383">
        <v>60</v>
      </c>
      <c r="AA13" s="383">
        <v>0</v>
      </c>
      <c r="AB13" s="389">
        <f t="shared" si="6"/>
        <v>96</v>
      </c>
      <c r="AC13" s="390">
        <f t="shared" si="7"/>
        <v>-70</v>
      </c>
      <c r="AD13" s="383">
        <v>126</v>
      </c>
      <c r="AE13" s="391">
        <f t="shared" si="8"/>
        <v>0.98611111111111116</v>
      </c>
      <c r="AF13" s="392">
        <f t="shared" si="9"/>
        <v>146.41666666666666</v>
      </c>
      <c r="AG13" s="391">
        <f t="shared" si="10"/>
        <v>0.82128628343767784</v>
      </c>
      <c r="AH13" s="393">
        <f t="shared" si="11"/>
        <v>1</v>
      </c>
      <c r="AI13" s="394">
        <f t="shared" si="12"/>
        <v>0.88111888111888115</v>
      </c>
      <c r="AJ13" s="83">
        <v>7.97</v>
      </c>
      <c r="AK13" s="84">
        <v>134.11000000000001</v>
      </c>
      <c r="AL13" s="395">
        <f t="shared" si="0"/>
        <v>1068.8567</v>
      </c>
      <c r="AM13" s="83">
        <v>25.170999999999999</v>
      </c>
      <c r="AN13" s="86">
        <v>952</v>
      </c>
      <c r="AO13" s="396">
        <f t="shared" si="1"/>
        <v>23962.791999999998</v>
      </c>
      <c r="AP13" s="397">
        <f t="shared" si="13"/>
        <v>8673.4749480249466</v>
      </c>
      <c r="AQ13" s="398">
        <f t="shared" si="14"/>
        <v>123.16666666666667</v>
      </c>
      <c r="AR13" s="399">
        <v>0</v>
      </c>
      <c r="AS13" s="383">
        <v>0</v>
      </c>
      <c r="AT13" s="400">
        <v>0</v>
      </c>
      <c r="AU13" s="400">
        <v>0</v>
      </c>
      <c r="AV13" s="383">
        <v>17</v>
      </c>
      <c r="AW13" s="400">
        <v>1440</v>
      </c>
      <c r="AX13" s="383">
        <v>0</v>
      </c>
      <c r="AY13" s="401"/>
      <c r="AZ13" s="383">
        <v>999</v>
      </c>
      <c r="BA13" s="383">
        <v>983</v>
      </c>
      <c r="BB13" s="383">
        <v>1000</v>
      </c>
      <c r="BC13" s="402">
        <f t="shared" si="2"/>
        <v>-16</v>
      </c>
      <c r="BD13" s="403">
        <f t="shared" si="3"/>
        <v>8673.4749480249466</v>
      </c>
      <c r="BE13" s="404">
        <f t="shared" si="4"/>
        <v>41.666666666666664</v>
      </c>
      <c r="BF13" s="405">
        <v>0</v>
      </c>
      <c r="BG13" s="406">
        <v>0</v>
      </c>
      <c r="BH13" s="404">
        <v>24</v>
      </c>
      <c r="BI13" s="402">
        <v>26.92</v>
      </c>
      <c r="BJ13" s="402">
        <v>22.47</v>
      </c>
      <c r="BK13" s="402">
        <v>23.12</v>
      </c>
      <c r="BL13" s="402">
        <v>896.17</v>
      </c>
      <c r="BM13" s="404">
        <v>50.19</v>
      </c>
      <c r="BN13" s="407">
        <v>0.93430000000000002</v>
      </c>
      <c r="BO13" s="408">
        <v>95.16</v>
      </c>
      <c r="BP13" s="408">
        <v>86.52</v>
      </c>
      <c r="BQ13" s="409"/>
      <c r="BR13" s="410">
        <v>12660</v>
      </c>
      <c r="BS13" s="410">
        <v>12755</v>
      </c>
      <c r="BT13" s="411">
        <f t="shared" si="5"/>
        <v>95</v>
      </c>
      <c r="BU13" s="457">
        <f t="shared" si="15"/>
        <v>0</v>
      </c>
      <c r="BV13" s="404">
        <v>0</v>
      </c>
      <c r="BW13" s="404">
        <v>0</v>
      </c>
      <c r="BX13" s="404">
        <v>24</v>
      </c>
      <c r="BY13" s="404">
        <v>5.57</v>
      </c>
    </row>
    <row r="14" spans="1:77">
      <c r="A14" s="727"/>
      <c r="B14" s="24">
        <v>42982</v>
      </c>
      <c r="C14" s="69">
        <v>89.6</v>
      </c>
      <c r="D14" s="70">
        <v>0.7</v>
      </c>
      <c r="E14" s="71">
        <v>100</v>
      </c>
      <c r="F14" s="71">
        <v>81</v>
      </c>
      <c r="G14" s="72">
        <v>24</v>
      </c>
      <c r="H14" s="72">
        <v>0</v>
      </c>
      <c r="I14" s="72">
        <v>24</v>
      </c>
      <c r="J14" s="72">
        <v>0</v>
      </c>
      <c r="K14" s="73">
        <v>0</v>
      </c>
      <c r="L14" s="73">
        <v>0</v>
      </c>
      <c r="M14" s="73">
        <v>0</v>
      </c>
      <c r="N14" s="73">
        <v>0</v>
      </c>
      <c r="O14" s="73">
        <v>0</v>
      </c>
      <c r="P14" s="73">
        <v>0</v>
      </c>
      <c r="Q14" s="74">
        <v>3502</v>
      </c>
      <c r="R14" s="75">
        <v>2964</v>
      </c>
      <c r="S14" s="75">
        <v>2964</v>
      </c>
      <c r="T14" s="76">
        <v>2897</v>
      </c>
      <c r="U14" s="76">
        <v>2993</v>
      </c>
      <c r="V14" s="71">
        <v>42</v>
      </c>
      <c r="W14" s="71">
        <v>0</v>
      </c>
      <c r="X14" s="71">
        <v>41</v>
      </c>
      <c r="Y14" s="71">
        <v>0</v>
      </c>
      <c r="Z14" s="71">
        <v>60</v>
      </c>
      <c r="AA14" s="71">
        <v>0</v>
      </c>
      <c r="AB14" s="77">
        <f t="shared" si="6"/>
        <v>96</v>
      </c>
      <c r="AC14" s="78">
        <f t="shared" si="7"/>
        <v>-67</v>
      </c>
      <c r="AD14" s="71">
        <v>128</v>
      </c>
      <c r="AE14" s="79">
        <f t="shared" si="8"/>
        <v>0.97428385416666663</v>
      </c>
      <c r="AF14" s="80">
        <f t="shared" si="9"/>
        <v>145.91666666666666</v>
      </c>
      <c r="AG14" s="79">
        <f t="shared" si="10"/>
        <v>0.82724157624214734</v>
      </c>
      <c r="AH14" s="81">
        <f t="shared" si="11"/>
        <v>1</v>
      </c>
      <c r="AI14" s="82">
        <f t="shared" si="12"/>
        <v>0.87412587412587406</v>
      </c>
      <c r="AJ14" s="83">
        <v>7.98</v>
      </c>
      <c r="AK14" s="84">
        <v>136.88999999999999</v>
      </c>
      <c r="AL14" s="103">
        <f t="shared" si="0"/>
        <v>1092.3822</v>
      </c>
      <c r="AM14" s="83">
        <v>25.332999999999998</v>
      </c>
      <c r="AN14" s="86">
        <v>952</v>
      </c>
      <c r="AO14" s="87">
        <f t="shared" si="1"/>
        <v>24117.016</v>
      </c>
      <c r="AP14" s="88">
        <f t="shared" si="13"/>
        <v>8701.897894373491</v>
      </c>
      <c r="AQ14" s="331">
        <f t="shared" si="14"/>
        <v>123.5</v>
      </c>
      <c r="AR14" s="90">
        <v>0</v>
      </c>
      <c r="AS14" s="71">
        <v>0</v>
      </c>
      <c r="AT14" s="91">
        <v>0</v>
      </c>
      <c r="AU14" s="91">
        <v>0</v>
      </c>
      <c r="AV14" s="71">
        <v>18</v>
      </c>
      <c r="AW14" s="91">
        <v>1440</v>
      </c>
      <c r="AX14" s="71">
        <v>0</v>
      </c>
      <c r="AY14" s="4"/>
      <c r="AZ14" s="71">
        <v>1002</v>
      </c>
      <c r="BA14" s="71">
        <v>989</v>
      </c>
      <c r="BB14" s="71">
        <v>1002</v>
      </c>
      <c r="BC14" s="92">
        <f t="shared" si="2"/>
        <v>-13</v>
      </c>
      <c r="BD14" s="93">
        <f t="shared" si="3"/>
        <v>8701.897894373491</v>
      </c>
      <c r="BE14" s="94">
        <f t="shared" si="4"/>
        <v>41.75</v>
      </c>
      <c r="BF14" s="95">
        <v>0</v>
      </c>
      <c r="BG14" s="96">
        <v>0</v>
      </c>
      <c r="BH14" s="94">
        <v>24</v>
      </c>
      <c r="BI14" s="92">
        <v>27.07</v>
      </c>
      <c r="BJ14" s="92">
        <v>22.59</v>
      </c>
      <c r="BK14" s="92">
        <v>23.27</v>
      </c>
      <c r="BL14" s="99">
        <v>987.21</v>
      </c>
      <c r="BM14" s="99">
        <v>50.2</v>
      </c>
      <c r="BN14" s="97">
        <v>0.93359999999999999</v>
      </c>
      <c r="BO14" s="94">
        <v>94.89</v>
      </c>
      <c r="BP14" s="94">
        <v>86.37</v>
      </c>
      <c r="BQ14" s="131"/>
      <c r="BR14" s="92">
        <v>12696</v>
      </c>
      <c r="BS14" s="92">
        <v>12773</v>
      </c>
      <c r="BT14" s="56">
        <f t="shared" si="5"/>
        <v>77</v>
      </c>
      <c r="BU14" s="457">
        <f t="shared" si="15"/>
        <v>0</v>
      </c>
      <c r="BV14" s="94">
        <v>0</v>
      </c>
      <c r="BW14" s="94">
        <v>0</v>
      </c>
      <c r="BX14" s="94">
        <v>24</v>
      </c>
      <c r="BY14" s="94">
        <v>6.63</v>
      </c>
    </row>
    <row r="15" spans="1:77">
      <c r="A15" s="727"/>
      <c r="B15" s="24">
        <v>42983</v>
      </c>
      <c r="C15" s="69">
        <v>89.3</v>
      </c>
      <c r="D15" s="70">
        <v>0.72699999999999998</v>
      </c>
      <c r="E15" s="71">
        <v>100</v>
      </c>
      <c r="F15" s="71">
        <v>79</v>
      </c>
      <c r="G15" s="72">
        <v>24</v>
      </c>
      <c r="H15" s="72">
        <v>0</v>
      </c>
      <c r="I15" s="72">
        <v>24</v>
      </c>
      <c r="J15" s="72">
        <v>0</v>
      </c>
      <c r="K15" s="73">
        <v>0</v>
      </c>
      <c r="L15" s="73">
        <v>0</v>
      </c>
      <c r="M15" s="73">
        <v>0</v>
      </c>
      <c r="N15" s="73">
        <v>0</v>
      </c>
      <c r="O15" s="73">
        <v>0</v>
      </c>
      <c r="P15" s="73">
        <v>0</v>
      </c>
      <c r="Q15" s="74">
        <v>3506</v>
      </c>
      <c r="R15" s="75">
        <v>2955</v>
      </c>
      <c r="S15" s="75">
        <v>2955</v>
      </c>
      <c r="T15" s="76">
        <v>2888</v>
      </c>
      <c r="U15" s="76">
        <v>2988</v>
      </c>
      <c r="V15" s="71">
        <v>42</v>
      </c>
      <c r="W15" s="71">
        <v>0</v>
      </c>
      <c r="X15" s="71">
        <v>41</v>
      </c>
      <c r="Y15" s="71">
        <v>0</v>
      </c>
      <c r="Z15" s="71">
        <v>60</v>
      </c>
      <c r="AA15" s="71">
        <v>0</v>
      </c>
      <c r="AB15" s="77">
        <f t="shared" si="6"/>
        <v>100</v>
      </c>
      <c r="AC15" s="78">
        <f t="shared" si="7"/>
        <v>-67</v>
      </c>
      <c r="AD15" s="71">
        <v>127</v>
      </c>
      <c r="AE15" s="79">
        <f t="shared" si="8"/>
        <v>0.98031496062992129</v>
      </c>
      <c r="AF15" s="80">
        <f t="shared" si="9"/>
        <v>146.08333333333334</v>
      </c>
      <c r="AG15" s="79">
        <f t="shared" si="10"/>
        <v>0.82373074729035933</v>
      </c>
      <c r="AH15" s="81">
        <f t="shared" si="11"/>
        <v>1</v>
      </c>
      <c r="AI15" s="82">
        <f t="shared" si="12"/>
        <v>0.87412587412587406</v>
      </c>
      <c r="AJ15" s="83">
        <v>8</v>
      </c>
      <c r="AK15" s="84">
        <v>138.21</v>
      </c>
      <c r="AL15" s="103">
        <f t="shared" si="0"/>
        <v>1105.68</v>
      </c>
      <c r="AM15" s="83">
        <v>25.321000000000002</v>
      </c>
      <c r="AN15" s="86">
        <v>949</v>
      </c>
      <c r="AO15" s="87">
        <f t="shared" si="1"/>
        <v>24029.629000000001</v>
      </c>
      <c r="AP15" s="88">
        <f t="shared" si="13"/>
        <v>8703.3618421052633</v>
      </c>
      <c r="AQ15" s="93">
        <f t="shared" si="14"/>
        <v>123.125</v>
      </c>
      <c r="AR15" s="101">
        <v>0</v>
      </c>
      <c r="AS15" s="71">
        <v>0</v>
      </c>
      <c r="AT15" s="91">
        <v>0</v>
      </c>
      <c r="AU15" s="91">
        <v>0</v>
      </c>
      <c r="AV15" s="71">
        <v>18</v>
      </c>
      <c r="AW15" s="91">
        <v>1440</v>
      </c>
      <c r="AX15" s="71">
        <v>0</v>
      </c>
      <c r="AY15" s="4"/>
      <c r="AZ15" s="71">
        <v>1000</v>
      </c>
      <c r="BA15" s="71">
        <v>986</v>
      </c>
      <c r="BB15" s="71">
        <v>1002</v>
      </c>
      <c r="BC15" s="92">
        <f t="shared" si="2"/>
        <v>-14</v>
      </c>
      <c r="BD15" s="93">
        <f t="shared" si="3"/>
        <v>8703.3618421052633</v>
      </c>
      <c r="BE15" s="94">
        <f t="shared" si="4"/>
        <v>41.75</v>
      </c>
      <c r="BF15" s="95">
        <v>0</v>
      </c>
      <c r="BG15" s="96">
        <v>0</v>
      </c>
      <c r="BH15" s="94">
        <v>24</v>
      </c>
      <c r="BI15" s="92">
        <v>27.09</v>
      </c>
      <c r="BJ15" s="92">
        <v>22.63</v>
      </c>
      <c r="BK15" s="92">
        <v>23.28</v>
      </c>
      <c r="BL15" s="99">
        <v>987.4</v>
      </c>
      <c r="BM15" s="99">
        <v>50.19</v>
      </c>
      <c r="BN15" s="97">
        <v>0.93320000000000003</v>
      </c>
      <c r="BO15" s="94">
        <v>95.25</v>
      </c>
      <c r="BP15" s="94">
        <v>86.42</v>
      </c>
      <c r="BQ15" s="131"/>
      <c r="BR15" s="92">
        <v>12732</v>
      </c>
      <c r="BS15" s="92">
        <v>12829</v>
      </c>
      <c r="BT15" s="56">
        <f t="shared" si="5"/>
        <v>97</v>
      </c>
      <c r="BU15" s="457">
        <f t="shared" si="15"/>
        <v>0</v>
      </c>
      <c r="BV15" s="94">
        <v>0</v>
      </c>
      <c r="BW15" s="94">
        <v>0</v>
      </c>
      <c r="BX15" s="94">
        <v>24</v>
      </c>
      <c r="BY15" s="94">
        <v>5.3</v>
      </c>
    </row>
    <row r="16" spans="1:77">
      <c r="A16" s="727"/>
      <c r="B16" s="24">
        <v>42984</v>
      </c>
      <c r="C16" s="69">
        <v>90.13</v>
      </c>
      <c r="D16" s="70">
        <v>0.68149999999999999</v>
      </c>
      <c r="E16" s="102">
        <v>99</v>
      </c>
      <c r="F16" s="102">
        <v>84</v>
      </c>
      <c r="G16" s="72">
        <v>24</v>
      </c>
      <c r="H16" s="72">
        <v>0</v>
      </c>
      <c r="I16" s="72">
        <v>24</v>
      </c>
      <c r="J16" s="72">
        <v>0</v>
      </c>
      <c r="K16" s="73">
        <v>0</v>
      </c>
      <c r="L16" s="73">
        <v>0</v>
      </c>
      <c r="M16" s="73">
        <v>0</v>
      </c>
      <c r="N16" s="73">
        <v>0</v>
      </c>
      <c r="O16" s="73">
        <v>0</v>
      </c>
      <c r="P16" s="73">
        <v>0</v>
      </c>
      <c r="Q16" s="74">
        <v>3497</v>
      </c>
      <c r="R16" s="75">
        <v>2954</v>
      </c>
      <c r="S16" s="75">
        <v>2954</v>
      </c>
      <c r="T16" s="76">
        <v>2894</v>
      </c>
      <c r="U16" s="76">
        <v>2995</v>
      </c>
      <c r="V16" s="71">
        <v>42</v>
      </c>
      <c r="W16" s="102">
        <v>0</v>
      </c>
      <c r="X16" s="102">
        <v>41</v>
      </c>
      <c r="Y16" s="102">
        <v>0</v>
      </c>
      <c r="Z16" s="102">
        <v>60</v>
      </c>
      <c r="AA16" s="102">
        <v>0</v>
      </c>
      <c r="AB16" s="77">
        <f t="shared" si="6"/>
        <v>101</v>
      </c>
      <c r="AC16" s="78">
        <f t="shared" si="7"/>
        <v>-60</v>
      </c>
      <c r="AD16" s="71">
        <v>128</v>
      </c>
      <c r="AE16" s="79">
        <f t="shared" si="8"/>
        <v>0.97493489583333337</v>
      </c>
      <c r="AF16" s="80">
        <f t="shared" si="9"/>
        <v>145.70833333333334</v>
      </c>
      <c r="AG16" s="79">
        <f t="shared" si="10"/>
        <v>0.82756648555905066</v>
      </c>
      <c r="AH16" s="81">
        <f t="shared" si="11"/>
        <v>1</v>
      </c>
      <c r="AI16" s="82">
        <f t="shared" si="12"/>
        <v>0.87412587412587406</v>
      </c>
      <c r="AJ16" s="83">
        <v>7.95</v>
      </c>
      <c r="AK16" s="84">
        <v>134.44999999999999</v>
      </c>
      <c r="AL16" s="103">
        <f t="shared" si="0"/>
        <v>1068.8774999999998</v>
      </c>
      <c r="AM16" s="83">
        <v>25.486999999999998</v>
      </c>
      <c r="AN16" s="86">
        <v>946.5</v>
      </c>
      <c r="AO16" s="87">
        <f t="shared" si="1"/>
        <v>24123.445499999998</v>
      </c>
      <c r="AP16" s="88">
        <f t="shared" si="13"/>
        <v>8705.0183137525892</v>
      </c>
      <c r="AQ16" s="103">
        <f t="shared" si="14"/>
        <v>123.08333333333333</v>
      </c>
      <c r="AR16" s="71">
        <v>0</v>
      </c>
      <c r="AS16" s="91">
        <v>0</v>
      </c>
      <c r="AT16" s="91">
        <v>0</v>
      </c>
      <c r="AU16" s="71">
        <v>0</v>
      </c>
      <c r="AV16" s="91">
        <v>18</v>
      </c>
      <c r="AW16" s="71">
        <v>1440</v>
      </c>
      <c r="AX16" s="71">
        <v>0</v>
      </c>
      <c r="AY16" s="4"/>
      <c r="AZ16" s="92">
        <v>1005</v>
      </c>
      <c r="BA16" s="92">
        <v>986</v>
      </c>
      <c r="BB16" s="104">
        <v>1004</v>
      </c>
      <c r="BC16" s="92">
        <f t="shared" si="2"/>
        <v>-19</v>
      </c>
      <c r="BD16" s="94">
        <f t="shared" si="3"/>
        <v>8705.0183137525892</v>
      </c>
      <c r="BE16" s="94">
        <f t="shared" si="4"/>
        <v>41.833333333333336</v>
      </c>
      <c r="BF16" s="95">
        <v>0</v>
      </c>
      <c r="BG16" s="96">
        <v>0</v>
      </c>
      <c r="BH16" s="94">
        <v>24</v>
      </c>
      <c r="BI16" s="92">
        <v>27.16</v>
      </c>
      <c r="BJ16" s="92">
        <v>22.16</v>
      </c>
      <c r="BK16" s="92">
        <v>23.15</v>
      </c>
      <c r="BL16" s="99">
        <v>987.7</v>
      </c>
      <c r="BM16" s="99">
        <v>50.22</v>
      </c>
      <c r="BN16" s="105">
        <v>0.93479999999999996</v>
      </c>
      <c r="BO16" s="94">
        <v>95.37</v>
      </c>
      <c r="BP16" s="94">
        <v>86.33</v>
      </c>
      <c r="BQ16" s="131"/>
      <c r="BR16" s="92">
        <v>12709</v>
      </c>
      <c r="BS16" s="92">
        <v>12805</v>
      </c>
      <c r="BT16" s="56">
        <f t="shared" si="5"/>
        <v>96</v>
      </c>
      <c r="BU16" s="457">
        <f t="shared" si="15"/>
        <v>0</v>
      </c>
      <c r="BV16" s="94">
        <v>0</v>
      </c>
      <c r="BW16" s="94">
        <v>0</v>
      </c>
      <c r="BX16" s="94">
        <v>24</v>
      </c>
      <c r="BY16" s="94">
        <v>5.42</v>
      </c>
    </row>
    <row r="17" spans="1:77">
      <c r="A17" s="727"/>
      <c r="B17" s="24">
        <v>42985</v>
      </c>
      <c r="C17" s="69">
        <v>87.29</v>
      </c>
      <c r="D17" s="70">
        <v>0.6542</v>
      </c>
      <c r="E17" s="71">
        <v>98</v>
      </c>
      <c r="F17" s="71">
        <v>78</v>
      </c>
      <c r="G17" s="71">
        <v>24</v>
      </c>
      <c r="H17" s="71">
        <v>0</v>
      </c>
      <c r="I17" s="71">
        <v>24</v>
      </c>
      <c r="J17" s="71">
        <v>0</v>
      </c>
      <c r="K17" s="73">
        <v>0</v>
      </c>
      <c r="L17" s="73">
        <v>0</v>
      </c>
      <c r="M17" s="73">
        <v>0</v>
      </c>
      <c r="N17" s="73">
        <v>0</v>
      </c>
      <c r="O17" s="73">
        <v>0</v>
      </c>
      <c r="P17" s="73">
        <v>0</v>
      </c>
      <c r="Q17" s="74">
        <v>3524</v>
      </c>
      <c r="R17" s="75">
        <v>2995</v>
      </c>
      <c r="S17" s="75">
        <v>2995</v>
      </c>
      <c r="T17" s="76">
        <v>2928</v>
      </c>
      <c r="U17" s="76">
        <v>3025</v>
      </c>
      <c r="V17" s="71">
        <v>42</v>
      </c>
      <c r="W17" s="71">
        <v>0</v>
      </c>
      <c r="X17" s="71">
        <v>42</v>
      </c>
      <c r="Y17" s="71">
        <v>0</v>
      </c>
      <c r="Z17" s="71">
        <v>60</v>
      </c>
      <c r="AA17" s="71">
        <v>0</v>
      </c>
      <c r="AB17" s="77">
        <f t="shared" si="6"/>
        <v>97</v>
      </c>
      <c r="AC17" s="78">
        <f t="shared" si="7"/>
        <v>-67</v>
      </c>
      <c r="AD17" s="71">
        <v>128</v>
      </c>
      <c r="AE17" s="79">
        <f t="shared" si="8"/>
        <v>0.98470052083333337</v>
      </c>
      <c r="AF17" s="80">
        <f t="shared" si="9"/>
        <v>146.83333333333334</v>
      </c>
      <c r="AG17" s="79">
        <f t="shared" si="10"/>
        <v>0.83087400681044266</v>
      </c>
      <c r="AH17" s="81">
        <f t="shared" si="11"/>
        <v>1</v>
      </c>
      <c r="AI17" s="82">
        <f t="shared" si="12"/>
        <v>0.875</v>
      </c>
      <c r="AJ17" s="83">
        <v>8.0020000000000007</v>
      </c>
      <c r="AK17" s="84">
        <v>132.55000000000001</v>
      </c>
      <c r="AL17" s="103">
        <f t="shared" si="0"/>
        <v>1060.6651000000002</v>
      </c>
      <c r="AM17" s="83">
        <v>25.707999999999998</v>
      </c>
      <c r="AN17" s="86">
        <v>945</v>
      </c>
      <c r="AO17" s="87">
        <f t="shared" si="1"/>
        <v>24294.059999999998</v>
      </c>
      <c r="AP17" s="88">
        <f t="shared" si="13"/>
        <v>8659.4006489071035</v>
      </c>
      <c r="AQ17" s="103">
        <f t="shared" si="14"/>
        <v>124.79166666666667</v>
      </c>
      <c r="AR17" s="71">
        <v>0</v>
      </c>
      <c r="AS17" s="71">
        <v>0</v>
      </c>
      <c r="AT17" s="71">
        <v>0</v>
      </c>
      <c r="AU17" s="71">
        <v>0</v>
      </c>
      <c r="AV17" s="71">
        <v>18</v>
      </c>
      <c r="AW17" s="71">
        <v>1440</v>
      </c>
      <c r="AX17" s="71">
        <v>0</v>
      </c>
      <c r="AY17" s="4"/>
      <c r="AZ17" s="92">
        <v>1012</v>
      </c>
      <c r="BA17" s="92">
        <v>999</v>
      </c>
      <c r="BB17" s="92">
        <v>1014</v>
      </c>
      <c r="BC17" s="92">
        <f t="shared" si="2"/>
        <v>-13</v>
      </c>
      <c r="BD17" s="94">
        <f t="shared" si="3"/>
        <v>8659.4006489071035</v>
      </c>
      <c r="BE17" s="94">
        <f t="shared" si="4"/>
        <v>42.25</v>
      </c>
      <c r="BF17" s="95">
        <v>0</v>
      </c>
      <c r="BG17" s="96">
        <v>0</v>
      </c>
      <c r="BH17" s="94">
        <v>24</v>
      </c>
      <c r="BI17" s="92">
        <v>27.33</v>
      </c>
      <c r="BJ17" s="92">
        <v>22.92</v>
      </c>
      <c r="BK17" s="92">
        <v>22.85</v>
      </c>
      <c r="BL17" s="99">
        <v>988.9</v>
      </c>
      <c r="BM17" s="99">
        <v>50.14</v>
      </c>
      <c r="BN17" s="105">
        <v>0.93559999999999999</v>
      </c>
      <c r="BO17" s="94">
        <v>94.81</v>
      </c>
      <c r="BP17" s="94">
        <v>86.24</v>
      </c>
      <c r="BQ17" s="131"/>
      <c r="BR17" s="92">
        <v>12688</v>
      </c>
      <c r="BS17" s="92">
        <v>12765</v>
      </c>
      <c r="BT17" s="56">
        <f t="shared" si="5"/>
        <v>77</v>
      </c>
      <c r="BU17" s="457">
        <f t="shared" si="15"/>
        <v>0</v>
      </c>
      <c r="BV17" s="94">
        <v>0</v>
      </c>
      <c r="BW17" s="94">
        <v>0</v>
      </c>
      <c r="BX17" s="94">
        <v>23.15</v>
      </c>
      <c r="BY17" s="94">
        <v>6.08</v>
      </c>
    </row>
    <row r="18" spans="1:77">
      <c r="A18" s="727"/>
      <c r="B18" s="24">
        <v>42986</v>
      </c>
      <c r="C18" s="69">
        <v>91</v>
      </c>
      <c r="D18" s="70">
        <v>0.63</v>
      </c>
      <c r="E18" s="71">
        <v>100</v>
      </c>
      <c r="F18" s="71">
        <v>80</v>
      </c>
      <c r="G18" s="71">
        <v>24</v>
      </c>
      <c r="H18" s="71">
        <v>0</v>
      </c>
      <c r="I18" s="71">
        <v>24</v>
      </c>
      <c r="J18" s="71">
        <v>0</v>
      </c>
      <c r="K18" s="73">
        <v>0</v>
      </c>
      <c r="L18" s="73">
        <v>0</v>
      </c>
      <c r="M18" s="73">
        <v>0</v>
      </c>
      <c r="N18" s="73">
        <v>0</v>
      </c>
      <c r="O18" s="73">
        <v>0</v>
      </c>
      <c r="P18" s="73">
        <v>0</v>
      </c>
      <c r="Q18" s="74">
        <v>3494</v>
      </c>
      <c r="R18" s="75">
        <v>2986</v>
      </c>
      <c r="S18" s="75">
        <v>2986</v>
      </c>
      <c r="T18" s="76">
        <v>2913</v>
      </c>
      <c r="U18" s="76">
        <v>3012</v>
      </c>
      <c r="V18" s="71">
        <v>42</v>
      </c>
      <c r="W18" s="71">
        <v>0</v>
      </c>
      <c r="X18" s="71">
        <v>41</v>
      </c>
      <c r="Y18" s="71">
        <v>0</v>
      </c>
      <c r="Z18" s="71">
        <v>60</v>
      </c>
      <c r="AA18" s="71">
        <v>0</v>
      </c>
      <c r="AB18" s="77">
        <f t="shared" si="6"/>
        <v>99</v>
      </c>
      <c r="AC18" s="78">
        <f t="shared" si="7"/>
        <v>-73</v>
      </c>
      <c r="AD18" s="71">
        <v>128</v>
      </c>
      <c r="AE18" s="79">
        <f t="shared" si="8"/>
        <v>0.98046875</v>
      </c>
      <c r="AF18" s="80">
        <f t="shared" si="9"/>
        <v>145.58333333333334</v>
      </c>
      <c r="AG18" s="79">
        <f t="shared" si="10"/>
        <v>0.83371493989696621</v>
      </c>
      <c r="AH18" s="81">
        <f t="shared" si="11"/>
        <v>1</v>
      </c>
      <c r="AI18" s="82">
        <f t="shared" si="12"/>
        <v>0.87412587412587406</v>
      </c>
      <c r="AJ18" s="83">
        <v>8</v>
      </c>
      <c r="AK18" s="84">
        <v>132.94999999999999</v>
      </c>
      <c r="AL18" s="103">
        <f t="shared" si="0"/>
        <v>1063.5999999999999</v>
      </c>
      <c r="AM18" s="83">
        <v>25.611000000000001</v>
      </c>
      <c r="AN18" s="86">
        <v>944</v>
      </c>
      <c r="AO18" s="87">
        <f t="shared" si="1"/>
        <v>24176.784</v>
      </c>
      <c r="AP18" s="88">
        <f t="shared" si="13"/>
        <v>8664.7387572948846</v>
      </c>
      <c r="AQ18" s="103">
        <f t="shared" si="14"/>
        <v>124.41666666666667</v>
      </c>
      <c r="AR18" s="71">
        <v>0</v>
      </c>
      <c r="AS18" s="71">
        <v>0</v>
      </c>
      <c r="AT18" s="71">
        <v>0</v>
      </c>
      <c r="AU18" s="71">
        <v>0</v>
      </c>
      <c r="AV18" s="71">
        <v>18</v>
      </c>
      <c r="AW18" s="71">
        <v>1440</v>
      </c>
      <c r="AX18" s="71">
        <v>0</v>
      </c>
      <c r="AY18" s="4"/>
      <c r="AZ18" s="92">
        <v>1010</v>
      </c>
      <c r="BA18" s="92">
        <v>992</v>
      </c>
      <c r="BB18" s="92">
        <v>1010</v>
      </c>
      <c r="BC18" s="92">
        <f t="shared" si="2"/>
        <v>-18</v>
      </c>
      <c r="BD18" s="94">
        <f t="shared" si="3"/>
        <v>8664.7387572948846</v>
      </c>
      <c r="BE18" s="94">
        <f t="shared" si="4"/>
        <v>42.083333333333336</v>
      </c>
      <c r="BF18" s="95">
        <v>0</v>
      </c>
      <c r="BG18" s="96">
        <v>0</v>
      </c>
      <c r="BH18" s="94">
        <v>23.54</v>
      </c>
      <c r="BI18" s="92">
        <v>27.31</v>
      </c>
      <c r="BJ18" s="92">
        <v>22.89</v>
      </c>
      <c r="BK18" s="92">
        <v>22.48</v>
      </c>
      <c r="BL18" s="99">
        <v>989.33</v>
      </c>
      <c r="BM18" s="99">
        <v>50.19</v>
      </c>
      <c r="BN18" s="105">
        <v>0.9355</v>
      </c>
      <c r="BO18" s="94">
        <v>95.01</v>
      </c>
      <c r="BP18" s="98">
        <v>86.22</v>
      </c>
      <c r="BQ18" s="131"/>
      <c r="BR18" s="92">
        <v>12716</v>
      </c>
      <c r="BS18" s="92">
        <v>12815</v>
      </c>
      <c r="BT18" s="56">
        <f t="shared" si="5"/>
        <v>99</v>
      </c>
      <c r="BU18" s="457">
        <f t="shared" si="15"/>
        <v>0</v>
      </c>
      <c r="BV18" s="94">
        <v>0</v>
      </c>
      <c r="BW18" s="94">
        <v>0</v>
      </c>
      <c r="BX18" s="94">
        <v>24</v>
      </c>
      <c r="BY18" s="94">
        <v>6.12</v>
      </c>
    </row>
    <row r="19" spans="1:77">
      <c r="A19" s="727"/>
      <c r="B19" s="24">
        <v>42987</v>
      </c>
      <c r="C19" s="69">
        <v>92</v>
      </c>
      <c r="D19" s="70">
        <v>0.62</v>
      </c>
      <c r="E19" s="71">
        <v>102</v>
      </c>
      <c r="F19" s="71">
        <v>82</v>
      </c>
      <c r="G19" s="71">
        <v>24</v>
      </c>
      <c r="H19" s="71">
        <v>0</v>
      </c>
      <c r="I19" s="71">
        <v>24</v>
      </c>
      <c r="J19" s="71">
        <v>0</v>
      </c>
      <c r="K19" s="71">
        <v>0</v>
      </c>
      <c r="L19" s="71">
        <v>0</v>
      </c>
      <c r="M19" s="106">
        <v>0</v>
      </c>
      <c r="N19" s="106">
        <v>0</v>
      </c>
      <c r="O19" s="106">
        <v>0</v>
      </c>
      <c r="P19" s="106">
        <v>0</v>
      </c>
      <c r="Q19" s="74">
        <v>3473</v>
      </c>
      <c r="R19" s="75">
        <v>2967</v>
      </c>
      <c r="S19" s="75">
        <v>2967</v>
      </c>
      <c r="T19" s="76">
        <v>2896</v>
      </c>
      <c r="U19" s="76">
        <v>2993</v>
      </c>
      <c r="V19" s="71">
        <v>41</v>
      </c>
      <c r="W19" s="71">
        <v>0</v>
      </c>
      <c r="X19" s="71">
        <v>41</v>
      </c>
      <c r="Y19" s="71">
        <v>0</v>
      </c>
      <c r="Z19" s="71">
        <v>60</v>
      </c>
      <c r="AA19" s="71">
        <v>0</v>
      </c>
      <c r="AB19" s="77">
        <f t="shared" si="6"/>
        <v>97</v>
      </c>
      <c r="AC19" s="78">
        <f t="shared" si="7"/>
        <v>-71</v>
      </c>
      <c r="AD19" s="71">
        <v>127</v>
      </c>
      <c r="AE19" s="79">
        <f t="shared" si="8"/>
        <v>0.98195538057742782</v>
      </c>
      <c r="AF19" s="80">
        <f t="shared" si="9"/>
        <v>144.70833333333334</v>
      </c>
      <c r="AG19" s="79">
        <f t="shared" si="10"/>
        <v>0.8338612150878203</v>
      </c>
      <c r="AH19" s="81">
        <f t="shared" si="11"/>
        <v>1</v>
      </c>
      <c r="AI19" s="82">
        <f t="shared" si="12"/>
        <v>0.87323943661971837</v>
      </c>
      <c r="AJ19" s="83">
        <v>7.9749999999999996</v>
      </c>
      <c r="AK19" s="84">
        <v>128.15</v>
      </c>
      <c r="AL19" s="103">
        <f t="shared" si="0"/>
        <v>1021.99625</v>
      </c>
      <c r="AM19" s="83">
        <v>25.529</v>
      </c>
      <c r="AN19" s="86">
        <v>943</v>
      </c>
      <c r="AO19" s="87">
        <f t="shared" si="1"/>
        <v>24073.847000000002</v>
      </c>
      <c r="AP19" s="88">
        <f t="shared" si="13"/>
        <v>8665.6917299723755</v>
      </c>
      <c r="AQ19" s="103">
        <f t="shared" si="14"/>
        <v>123.625</v>
      </c>
      <c r="AR19" s="71">
        <v>0</v>
      </c>
      <c r="AS19" s="71">
        <v>0</v>
      </c>
      <c r="AT19" s="71">
        <v>0</v>
      </c>
      <c r="AU19" s="71">
        <v>0</v>
      </c>
      <c r="AV19" s="91">
        <v>18</v>
      </c>
      <c r="AW19" s="71">
        <v>1440</v>
      </c>
      <c r="AX19" s="71">
        <v>0</v>
      </c>
      <c r="AY19" s="4"/>
      <c r="AZ19" s="92">
        <v>1003</v>
      </c>
      <c r="BA19" s="92">
        <v>986</v>
      </c>
      <c r="BB19" s="92">
        <v>1004</v>
      </c>
      <c r="BC19" s="92">
        <f t="shared" si="2"/>
        <v>-17</v>
      </c>
      <c r="BD19" s="94">
        <f t="shared" si="3"/>
        <v>8665.6917299723755</v>
      </c>
      <c r="BE19" s="94">
        <f t="shared" si="4"/>
        <v>41.833333333333336</v>
      </c>
      <c r="BF19" s="95">
        <v>0</v>
      </c>
      <c r="BG19" s="96">
        <v>0</v>
      </c>
      <c r="BH19" s="94">
        <v>24</v>
      </c>
      <c r="BI19" s="92">
        <v>27.2</v>
      </c>
      <c r="BJ19" s="92">
        <v>22.83</v>
      </c>
      <c r="BK19" s="92">
        <v>22.37</v>
      </c>
      <c r="BL19" s="99">
        <v>987.4</v>
      </c>
      <c r="BM19" s="99">
        <v>50.15</v>
      </c>
      <c r="BN19" s="105">
        <v>0.93700000000000006</v>
      </c>
      <c r="BO19" s="98">
        <v>95.17</v>
      </c>
      <c r="BP19" s="98">
        <v>86.31</v>
      </c>
      <c r="BQ19" s="131"/>
      <c r="BR19" s="92">
        <v>12752</v>
      </c>
      <c r="BS19" s="92">
        <v>12860</v>
      </c>
      <c r="BT19" s="56">
        <f t="shared" si="5"/>
        <v>108</v>
      </c>
      <c r="BU19" s="457">
        <f t="shared" si="15"/>
        <v>0</v>
      </c>
      <c r="BV19" s="94">
        <v>0</v>
      </c>
      <c r="BW19" s="94">
        <v>0</v>
      </c>
      <c r="BX19" s="94">
        <v>24</v>
      </c>
      <c r="BY19" s="94">
        <v>6</v>
      </c>
    </row>
    <row r="20" spans="1:77" ht="12.75" customHeight="1">
      <c r="A20" s="718" t="s">
        <v>318</v>
      </c>
      <c r="B20" s="24">
        <v>42988</v>
      </c>
      <c r="C20" s="25">
        <v>91</v>
      </c>
      <c r="D20" s="345">
        <v>0.64</v>
      </c>
      <c r="E20" s="27">
        <v>101</v>
      </c>
      <c r="F20" s="27">
        <v>82</v>
      </c>
      <c r="G20" s="27">
        <v>24</v>
      </c>
      <c r="H20" s="27">
        <v>0</v>
      </c>
      <c r="I20" s="27">
        <v>24</v>
      </c>
      <c r="J20" s="27">
        <v>0</v>
      </c>
      <c r="K20" s="27">
        <v>0</v>
      </c>
      <c r="L20" s="27">
        <v>0</v>
      </c>
      <c r="M20" s="29">
        <v>0</v>
      </c>
      <c r="N20" s="29">
        <v>0</v>
      </c>
      <c r="O20" s="29">
        <v>0</v>
      </c>
      <c r="P20" s="29">
        <v>0</v>
      </c>
      <c r="Q20" s="107">
        <v>3488</v>
      </c>
      <c r="R20" s="30">
        <v>2968</v>
      </c>
      <c r="S20" s="30">
        <v>2968</v>
      </c>
      <c r="T20" s="108">
        <v>2903</v>
      </c>
      <c r="U20" s="31">
        <v>3000</v>
      </c>
      <c r="V20" s="27">
        <v>42</v>
      </c>
      <c r="W20" s="27">
        <v>0</v>
      </c>
      <c r="X20" s="27">
        <v>41</v>
      </c>
      <c r="Y20" s="27">
        <v>0</v>
      </c>
      <c r="Z20" s="27">
        <v>60</v>
      </c>
      <c r="AA20" s="27">
        <v>0</v>
      </c>
      <c r="AB20" s="32">
        <f t="shared" si="6"/>
        <v>97</v>
      </c>
      <c r="AC20" s="33">
        <f t="shared" si="7"/>
        <v>-65</v>
      </c>
      <c r="AD20" s="27">
        <v>127</v>
      </c>
      <c r="AE20" s="34">
        <f t="shared" si="8"/>
        <v>0.98425196850393704</v>
      </c>
      <c r="AF20" s="35">
        <f t="shared" si="9"/>
        <v>145.33333333333334</v>
      </c>
      <c r="AG20" s="34">
        <f t="shared" si="10"/>
        <v>0.83228211009174313</v>
      </c>
      <c r="AH20" s="36">
        <f t="shared" si="11"/>
        <v>1</v>
      </c>
      <c r="AI20" s="37">
        <f t="shared" si="12"/>
        <v>0.87412587412587406</v>
      </c>
      <c r="AJ20" s="83">
        <v>7.95</v>
      </c>
      <c r="AK20" s="84">
        <v>128.43</v>
      </c>
      <c r="AL20" s="40">
        <f t="shared" si="0"/>
        <v>1021.0185000000001</v>
      </c>
      <c r="AM20" s="83">
        <v>25.645</v>
      </c>
      <c r="AN20" s="86">
        <v>941</v>
      </c>
      <c r="AO20" s="42">
        <f t="shared" si="1"/>
        <v>24131.945</v>
      </c>
      <c r="AP20" s="43">
        <f t="shared" si="13"/>
        <v>8664.4724423010666</v>
      </c>
      <c r="AQ20" s="40">
        <f t="shared" si="14"/>
        <v>123.66666666666667</v>
      </c>
      <c r="AR20" s="27">
        <v>0</v>
      </c>
      <c r="AS20" s="45">
        <v>0</v>
      </c>
      <c r="AT20" s="45">
        <v>0</v>
      </c>
      <c r="AU20" s="27">
        <v>0</v>
      </c>
      <c r="AV20" s="45">
        <v>18</v>
      </c>
      <c r="AW20" s="27">
        <v>1440</v>
      </c>
      <c r="AX20" s="27">
        <v>0</v>
      </c>
      <c r="AY20" s="4"/>
      <c r="AZ20" s="61">
        <v>1004</v>
      </c>
      <c r="BA20" s="61">
        <v>990</v>
      </c>
      <c r="BB20" s="61">
        <v>1006</v>
      </c>
      <c r="BC20" s="46">
        <f t="shared" si="2"/>
        <v>-14</v>
      </c>
      <c r="BD20" s="47">
        <f t="shared" si="3"/>
        <v>8664.4724423010666</v>
      </c>
      <c r="BE20" s="109">
        <f t="shared" si="4"/>
        <v>41.916666666666664</v>
      </c>
      <c r="BF20" s="110">
        <v>0</v>
      </c>
      <c r="BG20" s="111">
        <v>0</v>
      </c>
      <c r="BH20" s="47">
        <v>24</v>
      </c>
      <c r="BI20" s="46">
        <v>27.3</v>
      </c>
      <c r="BJ20" s="46">
        <v>23</v>
      </c>
      <c r="BK20" s="46">
        <v>22.01</v>
      </c>
      <c r="BL20" s="112">
        <v>987.4</v>
      </c>
      <c r="BM20" s="112">
        <v>50.18</v>
      </c>
      <c r="BN20" s="113">
        <v>0.93710000000000004</v>
      </c>
      <c r="BO20" s="47">
        <v>94.93</v>
      </c>
      <c r="BP20" s="47">
        <v>86.31</v>
      </c>
      <c r="BQ20" s="54"/>
      <c r="BR20" s="46">
        <v>12782</v>
      </c>
      <c r="BS20" s="46">
        <v>12855</v>
      </c>
      <c r="BT20" s="56">
        <f t="shared" si="5"/>
        <v>73</v>
      </c>
      <c r="BU20" s="111">
        <f t="shared" si="15"/>
        <v>0</v>
      </c>
      <c r="BV20" s="47">
        <v>0</v>
      </c>
      <c r="BW20" s="47">
        <v>0</v>
      </c>
      <c r="BX20" s="47">
        <v>24</v>
      </c>
      <c r="BY20" s="47">
        <v>6.35</v>
      </c>
    </row>
    <row r="21" spans="1:77">
      <c r="A21" s="718"/>
      <c r="B21" s="24">
        <v>42989</v>
      </c>
      <c r="C21" s="25">
        <v>88</v>
      </c>
      <c r="D21" s="345">
        <v>0.67600000000000005</v>
      </c>
      <c r="E21" s="27">
        <v>97</v>
      </c>
      <c r="F21" s="27">
        <v>79</v>
      </c>
      <c r="G21" s="27">
        <v>21</v>
      </c>
      <c r="H21" s="27">
        <v>55</v>
      </c>
      <c r="I21" s="27">
        <v>22</v>
      </c>
      <c r="J21" s="27">
        <v>46</v>
      </c>
      <c r="K21" s="29">
        <v>0</v>
      </c>
      <c r="L21" s="29">
        <v>0</v>
      </c>
      <c r="M21" s="29">
        <v>0</v>
      </c>
      <c r="N21" s="29">
        <v>0</v>
      </c>
      <c r="O21" s="29">
        <v>0</v>
      </c>
      <c r="P21" s="29">
        <v>0</v>
      </c>
      <c r="Q21" s="107">
        <v>3517</v>
      </c>
      <c r="R21" s="30">
        <v>2926</v>
      </c>
      <c r="S21" s="30">
        <v>2926</v>
      </c>
      <c r="T21" s="108">
        <v>2635</v>
      </c>
      <c r="U21" s="31">
        <v>2728</v>
      </c>
      <c r="V21" s="27">
        <v>42</v>
      </c>
      <c r="W21" s="27">
        <v>105</v>
      </c>
      <c r="X21" s="27">
        <v>41</v>
      </c>
      <c r="Y21" s="27">
        <v>73</v>
      </c>
      <c r="Z21" s="27">
        <v>60</v>
      </c>
      <c r="AA21" s="27">
        <v>108</v>
      </c>
      <c r="AB21" s="32">
        <f t="shared" si="6"/>
        <v>93</v>
      </c>
      <c r="AC21" s="33">
        <f t="shared" si="7"/>
        <v>-291</v>
      </c>
      <c r="AD21" s="27">
        <v>129</v>
      </c>
      <c r="AE21" s="34">
        <f t="shared" si="8"/>
        <v>0.88113695090439281</v>
      </c>
      <c r="AF21" s="35">
        <f t="shared" si="9"/>
        <v>146.54166666666666</v>
      </c>
      <c r="AG21" s="34">
        <f t="shared" si="10"/>
        <v>0.74921808359397213</v>
      </c>
      <c r="AH21" s="36">
        <f t="shared" si="11"/>
        <v>0.93258061383061375</v>
      </c>
      <c r="AI21" s="37">
        <f t="shared" si="12"/>
        <v>0.8118735431235431</v>
      </c>
      <c r="AJ21" s="83">
        <v>7.9</v>
      </c>
      <c r="AK21" s="84">
        <v>130.03</v>
      </c>
      <c r="AL21" s="40">
        <f t="shared" si="0"/>
        <v>1027.2370000000001</v>
      </c>
      <c r="AM21" s="83">
        <v>23.381</v>
      </c>
      <c r="AN21" s="86">
        <v>941</v>
      </c>
      <c r="AO21" s="42">
        <f t="shared" si="1"/>
        <v>22001.521000000001</v>
      </c>
      <c r="AP21" s="43">
        <f t="shared" si="13"/>
        <v>8739.5666034155602</v>
      </c>
      <c r="AQ21" s="40">
        <f t="shared" si="14"/>
        <v>121.91666666666667</v>
      </c>
      <c r="AR21" s="27">
        <v>23</v>
      </c>
      <c r="AS21" s="45">
        <v>20</v>
      </c>
      <c r="AT21" s="45">
        <v>20</v>
      </c>
      <c r="AU21" s="27">
        <v>21</v>
      </c>
      <c r="AV21" s="45">
        <v>18</v>
      </c>
      <c r="AW21" s="27">
        <v>1332</v>
      </c>
      <c r="AX21" s="27">
        <v>0</v>
      </c>
      <c r="AY21" s="4"/>
      <c r="AZ21" s="61">
        <v>879</v>
      </c>
      <c r="BA21" s="61">
        <v>935</v>
      </c>
      <c r="BB21" s="61">
        <v>914</v>
      </c>
      <c r="BC21" s="46">
        <f t="shared" si="2"/>
        <v>56</v>
      </c>
      <c r="BD21" s="46">
        <f t="shared" si="3"/>
        <v>8739.5666034155602</v>
      </c>
      <c r="BE21" s="109">
        <f t="shared" si="4"/>
        <v>38.083333333333336</v>
      </c>
      <c r="BF21" s="48">
        <v>0</v>
      </c>
      <c r="BG21" s="49">
        <v>0</v>
      </c>
      <c r="BH21" s="50">
        <v>24</v>
      </c>
      <c r="BI21" s="52">
        <v>24.5</v>
      </c>
      <c r="BJ21" s="52">
        <v>21.9</v>
      </c>
      <c r="BK21" s="52">
        <v>21</v>
      </c>
      <c r="BL21" s="52">
        <v>990.67</v>
      </c>
      <c r="BM21" s="50">
        <v>50.07</v>
      </c>
      <c r="BN21" s="53">
        <v>0.9365</v>
      </c>
      <c r="BO21" s="47">
        <v>87.5</v>
      </c>
      <c r="BP21" s="47">
        <v>86.6</v>
      </c>
      <c r="BQ21" s="54"/>
      <c r="BR21" s="46">
        <v>13271</v>
      </c>
      <c r="BS21" s="46">
        <v>13008</v>
      </c>
      <c r="BT21" s="56">
        <f t="shared" si="5"/>
        <v>-263</v>
      </c>
      <c r="BU21" s="111">
        <f t="shared" si="15"/>
        <v>0</v>
      </c>
      <c r="BV21" s="47">
        <v>0</v>
      </c>
      <c r="BW21" s="47">
        <v>0</v>
      </c>
      <c r="BX21" s="47">
        <v>11.1</v>
      </c>
      <c r="BY21" s="47">
        <v>6.5</v>
      </c>
    </row>
    <row r="22" spans="1:77">
      <c r="A22" s="718"/>
      <c r="B22" s="24">
        <v>42990</v>
      </c>
      <c r="C22" s="25">
        <v>91.3</v>
      </c>
      <c r="D22" s="345">
        <v>0.63900000000000001</v>
      </c>
      <c r="E22" s="27">
        <v>100</v>
      </c>
      <c r="F22" s="27">
        <v>82</v>
      </c>
      <c r="G22" s="27">
        <v>24</v>
      </c>
      <c r="H22" s="27">
        <v>0</v>
      </c>
      <c r="I22" s="27">
        <v>24</v>
      </c>
      <c r="J22" s="27">
        <v>0</v>
      </c>
      <c r="K22" s="29">
        <v>0</v>
      </c>
      <c r="L22" s="29">
        <v>0</v>
      </c>
      <c r="M22" s="29">
        <v>0</v>
      </c>
      <c r="N22" s="29">
        <v>0</v>
      </c>
      <c r="O22" s="29">
        <v>0</v>
      </c>
      <c r="P22" s="29">
        <v>0</v>
      </c>
      <c r="Q22" s="107">
        <v>3485</v>
      </c>
      <c r="R22" s="30">
        <v>2906</v>
      </c>
      <c r="S22" s="30">
        <v>2906</v>
      </c>
      <c r="T22" s="108">
        <v>2842</v>
      </c>
      <c r="U22" s="31">
        <v>2942</v>
      </c>
      <c r="V22" s="27">
        <v>40</v>
      </c>
      <c r="W22" s="27">
        <v>0</v>
      </c>
      <c r="X22" s="27">
        <v>41</v>
      </c>
      <c r="Y22" s="27">
        <v>0</v>
      </c>
      <c r="Z22" s="27">
        <v>60</v>
      </c>
      <c r="AA22" s="27">
        <v>0</v>
      </c>
      <c r="AB22" s="32">
        <f t="shared" si="6"/>
        <v>100</v>
      </c>
      <c r="AC22" s="33">
        <f t="shared" si="7"/>
        <v>-64</v>
      </c>
      <c r="AD22" s="27">
        <v>125</v>
      </c>
      <c r="AE22" s="34">
        <f t="shared" si="8"/>
        <v>0.98066666666666669</v>
      </c>
      <c r="AF22" s="35">
        <f t="shared" si="9"/>
        <v>145.20833333333334</v>
      </c>
      <c r="AG22" s="34">
        <f t="shared" si="10"/>
        <v>0.81549497847919661</v>
      </c>
      <c r="AH22" s="36">
        <f t="shared" si="11"/>
        <v>1</v>
      </c>
      <c r="AI22" s="37">
        <f t="shared" si="12"/>
        <v>0.87234042553191482</v>
      </c>
      <c r="AJ22" s="83">
        <v>7.8440000000000003</v>
      </c>
      <c r="AK22" s="84">
        <v>126.87</v>
      </c>
      <c r="AL22" s="40">
        <f t="shared" si="0"/>
        <v>995.1682800000001</v>
      </c>
      <c r="AM22" s="83">
        <v>25.298999999999999</v>
      </c>
      <c r="AN22" s="86">
        <v>941</v>
      </c>
      <c r="AO22" s="42">
        <f t="shared" si="1"/>
        <v>23806.359</v>
      </c>
      <c r="AP22" s="43">
        <f t="shared" si="13"/>
        <v>8726.7865165376497</v>
      </c>
      <c r="AQ22" s="40">
        <f t="shared" si="14"/>
        <v>121.08333333333333</v>
      </c>
      <c r="AR22" s="27">
        <v>0</v>
      </c>
      <c r="AS22" s="45">
        <v>0</v>
      </c>
      <c r="AT22" s="45">
        <v>0</v>
      </c>
      <c r="AU22" s="27">
        <v>0</v>
      </c>
      <c r="AV22" s="45">
        <v>18</v>
      </c>
      <c r="AW22" s="27">
        <v>1440</v>
      </c>
      <c r="AX22" s="27">
        <v>0</v>
      </c>
      <c r="AY22" s="4"/>
      <c r="AZ22" s="61">
        <v>958</v>
      </c>
      <c r="BA22" s="61">
        <v>984</v>
      </c>
      <c r="BB22" s="61">
        <v>1000</v>
      </c>
      <c r="BC22" s="46">
        <f t="shared" si="2"/>
        <v>26</v>
      </c>
      <c r="BD22" s="46">
        <f t="shared" si="3"/>
        <v>8726.7865165376497</v>
      </c>
      <c r="BE22" s="109">
        <f t="shared" si="4"/>
        <v>41.666666666666664</v>
      </c>
      <c r="BF22" s="48">
        <v>0</v>
      </c>
      <c r="BG22" s="49">
        <v>0</v>
      </c>
      <c r="BH22" s="50">
        <v>24</v>
      </c>
      <c r="BI22" s="52">
        <v>26.4</v>
      </c>
      <c r="BJ22" s="52">
        <v>22.9</v>
      </c>
      <c r="BK22" s="52">
        <v>22.2</v>
      </c>
      <c r="BL22" s="115">
        <v>990.2</v>
      </c>
      <c r="BM22" s="50">
        <v>50.17</v>
      </c>
      <c r="BN22" s="53">
        <v>0.93779999999999997</v>
      </c>
      <c r="BO22" s="47">
        <v>90.9</v>
      </c>
      <c r="BP22" s="47">
        <v>86.5</v>
      </c>
      <c r="BQ22" s="54"/>
      <c r="BR22" s="46">
        <v>12975</v>
      </c>
      <c r="BS22" s="46">
        <v>12901</v>
      </c>
      <c r="BT22" s="56">
        <f t="shared" si="5"/>
        <v>-74</v>
      </c>
      <c r="BU22" s="111">
        <f t="shared" si="15"/>
        <v>0</v>
      </c>
      <c r="BV22" s="47">
        <v>0</v>
      </c>
      <c r="BW22" s="47">
        <v>0</v>
      </c>
      <c r="BX22" s="47">
        <v>15.28</v>
      </c>
      <c r="BY22" s="47">
        <v>2.5499999999999998</v>
      </c>
    </row>
    <row r="23" spans="1:77">
      <c r="A23" s="718"/>
      <c r="B23" s="24">
        <v>42991</v>
      </c>
      <c r="C23" s="25">
        <v>90.5</v>
      </c>
      <c r="D23" s="345">
        <v>0.61099999999999999</v>
      </c>
      <c r="E23" s="27">
        <v>104</v>
      </c>
      <c r="F23" s="27">
        <v>81</v>
      </c>
      <c r="G23" s="27">
        <v>18</v>
      </c>
      <c r="H23" s="27">
        <v>55</v>
      </c>
      <c r="I23" s="27">
        <v>24</v>
      </c>
      <c r="J23" s="27">
        <v>0</v>
      </c>
      <c r="K23" s="29">
        <v>0</v>
      </c>
      <c r="L23" s="29">
        <v>0</v>
      </c>
      <c r="M23" s="29">
        <v>0</v>
      </c>
      <c r="N23" s="29">
        <v>0</v>
      </c>
      <c r="O23" s="29">
        <v>0</v>
      </c>
      <c r="P23" s="29">
        <v>0</v>
      </c>
      <c r="Q23" s="116">
        <v>3495</v>
      </c>
      <c r="R23" s="30">
        <v>2654</v>
      </c>
      <c r="S23" s="30">
        <v>2654</v>
      </c>
      <c r="T23" s="108">
        <v>2593</v>
      </c>
      <c r="U23" s="31">
        <v>2692</v>
      </c>
      <c r="V23" s="27">
        <v>40</v>
      </c>
      <c r="W23" s="27">
        <v>274</v>
      </c>
      <c r="X23" s="27">
        <v>41</v>
      </c>
      <c r="Y23" s="27">
        <v>0</v>
      </c>
      <c r="Z23" s="27">
        <v>60</v>
      </c>
      <c r="AA23" s="27">
        <v>0</v>
      </c>
      <c r="AB23" s="32">
        <f t="shared" si="6"/>
        <v>99</v>
      </c>
      <c r="AC23" s="33">
        <f t="shared" si="7"/>
        <v>-61</v>
      </c>
      <c r="AD23" s="27">
        <v>130</v>
      </c>
      <c r="AE23" s="34">
        <f t="shared" si="8"/>
        <v>0.86282051282051286</v>
      </c>
      <c r="AF23" s="35">
        <f t="shared" si="9"/>
        <v>145.625</v>
      </c>
      <c r="AG23" s="34">
        <f t="shared" si="10"/>
        <v>0.74191702432045781</v>
      </c>
      <c r="AH23" s="36">
        <f t="shared" si="11"/>
        <v>0.94602048857368004</v>
      </c>
      <c r="AI23" s="37">
        <f t="shared" si="12"/>
        <v>0.7872438928289992</v>
      </c>
      <c r="AJ23" s="83">
        <v>7.8520000000000003</v>
      </c>
      <c r="AK23" s="84">
        <v>127.33</v>
      </c>
      <c r="AL23" s="362">
        <f t="shared" si="0"/>
        <v>999.79516000000001</v>
      </c>
      <c r="AM23" s="83">
        <v>22.971</v>
      </c>
      <c r="AN23" s="86">
        <v>942</v>
      </c>
      <c r="AO23" s="42">
        <f t="shared" si="1"/>
        <v>21638.682000000001</v>
      </c>
      <c r="AP23" s="43">
        <f t="shared" si="13"/>
        <v>8730.6120940994988</v>
      </c>
      <c r="AQ23" s="40">
        <f t="shared" si="14"/>
        <v>110.58333333333333</v>
      </c>
      <c r="AR23" s="27">
        <v>18</v>
      </c>
      <c r="AS23" s="45">
        <v>31</v>
      </c>
      <c r="AT23" s="45">
        <v>0</v>
      </c>
      <c r="AU23" s="27">
        <v>0</v>
      </c>
      <c r="AV23" s="45">
        <v>22</v>
      </c>
      <c r="AW23" s="27">
        <v>1440</v>
      </c>
      <c r="AX23" s="27">
        <v>0</v>
      </c>
      <c r="AY23" s="4"/>
      <c r="AZ23" s="61">
        <v>801</v>
      </c>
      <c r="BA23" s="61">
        <v>992</v>
      </c>
      <c r="BB23" s="61">
        <v>899</v>
      </c>
      <c r="BC23" s="46">
        <f t="shared" si="2"/>
        <v>191</v>
      </c>
      <c r="BD23" s="46">
        <f t="shared" si="3"/>
        <v>8730.6120940994988</v>
      </c>
      <c r="BE23" s="109">
        <f t="shared" si="4"/>
        <v>37.458333333333336</v>
      </c>
      <c r="BF23" s="48">
        <v>0</v>
      </c>
      <c r="BG23" s="49">
        <v>0</v>
      </c>
      <c r="BH23" s="50">
        <v>24.4</v>
      </c>
      <c r="BI23" s="52">
        <v>22</v>
      </c>
      <c r="BJ23" s="52">
        <v>23</v>
      </c>
      <c r="BK23" s="52">
        <v>22.1</v>
      </c>
      <c r="BL23" s="52">
        <v>989.9</v>
      </c>
      <c r="BM23" s="50">
        <v>50.18</v>
      </c>
      <c r="BN23" s="53">
        <v>0.93759999999999999</v>
      </c>
      <c r="BO23" s="47">
        <v>95.1</v>
      </c>
      <c r="BP23" s="47">
        <v>86.3</v>
      </c>
      <c r="BQ23" s="54"/>
      <c r="BR23" s="46">
        <v>12785</v>
      </c>
      <c r="BS23" s="46">
        <v>12843</v>
      </c>
      <c r="BT23" s="56">
        <f t="shared" si="5"/>
        <v>58</v>
      </c>
      <c r="BU23" s="111">
        <f t="shared" si="15"/>
        <v>0</v>
      </c>
      <c r="BV23" s="47">
        <v>0</v>
      </c>
      <c r="BW23" s="47">
        <v>0</v>
      </c>
      <c r="BX23" s="47">
        <v>17.82</v>
      </c>
      <c r="BY23" s="47">
        <v>4</v>
      </c>
    </row>
    <row r="24" spans="1:77">
      <c r="A24" s="718"/>
      <c r="B24" s="24">
        <v>42992</v>
      </c>
      <c r="C24" s="25">
        <v>87.5</v>
      </c>
      <c r="D24" s="345">
        <v>0.56799999999999995</v>
      </c>
      <c r="E24" s="28">
        <v>97</v>
      </c>
      <c r="F24" s="28">
        <v>77</v>
      </c>
      <c r="G24" s="28">
        <v>24</v>
      </c>
      <c r="H24" s="28">
        <v>0</v>
      </c>
      <c r="I24" s="28">
        <v>24</v>
      </c>
      <c r="J24" s="28">
        <v>0</v>
      </c>
      <c r="K24" s="28">
        <v>0</v>
      </c>
      <c r="L24" s="28">
        <v>0</v>
      </c>
      <c r="M24" s="28">
        <v>0</v>
      </c>
      <c r="N24" s="28">
        <v>0</v>
      </c>
      <c r="O24" s="28">
        <v>0</v>
      </c>
      <c r="P24" s="28">
        <v>0</v>
      </c>
      <c r="Q24" s="116">
        <v>3521</v>
      </c>
      <c r="R24" s="117">
        <v>3019</v>
      </c>
      <c r="S24" s="118">
        <v>3019</v>
      </c>
      <c r="T24" s="119">
        <v>2951</v>
      </c>
      <c r="U24" s="119">
        <v>3049</v>
      </c>
      <c r="V24" s="28">
        <v>42</v>
      </c>
      <c r="W24" s="28">
        <v>0</v>
      </c>
      <c r="X24" s="28">
        <v>42</v>
      </c>
      <c r="Y24" s="28">
        <v>0</v>
      </c>
      <c r="Z24" s="28">
        <v>60</v>
      </c>
      <c r="AA24" s="28">
        <v>0</v>
      </c>
      <c r="AB24" s="32">
        <f t="shared" si="6"/>
        <v>98</v>
      </c>
      <c r="AC24" s="33">
        <f t="shared" si="7"/>
        <v>-68</v>
      </c>
      <c r="AD24" s="28">
        <v>130</v>
      </c>
      <c r="AE24" s="34">
        <f t="shared" si="8"/>
        <v>0.97724358974358971</v>
      </c>
      <c r="AF24" s="35">
        <f t="shared" si="9"/>
        <v>146.70833333333334</v>
      </c>
      <c r="AG24" s="34">
        <f t="shared" si="10"/>
        <v>0.83811417211019601</v>
      </c>
      <c r="AH24" s="36">
        <f t="shared" si="11"/>
        <v>1</v>
      </c>
      <c r="AI24" s="37">
        <f t="shared" si="12"/>
        <v>0.875</v>
      </c>
      <c r="AJ24" s="83">
        <v>7.8579999999999997</v>
      </c>
      <c r="AK24" s="84">
        <v>127.74</v>
      </c>
      <c r="AL24" s="40">
        <f t="shared" si="0"/>
        <v>1003.7809199999999</v>
      </c>
      <c r="AM24" s="83">
        <v>25.943999999999999</v>
      </c>
      <c r="AN24" s="86">
        <v>943</v>
      </c>
      <c r="AO24" s="42">
        <f t="shared" si="1"/>
        <v>24465.191999999999</v>
      </c>
      <c r="AP24" s="43">
        <f t="shared" si="13"/>
        <v>8630.6245069467968</v>
      </c>
      <c r="AQ24" s="122">
        <f t="shared" si="14"/>
        <v>125.79166666666667</v>
      </c>
      <c r="AR24" s="28">
        <v>0</v>
      </c>
      <c r="AS24" s="28">
        <v>0</v>
      </c>
      <c r="AT24" s="28">
        <v>0</v>
      </c>
      <c r="AU24" s="28">
        <v>0</v>
      </c>
      <c r="AV24" s="28">
        <v>18</v>
      </c>
      <c r="AW24" s="28">
        <v>1440</v>
      </c>
      <c r="AX24" s="28">
        <v>0</v>
      </c>
      <c r="AY24" s="4"/>
      <c r="AZ24" s="28">
        <v>1024</v>
      </c>
      <c r="BA24" s="28">
        <v>1005</v>
      </c>
      <c r="BB24" s="28">
        <v>1020</v>
      </c>
      <c r="BC24" s="46">
        <f t="shared" si="2"/>
        <v>-19</v>
      </c>
      <c r="BD24" s="46">
        <f t="shared" si="3"/>
        <v>8630.6245069467968</v>
      </c>
      <c r="BE24" s="109">
        <f t="shared" si="4"/>
        <v>42.5</v>
      </c>
      <c r="BF24" s="120">
        <v>0</v>
      </c>
      <c r="BG24" s="120">
        <v>0</v>
      </c>
      <c r="BH24" s="121">
        <v>24</v>
      </c>
      <c r="BI24" s="121">
        <v>27.59</v>
      </c>
      <c r="BJ24" s="121">
        <v>23.11</v>
      </c>
      <c r="BK24" s="121">
        <v>22.16</v>
      </c>
      <c r="BL24" s="122">
        <v>990.25</v>
      </c>
      <c r="BM24" s="122">
        <v>50.17</v>
      </c>
      <c r="BN24" s="123">
        <v>0.93759999999999999</v>
      </c>
      <c r="BO24" s="64">
        <v>95.83</v>
      </c>
      <c r="BP24" s="64">
        <v>86.32</v>
      </c>
      <c r="BQ24" s="54"/>
      <c r="BR24" s="65">
        <v>12624</v>
      </c>
      <c r="BS24" s="65">
        <v>12740</v>
      </c>
      <c r="BT24" s="56">
        <f t="shared" si="5"/>
        <v>116</v>
      </c>
      <c r="BU24" s="111">
        <f t="shared" si="15"/>
        <v>0</v>
      </c>
      <c r="BV24" s="122">
        <v>0</v>
      </c>
      <c r="BW24" s="122">
        <v>0</v>
      </c>
      <c r="BX24" s="375">
        <v>24</v>
      </c>
      <c r="BY24" s="375">
        <v>7</v>
      </c>
    </row>
    <row r="25" spans="1:77">
      <c r="A25" s="718"/>
      <c r="B25" s="24">
        <v>42993</v>
      </c>
      <c r="C25" s="25">
        <v>88.2</v>
      </c>
      <c r="D25" s="345">
        <v>0.62</v>
      </c>
      <c r="E25" s="124">
        <v>99</v>
      </c>
      <c r="F25" s="124">
        <v>80</v>
      </c>
      <c r="G25" s="27">
        <v>24</v>
      </c>
      <c r="H25" s="27">
        <v>0</v>
      </c>
      <c r="I25" s="27">
        <v>24</v>
      </c>
      <c r="J25" s="27">
        <v>0</v>
      </c>
      <c r="K25" s="29">
        <v>0</v>
      </c>
      <c r="L25" s="29">
        <v>0</v>
      </c>
      <c r="M25" s="29">
        <v>0</v>
      </c>
      <c r="N25" s="29">
        <v>0</v>
      </c>
      <c r="O25" s="29">
        <v>0</v>
      </c>
      <c r="P25" s="29">
        <v>0</v>
      </c>
      <c r="Q25" s="116">
        <v>3514</v>
      </c>
      <c r="R25" s="117">
        <v>3002</v>
      </c>
      <c r="S25" s="125">
        <v>3002</v>
      </c>
      <c r="T25" s="31">
        <v>2929</v>
      </c>
      <c r="U25" s="31">
        <v>3028</v>
      </c>
      <c r="V25" s="27">
        <v>42</v>
      </c>
      <c r="W25" s="27">
        <v>0</v>
      </c>
      <c r="X25" s="27">
        <v>41</v>
      </c>
      <c r="Y25" s="27">
        <v>0</v>
      </c>
      <c r="Z25" s="27">
        <v>60</v>
      </c>
      <c r="AA25" s="27">
        <v>0</v>
      </c>
      <c r="AB25" s="32">
        <f t="shared" si="6"/>
        <v>99</v>
      </c>
      <c r="AC25" s="33">
        <f t="shared" si="7"/>
        <v>-73</v>
      </c>
      <c r="AD25" s="28">
        <v>128</v>
      </c>
      <c r="AE25" s="34">
        <f t="shared" si="8"/>
        <v>0.98567708333333337</v>
      </c>
      <c r="AF25" s="35">
        <f t="shared" si="9"/>
        <v>146.41666666666666</v>
      </c>
      <c r="AG25" s="34">
        <f t="shared" si="10"/>
        <v>0.83352305065452481</v>
      </c>
      <c r="AH25" s="36">
        <f t="shared" si="11"/>
        <v>1</v>
      </c>
      <c r="AI25" s="37">
        <f t="shared" si="12"/>
        <v>0.87412587412587406</v>
      </c>
      <c r="AJ25" s="83">
        <v>7.8659999999999997</v>
      </c>
      <c r="AK25" s="84">
        <v>127.31</v>
      </c>
      <c r="AL25" s="40">
        <f t="shared" si="0"/>
        <v>1001.4204599999999</v>
      </c>
      <c r="AM25" s="83">
        <v>25.831</v>
      </c>
      <c r="AN25" s="86">
        <v>943</v>
      </c>
      <c r="AO25" s="42">
        <f t="shared" si="1"/>
        <v>24358.632999999998</v>
      </c>
      <c r="AP25" s="43">
        <f t="shared" si="13"/>
        <v>8658.2633868214398</v>
      </c>
      <c r="AQ25" s="40">
        <f t="shared" si="14"/>
        <v>125.08333333333333</v>
      </c>
      <c r="AR25" s="27">
        <v>0</v>
      </c>
      <c r="AS25" s="45">
        <v>0</v>
      </c>
      <c r="AT25" s="45">
        <v>0</v>
      </c>
      <c r="AU25" s="27">
        <v>0</v>
      </c>
      <c r="AV25" s="45">
        <v>18</v>
      </c>
      <c r="AW25" s="27">
        <v>1440</v>
      </c>
      <c r="AX25" s="27">
        <v>0</v>
      </c>
      <c r="AY25" s="4"/>
      <c r="AZ25" s="46">
        <v>1014</v>
      </c>
      <c r="BA25" s="46">
        <v>998</v>
      </c>
      <c r="BB25" s="46">
        <v>1016</v>
      </c>
      <c r="BC25" s="46">
        <f t="shared" si="2"/>
        <v>-16</v>
      </c>
      <c r="BD25" s="46">
        <f t="shared" si="3"/>
        <v>8658.2633868214398</v>
      </c>
      <c r="BE25" s="109">
        <f t="shared" si="4"/>
        <v>42.333333333333336</v>
      </c>
      <c r="BF25" s="48">
        <v>0</v>
      </c>
      <c r="BG25" s="49">
        <v>0</v>
      </c>
      <c r="BH25" s="50">
        <v>24</v>
      </c>
      <c r="BI25" s="52">
        <v>27.5</v>
      </c>
      <c r="BJ25" s="52">
        <v>23.04</v>
      </c>
      <c r="BK25" s="52">
        <v>22.21</v>
      </c>
      <c r="BL25" s="52">
        <v>989.63</v>
      </c>
      <c r="BM25" s="50">
        <v>50.18</v>
      </c>
      <c r="BN25" s="53">
        <v>0.93759999999999999</v>
      </c>
      <c r="BO25" s="64">
        <v>96.29</v>
      </c>
      <c r="BP25" s="64">
        <v>86.41</v>
      </c>
      <c r="BQ25" s="54"/>
      <c r="BR25" s="65">
        <v>12729</v>
      </c>
      <c r="BS25" s="65">
        <v>12800</v>
      </c>
      <c r="BT25" s="56">
        <f t="shared" si="5"/>
        <v>71</v>
      </c>
      <c r="BU25" s="111">
        <f t="shared" si="15"/>
        <v>0</v>
      </c>
      <c r="BV25" s="47">
        <v>0</v>
      </c>
      <c r="BW25" s="47">
        <v>0</v>
      </c>
      <c r="BX25" s="47">
        <v>24</v>
      </c>
      <c r="BY25" s="47">
        <v>6.56</v>
      </c>
    </row>
    <row r="26" spans="1:77">
      <c r="A26" s="718"/>
      <c r="B26" s="24">
        <v>42994</v>
      </c>
      <c r="C26" s="25">
        <v>89.7</v>
      </c>
      <c r="D26" s="345">
        <v>0.60799999999999998</v>
      </c>
      <c r="E26" s="28">
        <v>98</v>
      </c>
      <c r="F26" s="28">
        <v>78</v>
      </c>
      <c r="G26" s="27">
        <v>24</v>
      </c>
      <c r="H26" s="27">
        <v>0</v>
      </c>
      <c r="I26" s="27">
        <v>24</v>
      </c>
      <c r="J26" s="27">
        <v>0</v>
      </c>
      <c r="K26" s="29">
        <v>0</v>
      </c>
      <c r="L26" s="29">
        <v>0</v>
      </c>
      <c r="M26" s="29">
        <v>0</v>
      </c>
      <c r="N26" s="29">
        <v>0</v>
      </c>
      <c r="O26" s="29">
        <v>0</v>
      </c>
      <c r="P26" s="29">
        <v>0</v>
      </c>
      <c r="Q26" s="116">
        <v>3500</v>
      </c>
      <c r="R26" s="117">
        <v>2983</v>
      </c>
      <c r="S26" s="117">
        <v>2983</v>
      </c>
      <c r="T26" s="31">
        <v>2917</v>
      </c>
      <c r="U26" s="31">
        <v>3017</v>
      </c>
      <c r="V26" s="27">
        <v>42</v>
      </c>
      <c r="W26" s="28">
        <v>0</v>
      </c>
      <c r="X26" s="28">
        <v>41</v>
      </c>
      <c r="Y26" s="28">
        <v>0</v>
      </c>
      <c r="Z26" s="28">
        <v>60</v>
      </c>
      <c r="AA26" s="28">
        <v>0</v>
      </c>
      <c r="AB26" s="32">
        <f t="shared" si="6"/>
        <v>100</v>
      </c>
      <c r="AC26" s="33">
        <f t="shared" si="7"/>
        <v>-66</v>
      </c>
      <c r="AD26" s="28">
        <v>128</v>
      </c>
      <c r="AE26" s="34">
        <f t="shared" si="8"/>
        <v>0.98209635416666663</v>
      </c>
      <c r="AF26" s="35">
        <f t="shared" si="9"/>
        <v>145.83333333333334</v>
      </c>
      <c r="AG26" s="34">
        <f t="shared" si="10"/>
        <v>0.83342857142857141</v>
      </c>
      <c r="AH26" s="36">
        <f t="shared" si="11"/>
        <v>1</v>
      </c>
      <c r="AI26" s="37">
        <f t="shared" si="12"/>
        <v>0.87412587412587406</v>
      </c>
      <c r="AJ26" s="83">
        <v>7.835</v>
      </c>
      <c r="AK26" s="84">
        <v>126.36</v>
      </c>
      <c r="AL26" s="40">
        <f t="shared" si="0"/>
        <v>990.03059999999994</v>
      </c>
      <c r="AM26" s="83">
        <v>25.760999999999999</v>
      </c>
      <c r="AN26" s="86">
        <v>944</v>
      </c>
      <c r="AO26" s="42">
        <f t="shared" si="1"/>
        <v>24318.383999999998</v>
      </c>
      <c r="AP26" s="43">
        <f t="shared" si="13"/>
        <v>8676.1791566678075</v>
      </c>
      <c r="AQ26" s="40">
        <f t="shared" si="14"/>
        <v>124.29166666666667</v>
      </c>
      <c r="AR26" s="27">
        <v>0</v>
      </c>
      <c r="AS26" s="45">
        <v>0</v>
      </c>
      <c r="AT26" s="45">
        <v>0</v>
      </c>
      <c r="AU26" s="27">
        <v>0</v>
      </c>
      <c r="AV26" s="45">
        <v>18</v>
      </c>
      <c r="AW26" s="27">
        <v>1440</v>
      </c>
      <c r="AX26" s="27">
        <v>0</v>
      </c>
      <c r="AY26" s="4"/>
      <c r="AZ26" s="46">
        <v>1012</v>
      </c>
      <c r="BA26" s="46">
        <v>993</v>
      </c>
      <c r="BB26" s="46">
        <v>1012</v>
      </c>
      <c r="BC26" s="46">
        <f t="shared" si="2"/>
        <v>-19</v>
      </c>
      <c r="BD26" s="46">
        <f t="shared" si="3"/>
        <v>8676.1791566678075</v>
      </c>
      <c r="BE26" s="109">
        <f t="shared" si="4"/>
        <v>42.166666666666664</v>
      </c>
      <c r="BF26" s="48">
        <v>0</v>
      </c>
      <c r="BG26" s="49">
        <v>0</v>
      </c>
      <c r="BH26" s="50">
        <v>24</v>
      </c>
      <c r="BI26" s="52">
        <v>27.42</v>
      </c>
      <c r="BJ26" s="52">
        <v>23</v>
      </c>
      <c r="BK26" s="52">
        <v>22.13</v>
      </c>
      <c r="BL26" s="52">
        <v>988.96</v>
      </c>
      <c r="BM26" s="50">
        <v>50.18</v>
      </c>
      <c r="BN26" s="53">
        <v>0.9385</v>
      </c>
      <c r="BO26" s="64">
        <v>96.36</v>
      </c>
      <c r="BP26" s="64">
        <v>86.39</v>
      </c>
      <c r="BQ26" s="54"/>
      <c r="BR26" s="65">
        <v>12753</v>
      </c>
      <c r="BS26" s="65">
        <v>12836</v>
      </c>
      <c r="BT26" s="56">
        <f t="shared" si="5"/>
        <v>83</v>
      </c>
      <c r="BU26" s="111">
        <f t="shared" si="15"/>
        <v>0</v>
      </c>
      <c r="BV26" s="47">
        <v>0</v>
      </c>
      <c r="BW26" s="47">
        <v>0</v>
      </c>
      <c r="BX26" s="47">
        <v>24</v>
      </c>
      <c r="BY26" s="47">
        <v>6.38</v>
      </c>
    </row>
    <row r="27" spans="1:77" ht="12.75" customHeight="1">
      <c r="A27" s="727" t="s">
        <v>319</v>
      </c>
      <c r="B27" s="24">
        <v>42995</v>
      </c>
      <c r="C27" s="69">
        <v>90.49</v>
      </c>
      <c r="D27" s="70">
        <v>0.62229999999999996</v>
      </c>
      <c r="E27" s="72">
        <v>101</v>
      </c>
      <c r="F27" s="72">
        <v>81</v>
      </c>
      <c r="G27" s="72">
        <v>24</v>
      </c>
      <c r="H27" s="72">
        <v>0</v>
      </c>
      <c r="I27" s="72">
        <v>24</v>
      </c>
      <c r="J27" s="72">
        <v>0</v>
      </c>
      <c r="K27" s="126">
        <v>0</v>
      </c>
      <c r="L27" s="126">
        <v>0</v>
      </c>
      <c r="M27" s="126">
        <v>0</v>
      </c>
      <c r="N27" s="126">
        <v>0</v>
      </c>
      <c r="O27" s="126">
        <v>0</v>
      </c>
      <c r="P27" s="126">
        <v>0</v>
      </c>
      <c r="Q27" s="127">
        <v>3492</v>
      </c>
      <c r="R27" s="128">
        <v>2971</v>
      </c>
      <c r="S27" s="128">
        <v>2971</v>
      </c>
      <c r="T27" s="76">
        <v>2903</v>
      </c>
      <c r="U27" s="76">
        <v>3001</v>
      </c>
      <c r="V27" s="72">
        <v>42</v>
      </c>
      <c r="W27" s="72">
        <v>0</v>
      </c>
      <c r="X27" s="72">
        <v>41</v>
      </c>
      <c r="Y27" s="72">
        <v>0</v>
      </c>
      <c r="Z27" s="72">
        <v>60</v>
      </c>
      <c r="AA27" s="72">
        <v>0</v>
      </c>
      <c r="AB27" s="77">
        <f t="shared" si="6"/>
        <v>98</v>
      </c>
      <c r="AC27" s="78">
        <f t="shared" si="7"/>
        <v>-68</v>
      </c>
      <c r="AD27" s="72">
        <v>127</v>
      </c>
      <c r="AE27" s="79">
        <f t="shared" si="8"/>
        <v>0.98458005249343827</v>
      </c>
      <c r="AF27" s="80">
        <f t="shared" si="9"/>
        <v>145.5</v>
      </c>
      <c r="AG27" s="79">
        <f t="shared" si="10"/>
        <v>0.83132875143184426</v>
      </c>
      <c r="AH27" s="81">
        <f t="shared" si="11"/>
        <v>1</v>
      </c>
      <c r="AI27" s="82">
        <f t="shared" si="12"/>
        <v>0.87412587412587406</v>
      </c>
      <c r="AJ27" s="83">
        <v>7.8860000000000001</v>
      </c>
      <c r="AK27" s="84">
        <v>125.88</v>
      </c>
      <c r="AL27" s="103">
        <f t="shared" si="0"/>
        <v>992.68967999999995</v>
      </c>
      <c r="AM27" s="83">
        <v>25.611000000000001</v>
      </c>
      <c r="AN27" s="86">
        <v>944</v>
      </c>
      <c r="AO27" s="87">
        <f t="shared" si="1"/>
        <v>24176.784</v>
      </c>
      <c r="AP27" s="88">
        <f t="shared" si="13"/>
        <v>8670.1597244230088</v>
      </c>
      <c r="AQ27" s="103">
        <f t="shared" si="14"/>
        <v>123.79166666666667</v>
      </c>
      <c r="AR27" s="71">
        <v>0</v>
      </c>
      <c r="AS27" s="91">
        <v>0</v>
      </c>
      <c r="AT27" s="91">
        <v>0</v>
      </c>
      <c r="AU27" s="71">
        <v>0</v>
      </c>
      <c r="AV27" s="91">
        <v>18</v>
      </c>
      <c r="AW27" s="71">
        <v>1440</v>
      </c>
      <c r="AX27" s="71">
        <v>0</v>
      </c>
      <c r="AY27" s="4"/>
      <c r="AZ27" s="92">
        <v>1005</v>
      </c>
      <c r="BA27" s="92">
        <v>988</v>
      </c>
      <c r="BB27" s="92">
        <v>1008</v>
      </c>
      <c r="BC27" s="92">
        <f t="shared" si="2"/>
        <v>-17</v>
      </c>
      <c r="BD27" s="92">
        <f t="shared" si="3"/>
        <v>8670.1597244230088</v>
      </c>
      <c r="BE27" s="94">
        <f t="shared" si="4"/>
        <v>42</v>
      </c>
      <c r="BF27" s="129">
        <v>0</v>
      </c>
      <c r="BG27" s="130">
        <v>0</v>
      </c>
      <c r="BH27" s="131">
        <v>24</v>
      </c>
      <c r="BI27" s="132">
        <v>27.31</v>
      </c>
      <c r="BJ27" s="132">
        <v>22.94</v>
      </c>
      <c r="BK27" s="132">
        <v>22.11</v>
      </c>
      <c r="BL27" s="132">
        <v>988.88</v>
      </c>
      <c r="BM27" s="132">
        <v>50.14</v>
      </c>
      <c r="BN27" s="133">
        <v>0.93789999999999996</v>
      </c>
      <c r="BO27" s="134">
        <v>96.58</v>
      </c>
      <c r="BP27" s="134">
        <v>86.41</v>
      </c>
      <c r="BQ27" s="131"/>
      <c r="BR27" s="134">
        <v>12764</v>
      </c>
      <c r="BS27" s="134">
        <v>12870</v>
      </c>
      <c r="BT27" s="56">
        <f t="shared" si="5"/>
        <v>106</v>
      </c>
      <c r="BU27" s="457">
        <f t="shared" si="15"/>
        <v>0</v>
      </c>
      <c r="BV27" s="94">
        <v>0</v>
      </c>
      <c r="BW27" s="94">
        <v>0</v>
      </c>
      <c r="BX27" s="94">
        <v>24</v>
      </c>
      <c r="BY27" s="94">
        <v>6.8</v>
      </c>
    </row>
    <row r="28" spans="1:77">
      <c r="A28" s="727"/>
      <c r="B28" s="24">
        <v>42996</v>
      </c>
      <c r="C28" s="69">
        <v>90.36</v>
      </c>
      <c r="D28" s="70">
        <v>0.59960000000000002</v>
      </c>
      <c r="E28" s="72">
        <v>102</v>
      </c>
      <c r="F28" s="72">
        <v>79</v>
      </c>
      <c r="G28" s="72">
        <v>24</v>
      </c>
      <c r="H28" s="72">
        <v>0</v>
      </c>
      <c r="I28" s="72">
        <v>24</v>
      </c>
      <c r="J28" s="72">
        <v>0</v>
      </c>
      <c r="K28" s="126">
        <v>0</v>
      </c>
      <c r="L28" s="126">
        <v>0</v>
      </c>
      <c r="M28" s="126">
        <v>0</v>
      </c>
      <c r="N28" s="126">
        <v>0</v>
      </c>
      <c r="O28" s="126">
        <v>12</v>
      </c>
      <c r="P28" s="126">
        <v>0</v>
      </c>
      <c r="Q28" s="127">
        <v>3498</v>
      </c>
      <c r="R28" s="75">
        <v>3169</v>
      </c>
      <c r="S28" s="75">
        <v>3169</v>
      </c>
      <c r="T28" s="76">
        <v>3110</v>
      </c>
      <c r="U28" s="76">
        <v>3216</v>
      </c>
      <c r="V28" s="72">
        <v>42</v>
      </c>
      <c r="W28" s="72">
        <v>0</v>
      </c>
      <c r="X28" s="72">
        <v>41</v>
      </c>
      <c r="Y28" s="72">
        <v>0</v>
      </c>
      <c r="Z28" s="72">
        <v>60</v>
      </c>
      <c r="AA28" s="72">
        <v>0</v>
      </c>
      <c r="AB28" s="77">
        <f t="shared" si="6"/>
        <v>106</v>
      </c>
      <c r="AC28" s="78">
        <f t="shared" si="7"/>
        <v>-59</v>
      </c>
      <c r="AD28" s="72">
        <v>144</v>
      </c>
      <c r="AE28" s="79">
        <f t="shared" si="8"/>
        <v>0.93055555555555558</v>
      </c>
      <c r="AF28" s="80">
        <f t="shared" si="9"/>
        <v>145.75</v>
      </c>
      <c r="AG28" s="79">
        <f t="shared" si="10"/>
        <v>0.88907947398513432</v>
      </c>
      <c r="AH28" s="81">
        <f t="shared" si="11"/>
        <v>1</v>
      </c>
      <c r="AI28" s="82">
        <f t="shared" si="12"/>
        <v>0.93706293706293708</v>
      </c>
      <c r="AJ28" s="83">
        <v>7.8739999999999997</v>
      </c>
      <c r="AK28" s="84">
        <v>128.41999999999999</v>
      </c>
      <c r="AL28" s="103">
        <f t="shared" si="0"/>
        <v>1011.1790799999999</v>
      </c>
      <c r="AM28" s="83">
        <v>27.972000000000001</v>
      </c>
      <c r="AN28" s="86">
        <v>944</v>
      </c>
      <c r="AO28" s="87">
        <f t="shared" si="1"/>
        <v>26405.568000000003</v>
      </c>
      <c r="AP28" s="88">
        <f t="shared" si="13"/>
        <v>8815.6743022508053</v>
      </c>
      <c r="AQ28" s="103">
        <f t="shared" si="14"/>
        <v>132.04166666666666</v>
      </c>
      <c r="AR28" s="71">
        <v>0</v>
      </c>
      <c r="AS28" s="91">
        <v>0</v>
      </c>
      <c r="AT28" s="71">
        <v>0</v>
      </c>
      <c r="AU28" s="71">
        <v>0</v>
      </c>
      <c r="AV28" s="91">
        <v>18</v>
      </c>
      <c r="AW28" s="71">
        <v>720</v>
      </c>
      <c r="AX28" s="71">
        <v>0</v>
      </c>
      <c r="AY28" s="4"/>
      <c r="AZ28" s="92">
        <v>1007</v>
      </c>
      <c r="BA28" s="92">
        <v>991</v>
      </c>
      <c r="BB28" s="92">
        <v>1218</v>
      </c>
      <c r="BC28" s="92">
        <f t="shared" si="2"/>
        <v>-16</v>
      </c>
      <c r="BD28" s="92">
        <f t="shared" si="3"/>
        <v>8815.6743022508053</v>
      </c>
      <c r="BE28" s="94">
        <f t="shared" si="4"/>
        <v>50.75</v>
      </c>
      <c r="BF28" s="129">
        <v>1.204</v>
      </c>
      <c r="BG28" s="130">
        <v>1.179</v>
      </c>
      <c r="BH28" s="131">
        <v>24</v>
      </c>
      <c r="BI28" s="132">
        <v>27.25</v>
      </c>
      <c r="BJ28" s="132">
        <v>22.98</v>
      </c>
      <c r="BK28" s="132">
        <v>22.08</v>
      </c>
      <c r="BL28" s="135">
        <v>987.6</v>
      </c>
      <c r="BM28" s="132">
        <v>50.14</v>
      </c>
      <c r="BN28" s="133">
        <v>0.93700000000000006</v>
      </c>
      <c r="BO28" s="134">
        <v>96.37</v>
      </c>
      <c r="BP28" s="134">
        <v>86.32</v>
      </c>
      <c r="BQ28" s="131"/>
      <c r="BR28" s="134">
        <v>12707</v>
      </c>
      <c r="BS28" s="134">
        <v>12837</v>
      </c>
      <c r="BT28" s="56">
        <f t="shared" si="5"/>
        <v>130</v>
      </c>
      <c r="BU28" s="457">
        <f t="shared" si="15"/>
        <v>2.383</v>
      </c>
      <c r="BV28" s="94">
        <v>12</v>
      </c>
      <c r="BW28" s="94">
        <v>12</v>
      </c>
      <c r="BX28" s="94">
        <v>24</v>
      </c>
      <c r="BY28" s="94">
        <v>5.47</v>
      </c>
    </row>
    <row r="29" spans="1:77">
      <c r="A29" s="727"/>
      <c r="B29" s="24">
        <v>42997</v>
      </c>
      <c r="C29" s="69">
        <v>88.89</v>
      </c>
      <c r="D29" s="70">
        <v>0.59119999999999995</v>
      </c>
      <c r="E29" s="72">
        <v>102</v>
      </c>
      <c r="F29" s="72">
        <v>77</v>
      </c>
      <c r="G29" s="72">
        <v>24</v>
      </c>
      <c r="H29" s="72">
        <v>0</v>
      </c>
      <c r="I29" s="72">
        <v>24</v>
      </c>
      <c r="J29" s="72">
        <v>0</v>
      </c>
      <c r="K29" s="126">
        <v>0</v>
      </c>
      <c r="L29" s="126">
        <v>0</v>
      </c>
      <c r="M29" s="126">
        <v>0</v>
      </c>
      <c r="N29" s="126">
        <v>0</v>
      </c>
      <c r="O29" s="126">
        <v>12</v>
      </c>
      <c r="P29" s="126">
        <v>0</v>
      </c>
      <c r="Q29" s="127">
        <v>3509</v>
      </c>
      <c r="R29" s="75">
        <v>3183</v>
      </c>
      <c r="S29" s="75">
        <v>3183</v>
      </c>
      <c r="T29" s="76">
        <v>3116</v>
      </c>
      <c r="U29" s="76">
        <v>3223</v>
      </c>
      <c r="V29" s="72">
        <v>42</v>
      </c>
      <c r="W29" s="72">
        <v>0</v>
      </c>
      <c r="X29" s="72">
        <v>42</v>
      </c>
      <c r="Y29" s="72">
        <v>0</v>
      </c>
      <c r="Z29" s="72">
        <v>60</v>
      </c>
      <c r="AA29" s="72">
        <v>0</v>
      </c>
      <c r="AB29" s="77">
        <f t="shared" si="6"/>
        <v>107</v>
      </c>
      <c r="AC29" s="78">
        <f t="shared" si="7"/>
        <v>-67</v>
      </c>
      <c r="AD29" s="72">
        <v>143</v>
      </c>
      <c r="AE29" s="79">
        <f t="shared" si="8"/>
        <v>0.9391025641025641</v>
      </c>
      <c r="AF29" s="80">
        <f t="shared" si="9"/>
        <v>146.20833333333334</v>
      </c>
      <c r="AG29" s="79">
        <f t="shared" si="10"/>
        <v>0.88800227985180968</v>
      </c>
      <c r="AH29" s="81">
        <f t="shared" si="11"/>
        <v>1</v>
      </c>
      <c r="AI29" s="82">
        <f t="shared" si="12"/>
        <v>0.94097222222222221</v>
      </c>
      <c r="AJ29" s="83">
        <v>7.8630000000000004</v>
      </c>
      <c r="AK29" s="84">
        <v>125.79</v>
      </c>
      <c r="AL29" s="103">
        <f t="shared" si="0"/>
        <v>989.08677000000012</v>
      </c>
      <c r="AM29" s="83">
        <v>27.969000000000001</v>
      </c>
      <c r="AN29" s="86">
        <v>946</v>
      </c>
      <c r="AO29" s="87">
        <f t="shared" si="1"/>
        <v>26458.674000000003</v>
      </c>
      <c r="AP29" s="88">
        <f t="shared" si="13"/>
        <v>8808.6523652118103</v>
      </c>
      <c r="AQ29" s="103">
        <f t="shared" si="14"/>
        <v>132.625</v>
      </c>
      <c r="AR29" s="71">
        <v>0</v>
      </c>
      <c r="AS29" s="91">
        <v>0</v>
      </c>
      <c r="AT29" s="91">
        <v>0</v>
      </c>
      <c r="AU29" s="71">
        <v>0</v>
      </c>
      <c r="AV29" s="91">
        <v>17</v>
      </c>
      <c r="AW29" s="71">
        <v>720</v>
      </c>
      <c r="AX29" s="71">
        <v>0</v>
      </c>
      <c r="AY29" s="4"/>
      <c r="AZ29" s="92">
        <v>1014</v>
      </c>
      <c r="BA29" s="92">
        <v>995</v>
      </c>
      <c r="BB29" s="92">
        <v>1214</v>
      </c>
      <c r="BC29" s="92">
        <f t="shared" si="2"/>
        <v>-19</v>
      </c>
      <c r="BD29" s="92">
        <f t="shared" si="3"/>
        <v>8808.6523652118103</v>
      </c>
      <c r="BE29" s="94">
        <f t="shared" si="4"/>
        <v>50.583333333333336</v>
      </c>
      <c r="BF29" s="129">
        <v>1.1679999999999999</v>
      </c>
      <c r="BG29" s="130">
        <v>1.1579999999999999</v>
      </c>
      <c r="BH29" s="131">
        <v>24</v>
      </c>
      <c r="BI29" s="132">
        <v>27.39</v>
      </c>
      <c r="BJ29" s="132">
        <v>23.06</v>
      </c>
      <c r="BK29" s="132">
        <v>22.18</v>
      </c>
      <c r="BL29" s="135">
        <v>986.3</v>
      </c>
      <c r="BM29" s="131">
        <v>50.18</v>
      </c>
      <c r="BN29" s="133">
        <v>0.93769999999999998</v>
      </c>
      <c r="BO29" s="134">
        <v>96.12</v>
      </c>
      <c r="BP29" s="134">
        <v>86.24</v>
      </c>
      <c r="BQ29" s="131"/>
      <c r="BR29" s="134">
        <v>12687</v>
      </c>
      <c r="BS29" s="134">
        <v>12818</v>
      </c>
      <c r="BT29" s="56">
        <f t="shared" si="5"/>
        <v>131</v>
      </c>
      <c r="BU29" s="457">
        <f t="shared" si="15"/>
        <v>2.3259999999999996</v>
      </c>
      <c r="BV29" s="94">
        <v>12</v>
      </c>
      <c r="BW29" s="94">
        <v>12</v>
      </c>
      <c r="BX29" s="94">
        <v>24</v>
      </c>
      <c r="BY29" s="94">
        <v>5.93</v>
      </c>
    </row>
    <row r="30" spans="1:77">
      <c r="A30" s="727"/>
      <c r="B30" s="24">
        <v>42998</v>
      </c>
      <c r="C30" s="69">
        <v>87.2</v>
      </c>
      <c r="D30" s="70">
        <v>0.626</v>
      </c>
      <c r="E30" s="72">
        <v>100</v>
      </c>
      <c r="F30" s="72">
        <v>77</v>
      </c>
      <c r="G30" s="72">
        <v>24</v>
      </c>
      <c r="H30" s="72">
        <v>0</v>
      </c>
      <c r="I30" s="72">
        <v>24</v>
      </c>
      <c r="J30" s="72">
        <v>0</v>
      </c>
      <c r="K30" s="126">
        <v>0</v>
      </c>
      <c r="L30" s="126">
        <v>0</v>
      </c>
      <c r="M30" s="126">
        <v>0</v>
      </c>
      <c r="N30" s="126">
        <v>0</v>
      </c>
      <c r="O30" s="126">
        <v>12</v>
      </c>
      <c r="P30" s="126">
        <v>0</v>
      </c>
      <c r="Q30" s="127">
        <v>3526</v>
      </c>
      <c r="R30" s="75">
        <v>3174</v>
      </c>
      <c r="S30" s="75">
        <v>3174</v>
      </c>
      <c r="T30" s="76">
        <v>3104</v>
      </c>
      <c r="U30" s="76">
        <v>3212</v>
      </c>
      <c r="V30" s="72">
        <v>42</v>
      </c>
      <c r="W30" s="72">
        <v>0</v>
      </c>
      <c r="X30" s="72">
        <v>41</v>
      </c>
      <c r="Y30" s="72">
        <v>0</v>
      </c>
      <c r="Z30" s="72">
        <v>60</v>
      </c>
      <c r="AA30" s="72">
        <v>0</v>
      </c>
      <c r="AB30" s="77">
        <f t="shared" si="6"/>
        <v>108</v>
      </c>
      <c r="AC30" s="78">
        <f t="shared" si="7"/>
        <v>-70</v>
      </c>
      <c r="AD30" s="72">
        <v>142</v>
      </c>
      <c r="AE30" s="79">
        <f t="shared" si="8"/>
        <v>0.94248826291079812</v>
      </c>
      <c r="AF30" s="80">
        <f t="shared" si="9"/>
        <v>146.91666666666666</v>
      </c>
      <c r="AG30" s="79">
        <f t="shared" si="10"/>
        <v>0.88031764038570615</v>
      </c>
      <c r="AH30" s="81">
        <f t="shared" si="11"/>
        <v>1</v>
      </c>
      <c r="AI30" s="82">
        <f t="shared" si="12"/>
        <v>0.93706293706293708</v>
      </c>
      <c r="AJ30" s="83">
        <v>7.87</v>
      </c>
      <c r="AK30" s="84">
        <v>124.97</v>
      </c>
      <c r="AL30" s="103">
        <f t="shared" si="0"/>
        <v>983.51390000000004</v>
      </c>
      <c r="AM30" s="83">
        <v>27.824000000000002</v>
      </c>
      <c r="AN30" s="86">
        <v>947</v>
      </c>
      <c r="AO30" s="87">
        <f t="shared" si="1"/>
        <v>26349.328000000001</v>
      </c>
      <c r="AP30" s="88">
        <f t="shared" si="13"/>
        <v>8805.6836018041249</v>
      </c>
      <c r="AQ30" s="103">
        <f t="shared" si="14"/>
        <v>132.25</v>
      </c>
      <c r="AR30" s="71">
        <v>0</v>
      </c>
      <c r="AS30" s="91">
        <v>0</v>
      </c>
      <c r="AT30" s="91">
        <v>0</v>
      </c>
      <c r="AU30" s="71">
        <v>0</v>
      </c>
      <c r="AV30" s="91">
        <v>18</v>
      </c>
      <c r="AW30" s="71">
        <v>720</v>
      </c>
      <c r="AX30" s="71">
        <v>0</v>
      </c>
      <c r="AY30" s="4"/>
      <c r="AZ30" s="92">
        <v>1014</v>
      </c>
      <c r="BA30" s="92">
        <v>996</v>
      </c>
      <c r="BB30" s="92">
        <v>1202</v>
      </c>
      <c r="BC30" s="92">
        <f t="shared" si="2"/>
        <v>-18</v>
      </c>
      <c r="BD30" s="92">
        <f t="shared" si="3"/>
        <v>8805.6836018041249</v>
      </c>
      <c r="BE30" s="94">
        <f t="shared" si="4"/>
        <v>50.083333333333336</v>
      </c>
      <c r="BF30" s="129">
        <v>1.095</v>
      </c>
      <c r="BG30" s="130">
        <v>1.0820000000000001</v>
      </c>
      <c r="BH30" s="131">
        <v>24</v>
      </c>
      <c r="BI30" s="132">
        <v>27.32</v>
      </c>
      <c r="BJ30" s="135">
        <v>23.03</v>
      </c>
      <c r="BK30" s="132">
        <v>22.06</v>
      </c>
      <c r="BL30" s="132">
        <v>986</v>
      </c>
      <c r="BM30" s="132">
        <v>50.1</v>
      </c>
      <c r="BN30" s="133">
        <v>0.93799999999999994</v>
      </c>
      <c r="BO30" s="134">
        <v>96.33</v>
      </c>
      <c r="BP30" s="131">
        <v>86.34</v>
      </c>
      <c r="BQ30" s="131"/>
      <c r="BR30" s="134">
        <v>12668</v>
      </c>
      <c r="BS30" s="92">
        <v>12804</v>
      </c>
      <c r="BT30" s="56">
        <f t="shared" si="5"/>
        <v>136</v>
      </c>
      <c r="BU30" s="457">
        <f t="shared" si="15"/>
        <v>2.177</v>
      </c>
      <c r="BV30" s="94">
        <v>12</v>
      </c>
      <c r="BW30" s="94">
        <v>12</v>
      </c>
      <c r="BX30" s="94">
        <v>24</v>
      </c>
      <c r="BY30" s="94">
        <v>5.8</v>
      </c>
    </row>
    <row r="31" spans="1:77">
      <c r="A31" s="727"/>
      <c r="B31" s="24">
        <v>42999</v>
      </c>
      <c r="C31" s="69">
        <v>87</v>
      </c>
      <c r="D31" s="70">
        <v>0.63</v>
      </c>
      <c r="E31" s="72">
        <v>99</v>
      </c>
      <c r="F31" s="72">
        <v>76</v>
      </c>
      <c r="G31" s="72">
        <v>24</v>
      </c>
      <c r="H31" s="72">
        <v>0</v>
      </c>
      <c r="I31" s="72">
        <v>24</v>
      </c>
      <c r="J31" s="72">
        <v>0</v>
      </c>
      <c r="K31" s="106">
        <v>0</v>
      </c>
      <c r="L31" s="106">
        <v>0</v>
      </c>
      <c r="M31" s="106">
        <v>0</v>
      </c>
      <c r="N31" s="106">
        <v>0</v>
      </c>
      <c r="O31" s="106">
        <v>12</v>
      </c>
      <c r="P31" s="106">
        <v>0</v>
      </c>
      <c r="Q31" s="127">
        <v>3527</v>
      </c>
      <c r="R31" s="320">
        <v>3182</v>
      </c>
      <c r="S31" s="75">
        <v>3182</v>
      </c>
      <c r="T31" s="76">
        <v>3113</v>
      </c>
      <c r="U31" s="76">
        <v>3218</v>
      </c>
      <c r="V31" s="72">
        <v>42</v>
      </c>
      <c r="W31" s="72">
        <v>0</v>
      </c>
      <c r="X31" s="72">
        <v>41</v>
      </c>
      <c r="Y31" s="72">
        <v>0</v>
      </c>
      <c r="Z31" s="72">
        <v>60</v>
      </c>
      <c r="AA31" s="72">
        <v>0</v>
      </c>
      <c r="AB31" s="77">
        <f t="shared" si="6"/>
        <v>105</v>
      </c>
      <c r="AC31" s="78">
        <f t="shared" si="7"/>
        <v>-69</v>
      </c>
      <c r="AD31" s="72">
        <v>143</v>
      </c>
      <c r="AE31" s="79">
        <f t="shared" si="8"/>
        <v>0.93764568764568768</v>
      </c>
      <c r="AF31" s="80">
        <f t="shared" si="9"/>
        <v>146.95833333333334</v>
      </c>
      <c r="AG31" s="79">
        <f t="shared" si="10"/>
        <v>0.88261979018996317</v>
      </c>
      <c r="AH31" s="81">
        <f t="shared" si="11"/>
        <v>1</v>
      </c>
      <c r="AI31" s="82">
        <f t="shared" si="12"/>
        <v>0.94055944055944063</v>
      </c>
      <c r="AJ31" s="83">
        <v>7.89</v>
      </c>
      <c r="AK31" s="84">
        <v>126.25</v>
      </c>
      <c r="AL31" s="103">
        <f t="shared" si="0"/>
        <v>996.11249999999995</v>
      </c>
      <c r="AM31" s="83">
        <v>27.882999999999999</v>
      </c>
      <c r="AN31" s="86">
        <v>947</v>
      </c>
      <c r="AO31" s="87">
        <f t="shared" si="1"/>
        <v>26405.201000000001</v>
      </c>
      <c r="AP31" s="88">
        <f t="shared" si="13"/>
        <v>8802.2208480565369</v>
      </c>
      <c r="AQ31" s="103">
        <f t="shared" si="14"/>
        <v>132.58333333333334</v>
      </c>
      <c r="AR31" s="71">
        <v>0</v>
      </c>
      <c r="AS31" s="91">
        <v>0</v>
      </c>
      <c r="AT31" s="91">
        <v>0</v>
      </c>
      <c r="AU31" s="71">
        <v>0</v>
      </c>
      <c r="AV31" s="91">
        <v>17</v>
      </c>
      <c r="AW31" s="71">
        <v>720</v>
      </c>
      <c r="AX31" s="71">
        <v>0</v>
      </c>
      <c r="AY31" s="4"/>
      <c r="AZ31" s="92">
        <v>1012</v>
      </c>
      <c r="BA31" s="92">
        <v>995</v>
      </c>
      <c r="BB31" s="92">
        <v>1211</v>
      </c>
      <c r="BC31" s="92">
        <f t="shared" si="2"/>
        <v>-17</v>
      </c>
      <c r="BD31" s="92">
        <f t="shared" si="3"/>
        <v>8802.2208480565369</v>
      </c>
      <c r="BE31" s="94">
        <f t="shared" si="4"/>
        <v>50.458333333333336</v>
      </c>
      <c r="BF31" s="129">
        <v>1.1519999999999999</v>
      </c>
      <c r="BG31" s="130">
        <v>1.1240000000000001</v>
      </c>
      <c r="BH31" s="333">
        <v>24</v>
      </c>
      <c r="BI31" s="131">
        <v>27.27</v>
      </c>
      <c r="BJ31" s="132">
        <v>23.02</v>
      </c>
      <c r="BK31" s="132">
        <v>22.16</v>
      </c>
      <c r="BL31" s="132">
        <v>986.1</v>
      </c>
      <c r="BM31" s="131">
        <v>50.17</v>
      </c>
      <c r="BN31" s="133">
        <v>0.93759999999999999</v>
      </c>
      <c r="BO31" s="134">
        <v>96.28</v>
      </c>
      <c r="BP31" s="131">
        <v>86.34</v>
      </c>
      <c r="BQ31" s="131"/>
      <c r="BR31" s="134">
        <v>12644</v>
      </c>
      <c r="BS31" s="92">
        <v>12793</v>
      </c>
      <c r="BT31" s="56">
        <f t="shared" si="5"/>
        <v>149</v>
      </c>
      <c r="BU31" s="457">
        <f t="shared" si="15"/>
        <v>2.2759999999999998</v>
      </c>
      <c r="BV31" s="94">
        <v>12</v>
      </c>
      <c r="BW31" s="94">
        <v>12</v>
      </c>
      <c r="BX31" s="94">
        <v>24</v>
      </c>
      <c r="BY31" s="94">
        <v>5.8</v>
      </c>
    </row>
    <row r="32" spans="1:77">
      <c r="A32" s="727"/>
      <c r="B32" s="24">
        <v>43000</v>
      </c>
      <c r="C32" s="103">
        <v>87</v>
      </c>
      <c r="D32" s="70">
        <v>0.61</v>
      </c>
      <c r="E32" s="71">
        <v>100</v>
      </c>
      <c r="F32" s="71">
        <v>77</v>
      </c>
      <c r="G32" s="72">
        <v>24</v>
      </c>
      <c r="H32" s="72">
        <v>0</v>
      </c>
      <c r="I32" s="72">
        <v>24</v>
      </c>
      <c r="J32" s="72">
        <v>0</v>
      </c>
      <c r="K32" s="106">
        <v>0</v>
      </c>
      <c r="L32" s="106">
        <v>0</v>
      </c>
      <c r="M32" s="106">
        <v>0</v>
      </c>
      <c r="N32" s="106">
        <v>0</v>
      </c>
      <c r="O32" s="106">
        <v>12</v>
      </c>
      <c r="P32" s="106">
        <v>0</v>
      </c>
      <c r="Q32" s="106">
        <v>3519</v>
      </c>
      <c r="R32" s="75">
        <v>3187</v>
      </c>
      <c r="S32" s="75">
        <v>3187</v>
      </c>
      <c r="T32" s="76">
        <v>3120</v>
      </c>
      <c r="U32" s="76">
        <v>3228</v>
      </c>
      <c r="V32" s="72">
        <v>42</v>
      </c>
      <c r="W32" s="72">
        <v>0</v>
      </c>
      <c r="X32" s="72">
        <v>41</v>
      </c>
      <c r="Y32" s="72">
        <v>0</v>
      </c>
      <c r="Z32" s="72">
        <v>60</v>
      </c>
      <c r="AA32" s="72">
        <v>0</v>
      </c>
      <c r="AB32" s="77">
        <f t="shared" si="6"/>
        <v>108</v>
      </c>
      <c r="AC32" s="78">
        <f t="shared" si="7"/>
        <v>-67</v>
      </c>
      <c r="AD32" s="72">
        <v>143</v>
      </c>
      <c r="AE32" s="79">
        <f t="shared" si="8"/>
        <v>0.94055944055944052</v>
      </c>
      <c r="AF32" s="80">
        <f t="shared" si="9"/>
        <v>146.625</v>
      </c>
      <c r="AG32" s="79">
        <f t="shared" si="10"/>
        <v>0.88661551577152597</v>
      </c>
      <c r="AH32" s="81">
        <f t="shared" si="11"/>
        <v>1</v>
      </c>
      <c r="AI32" s="82">
        <f t="shared" si="12"/>
        <v>0.94055944055944063</v>
      </c>
      <c r="AJ32" s="83">
        <v>7.8849999999999998</v>
      </c>
      <c r="AK32" s="84">
        <v>125.92</v>
      </c>
      <c r="AL32" s="103">
        <f t="shared" si="0"/>
        <v>992.87919999999997</v>
      </c>
      <c r="AM32" s="83">
        <v>27.951000000000001</v>
      </c>
      <c r="AN32" s="86">
        <v>947</v>
      </c>
      <c r="AO32" s="87">
        <f t="shared" si="1"/>
        <v>26469.597000000002</v>
      </c>
      <c r="AP32" s="88">
        <f t="shared" si="13"/>
        <v>8802.0757051282053</v>
      </c>
      <c r="AQ32" s="103">
        <f t="shared" si="14"/>
        <v>132.79166666666666</v>
      </c>
      <c r="AR32" s="71">
        <v>0</v>
      </c>
      <c r="AS32" s="91">
        <v>0</v>
      </c>
      <c r="AT32" s="71">
        <v>0</v>
      </c>
      <c r="AU32" s="71">
        <v>0</v>
      </c>
      <c r="AV32" s="91">
        <v>17</v>
      </c>
      <c r="AW32" s="71">
        <v>720</v>
      </c>
      <c r="AX32" s="71">
        <v>0</v>
      </c>
      <c r="AY32" s="4"/>
      <c r="AZ32" s="92">
        <v>1016</v>
      </c>
      <c r="BA32" s="92">
        <v>999</v>
      </c>
      <c r="BB32" s="92">
        <v>1213</v>
      </c>
      <c r="BC32" s="92">
        <f t="shared" si="2"/>
        <v>-17</v>
      </c>
      <c r="BD32" s="92">
        <f t="shared" si="3"/>
        <v>8802.0757051282053</v>
      </c>
      <c r="BE32" s="94">
        <f t="shared" si="4"/>
        <v>50.541666666666664</v>
      </c>
      <c r="BF32" s="129">
        <v>1.143</v>
      </c>
      <c r="BG32" s="130">
        <v>1.133</v>
      </c>
      <c r="BH32" s="131">
        <v>24</v>
      </c>
      <c r="BI32" s="132">
        <v>27.3</v>
      </c>
      <c r="BJ32" s="132">
        <v>23.08</v>
      </c>
      <c r="BK32" s="132">
        <v>22.1</v>
      </c>
      <c r="BL32" s="132">
        <v>986.9</v>
      </c>
      <c r="BM32" s="132">
        <v>50.15</v>
      </c>
      <c r="BN32" s="133">
        <v>0.93779999999999997</v>
      </c>
      <c r="BO32" s="132">
        <v>96.26</v>
      </c>
      <c r="BP32" s="131">
        <v>86.31</v>
      </c>
      <c r="BQ32" s="131"/>
      <c r="BR32" s="92">
        <v>12655</v>
      </c>
      <c r="BS32" s="92">
        <v>12795</v>
      </c>
      <c r="BT32" s="56">
        <f t="shared" si="5"/>
        <v>140</v>
      </c>
      <c r="BU32" s="457">
        <f t="shared" si="15"/>
        <v>2.2759999999999998</v>
      </c>
      <c r="BV32" s="94">
        <v>12</v>
      </c>
      <c r="BW32" s="94">
        <v>12</v>
      </c>
      <c r="BX32" s="94">
        <v>24</v>
      </c>
      <c r="BY32" s="94">
        <v>7.6</v>
      </c>
    </row>
    <row r="33" spans="1:77">
      <c r="A33" s="727"/>
      <c r="B33" s="24">
        <v>43001</v>
      </c>
      <c r="C33" s="69">
        <v>88</v>
      </c>
      <c r="D33" s="70">
        <v>0.625</v>
      </c>
      <c r="E33" s="71">
        <v>101</v>
      </c>
      <c r="F33" s="71">
        <v>79</v>
      </c>
      <c r="G33" s="72">
        <v>24</v>
      </c>
      <c r="H33" s="72">
        <v>0</v>
      </c>
      <c r="I33" s="72">
        <v>24</v>
      </c>
      <c r="J33" s="72">
        <v>0</v>
      </c>
      <c r="K33" s="106">
        <v>0</v>
      </c>
      <c r="L33" s="106">
        <v>0</v>
      </c>
      <c r="M33" s="106">
        <v>0</v>
      </c>
      <c r="N33" s="106">
        <v>0</v>
      </c>
      <c r="O33" s="106">
        <v>0</v>
      </c>
      <c r="P33" s="106">
        <v>0</v>
      </c>
      <c r="Q33" s="106">
        <v>3518</v>
      </c>
      <c r="R33" s="75">
        <v>2981</v>
      </c>
      <c r="S33" s="75">
        <v>2981</v>
      </c>
      <c r="T33" s="76">
        <v>2915</v>
      </c>
      <c r="U33" s="76">
        <v>3013</v>
      </c>
      <c r="V33" s="72">
        <v>42</v>
      </c>
      <c r="W33" s="72">
        <v>0</v>
      </c>
      <c r="X33" s="72">
        <v>41</v>
      </c>
      <c r="Y33" s="71">
        <v>0</v>
      </c>
      <c r="Z33" s="72">
        <v>60</v>
      </c>
      <c r="AA33" s="71">
        <v>0</v>
      </c>
      <c r="AB33" s="77">
        <f t="shared" si="6"/>
        <v>98</v>
      </c>
      <c r="AC33" s="78">
        <f t="shared" si="7"/>
        <v>-66</v>
      </c>
      <c r="AD33" s="71">
        <v>129</v>
      </c>
      <c r="AE33" s="79">
        <f t="shared" si="8"/>
        <v>0.97319121447028423</v>
      </c>
      <c r="AF33" s="80">
        <f t="shared" si="9"/>
        <v>146.58333333333334</v>
      </c>
      <c r="AG33" s="79">
        <f t="shared" si="10"/>
        <v>0.82859579306424103</v>
      </c>
      <c r="AH33" s="81">
        <f t="shared" si="11"/>
        <v>1</v>
      </c>
      <c r="AI33" s="82">
        <f t="shared" si="12"/>
        <v>0.87412587412587406</v>
      </c>
      <c r="AJ33" s="83">
        <v>7.88</v>
      </c>
      <c r="AK33" s="84">
        <v>125.75</v>
      </c>
      <c r="AL33" s="103">
        <f t="shared" si="0"/>
        <v>990.91</v>
      </c>
      <c r="AM33" s="83">
        <v>25.687999999999999</v>
      </c>
      <c r="AN33" s="86">
        <v>947</v>
      </c>
      <c r="AO33" s="87">
        <f t="shared" si="1"/>
        <v>24326.536</v>
      </c>
      <c r="AP33" s="88">
        <f t="shared" si="13"/>
        <v>8685.2301886792447</v>
      </c>
      <c r="AQ33" s="103">
        <f t="shared" si="14"/>
        <v>124.20833333333333</v>
      </c>
      <c r="AR33" s="71">
        <v>0</v>
      </c>
      <c r="AS33" s="91">
        <v>0</v>
      </c>
      <c r="AT33" s="91">
        <v>0</v>
      </c>
      <c r="AU33" s="71">
        <v>0</v>
      </c>
      <c r="AV33" s="91">
        <v>18</v>
      </c>
      <c r="AW33" s="71">
        <v>1440</v>
      </c>
      <c r="AX33" s="71">
        <v>0</v>
      </c>
      <c r="AY33" s="4"/>
      <c r="AZ33" s="92">
        <v>1009</v>
      </c>
      <c r="BA33" s="92">
        <v>993</v>
      </c>
      <c r="BB33" s="92">
        <v>1011</v>
      </c>
      <c r="BC33" s="92">
        <f t="shared" si="2"/>
        <v>-16</v>
      </c>
      <c r="BD33" s="92">
        <f t="shared" si="3"/>
        <v>8685.2301886792447</v>
      </c>
      <c r="BE33" s="94">
        <f t="shared" si="4"/>
        <v>42.125</v>
      </c>
      <c r="BF33" s="129">
        <v>0</v>
      </c>
      <c r="BG33" s="130">
        <v>0</v>
      </c>
      <c r="BH33" s="131">
        <v>24</v>
      </c>
      <c r="BI33" s="132">
        <v>27.2</v>
      </c>
      <c r="BJ33" s="132">
        <v>23</v>
      </c>
      <c r="BK33" s="132">
        <v>22</v>
      </c>
      <c r="BL33" s="99">
        <v>988.3</v>
      </c>
      <c r="BM33" s="132">
        <v>50.07</v>
      </c>
      <c r="BN33" s="133">
        <v>0.93769999999999998</v>
      </c>
      <c r="BO33" s="132">
        <v>96.4</v>
      </c>
      <c r="BP33" s="131">
        <v>86.3</v>
      </c>
      <c r="BQ33" s="131"/>
      <c r="BR33" s="92">
        <v>12688</v>
      </c>
      <c r="BS33" s="92">
        <v>12815</v>
      </c>
      <c r="BT33" s="56">
        <f t="shared" si="5"/>
        <v>127</v>
      </c>
      <c r="BU33" s="457">
        <f t="shared" si="15"/>
        <v>0</v>
      </c>
      <c r="BV33" s="94">
        <v>0</v>
      </c>
      <c r="BW33" s="94">
        <v>0</v>
      </c>
      <c r="BX33" s="94">
        <v>24</v>
      </c>
      <c r="BY33" s="94">
        <v>6.72</v>
      </c>
    </row>
    <row r="34" spans="1:77" ht="12.75" customHeight="1">
      <c r="A34" s="718" t="s">
        <v>320</v>
      </c>
      <c r="B34" s="24">
        <v>43002</v>
      </c>
      <c r="C34" s="25">
        <v>88.2</v>
      </c>
      <c r="D34" s="345">
        <v>0.68799999999999994</v>
      </c>
      <c r="E34" s="27">
        <v>100</v>
      </c>
      <c r="F34" s="27">
        <v>79</v>
      </c>
      <c r="G34" s="28">
        <v>24</v>
      </c>
      <c r="H34" s="28">
        <v>0</v>
      </c>
      <c r="I34" s="28">
        <v>24</v>
      </c>
      <c r="J34" s="28">
        <v>0</v>
      </c>
      <c r="K34" s="29">
        <v>0</v>
      </c>
      <c r="L34" s="29">
        <v>0</v>
      </c>
      <c r="M34" s="29">
        <v>0</v>
      </c>
      <c r="N34" s="29">
        <v>0</v>
      </c>
      <c r="O34" s="29">
        <v>0</v>
      </c>
      <c r="P34" s="29">
        <v>0</v>
      </c>
      <c r="Q34" s="29">
        <v>3514</v>
      </c>
      <c r="R34" s="30">
        <v>2964</v>
      </c>
      <c r="S34" s="30">
        <v>2964</v>
      </c>
      <c r="T34" s="31">
        <v>2891</v>
      </c>
      <c r="U34" s="31">
        <v>2990</v>
      </c>
      <c r="V34" s="28">
        <v>42</v>
      </c>
      <c r="W34" s="28">
        <v>0</v>
      </c>
      <c r="X34" s="28">
        <v>41</v>
      </c>
      <c r="Y34" s="28">
        <v>0</v>
      </c>
      <c r="Z34" s="28">
        <v>60</v>
      </c>
      <c r="AA34" s="27">
        <v>0</v>
      </c>
      <c r="AB34" s="32">
        <f>U34-T34+AX34</f>
        <v>99</v>
      </c>
      <c r="AC34" s="33">
        <f>T34-S34</f>
        <v>-73</v>
      </c>
      <c r="AD34" s="27">
        <v>126</v>
      </c>
      <c r="AE34" s="34">
        <f>IF(AD34&gt;0, U34/(AD34*24),"no data")</f>
        <v>0.98875661375661372</v>
      </c>
      <c r="AF34" s="35">
        <f>IF(Q34&gt;0,Q34/24,"no data")</f>
        <v>146.41666666666666</v>
      </c>
      <c r="AG34" s="34">
        <f>IF(T34&gt;0,(T34/Q34),"no data")</f>
        <v>0.82270916334661359</v>
      </c>
      <c r="AH34" s="36">
        <f>(1440-((V34*W34)+(X34*Y34)+(Z34*AA34))/(V34+X34+Z34))/1440</f>
        <v>1</v>
      </c>
      <c r="AI34" s="37">
        <f>IF(T34&gt;0,(1440-((W34*V34+AR34*AS34)+(Y34*X34+AT34*AU34)+(Z34*AA34+AV34*AW34))/(V34+X34+Z34))/1440,"no data")</f>
        <v>0.87412587412587406</v>
      </c>
      <c r="AJ34" s="83">
        <v>7.89</v>
      </c>
      <c r="AK34" s="84">
        <v>126.13</v>
      </c>
      <c r="AL34" s="40">
        <f t="shared" si="0"/>
        <v>995.1656999999999</v>
      </c>
      <c r="AM34" s="83">
        <v>25.588000000000001</v>
      </c>
      <c r="AN34" s="86">
        <v>946</v>
      </c>
      <c r="AO34" s="42">
        <f t="shared" si="1"/>
        <v>24206.248</v>
      </c>
      <c r="AP34" s="43">
        <f>IF(T34&gt;0,((((AJ34*AK34)+(AM34*AN34))/(T34*1000))*1000000),"no data")</f>
        <v>8717.1960221376685</v>
      </c>
      <c r="AQ34" s="40">
        <f>R34/24</f>
        <v>123.5</v>
      </c>
      <c r="AR34" s="27">
        <v>0</v>
      </c>
      <c r="AS34" s="45">
        <v>0</v>
      </c>
      <c r="AT34" s="45">
        <v>0</v>
      </c>
      <c r="AU34" s="27">
        <v>0</v>
      </c>
      <c r="AV34" s="45">
        <v>18</v>
      </c>
      <c r="AW34" s="27">
        <v>1440</v>
      </c>
      <c r="AX34" s="27">
        <v>0</v>
      </c>
      <c r="AY34" s="4"/>
      <c r="AZ34" s="46">
        <v>1002</v>
      </c>
      <c r="BA34" s="46">
        <v>984</v>
      </c>
      <c r="BB34" s="46">
        <v>1004</v>
      </c>
      <c r="BC34" s="46">
        <f t="shared" si="2"/>
        <v>-18</v>
      </c>
      <c r="BD34" s="46">
        <f t="shared" si="3"/>
        <v>8717.1960221376685</v>
      </c>
      <c r="BE34" s="136">
        <f t="shared" si="4"/>
        <v>41.833333333333336</v>
      </c>
      <c r="BF34" s="48">
        <v>0</v>
      </c>
      <c r="BG34" s="49">
        <v>0</v>
      </c>
      <c r="BH34" s="50">
        <v>24</v>
      </c>
      <c r="BI34" s="51">
        <v>27.2</v>
      </c>
      <c r="BJ34" s="50">
        <v>22.9</v>
      </c>
      <c r="BK34" s="50">
        <v>22.1</v>
      </c>
      <c r="BL34" s="52">
        <v>989.6</v>
      </c>
      <c r="BM34" s="50">
        <v>50.09</v>
      </c>
      <c r="BN34" s="53">
        <v>0.93769999999999998</v>
      </c>
      <c r="BO34" s="51">
        <v>97.1</v>
      </c>
      <c r="BP34" s="50">
        <v>86.4</v>
      </c>
      <c r="BQ34" s="54"/>
      <c r="BR34" s="46">
        <v>12751</v>
      </c>
      <c r="BS34" s="46">
        <v>12884</v>
      </c>
      <c r="BT34" s="56">
        <f t="shared" si="5"/>
        <v>133</v>
      </c>
      <c r="BU34" s="111">
        <f t="shared" si="15"/>
        <v>0</v>
      </c>
      <c r="BV34" s="47">
        <v>0</v>
      </c>
      <c r="BW34" s="47">
        <v>0</v>
      </c>
      <c r="BX34" s="47">
        <v>24</v>
      </c>
      <c r="BY34" s="47">
        <v>6.45</v>
      </c>
    </row>
    <row r="35" spans="1:77">
      <c r="A35" s="718"/>
      <c r="B35" s="24">
        <v>43003</v>
      </c>
      <c r="C35" s="25">
        <v>88.1</v>
      </c>
      <c r="D35" s="345">
        <v>0.64900000000000002</v>
      </c>
      <c r="E35" s="27">
        <v>100</v>
      </c>
      <c r="F35" s="27">
        <v>78</v>
      </c>
      <c r="G35" s="28">
        <v>24</v>
      </c>
      <c r="H35" s="28">
        <v>0</v>
      </c>
      <c r="I35" s="28">
        <v>24</v>
      </c>
      <c r="J35" s="28">
        <v>0</v>
      </c>
      <c r="K35" s="29">
        <v>0</v>
      </c>
      <c r="L35" s="29">
        <v>0</v>
      </c>
      <c r="M35" s="29">
        <v>0</v>
      </c>
      <c r="N35" s="29">
        <v>0</v>
      </c>
      <c r="O35" s="29">
        <v>0</v>
      </c>
      <c r="P35" s="29">
        <v>0</v>
      </c>
      <c r="Q35" s="29">
        <v>3515</v>
      </c>
      <c r="R35" s="30">
        <v>2978</v>
      </c>
      <c r="S35" s="30">
        <v>2978</v>
      </c>
      <c r="T35" s="31">
        <v>2914</v>
      </c>
      <c r="U35" s="31">
        <v>3012</v>
      </c>
      <c r="V35" s="28">
        <v>42</v>
      </c>
      <c r="W35" s="28">
        <v>0</v>
      </c>
      <c r="X35" s="28">
        <v>41</v>
      </c>
      <c r="Y35" s="28">
        <v>0</v>
      </c>
      <c r="Z35" s="28">
        <v>60</v>
      </c>
      <c r="AA35" s="27">
        <v>0</v>
      </c>
      <c r="AB35" s="32">
        <f>U35-T35+AX35</f>
        <v>98</v>
      </c>
      <c r="AC35" s="33">
        <f>T35-S35</f>
        <v>-64</v>
      </c>
      <c r="AD35" s="27">
        <v>128</v>
      </c>
      <c r="AE35" s="34">
        <f>IF(AD35&gt;0, U35/(AD35*24),"no data")</f>
        <v>0.98046875</v>
      </c>
      <c r="AF35" s="35">
        <f>IF(Q35&gt;0,Q35/24,"no data")</f>
        <v>146.45833333333334</v>
      </c>
      <c r="AG35" s="34">
        <f>IF(T35&gt;0,(T35/Q35),"no data")</f>
        <v>0.8290184921763869</v>
      </c>
      <c r="AH35" s="36">
        <f>(1440-((V35*W35)+(X35*Y35)+(Z35*AA35))/(V35+X35+Z35))/1440</f>
        <v>1</v>
      </c>
      <c r="AI35" s="37">
        <f>IF(T35&gt;0,(1440-((W35*V35+AR35*AS35)+(Y35*X35+AT35*AU35)+(Z35*AA35+AV35*AW35))/(V35+X35+Z35))/1440,"no data")</f>
        <v>0.87412587412587406</v>
      </c>
      <c r="AJ35" s="83">
        <v>7.9</v>
      </c>
      <c r="AK35" s="84">
        <v>126.25</v>
      </c>
      <c r="AL35" s="40">
        <f t="shared" si="0"/>
        <v>997.375</v>
      </c>
      <c r="AM35" s="83">
        <v>25.763000000000002</v>
      </c>
      <c r="AN35" s="86">
        <v>946</v>
      </c>
      <c r="AO35" s="42">
        <f t="shared" si="1"/>
        <v>24371.798000000003</v>
      </c>
      <c r="AP35" s="43">
        <f>IF(T35&gt;0,((((AJ35*AK35)+(AM35*AN35))/(T35*1000))*1000000),"no data")</f>
        <v>8705.9619080302</v>
      </c>
      <c r="AQ35" s="40">
        <f>R35/24</f>
        <v>124.08333333333333</v>
      </c>
      <c r="AR35" s="27">
        <v>0</v>
      </c>
      <c r="AS35" s="45">
        <v>0</v>
      </c>
      <c r="AT35" s="45">
        <v>0</v>
      </c>
      <c r="AU35" s="27">
        <v>0</v>
      </c>
      <c r="AV35" s="45">
        <v>18</v>
      </c>
      <c r="AW35" s="27">
        <v>1440</v>
      </c>
      <c r="AX35" s="27">
        <v>0</v>
      </c>
      <c r="AY35" s="4"/>
      <c r="AZ35" s="46">
        <v>1010</v>
      </c>
      <c r="BA35" s="46">
        <v>991</v>
      </c>
      <c r="BB35" s="46">
        <v>1011</v>
      </c>
      <c r="BC35" s="46">
        <f t="shared" si="2"/>
        <v>-19</v>
      </c>
      <c r="BD35" s="46">
        <f t="shared" si="3"/>
        <v>8705.9619080302</v>
      </c>
      <c r="BE35" s="136">
        <f t="shared" si="4"/>
        <v>42.125</v>
      </c>
      <c r="BF35" s="48">
        <v>0</v>
      </c>
      <c r="BG35" s="49">
        <v>0</v>
      </c>
      <c r="BH35" s="50">
        <v>24</v>
      </c>
      <c r="BI35" s="50">
        <v>27.4</v>
      </c>
      <c r="BJ35" s="51">
        <v>23.1</v>
      </c>
      <c r="BK35" s="50">
        <v>22.1</v>
      </c>
      <c r="BL35" s="52">
        <v>988.6</v>
      </c>
      <c r="BM35" s="50">
        <v>50.12</v>
      </c>
      <c r="BN35" s="53">
        <v>0.9375</v>
      </c>
      <c r="BO35" s="61">
        <v>96.8</v>
      </c>
      <c r="BP35" s="50">
        <v>86.3</v>
      </c>
      <c r="BQ35" s="54"/>
      <c r="BR35" s="46">
        <v>12751</v>
      </c>
      <c r="BS35" s="46">
        <v>12888</v>
      </c>
      <c r="BT35" s="56">
        <f t="shared" si="5"/>
        <v>137</v>
      </c>
      <c r="BU35" s="111">
        <f t="shared" si="15"/>
        <v>0</v>
      </c>
      <c r="BV35" s="47">
        <v>0</v>
      </c>
      <c r="BW35" s="47">
        <v>0</v>
      </c>
      <c r="BX35" s="47">
        <v>24</v>
      </c>
      <c r="BY35" s="47">
        <v>6.43</v>
      </c>
    </row>
    <row r="36" spans="1:77">
      <c r="A36" s="718"/>
      <c r="B36" s="24">
        <v>43004</v>
      </c>
      <c r="C36" s="25">
        <v>88.2</v>
      </c>
      <c r="D36" s="345">
        <v>0.628</v>
      </c>
      <c r="E36" s="27">
        <v>101</v>
      </c>
      <c r="F36" s="27">
        <v>76</v>
      </c>
      <c r="G36" s="28">
        <v>24</v>
      </c>
      <c r="H36" s="28">
        <v>0</v>
      </c>
      <c r="I36" s="28">
        <v>24</v>
      </c>
      <c r="J36" s="28">
        <v>0</v>
      </c>
      <c r="K36" s="29">
        <v>0</v>
      </c>
      <c r="L36" s="29">
        <v>0</v>
      </c>
      <c r="M36" s="29">
        <v>0</v>
      </c>
      <c r="N36" s="29">
        <v>0</v>
      </c>
      <c r="O36" s="29">
        <v>12</v>
      </c>
      <c r="P36" s="29">
        <v>0</v>
      </c>
      <c r="Q36" s="29">
        <v>3512</v>
      </c>
      <c r="R36" s="30">
        <v>3184</v>
      </c>
      <c r="S36" s="30">
        <v>3184</v>
      </c>
      <c r="T36" s="31">
        <v>3109</v>
      </c>
      <c r="U36" s="31">
        <v>3215</v>
      </c>
      <c r="V36" s="28">
        <v>42</v>
      </c>
      <c r="W36" s="28">
        <v>0</v>
      </c>
      <c r="X36" s="28">
        <v>41</v>
      </c>
      <c r="Y36" s="28">
        <v>0</v>
      </c>
      <c r="Z36" s="28">
        <v>60</v>
      </c>
      <c r="AA36" s="27">
        <v>0</v>
      </c>
      <c r="AB36" s="32">
        <f>U36-T36+AX36</f>
        <v>106</v>
      </c>
      <c r="AC36" s="33">
        <f>T36-S36</f>
        <v>-75</v>
      </c>
      <c r="AD36" s="27">
        <v>142</v>
      </c>
      <c r="AE36" s="34">
        <f>IF(AD36&gt;0, U36/(AD36*24),"no data")</f>
        <v>0.943368544600939</v>
      </c>
      <c r="AF36" s="35">
        <f>IF(Q36&gt;0,Q36/24,"no data")</f>
        <v>146.33333333333334</v>
      </c>
      <c r="AG36" s="34">
        <f>IF(T36&gt;0,(T36/Q36),"no data")</f>
        <v>0.88525056947608205</v>
      </c>
      <c r="AH36" s="36">
        <f>(1440-((V36*W36)+(X36*Y36)+(Z36*AA36))/(V36+X36+Z36))/1440</f>
        <v>1</v>
      </c>
      <c r="AI36" s="37">
        <f>IF(T36&gt;0,(1440-((W36*V36+AR36*AS36)+(Y36*X36+AT36*AU36)+(Z36*AA36+AV36*AW36))/(V36+X36+Z36))/1440,"no data")</f>
        <v>0.93706293706293708</v>
      </c>
      <c r="AJ36" s="83">
        <v>7.91</v>
      </c>
      <c r="AK36" s="84">
        <v>129.76</v>
      </c>
      <c r="AL36" s="40">
        <f t="shared" si="0"/>
        <v>1026.4015999999999</v>
      </c>
      <c r="AM36" s="83">
        <v>28.024999999999999</v>
      </c>
      <c r="AN36" s="86">
        <v>946</v>
      </c>
      <c r="AO36" s="42">
        <f t="shared" si="1"/>
        <v>26511.649999999998</v>
      </c>
      <c r="AP36" s="43">
        <f>IF(T36&gt;0,((((AJ36*AK36)+(AM36*AN36))/(T36*1000))*1000000),"no data")</f>
        <v>8857.5270504985529</v>
      </c>
      <c r="AQ36" s="40">
        <f>R36/24</f>
        <v>132.66666666666666</v>
      </c>
      <c r="AR36" s="27">
        <v>0</v>
      </c>
      <c r="AS36" s="45">
        <v>0</v>
      </c>
      <c r="AT36" s="45">
        <v>0</v>
      </c>
      <c r="AU36" s="27">
        <v>0</v>
      </c>
      <c r="AV36" s="45">
        <v>18</v>
      </c>
      <c r="AW36" s="27">
        <v>720</v>
      </c>
      <c r="AX36" s="27">
        <v>0</v>
      </c>
      <c r="AY36" s="4"/>
      <c r="AZ36" s="46">
        <v>1009</v>
      </c>
      <c r="BA36" s="46">
        <v>990</v>
      </c>
      <c r="BB36" s="46">
        <v>1216</v>
      </c>
      <c r="BC36" s="46">
        <f t="shared" si="2"/>
        <v>-19</v>
      </c>
      <c r="BD36" s="46">
        <f t="shared" si="3"/>
        <v>8857.5270504985529</v>
      </c>
      <c r="BE36" s="136">
        <f t="shared" si="4"/>
        <v>50.666666666666664</v>
      </c>
      <c r="BF36" s="48">
        <v>1.1639999999999999</v>
      </c>
      <c r="BG36" s="49">
        <v>1.1639999999999999</v>
      </c>
      <c r="BH36" s="50">
        <v>24</v>
      </c>
      <c r="BI36" s="51">
        <v>27.32</v>
      </c>
      <c r="BJ36" s="50">
        <v>22.96</v>
      </c>
      <c r="BK36" s="50">
        <v>22.32</v>
      </c>
      <c r="BL36" s="52">
        <v>988.67</v>
      </c>
      <c r="BM36" s="50">
        <v>50.08</v>
      </c>
      <c r="BN36" s="53">
        <v>0.9365</v>
      </c>
      <c r="BO36" s="51">
        <v>96.72</v>
      </c>
      <c r="BP36" s="50">
        <v>86.27</v>
      </c>
      <c r="BQ36" s="54"/>
      <c r="BR36" s="46">
        <v>12724</v>
      </c>
      <c r="BS36" s="46">
        <v>12859</v>
      </c>
      <c r="BT36" s="56">
        <f t="shared" si="5"/>
        <v>135</v>
      </c>
      <c r="BU36" s="111">
        <f t="shared" si="15"/>
        <v>2.3279999999999998</v>
      </c>
      <c r="BV36" s="47">
        <v>12</v>
      </c>
      <c r="BW36" s="47">
        <v>12</v>
      </c>
      <c r="BX36" s="47">
        <v>24</v>
      </c>
      <c r="BY36" s="47">
        <v>6.6</v>
      </c>
    </row>
    <row r="37" spans="1:77">
      <c r="A37" s="718"/>
      <c r="B37" s="24">
        <v>43005</v>
      </c>
      <c r="C37" s="25">
        <v>88.3</v>
      </c>
      <c r="D37" s="345">
        <v>0.624</v>
      </c>
      <c r="E37" s="27">
        <v>101</v>
      </c>
      <c r="F37" s="27">
        <v>76</v>
      </c>
      <c r="G37" s="28">
        <v>24</v>
      </c>
      <c r="H37" s="28">
        <v>0</v>
      </c>
      <c r="I37" s="28">
        <v>24</v>
      </c>
      <c r="J37" s="28">
        <v>0</v>
      </c>
      <c r="K37" s="29">
        <v>0</v>
      </c>
      <c r="L37" s="29">
        <v>0</v>
      </c>
      <c r="M37" s="29">
        <v>0</v>
      </c>
      <c r="N37" s="29">
        <v>0</v>
      </c>
      <c r="O37" s="29">
        <v>0</v>
      </c>
      <c r="P37" s="29">
        <v>0</v>
      </c>
      <c r="Q37" s="29">
        <v>3516</v>
      </c>
      <c r="R37" s="30">
        <v>2981</v>
      </c>
      <c r="S37" s="30">
        <v>2981</v>
      </c>
      <c r="T37" s="31">
        <v>2914</v>
      </c>
      <c r="U37" s="31">
        <v>3016</v>
      </c>
      <c r="V37" s="28">
        <v>42</v>
      </c>
      <c r="W37" s="28">
        <v>0</v>
      </c>
      <c r="X37" s="28">
        <v>41</v>
      </c>
      <c r="Y37" s="28">
        <v>0</v>
      </c>
      <c r="Z37" s="28">
        <v>60</v>
      </c>
      <c r="AA37" s="27">
        <v>0</v>
      </c>
      <c r="AB37" s="32">
        <f>U37-T37+AX37</f>
        <v>102</v>
      </c>
      <c r="AC37" s="33">
        <f>T37-S37</f>
        <v>-67</v>
      </c>
      <c r="AD37" s="27">
        <v>128</v>
      </c>
      <c r="AE37" s="34">
        <f>IF(AD37&gt;0, U37/(AD37*24),"no data")</f>
        <v>0.98177083333333337</v>
      </c>
      <c r="AF37" s="35">
        <f>IF(Q37&gt;0,Q37/24,"no data")</f>
        <v>146.5</v>
      </c>
      <c r="AG37" s="34">
        <f>IF(T37&gt;0,(T37/Q37),"no data")</f>
        <v>0.82878270762229811</v>
      </c>
      <c r="AH37" s="36">
        <f>(1440-((V37*W37)+(X37*Y37)+(Z37*AA37))/(V37+X37+Z37))/1440</f>
        <v>1</v>
      </c>
      <c r="AI37" s="37">
        <f>IF(T37&gt;0,(1440-((W37*V37+AR37*AS37)+(Y37*X37+AT37*AU37)+(Z37*AA37+AV37*AW37))/(V37+X37+Z37))/1440,"no data")</f>
        <v>0.87412587412587406</v>
      </c>
      <c r="AJ37" s="83">
        <v>7.9249999999999998</v>
      </c>
      <c r="AK37" s="84">
        <v>129.08000000000001</v>
      </c>
      <c r="AL37" s="40">
        <f t="shared" si="0"/>
        <v>1022.9590000000001</v>
      </c>
      <c r="AM37" s="83">
        <v>25.751000000000001</v>
      </c>
      <c r="AN37" s="86">
        <v>946</v>
      </c>
      <c r="AO37" s="42">
        <f t="shared" si="1"/>
        <v>24360.446</v>
      </c>
      <c r="AP37" s="43">
        <f>IF(T37&gt;0,((((AJ37*AK37)+(AM37*AN37))/(T37*1000))*1000000),"no data")</f>
        <v>8710.8459162663003</v>
      </c>
      <c r="AQ37" s="40">
        <f>R37/24</f>
        <v>124.20833333333333</v>
      </c>
      <c r="AR37" s="27">
        <v>0</v>
      </c>
      <c r="AS37" s="45">
        <v>0</v>
      </c>
      <c r="AT37" s="45">
        <v>0</v>
      </c>
      <c r="AU37" s="27">
        <v>0</v>
      </c>
      <c r="AV37" s="45">
        <v>18</v>
      </c>
      <c r="AW37" s="27">
        <v>1440</v>
      </c>
      <c r="AX37" s="27">
        <v>0</v>
      </c>
      <c r="AY37" s="4"/>
      <c r="AZ37" s="46">
        <v>1009</v>
      </c>
      <c r="BA37" s="46">
        <v>992</v>
      </c>
      <c r="BB37" s="46">
        <v>1015</v>
      </c>
      <c r="BC37" s="46">
        <f t="shared" si="2"/>
        <v>-17</v>
      </c>
      <c r="BD37" s="46">
        <f t="shared" si="3"/>
        <v>8710.8459162663003</v>
      </c>
      <c r="BE37" s="136">
        <f t="shared" si="4"/>
        <v>42.291666666666664</v>
      </c>
      <c r="BF37" s="48">
        <v>0</v>
      </c>
      <c r="BG37" s="49">
        <v>0</v>
      </c>
      <c r="BH37" s="50">
        <v>24</v>
      </c>
      <c r="BI37" s="51">
        <v>27.32</v>
      </c>
      <c r="BJ37" s="50">
        <v>22.87</v>
      </c>
      <c r="BK37" s="50">
        <v>22.39</v>
      </c>
      <c r="BL37" s="52">
        <v>989.25</v>
      </c>
      <c r="BM37" s="50">
        <v>50.1</v>
      </c>
      <c r="BN37" s="63">
        <v>0.93669999999999998</v>
      </c>
      <c r="BO37" s="50">
        <v>96.67</v>
      </c>
      <c r="BP37" s="50">
        <v>86.24</v>
      </c>
      <c r="BQ37" s="54"/>
      <c r="BR37" s="46">
        <v>12710</v>
      </c>
      <c r="BS37" s="46">
        <v>12810</v>
      </c>
      <c r="BT37" s="56">
        <f t="shared" si="5"/>
        <v>100</v>
      </c>
      <c r="BU37" s="111">
        <f t="shared" si="15"/>
        <v>0</v>
      </c>
      <c r="BV37" s="47">
        <v>0</v>
      </c>
      <c r="BW37" s="47">
        <v>0</v>
      </c>
      <c r="BX37" s="47">
        <v>24</v>
      </c>
      <c r="BY37" s="47">
        <v>6.75</v>
      </c>
    </row>
    <row r="38" spans="1:77">
      <c r="A38" s="718"/>
      <c r="B38" s="24">
        <v>43006</v>
      </c>
      <c r="C38" s="25">
        <v>86.9</v>
      </c>
      <c r="D38" s="345">
        <v>0.62</v>
      </c>
      <c r="E38" s="27">
        <v>102</v>
      </c>
      <c r="F38" s="27">
        <v>74</v>
      </c>
      <c r="G38" s="28">
        <v>24</v>
      </c>
      <c r="H38" s="28">
        <v>0</v>
      </c>
      <c r="I38" s="28">
        <v>24</v>
      </c>
      <c r="J38" s="28">
        <v>0</v>
      </c>
      <c r="K38" s="29">
        <v>0</v>
      </c>
      <c r="L38" s="29">
        <v>0</v>
      </c>
      <c r="M38" s="29">
        <v>0</v>
      </c>
      <c r="N38" s="29">
        <v>0</v>
      </c>
      <c r="O38" s="29">
        <v>12</v>
      </c>
      <c r="P38" s="29">
        <v>0</v>
      </c>
      <c r="Q38" s="29">
        <v>3527</v>
      </c>
      <c r="R38" s="30">
        <v>3190</v>
      </c>
      <c r="S38" s="30">
        <v>3190</v>
      </c>
      <c r="T38" s="31">
        <v>3124</v>
      </c>
      <c r="U38" s="31">
        <v>3231</v>
      </c>
      <c r="V38" s="28">
        <v>42</v>
      </c>
      <c r="W38" s="28">
        <v>0</v>
      </c>
      <c r="X38" s="28">
        <v>41</v>
      </c>
      <c r="Y38" s="28">
        <v>0</v>
      </c>
      <c r="Z38" s="28">
        <v>60</v>
      </c>
      <c r="AA38" s="27">
        <v>0</v>
      </c>
      <c r="AB38" s="32">
        <f>U38-T38+AX38</f>
        <v>107</v>
      </c>
      <c r="AC38" s="33">
        <f>T38-S38</f>
        <v>-66</v>
      </c>
      <c r="AD38" s="27">
        <v>143</v>
      </c>
      <c r="AE38" s="34">
        <f>IF(AD38&gt;0, U38/(AD38*24),"no data")</f>
        <v>0.94143356643356646</v>
      </c>
      <c r="AF38" s="35">
        <f>IF(Q38&gt;0,Q38/24,"no data")</f>
        <v>146.95833333333334</v>
      </c>
      <c r="AG38" s="34">
        <f>IF(T38&gt;0,(T38/Q38),"no data")</f>
        <v>0.88573858803515737</v>
      </c>
      <c r="AH38" s="36">
        <f>(1440-((V38*W38)+(X38*Y38)+(Z38*AA38))/(V38+X38+Z38))/1440</f>
        <v>1</v>
      </c>
      <c r="AI38" s="37">
        <f>IF(T38&gt;0,(1440-((W38*V38+AR38*AS38)+(Y38*X38+AT38*AU38)+(Z38*AA38+AV38*AW38))/(V38+X38+Z38))/1440,"no data")</f>
        <v>0.93706293706293708</v>
      </c>
      <c r="AJ38" s="83">
        <v>7.9349999999999996</v>
      </c>
      <c r="AK38" s="84">
        <v>129.03</v>
      </c>
      <c r="AL38" s="40">
        <f t="shared" si="0"/>
        <v>1023.8530499999999</v>
      </c>
      <c r="AM38" s="83">
        <v>28.173999999999999</v>
      </c>
      <c r="AN38" s="86">
        <v>945</v>
      </c>
      <c r="AO38" s="42">
        <f t="shared" si="1"/>
        <v>26624.43</v>
      </c>
      <c r="AP38" s="43">
        <f>IF(T38&gt;0,((((AJ38*AK38)+(AM38*AN38))/(T38*1000))*1000000),"no data")</f>
        <v>8850.2826664532658</v>
      </c>
      <c r="AQ38" s="40">
        <f>R38/24</f>
        <v>132.91666666666666</v>
      </c>
      <c r="AR38" s="27">
        <v>0</v>
      </c>
      <c r="AS38" s="45">
        <v>0</v>
      </c>
      <c r="AT38" s="45">
        <v>0</v>
      </c>
      <c r="AU38" s="27">
        <v>0</v>
      </c>
      <c r="AV38" s="45">
        <v>18</v>
      </c>
      <c r="AW38" s="27">
        <v>720</v>
      </c>
      <c r="AX38" s="27">
        <v>0</v>
      </c>
      <c r="AY38" s="4"/>
      <c r="AZ38" s="46">
        <v>1016</v>
      </c>
      <c r="BA38" s="46">
        <v>997</v>
      </c>
      <c r="BB38" s="46">
        <v>1218</v>
      </c>
      <c r="BC38" s="46">
        <f t="shared" si="2"/>
        <v>-19</v>
      </c>
      <c r="BD38" s="46">
        <f t="shared" si="3"/>
        <v>8850.2826664532658</v>
      </c>
      <c r="BE38" s="136">
        <f t="shared" si="4"/>
        <v>50.75</v>
      </c>
      <c r="BF38" s="48">
        <v>1.1559999999999999</v>
      </c>
      <c r="BG38" s="49">
        <v>1.1539999999999999</v>
      </c>
      <c r="BH38" s="50">
        <v>24</v>
      </c>
      <c r="BI38" s="51">
        <v>27.48</v>
      </c>
      <c r="BJ38" s="52">
        <v>23.09</v>
      </c>
      <c r="BK38" s="52">
        <v>22.31</v>
      </c>
      <c r="BL38" s="52">
        <v>988.71</v>
      </c>
      <c r="BM38" s="50">
        <v>50.11</v>
      </c>
      <c r="BN38" s="53">
        <v>0.93659999999999999</v>
      </c>
      <c r="BO38" s="47">
        <v>96.46</v>
      </c>
      <c r="BP38" s="47">
        <v>86.23</v>
      </c>
      <c r="BQ38" s="54"/>
      <c r="BR38" s="46">
        <v>12729</v>
      </c>
      <c r="BS38" s="46">
        <v>12848</v>
      </c>
      <c r="BT38" s="56">
        <f t="shared" si="5"/>
        <v>119</v>
      </c>
      <c r="BU38" s="111">
        <f t="shared" si="15"/>
        <v>2.3099999999999996</v>
      </c>
      <c r="BV38" s="47">
        <v>12</v>
      </c>
      <c r="BW38" s="47">
        <v>12</v>
      </c>
      <c r="BX38" s="47">
        <v>24</v>
      </c>
      <c r="BY38" s="47">
        <v>6.5</v>
      </c>
    </row>
    <row r="39" spans="1:77">
      <c r="A39" s="718"/>
      <c r="B39" s="24">
        <v>43007</v>
      </c>
      <c r="C39" s="25">
        <v>87.18</v>
      </c>
      <c r="D39" s="345">
        <v>0.56999999999999995</v>
      </c>
      <c r="E39" s="27">
        <v>100</v>
      </c>
      <c r="F39" s="27">
        <v>74</v>
      </c>
      <c r="G39" s="28">
        <v>24</v>
      </c>
      <c r="H39" s="28">
        <v>0</v>
      </c>
      <c r="I39" s="28">
        <v>24</v>
      </c>
      <c r="J39" s="28">
        <v>0</v>
      </c>
      <c r="K39" s="29">
        <v>0</v>
      </c>
      <c r="L39" s="29">
        <v>0</v>
      </c>
      <c r="M39" s="29">
        <v>0</v>
      </c>
      <c r="N39" s="29">
        <v>0</v>
      </c>
      <c r="O39" s="29">
        <v>12</v>
      </c>
      <c r="P39" s="29">
        <v>0</v>
      </c>
      <c r="Q39" s="29">
        <v>3524</v>
      </c>
      <c r="R39" s="30">
        <v>3203</v>
      </c>
      <c r="S39" s="30">
        <v>3203</v>
      </c>
      <c r="T39" s="31">
        <v>3137</v>
      </c>
      <c r="U39" s="31">
        <v>3243</v>
      </c>
      <c r="V39" s="28">
        <v>43</v>
      </c>
      <c r="W39" s="28">
        <v>0</v>
      </c>
      <c r="X39" s="28">
        <v>42</v>
      </c>
      <c r="Y39" s="28">
        <v>0</v>
      </c>
      <c r="Z39" s="28">
        <v>60</v>
      </c>
      <c r="AA39" s="27">
        <v>0</v>
      </c>
      <c r="AB39" s="32">
        <f t="shared" si="6"/>
        <v>106</v>
      </c>
      <c r="AC39" s="33">
        <f t="shared" si="7"/>
        <v>-66</v>
      </c>
      <c r="AD39" s="27">
        <v>143</v>
      </c>
      <c r="AE39" s="34">
        <f t="shared" si="8"/>
        <v>0.94493006993006989</v>
      </c>
      <c r="AF39" s="35">
        <f t="shared" si="9"/>
        <v>146.83333333333334</v>
      </c>
      <c r="AG39" s="34">
        <f t="shared" si="10"/>
        <v>0.89018161180476729</v>
      </c>
      <c r="AH39" s="36">
        <f t="shared" si="11"/>
        <v>1</v>
      </c>
      <c r="AI39" s="37">
        <f t="shared" si="12"/>
        <v>0.94137931034482747</v>
      </c>
      <c r="AJ39" s="83">
        <v>7.9249999999999998</v>
      </c>
      <c r="AK39" s="84">
        <v>126.57</v>
      </c>
      <c r="AL39" s="40">
        <f t="shared" si="0"/>
        <v>1003.0672499999999</v>
      </c>
      <c r="AM39" s="83">
        <v>28.19</v>
      </c>
      <c r="AN39" s="86">
        <v>939.00697000000002</v>
      </c>
      <c r="AO39" s="42">
        <f t="shared" si="1"/>
        <v>26470.606484300002</v>
      </c>
      <c r="AP39" s="43">
        <f t="shared" si="13"/>
        <v>8757.9450858463497</v>
      </c>
      <c r="AQ39" s="40">
        <f t="shared" si="14"/>
        <v>133.45833333333334</v>
      </c>
      <c r="AR39" s="27">
        <v>0</v>
      </c>
      <c r="AS39" s="45">
        <v>0</v>
      </c>
      <c r="AT39" s="45">
        <v>0</v>
      </c>
      <c r="AU39" s="27">
        <v>0</v>
      </c>
      <c r="AV39" s="45">
        <v>17</v>
      </c>
      <c r="AW39" s="27">
        <v>720</v>
      </c>
      <c r="AX39" s="27">
        <v>0</v>
      </c>
      <c r="AY39" s="4"/>
      <c r="AZ39" s="46">
        <v>1023</v>
      </c>
      <c r="BA39" s="46">
        <v>1007</v>
      </c>
      <c r="BB39" s="46">
        <v>1213</v>
      </c>
      <c r="BC39" s="46">
        <f t="shared" si="2"/>
        <v>-16</v>
      </c>
      <c r="BD39" s="46">
        <f t="shared" si="3"/>
        <v>8757.9450858463497</v>
      </c>
      <c r="BE39" s="136">
        <f t="shared" si="4"/>
        <v>50.541666666666664</v>
      </c>
      <c r="BF39" s="48">
        <v>1.0840000000000001</v>
      </c>
      <c r="BG39" s="49">
        <v>1.0820000000000001</v>
      </c>
      <c r="BH39" s="50">
        <v>24</v>
      </c>
      <c r="BI39" s="51">
        <v>27.64</v>
      </c>
      <c r="BJ39" s="52">
        <v>23.27</v>
      </c>
      <c r="BK39" s="52">
        <v>22.19</v>
      </c>
      <c r="BL39" s="52">
        <v>987.96</v>
      </c>
      <c r="BM39" s="50">
        <v>50.15</v>
      </c>
      <c r="BN39" s="53">
        <v>0.93740000000000001</v>
      </c>
      <c r="BO39" s="47">
        <v>95.94</v>
      </c>
      <c r="BP39" s="47">
        <v>86.09</v>
      </c>
      <c r="BQ39" s="54"/>
      <c r="BR39" s="46">
        <v>12696</v>
      </c>
      <c r="BS39" s="46">
        <v>12787</v>
      </c>
      <c r="BT39" s="56">
        <f t="shared" si="5"/>
        <v>91</v>
      </c>
      <c r="BU39" s="111">
        <f>BF39+BG39</f>
        <v>2.1660000000000004</v>
      </c>
      <c r="BV39" s="47">
        <v>12</v>
      </c>
      <c r="BW39" s="47">
        <v>12</v>
      </c>
      <c r="BX39" s="47">
        <v>24</v>
      </c>
      <c r="BY39" s="47">
        <v>6.33</v>
      </c>
    </row>
    <row r="40" spans="1:77">
      <c r="A40" s="718"/>
      <c r="B40" s="24">
        <v>43008</v>
      </c>
      <c r="C40" s="25">
        <v>85.38</v>
      </c>
      <c r="D40" s="345">
        <v>0.58830000000000005</v>
      </c>
      <c r="E40" s="27">
        <v>100</v>
      </c>
      <c r="F40" s="27">
        <v>72</v>
      </c>
      <c r="G40" s="28">
        <v>24</v>
      </c>
      <c r="H40" s="28">
        <v>0</v>
      </c>
      <c r="I40" s="28">
        <v>24</v>
      </c>
      <c r="J40" s="28">
        <v>0</v>
      </c>
      <c r="K40" s="29">
        <v>0</v>
      </c>
      <c r="L40" s="29">
        <v>0</v>
      </c>
      <c r="M40" s="29">
        <v>0</v>
      </c>
      <c r="N40" s="29">
        <v>0</v>
      </c>
      <c r="O40" s="29">
        <v>5</v>
      </c>
      <c r="P40" s="29">
        <v>0</v>
      </c>
      <c r="Q40" s="29">
        <v>3543</v>
      </c>
      <c r="R40" s="30">
        <v>3107</v>
      </c>
      <c r="S40" s="30">
        <v>3107</v>
      </c>
      <c r="T40" s="31">
        <v>3043</v>
      </c>
      <c r="U40" s="31">
        <v>3141</v>
      </c>
      <c r="V40" s="28">
        <v>43</v>
      </c>
      <c r="W40" s="28">
        <v>0</v>
      </c>
      <c r="X40" s="28">
        <v>42</v>
      </c>
      <c r="Y40" s="28">
        <v>0</v>
      </c>
      <c r="Z40" s="28">
        <v>60</v>
      </c>
      <c r="AA40" s="27">
        <v>0</v>
      </c>
      <c r="AB40" s="32">
        <f t="shared" si="6"/>
        <v>98</v>
      </c>
      <c r="AC40" s="33">
        <f t="shared" si="7"/>
        <v>-64</v>
      </c>
      <c r="AD40" s="27">
        <v>143</v>
      </c>
      <c r="AE40" s="34">
        <f t="shared" si="8"/>
        <v>0.91520979020979021</v>
      </c>
      <c r="AF40" s="35">
        <f t="shared" si="9"/>
        <v>147.625</v>
      </c>
      <c r="AG40" s="34">
        <f t="shared" si="10"/>
        <v>0.85887665819926617</v>
      </c>
      <c r="AH40" s="36">
        <f t="shared" si="11"/>
        <v>1</v>
      </c>
      <c r="AI40" s="37">
        <f t="shared" si="12"/>
        <v>0.90718390804597704</v>
      </c>
      <c r="AJ40" s="83">
        <v>7.92</v>
      </c>
      <c r="AK40" s="84">
        <v>128.62</v>
      </c>
      <c r="AL40" s="40">
        <f t="shared" si="0"/>
        <v>1018.6704</v>
      </c>
      <c r="AM40" s="83">
        <v>26.940999999999999</v>
      </c>
      <c r="AN40" s="86">
        <v>945</v>
      </c>
      <c r="AO40" s="42">
        <f t="shared" si="1"/>
        <v>25459.244999999999</v>
      </c>
      <c r="AP40" s="43">
        <f t="shared" si="13"/>
        <v>8701.2538284587572</v>
      </c>
      <c r="AQ40" s="40">
        <f t="shared" si="14"/>
        <v>129.45833333333334</v>
      </c>
      <c r="AR40" s="27">
        <v>0</v>
      </c>
      <c r="AS40" s="45">
        <v>0</v>
      </c>
      <c r="AT40" s="45">
        <v>0</v>
      </c>
      <c r="AU40" s="27">
        <v>0</v>
      </c>
      <c r="AV40" s="45">
        <v>17</v>
      </c>
      <c r="AW40" s="27">
        <v>1140</v>
      </c>
      <c r="AX40" s="27">
        <v>0</v>
      </c>
      <c r="AY40" s="4"/>
      <c r="AZ40" s="46">
        <v>1025</v>
      </c>
      <c r="BA40" s="46">
        <v>1010</v>
      </c>
      <c r="BB40" s="46">
        <v>1106</v>
      </c>
      <c r="BC40" s="46">
        <f t="shared" si="2"/>
        <v>-15</v>
      </c>
      <c r="BD40" s="46">
        <f t="shared" si="3"/>
        <v>8701.2538284587572</v>
      </c>
      <c r="BE40" s="136">
        <f t="shared" si="4"/>
        <v>46.083333333333336</v>
      </c>
      <c r="BF40" s="48">
        <v>0.46300000000000002</v>
      </c>
      <c r="BG40" s="49">
        <v>0.46300000000000002</v>
      </c>
      <c r="BH40" s="50">
        <v>24</v>
      </c>
      <c r="BI40" s="51">
        <v>27.61</v>
      </c>
      <c r="BJ40" s="52">
        <v>23.21</v>
      </c>
      <c r="BK40" s="52">
        <v>22.12</v>
      </c>
      <c r="BL40" s="52">
        <v>990</v>
      </c>
      <c r="BM40" s="50">
        <v>50.12</v>
      </c>
      <c r="BN40" s="53">
        <v>0.93679999999999997</v>
      </c>
      <c r="BO40" s="47">
        <v>95.81</v>
      </c>
      <c r="BP40" s="47">
        <v>86.1</v>
      </c>
      <c r="BQ40" s="54"/>
      <c r="BR40" s="46">
        <v>12655</v>
      </c>
      <c r="BS40" s="46">
        <v>12721</v>
      </c>
      <c r="BT40" s="56">
        <f t="shared" si="5"/>
        <v>66</v>
      </c>
      <c r="BU40" s="111">
        <f>BF40+BG40</f>
        <v>0.92600000000000005</v>
      </c>
      <c r="BV40" s="67">
        <v>5</v>
      </c>
      <c r="BW40" s="67">
        <v>5</v>
      </c>
      <c r="BX40" s="67">
        <v>24</v>
      </c>
      <c r="BY40" s="67">
        <v>5.95</v>
      </c>
    </row>
    <row r="41" spans="1:77">
      <c r="A41" s="138"/>
      <c r="B41" s="139" t="s">
        <v>85</v>
      </c>
      <c r="C41" s="140">
        <f>AVERAGE(C11:C40)</f>
        <v>88.664000000000001</v>
      </c>
      <c r="D41" s="141">
        <f>AVERAGE(D11:D40)</f>
        <v>0.64260333333333342</v>
      </c>
      <c r="E41" s="140">
        <f>AVERAGE(E11:E40)</f>
        <v>99.7</v>
      </c>
      <c r="F41" s="140">
        <f>AVERAGE(F11:F40)</f>
        <v>78.666666666666671</v>
      </c>
      <c r="G41" s="140">
        <f>SUM(G11:G40)+(INT(SUM(H11:H40)/60))</f>
        <v>712</v>
      </c>
      <c r="H41" s="140">
        <f>SUM(H11:H40)-(INT(SUM(H11:H40)/60)*60)</f>
        <v>50</v>
      </c>
      <c r="I41" s="140">
        <f>SUM(I11:I40)+(INT(SUM(J11:J40)/60))</f>
        <v>718</v>
      </c>
      <c r="J41" s="140">
        <f t="shared" ref="J41:P41" si="16">SUM(J11:J40)-(INT(SUM(J11:J40)/60)*60)</f>
        <v>46</v>
      </c>
      <c r="K41" s="140">
        <f t="shared" si="16"/>
        <v>0</v>
      </c>
      <c r="L41" s="140">
        <f t="shared" si="16"/>
        <v>0</v>
      </c>
      <c r="M41" s="140">
        <f t="shared" si="16"/>
        <v>0</v>
      </c>
      <c r="N41" s="140">
        <f t="shared" si="16"/>
        <v>0</v>
      </c>
      <c r="O41" s="140">
        <f t="shared" si="16"/>
        <v>51.5</v>
      </c>
      <c r="P41" s="140">
        <f t="shared" si="16"/>
        <v>0</v>
      </c>
      <c r="Q41" s="142">
        <f>SUM(Q11:Q40)</f>
        <v>105319</v>
      </c>
      <c r="R41" s="142">
        <f>SUM(R11:R40)</f>
        <v>90621</v>
      </c>
      <c r="S41" s="142">
        <f>SUM(S11:S40)</f>
        <v>90621</v>
      </c>
      <c r="T41" s="143">
        <v>88550.83</v>
      </c>
      <c r="U41" s="142">
        <f>SUM(U11:U40)</f>
        <v>91388</v>
      </c>
      <c r="V41" s="368">
        <f>AVERAGE(V11:V40)</f>
        <v>41.9</v>
      </c>
      <c r="W41" s="144">
        <f>SUM(W11:W40)</f>
        <v>379</v>
      </c>
      <c r="X41" s="144">
        <f>AVERAGE(X11:X40)</f>
        <v>41.166666666666664</v>
      </c>
      <c r="Y41" s="144">
        <f>SUM(Y11:Y40)</f>
        <v>73</v>
      </c>
      <c r="Z41" s="144">
        <f>AVERAGE(Z11:Z40)</f>
        <v>60</v>
      </c>
      <c r="AA41" s="144">
        <f>SUM(AA11:AA40)</f>
        <v>108</v>
      </c>
      <c r="AB41" s="145">
        <f>U41-T41+AX41</f>
        <v>2837.1699999999983</v>
      </c>
      <c r="AC41" s="146">
        <f>(SUM($AC$11:$AC$40))</f>
        <v>-2243</v>
      </c>
      <c r="AD41" s="146">
        <f t="shared" ref="AD41:AI41" si="17">AVERAGE(AD11:AD40)</f>
        <v>132.19999999999999</v>
      </c>
      <c r="AE41" s="147">
        <f t="shared" si="17"/>
        <v>0.96106946320274877</v>
      </c>
      <c r="AF41" s="149">
        <f t="shared" si="17"/>
        <v>146.2763888888889</v>
      </c>
      <c r="AG41" s="147">
        <f>T41/Q41</f>
        <v>0.84078684757736022</v>
      </c>
      <c r="AH41" s="147">
        <f t="shared" si="17"/>
        <v>0.99595337008014317</v>
      </c>
      <c r="AI41" s="147">
        <f t="shared" si="17"/>
        <v>0.88774948289896471</v>
      </c>
      <c r="AJ41" s="148">
        <f>SUM(AJ11:AJ40)</f>
        <v>237.50699999999998</v>
      </c>
      <c r="AK41" s="148">
        <f>AVERAGE(AK11:AK40)</f>
        <v>129.69833333333332</v>
      </c>
      <c r="AL41" s="148">
        <f>SUM(AL11:AL40)</f>
        <v>30809.365979999999</v>
      </c>
      <c r="AM41" s="148">
        <f>SUM(AM11:AM40)</f>
        <v>782.67200000000003</v>
      </c>
      <c r="AN41" s="148">
        <f>AVERAGE(AN11:AN40)</f>
        <v>945.48356566666666</v>
      </c>
      <c r="AO41" s="149">
        <f>SUM(AO11:AO40)</f>
        <v>740002.32998429995</v>
      </c>
      <c r="AP41" s="150">
        <f>((AL41+AO41))/(T41*1000)*1000000</f>
        <v>8704.7371093449929</v>
      </c>
      <c r="AQ41" s="379">
        <f>AVERAGE(AQ11:AQ40)</f>
        <v>125.86250000000001</v>
      </c>
      <c r="AR41" s="151">
        <f>SUM(AR8:AR38)</f>
        <v>41</v>
      </c>
      <c r="AS41" s="151">
        <f t="shared" ref="AS41:AX41" si="18">SUM(AS8:AS38)</f>
        <v>51</v>
      </c>
      <c r="AT41" s="151">
        <f t="shared" si="18"/>
        <v>20</v>
      </c>
      <c r="AU41" s="151">
        <f t="shared" si="18"/>
        <v>21</v>
      </c>
      <c r="AV41" s="151">
        <f t="shared" si="18"/>
        <v>558</v>
      </c>
      <c r="AW41" s="151">
        <f t="shared" si="18"/>
        <v>37422</v>
      </c>
      <c r="AX41" s="151">
        <f t="shared" si="18"/>
        <v>0</v>
      </c>
      <c r="AY41" s="4"/>
      <c r="AZ41" s="152">
        <f>SUM(AZ8:AZ38)</f>
        <v>30872</v>
      </c>
      <c r="BA41" s="152">
        <f>SUM(BA8:BA38)</f>
        <v>30688</v>
      </c>
      <c r="BB41" s="152">
        <f>SUM(BB8:BB38)</f>
        <v>32995</v>
      </c>
      <c r="BC41" s="6">
        <f>(BA41-AZ41)</f>
        <v>-184</v>
      </c>
      <c r="BD41" s="153">
        <f>AP41</f>
        <v>8704.7371093449929</v>
      </c>
      <c r="BE41" s="153">
        <f>SUM(BE8:BE38)</f>
        <v>1374.791666666667</v>
      </c>
      <c r="BF41" s="153">
        <f>SUM(BF8:BF38)</f>
        <v>11.185</v>
      </c>
      <c r="BG41" s="153">
        <f>SUM(BG8:BG38)</f>
        <v>11.138999999999998</v>
      </c>
      <c r="BH41" s="153">
        <f>AVERAGE(BH8:BH38)</f>
        <v>23.998064516129034</v>
      </c>
      <c r="BI41" s="153">
        <f t="shared" ref="BI41:BS41" si="19">AVERAGE(BI8:BI38)</f>
        <v>26.998387096774195</v>
      </c>
      <c r="BJ41" s="153">
        <f t="shared" si="19"/>
        <v>22.840967741935486</v>
      </c>
      <c r="BK41" s="153">
        <f t="shared" si="19"/>
        <v>22.463225806451614</v>
      </c>
      <c r="BL41" s="153">
        <f t="shared" si="19"/>
        <v>985.0577419354837</v>
      </c>
      <c r="BM41" s="153">
        <f t="shared" si="19"/>
        <v>50.153870967741916</v>
      </c>
      <c r="BN41" s="153">
        <f t="shared" si="19"/>
        <v>0.93613225806451594</v>
      </c>
      <c r="BO41" s="153">
        <f t="shared" si="19"/>
        <v>95.375483870967756</v>
      </c>
      <c r="BP41" s="153">
        <f t="shared" si="19"/>
        <v>86.388387096774196</v>
      </c>
      <c r="BQ41" s="153" t="e">
        <f t="shared" si="19"/>
        <v>#DIV/0!</v>
      </c>
      <c r="BR41" s="153">
        <f t="shared" si="19"/>
        <v>12745.677419354839</v>
      </c>
      <c r="BS41" s="153">
        <f t="shared" si="19"/>
        <v>12824.612903225807</v>
      </c>
      <c r="BT41" s="56">
        <f t="shared" si="5"/>
        <v>78.935483870967801</v>
      </c>
      <c r="BU41" s="155">
        <f t="shared" ref="BU41:BV41" si="20">SUM(BU11:BU40)</f>
        <v>19.167999999999996</v>
      </c>
      <c r="BV41" s="155">
        <f t="shared" si="20"/>
        <v>101</v>
      </c>
      <c r="BW41" s="155">
        <f>SUM(BW11:BW40)</f>
        <v>101</v>
      </c>
      <c r="BX41" s="155">
        <f>SUM(BX11:BX40)</f>
        <v>691.34999999999991</v>
      </c>
      <c r="BY41" s="155">
        <f>SUM(BY11:BY40)</f>
        <v>182.30999999999997</v>
      </c>
    </row>
    <row r="42" spans="1:77"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161" t="s">
        <v>91</v>
      </c>
      <c r="P42" s="161" t="s">
        <v>92</v>
      </c>
      <c r="Q42" s="161" t="s">
        <v>93</v>
      </c>
      <c r="R42" s="161" t="s">
        <v>93</v>
      </c>
      <c r="S42" s="161" t="s">
        <v>93</v>
      </c>
      <c r="T42" s="161" t="s">
        <v>93</v>
      </c>
      <c r="U42" s="369" t="s">
        <v>93</v>
      </c>
      <c r="V42" s="161" t="s">
        <v>94</v>
      </c>
      <c r="W42" s="161" t="s">
        <v>95</v>
      </c>
      <c r="X42" s="161" t="s">
        <v>96</v>
      </c>
      <c r="Y42" s="161" t="s">
        <v>95</v>
      </c>
      <c r="Z42" s="161" t="s">
        <v>96</v>
      </c>
      <c r="AA42" s="161" t="s">
        <v>95</v>
      </c>
      <c r="AB42" s="161" t="s">
        <v>97</v>
      </c>
      <c r="AC42" s="161" t="s">
        <v>98</v>
      </c>
      <c r="AD42" s="161" t="s">
        <v>99</v>
      </c>
      <c r="AE42" s="161" t="s">
        <v>100</v>
      </c>
      <c r="AF42" s="161" t="s">
        <v>101</v>
      </c>
      <c r="AG42" s="161" t="s">
        <v>101</v>
      </c>
      <c r="AH42" s="161"/>
      <c r="AI42" s="161" t="s">
        <v>101</v>
      </c>
      <c r="AJ42" s="161" t="s">
        <v>102</v>
      </c>
      <c r="AK42" s="161" t="s">
        <v>101</v>
      </c>
      <c r="AL42" s="161"/>
      <c r="AM42" s="161" t="s">
        <v>102</v>
      </c>
      <c r="AN42" s="161" t="s">
        <v>101</v>
      </c>
      <c r="AO42" s="162"/>
      <c r="AP42" s="163" t="s">
        <v>101</v>
      </c>
      <c r="AQ42" s="164"/>
      <c r="AX42" s="165" t="s">
        <v>102</v>
      </c>
      <c r="AY42" s="4"/>
      <c r="BD42" s="166" t="str">
        <f t="shared" si="3"/>
        <v>Avg.</v>
      </c>
      <c r="BQ42" s="4"/>
      <c r="BR42" s="5"/>
      <c r="BS42" s="5"/>
      <c r="BT42" s="6"/>
      <c r="BX42" s="169"/>
      <c r="BY42" s="169"/>
    </row>
    <row r="43" spans="1:77"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Y43" s="170"/>
      <c r="AZ43" s="171"/>
      <c r="BA43" s="171"/>
      <c r="BB43" s="171"/>
      <c r="BC43" s="6"/>
      <c r="BQ43" s="4"/>
      <c r="BR43" s="5"/>
      <c r="BS43" s="5"/>
      <c r="BT43" s="6"/>
      <c r="BX43" s="169"/>
      <c r="BY43" s="169"/>
    </row>
    <row r="44" spans="1:77" ht="60.75" thickBot="1">
      <c r="B44" s="172" t="s">
        <v>103</v>
      </c>
      <c r="C44" s="173" t="s">
        <v>104</v>
      </c>
      <c r="D44" s="173"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173" t="s">
        <v>12</v>
      </c>
      <c r="U44" s="176" t="s">
        <v>13</v>
      </c>
      <c r="V44" s="173" t="s">
        <v>115</v>
      </c>
      <c r="W44" s="173" t="s">
        <v>15</v>
      </c>
      <c r="X44" s="173" t="s">
        <v>116</v>
      </c>
      <c r="Y44" s="173" t="s">
        <v>17</v>
      </c>
      <c r="Z44" s="173" t="s">
        <v>19</v>
      </c>
      <c r="AA44" s="173"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f>AVERAGE(BC28:BC31)</f>
        <v>-17.5</v>
      </c>
      <c r="BQ44" s="4"/>
      <c r="BR44" s="5"/>
      <c r="BS44" s="5"/>
      <c r="BT44" s="6"/>
      <c r="BX44" s="169"/>
      <c r="BY44" s="169"/>
    </row>
    <row r="45" spans="1:77">
      <c r="B45" s="184" t="s">
        <v>302</v>
      </c>
      <c r="C45" s="185">
        <f>IF(C6=0,"no data",AVERAGE(C6:C12))</f>
        <v>87.2</v>
      </c>
      <c r="D45" s="186">
        <f>IF(D6=0,"no data",AVERAGE(D6:D12))</f>
        <v>0.73842857142857132</v>
      </c>
      <c r="E45" s="185">
        <f>IF(E6=0,"no data",AVERAGE(E6:E12))</f>
        <v>94.285714285714292</v>
      </c>
      <c r="F45" s="185">
        <f>IF(F6=0,"no data",AVERAGE(F6:F12))</f>
        <v>81.285714285714292</v>
      </c>
      <c r="G45" s="185">
        <f>SUM(G6:G12)+INT(SUM(H6:H12)/60)</f>
        <v>168</v>
      </c>
      <c r="H45" s="185">
        <f>SUM(H6:H12)-INT(SUM(H6:H12)/60)*60</f>
        <v>0</v>
      </c>
      <c r="I45" s="185">
        <f>SUM(I6:I12)+INT(SUM(J6:J12)/60)</f>
        <v>168</v>
      </c>
      <c r="J45" s="185">
        <f>SUM(J6:J12)-INT(SUM(J6:J12)/60)*60</f>
        <v>0</v>
      </c>
      <c r="K45" s="185">
        <f>SUM(K6:K12)+INT(SUM(L6:L12)/60)</f>
        <v>0</v>
      </c>
      <c r="L45" s="185">
        <f>SUM(L6:L12)-INT(SUM(L6:L12)/60)*60</f>
        <v>0</v>
      </c>
      <c r="M45" s="185">
        <f>SUM(M6:M12)+INT(SUM(N6:N12)/60)</f>
        <v>0</v>
      </c>
      <c r="N45" s="185">
        <f>SUM(N6:N12)-INT(SUM(N6:N12)/60)*60</f>
        <v>0</v>
      </c>
      <c r="O45" s="185">
        <f>SUM(O6:O12)+INT(SUM(P6:P12)/60)</f>
        <v>34.5</v>
      </c>
      <c r="P45" s="185">
        <f>SUM(P6:P12)-INT(SUM(P6:P12)/60)*60</f>
        <v>0</v>
      </c>
      <c r="Q45" s="187">
        <f t="shared" ref="Q45:V45" si="21">IF(Q6=0,"no data", AVERAGE(Q6:Q12))</f>
        <v>3527</v>
      </c>
      <c r="R45" s="187">
        <f t="shared" si="21"/>
        <v>3040</v>
      </c>
      <c r="S45" s="187">
        <f t="shared" si="21"/>
        <v>3040</v>
      </c>
      <c r="T45" s="187">
        <f t="shared" si="21"/>
        <v>2969.1428571428573</v>
      </c>
      <c r="U45" s="187">
        <f t="shared" si="21"/>
        <v>3070.1428571428573</v>
      </c>
      <c r="V45" s="188">
        <f t="shared" si="21"/>
        <v>41.714285714285715</v>
      </c>
      <c r="W45" s="189" t="str">
        <f>IF(AND(W6=0,W7=0,W8=0,W9=0,W10=0,W11= 0,W12=0),"No outage",SUM(W6:W12))</f>
        <v>No outage</v>
      </c>
      <c r="X45" s="189">
        <f>IF(X6=0,"no data", AVERAGE(X6:X12))</f>
        <v>41</v>
      </c>
      <c r="Y45" s="189" t="str">
        <f>IF(AND(Y6=0,Y7=0,Y8=0,Y9=0,Y10=0,Y11= 0,Y12=0),"No outage",SUM(Y6:Y12))</f>
        <v>No outage</v>
      </c>
      <c r="Z45" s="189">
        <f>IF(AND(Z6=0,Z7=0,Z8=0,Z9=0,Z10=0, Z11=0,Z12=0),"No outage",SUM(Z6:Z12))</f>
        <v>420</v>
      </c>
      <c r="AA45" s="189" t="str">
        <f>IF(Y6=0,"no data", AVERAGE(AA6:AA12))</f>
        <v>no data</v>
      </c>
      <c r="AB45" s="185" t="str">
        <f>IF(Y6=0,"no data", SUM(AB6:AB12))</f>
        <v>no data</v>
      </c>
      <c r="AC45" s="185">
        <f>IF(AC6=0,"no data", SUM(AC6:AC12))</f>
        <v>-496</v>
      </c>
      <c r="AD45" s="188">
        <f t="shared" ref="AD45:AI45" si="22">IF(AD6=0,"no data", AVERAGE(AD6:AD12))</f>
        <v>132.85714285714286</v>
      </c>
      <c r="AE45" s="190">
        <f t="shared" si="22"/>
        <v>0.96408134245948118</v>
      </c>
      <c r="AF45" s="189">
        <f t="shared" si="22"/>
        <v>146.95833333333334</v>
      </c>
      <c r="AG45" s="190">
        <f t="shared" si="22"/>
        <v>0.84170249500419025</v>
      </c>
      <c r="AH45" s="190">
        <f t="shared" si="22"/>
        <v>1</v>
      </c>
      <c r="AI45" s="190">
        <f t="shared" si="22"/>
        <v>0.89870591026194868</v>
      </c>
      <c r="AJ45" s="189">
        <f>IF(AJ6=0,"no data", SUM(AJ6:AJ12))</f>
        <v>56.125</v>
      </c>
      <c r="AK45" s="189">
        <f>IF(AK6=0,"no data", AVERAGE(AK6:AK12))</f>
        <v>138.0242857142857</v>
      </c>
      <c r="AL45" s="189">
        <f>AJ45*AK45</f>
        <v>7746.6130357142847</v>
      </c>
      <c r="AM45" s="189">
        <f>IF(AM6=0,"no data", SUM(AM6:AM12))</f>
        <v>184.84699999999998</v>
      </c>
      <c r="AN45" s="189">
        <f>IF(AN6=0,"no data", AVERAGE(AN6:AN12))</f>
        <v>942.71428571428567</v>
      </c>
      <c r="AO45" s="189">
        <f>AM45*AN45</f>
        <v>174257.90757142854</v>
      </c>
      <c r="AP45" s="191">
        <f>IF(AP6=0,"no data", AVERAGE(AP6:AP12))</f>
        <v>8751.9612868490531</v>
      </c>
      <c r="AQ45" s="192"/>
      <c r="AY45" s="170"/>
      <c r="AZ45" s="171"/>
      <c r="BA45" s="171"/>
      <c r="BB45" s="171"/>
      <c r="BQ45" s="4"/>
      <c r="BR45" s="5"/>
      <c r="BS45" s="5"/>
      <c r="BT45" s="6"/>
      <c r="BX45" s="169"/>
      <c r="BY45" s="169"/>
    </row>
    <row r="46" spans="1:77">
      <c r="B46" s="184" t="s">
        <v>317</v>
      </c>
      <c r="C46" s="193">
        <f>IF(C13=0,"no data", AVERAGE(C13:C19))</f>
        <v>89.717142857142861</v>
      </c>
      <c r="D46" s="194">
        <f>IF(D13=0,"no data", AVERAGE(D13:D19))</f>
        <v>0.67695714285714292</v>
      </c>
      <c r="E46" s="193">
        <f>IF(E13=0,"no data", AVERAGE(E13:E19))</f>
        <v>99.285714285714292</v>
      </c>
      <c r="F46" s="193">
        <f>IF(F13=0,"no data", AVERAGE(F13:F19))</f>
        <v>80.714285714285708</v>
      </c>
      <c r="G46" s="193">
        <f>SUM(G13:G19)+INT(SUM(H13:H19)/60)</f>
        <v>168</v>
      </c>
      <c r="H46" s="193">
        <f>SUM(H13:H19)-INT(SUM(I13:I19)/60)</f>
        <v>-2</v>
      </c>
      <c r="I46" s="193">
        <f>SUM(I13:I19)+INT(SUM(J13:J19)/60)</f>
        <v>168</v>
      </c>
      <c r="J46" s="193">
        <f>SUM(J13:J19)-INT(SUM(K13:K19)/60)*60</f>
        <v>0</v>
      </c>
      <c r="K46" s="193">
        <f>SUM(K13:K19)+INT(SUM(L13:L19)/60)</f>
        <v>0</v>
      </c>
      <c r="L46" s="193">
        <f>SUM(L13:L19)-INT(SUM(M13:M19)/60)*60</f>
        <v>0</v>
      </c>
      <c r="M46" s="193">
        <f>SUM(M13:M19)+INT(SUM(N13:N19)/60)</f>
        <v>0</v>
      </c>
      <c r="N46" s="193">
        <f>SUM(N13:N19)-INT(SUM(O13:O19)/60)*60</f>
        <v>0</v>
      </c>
      <c r="O46" s="193">
        <f>SUM(O13:O19)+INT(SUM(P13:P19)/60)</f>
        <v>0</v>
      </c>
      <c r="P46" s="193">
        <f>SUM(P7:P13)-INT(SUM(P13:P19)/60)*60</f>
        <v>0</v>
      </c>
      <c r="Q46" s="195">
        <f>IF(Q13=0,"no data", AVERAGE(Q13:Q19))</f>
        <v>3501.4285714285716</v>
      </c>
      <c r="R46" s="195">
        <f>IF(R13=0,"no data", AVERAGE(R13:R19))</f>
        <v>2968.1428571428573</v>
      </c>
      <c r="S46" s="195">
        <f>IF(S13=0,"no data", AVERAGE(S13:S19))</f>
        <v>2968.1428571428573</v>
      </c>
      <c r="T46" s="195">
        <f>IF(T13=0,"no data", SUM(T13:T19))</f>
        <v>20302</v>
      </c>
      <c r="U46" s="195">
        <f>IF(U13=0,"no data", SUM(U13:U19))</f>
        <v>20988</v>
      </c>
      <c r="V46" s="195">
        <f>IF(V13=0,"no data", AVERAGE(V13:V19))</f>
        <v>41.857142857142854</v>
      </c>
      <c r="W46" s="196" t="str">
        <f>IF(AND(W13=0,W14=0,W15=0,W16=0,W17=0,W18=0,W19=0),"No outage",SUM(W13:W19))</f>
        <v>No outage</v>
      </c>
      <c r="X46" s="196">
        <f>IF(AND(X13=0,X14=0,X15=0,X16=0,X17=0,X18=0,X19=0),"No outage",SUM(X13:X19))</f>
        <v>288</v>
      </c>
      <c r="Y46" s="195" t="str">
        <f>IF(Y13=0,"no data", AVERAGE(Y13:Y19))</f>
        <v>no data</v>
      </c>
      <c r="Z46" s="196">
        <f>IF(AND(Z13=0,Z14=0,Z15=0,Z16=0,Z17=0,Z18=0,Z19=0),"No outage",SUM(Z13:Z19))</f>
        <v>420</v>
      </c>
      <c r="AA46" s="195" t="str">
        <f>IF(AA13=0,"no data", AVERAGE(AA13:AA19))</f>
        <v>no data</v>
      </c>
      <c r="AB46" s="195">
        <f>IF(AB13=0,"no data", SUM(AB13:AB19))</f>
        <v>686</v>
      </c>
      <c r="AC46" s="195">
        <f>IF(AC13=0,"no data", SUM(AC13:AC19))</f>
        <v>-475</v>
      </c>
      <c r="AD46" s="195">
        <f t="shared" ref="AD46:AI46" si="23">IF(AD13=0,"no data", AVERAGE(AD13:AD19))</f>
        <v>127.42857142857143</v>
      </c>
      <c r="AE46" s="197">
        <f t="shared" si="23"/>
        <v>0.98039563902168481</v>
      </c>
      <c r="AF46" s="195">
        <f t="shared" si="23"/>
        <v>145.89285714285717</v>
      </c>
      <c r="AG46" s="197">
        <f t="shared" si="23"/>
        <v>0.82832503633206633</v>
      </c>
      <c r="AH46" s="197">
        <f t="shared" si="23"/>
        <v>1</v>
      </c>
      <c r="AI46" s="197">
        <f t="shared" si="23"/>
        <v>0.87512311632029938</v>
      </c>
      <c r="AJ46" s="198">
        <f>IF(AJ13=0,"no data",SUM(AJ13:AJ19))</f>
        <v>55.877000000000002</v>
      </c>
      <c r="AK46" s="199">
        <f>IF(AK13=0,"no data", AVERAGE(AK13:AK19))</f>
        <v>133.90142857142857</v>
      </c>
      <c r="AL46" s="196">
        <f>AJ46*AK46</f>
        <v>7482.0101242857145</v>
      </c>
      <c r="AM46" s="196">
        <f>IF(AM13=0,"no data", SUM(AM13:AM19))</f>
        <v>178.16</v>
      </c>
      <c r="AN46" s="198">
        <f>IF(AN13=0,"no data",AVERAGE(AN13:AN19))</f>
        <v>947.35714285714289</v>
      </c>
      <c r="AO46" s="196">
        <f>AM46*AN46</f>
        <v>168781.14857142858</v>
      </c>
      <c r="AP46" s="200">
        <f>IF(AP13=0,"no data", AVERAGE(AP13:AP19))</f>
        <v>8681.9405906329503</v>
      </c>
      <c r="AQ46" s="192"/>
      <c r="AV46">
        <f>3413/12465</f>
        <v>0.27380665864420378</v>
      </c>
      <c r="AY46" s="170"/>
      <c r="BA46" s="171"/>
      <c r="BQ46" s="4"/>
      <c r="BR46" s="5"/>
      <c r="BS46" s="5"/>
      <c r="BT46" s="6"/>
      <c r="BX46" s="169"/>
      <c r="BY46" s="169"/>
    </row>
    <row r="47" spans="1:77">
      <c r="A47" s="201"/>
      <c r="B47" s="184" t="s">
        <v>318</v>
      </c>
      <c r="C47" s="196">
        <f>IF(C20=0,"no data", AVERAGE(C20:C26))</f>
        <v>89.45714285714287</v>
      </c>
      <c r="D47" s="194">
        <f>IF(D20=0,"no data", AVERAGE(D20:D26))</f>
        <v>0.62314285714285711</v>
      </c>
      <c r="E47" s="196">
        <f>IF(E20=0,"no data", AVERAGE(E20:E26))</f>
        <v>99.428571428571431</v>
      </c>
      <c r="F47" s="196">
        <f>IF(F20=0,"no data", AVERAGE(F20:F26))</f>
        <v>79.857142857142861</v>
      </c>
      <c r="G47" s="193">
        <f>SUM(G20:G26)+INT(SUM(H20:H26)/60)</f>
        <v>160</v>
      </c>
      <c r="H47" s="193">
        <f>SUM(H20:H26)-INT(SUM(H26:H26)/60)*60</f>
        <v>110</v>
      </c>
      <c r="I47" s="193">
        <f>SUM(I20:I26)+INT(SUM(J20:J26)/60)</f>
        <v>166</v>
      </c>
      <c r="J47" s="193">
        <f>SUM(J20:J26)-INT(SUM(J20:J26)/60)*60</f>
        <v>46</v>
      </c>
      <c r="K47" s="193">
        <f>SUM(K20:K26)+INT(SUM(L20:L26)/60)</f>
        <v>0</v>
      </c>
      <c r="L47" s="193">
        <f>SUM(L20:L26)-INT(SUM(L20:L26)/60)*60</f>
        <v>0</v>
      </c>
      <c r="M47" s="193">
        <f>SUM(M20:M26)+INT(SUM(N20:N26)/60)</f>
        <v>0</v>
      </c>
      <c r="N47" s="193">
        <f>SUM(N20:N26)-INT(SUM(N20:N26)/60)*60</f>
        <v>0</v>
      </c>
      <c r="O47" s="193">
        <f>SUM(O20:O26)+INT(SUM(P20:P26)/60)</f>
        <v>0</v>
      </c>
      <c r="P47" s="193">
        <f>SUM(P20:P26)-INT(SUM(P20:P26)/60)*60</f>
        <v>0</v>
      </c>
      <c r="Q47" s="195">
        <f>IF(Q20=0,"no data", AVERAGE(Q20:Q26))</f>
        <v>3502.8571428571427</v>
      </c>
      <c r="R47" s="195">
        <f>IF(R20=0,"no data", AVERAGE(R20:R26))</f>
        <v>2922.5714285714284</v>
      </c>
      <c r="S47" s="195">
        <f>IF(S20=0,"no data", AVERAGE(S20:S26))</f>
        <v>2922.5714285714284</v>
      </c>
      <c r="T47" s="202">
        <f>IF(T20=0,"no data", SUM(T20:T26))</f>
        <v>19770</v>
      </c>
      <c r="U47" s="202">
        <f>IF(U20=0,"no data", SUM(U20:U26))</f>
        <v>20456</v>
      </c>
      <c r="V47" s="202">
        <f>IF(V20=0,"no data", AVERAGE(V20:V26))</f>
        <v>41.428571428571431</v>
      </c>
      <c r="W47" s="196">
        <f>IF(AND(W20=0,W21=0,W22=0,W23=0,W24=0,W25=0,W26=0),"No outage",SUM(W20:W26))</f>
        <v>379</v>
      </c>
      <c r="X47" s="196">
        <f>IF(AND(X20=0,X21=0,X22=0,X23=0,X24=0,X25=0,X26=0),"No outage",SUM(X20:X26))</f>
        <v>288</v>
      </c>
      <c r="Y47" s="202" t="str">
        <f>IF(Y20=0,"no data", AVERAGE(Y20:Y26))</f>
        <v>no data</v>
      </c>
      <c r="Z47" s="196">
        <f>IF(AND(Z20=0,Z21=0,Z22=0,Z23=0,Z24=0,Z25=0,Z26=0),"No outage",SUM(Z20:Z26))</f>
        <v>420</v>
      </c>
      <c r="AA47" s="196" t="str">
        <f>IF(AA20=0,"no data", AVERAGE(AA20:AA26))</f>
        <v>no data</v>
      </c>
      <c r="AB47" s="196">
        <f>IF(AB20=0,"no data", SUM(AB20:AB26))</f>
        <v>686</v>
      </c>
      <c r="AC47" s="202">
        <f>IF(AC20=0,"no data", SUM(AC20:AC26))</f>
        <v>-688</v>
      </c>
      <c r="AD47" s="196">
        <f t="shared" ref="AD47:AI47" si="24">IF(AD20=0,"no data", AVERAGE(AD20:AD26))</f>
        <v>128.14285714285714</v>
      </c>
      <c r="AE47" s="197">
        <f t="shared" si="24"/>
        <v>0.95055616087701422</v>
      </c>
      <c r="AF47" s="196">
        <f t="shared" si="24"/>
        <v>145.95238095238096</v>
      </c>
      <c r="AG47" s="197">
        <f t="shared" si="24"/>
        <v>0.8062825700969517</v>
      </c>
      <c r="AH47" s="197">
        <f t="shared" si="24"/>
        <v>0.98265730034347054</v>
      </c>
      <c r="AI47" s="197">
        <f t="shared" si="24"/>
        <v>0.8526907834088685</v>
      </c>
      <c r="AJ47" s="196">
        <f>IF(AJ20=0,"no data", SUM(AJ20:AJ26))</f>
        <v>55.105000000000004</v>
      </c>
      <c r="AK47" s="196">
        <f>IF(AK20=0,"no data", AVERAGE(AK20:AK26))</f>
        <v>127.72428571428573</v>
      </c>
      <c r="AL47" s="196">
        <f>AJ47*AK47</f>
        <v>7038.2467642857155</v>
      </c>
      <c r="AM47" s="196">
        <f>IF(AM20=0,"no data", SUM(AM20:AM25))</f>
        <v>149.071</v>
      </c>
      <c r="AN47" s="196">
        <f>IF(AN20=0,"no data", AVERAGE(AN20:AN25))</f>
        <v>941.83333333333337</v>
      </c>
      <c r="AO47" s="196">
        <f>AM47*AN47</f>
        <v>140400.03683333335</v>
      </c>
      <c r="AP47" s="200">
        <f>IF(AP20=0,"no data", AVERAGE(AP20:AP26))</f>
        <v>8689.5006723985462</v>
      </c>
      <c r="AQ47" s="192"/>
      <c r="AR47" s="201"/>
      <c r="AS47" s="201"/>
      <c r="AT47" s="201"/>
      <c r="AU47" s="201"/>
      <c r="AV47" s="201">
        <f>3413/12796</f>
        <v>0.26672397624257582</v>
      </c>
      <c r="AW47" s="201"/>
      <c r="AX47" s="201"/>
      <c r="AY47" s="170"/>
      <c r="AZ47" s="201"/>
      <c r="BA47" s="171"/>
      <c r="BB47" s="201"/>
      <c r="BC47" s="201"/>
      <c r="BD47" s="201"/>
      <c r="BE47" s="201"/>
      <c r="BQ47" s="4"/>
      <c r="BR47" s="5"/>
      <c r="BS47" s="5"/>
      <c r="BT47" s="6"/>
      <c r="BX47" s="169"/>
      <c r="BY47" s="169"/>
    </row>
    <row r="48" spans="1:77">
      <c r="B48" s="184" t="s">
        <v>319</v>
      </c>
      <c r="C48" s="196">
        <f>IF(C21=0,"no data", AVERAGE(C27:C33))</f>
        <v>88.42</v>
      </c>
      <c r="D48" s="194">
        <f>IF(D21=0,"no data", AVERAGE(D27:D33))</f>
        <v>0.61487142857142862</v>
      </c>
      <c r="E48" s="196">
        <f>IF(E21=0,"no data", AVERAGE(E27:E33))</f>
        <v>100.71428571428571</v>
      </c>
      <c r="F48" s="196">
        <f>IF(F21=0,"no data", AVERAGE(F27:F33))</f>
        <v>78</v>
      </c>
      <c r="G48" s="193">
        <f>SUM(G27:G33)+INT(SUM(H27:H33)/60)</f>
        <v>168</v>
      </c>
      <c r="H48" s="193">
        <f>SUM(H27:H33)-INT(SUM(H27:H33)/60)*60</f>
        <v>0</v>
      </c>
      <c r="I48" s="193">
        <f>SUM(I27:I33)+INT(SUM(J27:J33)/60)</f>
        <v>168</v>
      </c>
      <c r="J48" s="193">
        <f>SUM(J27:J33)-INT(SUM(J27:J33)/60)*60</f>
        <v>0</v>
      </c>
      <c r="K48" s="193">
        <f>SUM(K27:K33)+INT(SUM(L27:L33)/60)</f>
        <v>0</v>
      </c>
      <c r="L48" s="193">
        <f>SUM(L27:L33)-INT(SUM(L27:L33)/60)*60</f>
        <v>0</v>
      </c>
      <c r="M48" s="193">
        <f>SUM(M27:M33)+INT(SUM(N27:N33)/60)</f>
        <v>0</v>
      </c>
      <c r="N48" s="193">
        <f>SUM(N27:N33)-INT(SUM(N27:N33)/60)*60</f>
        <v>0</v>
      </c>
      <c r="O48" s="193">
        <f>SUM(O27:O33)+INT(SUM(P27:P33)/60)</f>
        <v>60</v>
      </c>
      <c r="P48" s="193">
        <f>SUM(P27:P33)-INT(SUM(P27:P33)/60)*60</f>
        <v>0</v>
      </c>
      <c r="Q48" s="195">
        <f>IF(Q27=0,"no data", AVERAGE(Q27:Q33))</f>
        <v>3512.7142857142858</v>
      </c>
      <c r="R48" s="195">
        <f>IF(R27=0,"no data", AVERAGE(R27:R33))</f>
        <v>3121</v>
      </c>
      <c r="S48" s="195">
        <f>IF(S27=0,"no data", AVERAGE(S27:S33))</f>
        <v>3121</v>
      </c>
      <c r="T48" s="195">
        <f>IF(T27=0,"no data", SUM(T27:T33))</f>
        <v>21381</v>
      </c>
      <c r="U48" s="195">
        <f>IF(U27=0,"no data", SUM(U27:U33))</f>
        <v>22111</v>
      </c>
      <c r="V48" s="202">
        <f>IF(V27=0,"no data", AVERAGE(V27:V33))</f>
        <v>42</v>
      </c>
      <c r="W48" s="196" t="str">
        <f>IF(AND(W27=0,W28=0,W29=0,W30=0,W31=0,W32=0,W33=0),"No outage",SUM(W27:W33))</f>
        <v>No outage</v>
      </c>
      <c r="X48" s="196">
        <f>IF(AND(X27=0,X28=0,X29=0,X30=0,X31=0,X32=0,X33=0),"No outage",SUM(X27:X33))</f>
        <v>288</v>
      </c>
      <c r="Y48" s="202" t="str">
        <f>IF(Y27=0,"no data", AVERAGE(Y27:Y33))</f>
        <v>no data</v>
      </c>
      <c r="Z48" s="196">
        <f>IF(AND(Z27=0,Z28=0,Z29=0,Z30=0,Z31=0,Z32=0,Z33=0),"No outage",SUM(Z27:Z33))</f>
        <v>420</v>
      </c>
      <c r="AA48" s="196" t="str">
        <f>IF(AA27=0,"no data", AVERAGE(AA27:AA33))</f>
        <v>no data</v>
      </c>
      <c r="AB48" s="195">
        <f>IF(AB27=0,"no data", SUM(AB27:AB33))</f>
        <v>730</v>
      </c>
      <c r="AC48" s="195">
        <f>IF(AC27=0,"no data", SUM(AC27:AC33))</f>
        <v>-466</v>
      </c>
      <c r="AD48" s="202">
        <f t="shared" ref="AD48:AI48" si="25">IF(AD27=0,"no data", AVERAGE(AD27:AD33))</f>
        <v>138.71428571428572</v>
      </c>
      <c r="AE48" s="194">
        <f t="shared" si="25"/>
        <v>0.94973182539110979</v>
      </c>
      <c r="AF48" s="196">
        <f t="shared" si="25"/>
        <v>146.36309523809524</v>
      </c>
      <c r="AG48" s="194">
        <f t="shared" si="25"/>
        <v>0.86950846352574629</v>
      </c>
      <c r="AH48" s="194">
        <f t="shared" si="25"/>
        <v>1</v>
      </c>
      <c r="AI48" s="194">
        <f t="shared" si="25"/>
        <v>0.92063838938838949</v>
      </c>
      <c r="AJ48" s="195">
        <f>IF(AJ27=0,"no data", SUM(AJ27:AJ33))</f>
        <v>55.148000000000003</v>
      </c>
      <c r="AK48" s="196">
        <f>IF(AK27=0,"no data", AVERAGE(AK27:AK33))</f>
        <v>126.13999999999999</v>
      </c>
      <c r="AL48" s="196">
        <f>AJ48*AK48</f>
        <v>6956.3687199999995</v>
      </c>
      <c r="AM48" s="196">
        <f>IF(AM27=0,"no data", SUM(AM27:AM33))</f>
        <v>190.89799999999997</v>
      </c>
      <c r="AN48" s="196">
        <f>IF(AN27=0,"no data", AVERAGE(AN27:AN33))</f>
        <v>946</v>
      </c>
      <c r="AO48" s="196">
        <f>AM48*AN48</f>
        <v>180589.50799999997</v>
      </c>
      <c r="AP48" s="200">
        <f>IF(AP27=0,"no data", AVERAGE(AP27:AP33))</f>
        <v>8769.9566765076761</v>
      </c>
      <c r="AQ48" s="192"/>
      <c r="AY48" s="170"/>
      <c r="BA48" s="171"/>
      <c r="BQ48" s="4"/>
      <c r="BR48" s="5"/>
      <c r="BS48" s="5"/>
      <c r="BT48" s="6"/>
      <c r="BX48" s="169"/>
      <c r="BY48" s="169"/>
    </row>
    <row r="49" spans="2:77">
      <c r="B49" s="184" t="s">
        <v>320</v>
      </c>
      <c r="C49" s="196">
        <f>IF(C34=0,"no data", AVERAGE(C34:C40))</f>
        <v>87.465714285714299</v>
      </c>
      <c r="D49" s="196">
        <f>IF(D34=0,"no data", AVERAGE(D34:D40))</f>
        <v>0.62390000000000001</v>
      </c>
      <c r="E49" s="196">
        <f>IF(E34=0,"no data", AVERAGE(E34:E40))</f>
        <v>100.57142857142857</v>
      </c>
      <c r="F49" s="196">
        <f>IF(F34=0,"no data", AVERAGE(F34:F40))</f>
        <v>75.571428571428569</v>
      </c>
      <c r="G49" s="193">
        <f>SUM(G34:G40)+INT(SUM(H34:H40)/60)</f>
        <v>168</v>
      </c>
      <c r="H49" s="193">
        <f>SUM(H34:H40)-INT(SUM(H34:H40)/60)*60</f>
        <v>0</v>
      </c>
      <c r="I49" s="193">
        <f>SUM(I34:I40)+INT(SUM(J34:J40)/60)</f>
        <v>168</v>
      </c>
      <c r="J49" s="193">
        <f>SUM(J34:J40)-INT(SUM(J34:J40)/60)*60</f>
        <v>0</v>
      </c>
      <c r="K49" s="193">
        <f>SUM(K34:K40)+INT(SUM(L34:L40)/60)</f>
        <v>0</v>
      </c>
      <c r="L49" s="193">
        <f>SUM(L34:L40)-INT(SUM(L34:L40)/60)*60</f>
        <v>0</v>
      </c>
      <c r="M49" s="193">
        <f>SUM(M34:M40)+INT(SUM(N34:N40)/60)</f>
        <v>0</v>
      </c>
      <c r="N49" s="193">
        <f>SUM(N34:N40)-INT(SUM(N34:N40)/60)*60</f>
        <v>0</v>
      </c>
      <c r="O49" s="193">
        <f>SUM(O34:O40)+INT(SUM(P34:P40)/60)</f>
        <v>41</v>
      </c>
      <c r="P49" s="193">
        <f>SUM(P34:P40)-INT(SUM(P34:P40)/60)*60</f>
        <v>0</v>
      </c>
      <c r="Q49" s="195">
        <f>IF(Q28=0,"no data", AVERAGE(Q34:Q40))</f>
        <v>3521.5714285714284</v>
      </c>
      <c r="R49" s="195">
        <f>IF(R34=0,"no data", AVERAGE(R34:R40))</f>
        <v>3086.7142857142858</v>
      </c>
      <c r="S49" s="195">
        <f>IF(S34=0,"no data", AVERAGE(S34:S40))</f>
        <v>3086.7142857142858</v>
      </c>
      <c r="T49" s="195">
        <f>IF(T34=0,"no data", SUM(T34:T40))</f>
        <v>21132</v>
      </c>
      <c r="U49" s="195">
        <f>IF(U34=0,"no data", SUM(U34:U40))</f>
        <v>21848</v>
      </c>
      <c r="V49" s="202">
        <f>IF(V34=0,"no data", AVERAGE(V34:V40))</f>
        <v>42.285714285714285</v>
      </c>
      <c r="W49" s="196" t="e">
        <f>IF(AND(W34=0,W35=0,W36=0,W37=0,W38=0,W39=0,#REF!=0),"No outage",SUM(W34:W40))</f>
        <v>#REF!</v>
      </c>
      <c r="X49" s="196" t="e">
        <f>IF(AND(X34=0,X35=0,X36=0,X37=0,X38=0,X39=0,#REF!=0),"No outage",SUM(X34:X40))</f>
        <v>#REF!</v>
      </c>
      <c r="Y49" s="202" t="str">
        <f>IF(Y34=0,"no data", AVERAGE(Y34:Y40))</f>
        <v>no data</v>
      </c>
      <c r="Z49" s="196" t="e">
        <f>IF(AND(Z34=0,Z35=0,Z36=0,Z37=0,Z38=0,Z39=0,#REF!=0),"No outage",SUM(Z34:Z40))</f>
        <v>#REF!</v>
      </c>
      <c r="AA49" s="196" t="str">
        <f>IF(AA34=0,"no data", AVERAGE(AA34:AA40))</f>
        <v>no data</v>
      </c>
      <c r="AB49" s="195">
        <f>IF(AB34=0,"no data", SUM(AB34:AB40))</f>
        <v>716</v>
      </c>
      <c r="AC49" s="195">
        <f>IF(AC34=0,"no data", SUM(AC34:AC40))</f>
        <v>-475</v>
      </c>
      <c r="AD49" s="202">
        <f>IF(AD34=0,"no data", AVERAGE(AD34:AD40))</f>
        <v>136.14285714285714</v>
      </c>
      <c r="AE49" s="194">
        <f>IF(AE34=0,"no data", AVERAGE(AE34:AE40))</f>
        <v>0.95656259546633038</v>
      </c>
      <c r="AF49" s="196">
        <f>IF(AF34=0,"no data", AVERAGE(AF34:AF40))</f>
        <v>146.73214285714286</v>
      </c>
      <c r="AG49" s="194">
        <f>IF(AG34=0,"no data", AVERAGE(AG34:AG40))</f>
        <v>0.85722254152293864</v>
      </c>
      <c r="AH49" s="194">
        <f>IF(AH28=0,"no data", AVERAGE(AH34:AH40))</f>
        <v>1</v>
      </c>
      <c r="AI49" s="194">
        <f>IF(AI34=0,"no data", AVERAGE(AI34:AI40))</f>
        <v>0.90643810212775733</v>
      </c>
      <c r="AJ49" s="195">
        <f>IF(AJ34=0,"no data", SUM(AJ34:AJ40))</f>
        <v>55.405000000000001</v>
      </c>
      <c r="AK49" s="196">
        <f>IF(AK34=0,"no data", AVERAGE(AK34:AK40))</f>
        <v>127.91999999999999</v>
      </c>
      <c r="AL49" s="196">
        <f>AJ49*AK49</f>
        <v>7087.4075999999995</v>
      </c>
      <c r="AM49" s="196">
        <f>IF(AM34=0,"no data", SUM(AM34:AM40))</f>
        <v>188.43200000000002</v>
      </c>
      <c r="AN49" s="196">
        <f>IF(AN34=0,"no data", AVERAGE(AN34:AN40))</f>
        <v>944.71528142857153</v>
      </c>
      <c r="AO49" s="196">
        <f>AM49*AN49</f>
        <v>178014.58991014861</v>
      </c>
      <c r="AP49" s="200">
        <f>IF(AP34=0,"no data", AVERAGE(AP34:AP40))</f>
        <v>8757.2874968130145</v>
      </c>
      <c r="AQ49" s="192"/>
      <c r="AY49" s="170"/>
      <c r="BA49" s="171"/>
      <c r="BQ49" s="4"/>
      <c r="BR49" s="5"/>
      <c r="BS49" s="5"/>
      <c r="BT49" s="6"/>
      <c r="BX49" s="169"/>
      <c r="BY49" s="169"/>
    </row>
    <row r="50" spans="2:77">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07"/>
      <c r="AG50" s="204"/>
      <c r="AH50" s="204"/>
      <c r="AI50" s="204"/>
      <c r="AJ50" s="204"/>
      <c r="AK50" s="204"/>
      <c r="AL50" s="204"/>
      <c r="AP50" s="183"/>
      <c r="AQ50" s="183"/>
      <c r="AR50" s="183"/>
      <c r="AY50" s="170"/>
      <c r="BA50" s="171"/>
      <c r="BQ50" s="4"/>
      <c r="BR50" s="5"/>
      <c r="BS50" s="5"/>
      <c r="BT50" s="6"/>
      <c r="BX50" s="169"/>
      <c r="BY50" s="169"/>
    </row>
    <row r="51" spans="2:77" ht="15.75" thickBot="1">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X51" s="169"/>
      <c r="BY51" s="169"/>
    </row>
    <row r="52" spans="2:77" ht="16.5" thickTop="1">
      <c r="B52" s="208" t="s">
        <v>123</v>
      </c>
      <c r="C52" s="713" t="s">
        <v>124</v>
      </c>
      <c r="D52" s="713"/>
      <c r="E52" s="713"/>
      <c r="F52" s="713"/>
      <c r="G52" s="713"/>
      <c r="H52" s="713"/>
      <c r="I52" s="713"/>
      <c r="J52" s="713"/>
      <c r="K52" s="713"/>
      <c r="L52" s="713"/>
      <c r="M52" s="713"/>
      <c r="N52" s="713"/>
      <c r="O52" s="713"/>
      <c r="P52" s="713"/>
      <c r="Q52" s="713"/>
      <c r="R52" s="713"/>
      <c r="S52" s="713"/>
      <c r="T52" s="713"/>
      <c r="U52" s="713"/>
      <c r="V52" s="713"/>
      <c r="W52" s="713"/>
      <c r="X52" s="713"/>
      <c r="Y52" s="713"/>
      <c r="Z52" s="713"/>
      <c r="AA52" s="713"/>
      <c r="AB52" s="713"/>
      <c r="AC52" s="713"/>
      <c r="AD52" s="714"/>
      <c r="AE52" s="207"/>
      <c r="AF52" s="207"/>
      <c r="AG52" s="204"/>
      <c r="AH52" s="204"/>
      <c r="AI52" s="204"/>
      <c r="AJ52" s="204"/>
      <c r="AK52" s="204"/>
      <c r="AL52" s="204"/>
      <c r="AP52" s="183"/>
      <c r="AQ52" s="183"/>
      <c r="AR52" s="183"/>
      <c r="AY52" s="170"/>
      <c r="BQ52" s="4"/>
      <c r="BR52" s="5"/>
      <c r="BS52" s="5"/>
      <c r="BT52" s="6"/>
      <c r="BX52" s="169"/>
      <c r="BY52" s="169"/>
    </row>
    <row r="53" spans="2:77" ht="15" customHeight="1">
      <c r="B53" s="209">
        <v>42979</v>
      </c>
      <c r="C53" s="721" t="s">
        <v>321</v>
      </c>
      <c r="D53" s="722"/>
      <c r="E53" s="722"/>
      <c r="F53" s="722"/>
      <c r="G53" s="722"/>
      <c r="H53" s="722"/>
      <c r="I53" s="722"/>
      <c r="J53" s="722"/>
      <c r="K53" s="722"/>
      <c r="L53" s="722"/>
      <c r="M53" s="722"/>
      <c r="N53" s="722"/>
      <c r="O53" s="722"/>
      <c r="P53" s="722"/>
      <c r="Q53" s="722"/>
      <c r="R53" s="722"/>
      <c r="S53" s="722"/>
      <c r="T53" s="722"/>
      <c r="U53" s="722"/>
      <c r="V53" s="722"/>
      <c r="W53" s="722"/>
      <c r="X53" s="722"/>
      <c r="Y53" s="722"/>
      <c r="Z53" s="722"/>
      <c r="AA53" s="722"/>
      <c r="AB53" s="722"/>
      <c r="AC53" s="722"/>
      <c r="AD53" s="723"/>
      <c r="AE53" s="207"/>
      <c r="AF53" s="207"/>
      <c r="AG53" s="204"/>
      <c r="AH53" s="204"/>
      <c r="AI53" s="204"/>
      <c r="AJ53" s="204"/>
      <c r="AK53" s="204"/>
      <c r="AL53" s="204"/>
      <c r="AP53" s="183"/>
      <c r="AQ53" s="183"/>
      <c r="AR53" s="183"/>
      <c r="AY53" s="170"/>
      <c r="BQ53" s="4"/>
      <c r="BR53" s="5"/>
      <c r="BS53" s="5"/>
      <c r="BT53" s="6"/>
      <c r="BX53" s="169"/>
      <c r="BY53" s="169"/>
    </row>
    <row r="54" spans="2:77" ht="15.75">
      <c r="B54" s="209">
        <v>42980</v>
      </c>
      <c r="C54" s="721" t="s">
        <v>308</v>
      </c>
      <c r="D54" s="722"/>
      <c r="E54" s="722"/>
      <c r="F54" s="722"/>
      <c r="G54" s="722"/>
      <c r="H54" s="722"/>
      <c r="I54" s="722"/>
      <c r="J54" s="722"/>
      <c r="K54" s="722"/>
      <c r="L54" s="722"/>
      <c r="M54" s="722"/>
      <c r="N54" s="722"/>
      <c r="O54" s="722"/>
      <c r="P54" s="722"/>
      <c r="Q54" s="722"/>
      <c r="R54" s="722"/>
      <c r="S54" s="722"/>
      <c r="T54" s="722"/>
      <c r="U54" s="722"/>
      <c r="V54" s="722"/>
      <c r="W54" s="722"/>
      <c r="X54" s="722"/>
      <c r="Y54" s="722"/>
      <c r="Z54" s="722"/>
      <c r="AA54" s="722"/>
      <c r="AB54" s="722"/>
      <c r="AC54" s="722"/>
      <c r="AD54" s="723"/>
      <c r="AE54" s="207"/>
      <c r="AF54" s="207"/>
      <c r="AG54" s="204"/>
      <c r="AH54" s="204"/>
      <c r="AI54" s="204"/>
      <c r="AJ54" s="204"/>
      <c r="AK54" s="204"/>
      <c r="AL54" s="204"/>
      <c r="AP54" s="183"/>
      <c r="AQ54" s="183"/>
      <c r="AR54" s="183"/>
      <c r="AY54" s="170"/>
      <c r="BQ54" s="4"/>
      <c r="BR54" s="5"/>
      <c r="BS54" s="5"/>
      <c r="BT54" s="6"/>
      <c r="BX54" s="169"/>
      <c r="BY54" s="169"/>
    </row>
    <row r="55" spans="2:77" ht="15.75">
      <c r="B55" s="209">
        <v>42981</v>
      </c>
      <c r="C55" s="721" t="s">
        <v>305</v>
      </c>
      <c r="D55" s="722"/>
      <c r="E55" s="722"/>
      <c r="F55" s="722"/>
      <c r="G55" s="722"/>
      <c r="H55" s="722"/>
      <c r="I55" s="722"/>
      <c r="J55" s="722"/>
      <c r="K55" s="722"/>
      <c r="L55" s="722"/>
      <c r="M55" s="722"/>
      <c r="N55" s="722"/>
      <c r="O55" s="722"/>
      <c r="P55" s="722"/>
      <c r="Q55" s="722"/>
      <c r="R55" s="722"/>
      <c r="S55" s="722"/>
      <c r="T55" s="722"/>
      <c r="U55" s="722"/>
      <c r="V55" s="722"/>
      <c r="W55" s="722"/>
      <c r="X55" s="722"/>
      <c r="Y55" s="722"/>
      <c r="Z55" s="722"/>
      <c r="AA55" s="722"/>
      <c r="AB55" s="722"/>
      <c r="AC55" s="722"/>
      <c r="AD55" s="723"/>
      <c r="AE55" s="207"/>
      <c r="AF55" s="207"/>
      <c r="AG55" s="204"/>
      <c r="AH55" s="204"/>
      <c r="AI55" s="204"/>
      <c r="AJ55" s="204"/>
      <c r="AK55" s="204"/>
      <c r="AL55" s="204"/>
      <c r="AP55" s="183"/>
      <c r="AQ55" s="183"/>
      <c r="AR55" s="183"/>
      <c r="AY55" s="170"/>
      <c r="BQ55" s="4"/>
      <c r="BR55" s="5"/>
      <c r="BS55" s="5"/>
      <c r="BT55" s="6"/>
      <c r="BX55" s="169"/>
      <c r="BY55" s="169"/>
    </row>
    <row r="56" spans="2:77" ht="15.75">
      <c r="B56" s="209">
        <v>42982</v>
      </c>
      <c r="C56" s="721" t="s">
        <v>313</v>
      </c>
      <c r="D56" s="722"/>
      <c r="E56" s="722"/>
      <c r="F56" s="722"/>
      <c r="G56" s="722"/>
      <c r="H56" s="722"/>
      <c r="I56" s="722"/>
      <c r="J56" s="722"/>
      <c r="K56" s="722"/>
      <c r="L56" s="722"/>
      <c r="M56" s="722"/>
      <c r="N56" s="722"/>
      <c r="O56" s="722"/>
      <c r="P56" s="722"/>
      <c r="Q56" s="722"/>
      <c r="R56" s="722"/>
      <c r="S56" s="722"/>
      <c r="T56" s="722"/>
      <c r="U56" s="722"/>
      <c r="V56" s="722"/>
      <c r="W56" s="722"/>
      <c r="X56" s="722"/>
      <c r="Y56" s="722"/>
      <c r="Z56" s="722"/>
      <c r="AA56" s="722"/>
      <c r="AB56" s="722"/>
      <c r="AC56" s="722"/>
      <c r="AD56" s="723"/>
      <c r="AE56" s="207"/>
      <c r="AF56" s="207"/>
      <c r="AG56" s="204"/>
      <c r="AH56" s="204"/>
      <c r="AI56" s="204"/>
      <c r="AJ56" s="204"/>
      <c r="AK56" s="204"/>
      <c r="AL56" s="204"/>
      <c r="AP56" s="183"/>
      <c r="AQ56" s="183"/>
      <c r="AR56" s="183"/>
      <c r="AY56" s="170"/>
      <c r="BQ56" s="4"/>
      <c r="BR56" s="5"/>
      <c r="BS56" s="5"/>
      <c r="BT56" s="6"/>
      <c r="BX56" s="169"/>
      <c r="BY56" s="169"/>
    </row>
    <row r="57" spans="2:77" ht="15.75">
      <c r="B57" s="209">
        <v>42983</v>
      </c>
      <c r="C57" s="721" t="s">
        <v>313</v>
      </c>
      <c r="D57" s="722"/>
      <c r="E57" s="722"/>
      <c r="F57" s="722"/>
      <c r="G57" s="722"/>
      <c r="H57" s="722"/>
      <c r="I57" s="722"/>
      <c r="J57" s="722"/>
      <c r="K57" s="722"/>
      <c r="L57" s="722"/>
      <c r="M57" s="722"/>
      <c r="N57" s="722"/>
      <c r="O57" s="722"/>
      <c r="P57" s="722"/>
      <c r="Q57" s="722"/>
      <c r="R57" s="722"/>
      <c r="S57" s="722"/>
      <c r="T57" s="722"/>
      <c r="U57" s="722"/>
      <c r="V57" s="722"/>
      <c r="W57" s="722"/>
      <c r="X57" s="722"/>
      <c r="Y57" s="722"/>
      <c r="Z57" s="722"/>
      <c r="AA57" s="722"/>
      <c r="AB57" s="722"/>
      <c r="AC57" s="722"/>
      <c r="AD57" s="723"/>
      <c r="AE57" s="207"/>
      <c r="AF57" s="207"/>
      <c r="AG57" s="204"/>
      <c r="AH57" s="204"/>
      <c r="AI57" s="204"/>
      <c r="AJ57" s="204"/>
      <c r="AK57" s="204"/>
      <c r="AL57" s="204"/>
      <c r="AP57" s="183"/>
      <c r="AQ57" s="183"/>
      <c r="AR57" s="183"/>
      <c r="AY57" s="170"/>
      <c r="BQ57" s="4"/>
      <c r="BR57" s="5"/>
      <c r="BS57" s="5"/>
      <c r="BT57" s="6"/>
      <c r="BX57" s="169"/>
      <c r="BY57" s="169"/>
    </row>
    <row r="58" spans="2:77" ht="15.75">
      <c r="B58" s="209">
        <v>42984</v>
      </c>
      <c r="C58" s="721" t="s">
        <v>313</v>
      </c>
      <c r="D58" s="722"/>
      <c r="E58" s="722"/>
      <c r="F58" s="722"/>
      <c r="G58" s="722"/>
      <c r="H58" s="722"/>
      <c r="I58" s="722"/>
      <c r="J58" s="722"/>
      <c r="K58" s="722"/>
      <c r="L58" s="722"/>
      <c r="M58" s="722"/>
      <c r="N58" s="722"/>
      <c r="O58" s="722"/>
      <c r="P58" s="722"/>
      <c r="Q58" s="722"/>
      <c r="R58" s="722"/>
      <c r="S58" s="722"/>
      <c r="T58" s="722"/>
      <c r="U58" s="722"/>
      <c r="V58" s="722"/>
      <c r="W58" s="722"/>
      <c r="X58" s="722"/>
      <c r="Y58" s="722"/>
      <c r="Z58" s="722"/>
      <c r="AA58" s="722"/>
      <c r="AB58" s="722"/>
      <c r="AC58" s="722"/>
      <c r="AD58" s="723"/>
      <c r="AE58" s="207"/>
      <c r="AF58" s="207"/>
      <c r="AG58" s="204"/>
      <c r="AH58" s="204"/>
      <c r="AI58" s="204"/>
      <c r="AJ58" s="204"/>
      <c r="AK58" s="204"/>
      <c r="AL58" s="204"/>
      <c r="AP58" s="183"/>
      <c r="AQ58" s="183"/>
      <c r="AR58" s="183"/>
      <c r="AY58" s="170"/>
      <c r="BQ58" s="4"/>
      <c r="BR58" s="5"/>
      <c r="BS58" s="5"/>
      <c r="BT58" s="6"/>
      <c r="BX58" s="169"/>
      <c r="BY58" s="169"/>
    </row>
    <row r="59" spans="2:77" ht="15.75">
      <c r="B59" s="209">
        <v>42985</v>
      </c>
      <c r="C59" s="721" t="s">
        <v>322</v>
      </c>
      <c r="D59" s="722"/>
      <c r="E59" s="722"/>
      <c r="F59" s="722"/>
      <c r="G59" s="722"/>
      <c r="H59" s="722"/>
      <c r="I59" s="722"/>
      <c r="J59" s="722"/>
      <c r="K59" s="722"/>
      <c r="L59" s="722"/>
      <c r="M59" s="722"/>
      <c r="N59" s="722"/>
      <c r="O59" s="722"/>
      <c r="P59" s="722"/>
      <c r="Q59" s="722"/>
      <c r="R59" s="722"/>
      <c r="S59" s="722"/>
      <c r="T59" s="722"/>
      <c r="U59" s="722"/>
      <c r="V59" s="722"/>
      <c r="W59" s="722"/>
      <c r="X59" s="722"/>
      <c r="Y59" s="722"/>
      <c r="Z59" s="722"/>
      <c r="AA59" s="722"/>
      <c r="AB59" s="722"/>
      <c r="AC59" s="722"/>
      <c r="AD59" s="723"/>
      <c r="AE59" s="207"/>
      <c r="AF59" s="207"/>
      <c r="AG59" s="204"/>
      <c r="AH59" s="204"/>
      <c r="AI59" s="204"/>
      <c r="AJ59" s="204"/>
      <c r="AK59" s="204"/>
      <c r="AL59" s="204"/>
      <c r="AP59" s="183"/>
      <c r="AQ59" s="183"/>
      <c r="AR59" s="183"/>
      <c r="AY59" s="170"/>
      <c r="BQ59" s="4"/>
      <c r="BR59" s="5"/>
      <c r="BS59" s="5"/>
      <c r="BT59" s="6"/>
      <c r="BX59" s="169"/>
      <c r="BY59" s="169"/>
    </row>
    <row r="60" spans="2:77" ht="15.75">
      <c r="B60" s="209">
        <v>42986</v>
      </c>
      <c r="C60" s="721" t="s">
        <v>322</v>
      </c>
      <c r="D60" s="722"/>
      <c r="E60" s="722"/>
      <c r="F60" s="722"/>
      <c r="G60" s="722"/>
      <c r="H60" s="722"/>
      <c r="I60" s="722"/>
      <c r="J60" s="722"/>
      <c r="K60" s="722"/>
      <c r="L60" s="722"/>
      <c r="M60" s="722"/>
      <c r="N60" s="722"/>
      <c r="O60" s="722"/>
      <c r="P60" s="722"/>
      <c r="Q60" s="722"/>
      <c r="R60" s="722"/>
      <c r="S60" s="722"/>
      <c r="T60" s="722"/>
      <c r="U60" s="722"/>
      <c r="V60" s="722"/>
      <c r="W60" s="722"/>
      <c r="X60" s="722"/>
      <c r="Y60" s="722"/>
      <c r="Z60" s="722"/>
      <c r="AA60" s="722"/>
      <c r="AB60" s="722"/>
      <c r="AC60" s="722"/>
      <c r="AD60" s="723"/>
      <c r="AE60" s="207"/>
      <c r="AF60" s="207"/>
      <c r="AG60" s="204"/>
      <c r="AH60" s="204"/>
      <c r="AI60" s="204"/>
      <c r="AJ60" s="204"/>
      <c r="AK60" s="204"/>
      <c r="AL60" s="204"/>
      <c r="AP60" s="183"/>
      <c r="AQ60" s="183"/>
      <c r="AR60" s="183"/>
      <c r="AY60" s="170"/>
      <c r="BQ60" s="4"/>
      <c r="BR60" s="5"/>
      <c r="BS60" s="5"/>
      <c r="BT60" s="6"/>
      <c r="BX60" s="169"/>
      <c r="BY60" s="169"/>
    </row>
    <row r="61" spans="2:77" ht="15.75">
      <c r="B61" s="209">
        <v>42987</v>
      </c>
      <c r="C61" s="721" t="s">
        <v>321</v>
      </c>
      <c r="D61" s="722"/>
      <c r="E61" s="722"/>
      <c r="F61" s="722"/>
      <c r="G61" s="722"/>
      <c r="H61" s="722"/>
      <c r="I61" s="722"/>
      <c r="J61" s="722"/>
      <c r="K61" s="722"/>
      <c r="L61" s="722"/>
      <c r="M61" s="722"/>
      <c r="N61" s="722"/>
      <c r="O61" s="722"/>
      <c r="P61" s="722"/>
      <c r="Q61" s="722"/>
      <c r="R61" s="722"/>
      <c r="S61" s="722"/>
      <c r="T61" s="722"/>
      <c r="U61" s="722"/>
      <c r="V61" s="722"/>
      <c r="W61" s="722"/>
      <c r="X61" s="722"/>
      <c r="Y61" s="722"/>
      <c r="Z61" s="722"/>
      <c r="AA61" s="722"/>
      <c r="AB61" s="722"/>
      <c r="AC61" s="722"/>
      <c r="AD61" s="723"/>
      <c r="AE61" s="207"/>
      <c r="AF61" s="207"/>
      <c r="AG61" s="204"/>
      <c r="AH61" s="204"/>
      <c r="AI61" s="204"/>
      <c r="AJ61" s="204"/>
      <c r="AK61" s="204"/>
      <c r="AL61" s="204"/>
      <c r="AP61" s="183"/>
      <c r="AQ61" s="183"/>
      <c r="AR61" s="183"/>
      <c r="AY61" s="170"/>
      <c r="BQ61" s="4"/>
      <c r="BR61" s="5"/>
      <c r="BS61" s="5"/>
      <c r="BT61" s="6"/>
      <c r="BX61" s="169"/>
      <c r="BY61" s="169"/>
    </row>
    <row r="62" spans="2:77" ht="15.75">
      <c r="B62" s="209">
        <v>42988</v>
      </c>
      <c r="C62" s="721" t="s">
        <v>321</v>
      </c>
      <c r="D62" s="722"/>
      <c r="E62" s="722"/>
      <c r="F62" s="722"/>
      <c r="G62" s="722"/>
      <c r="H62" s="722"/>
      <c r="I62" s="722"/>
      <c r="J62" s="722"/>
      <c r="K62" s="722"/>
      <c r="L62" s="722"/>
      <c r="M62" s="722"/>
      <c r="N62" s="722"/>
      <c r="O62" s="722"/>
      <c r="P62" s="722"/>
      <c r="Q62" s="722"/>
      <c r="R62" s="722"/>
      <c r="S62" s="722"/>
      <c r="T62" s="722"/>
      <c r="U62" s="722"/>
      <c r="V62" s="722"/>
      <c r="W62" s="722"/>
      <c r="X62" s="722"/>
      <c r="Y62" s="722"/>
      <c r="Z62" s="722"/>
      <c r="AA62" s="722"/>
      <c r="AB62" s="722"/>
      <c r="AC62" s="722"/>
      <c r="AD62" s="723"/>
      <c r="AE62" s="207"/>
      <c r="AF62" s="207"/>
      <c r="AG62" s="204"/>
      <c r="AH62" s="204"/>
      <c r="AI62" s="204"/>
      <c r="AJ62" s="204"/>
      <c r="AK62" s="204"/>
      <c r="AL62" s="204"/>
      <c r="AP62" s="183"/>
      <c r="AQ62" s="183"/>
      <c r="AR62" s="183"/>
      <c r="AY62" s="170"/>
      <c r="BQ62" s="4"/>
      <c r="BR62" s="5"/>
      <c r="BS62" s="5"/>
      <c r="BT62" s="6"/>
      <c r="BX62" s="169"/>
      <c r="BY62" s="169"/>
    </row>
    <row r="63" spans="2:77" ht="15.75">
      <c r="B63" s="209">
        <v>42989</v>
      </c>
      <c r="C63" s="721" t="s">
        <v>0</v>
      </c>
      <c r="D63" s="722"/>
      <c r="E63" s="722"/>
      <c r="F63" s="722"/>
      <c r="G63" s="722"/>
      <c r="H63" s="722"/>
      <c r="I63" s="722"/>
      <c r="J63" s="722"/>
      <c r="K63" s="722"/>
      <c r="L63" s="722"/>
      <c r="M63" s="722"/>
      <c r="N63" s="722"/>
      <c r="O63" s="722"/>
      <c r="P63" s="722"/>
      <c r="Q63" s="722"/>
      <c r="R63" s="722"/>
      <c r="S63" s="722"/>
      <c r="T63" s="722"/>
      <c r="U63" s="722"/>
      <c r="V63" s="722"/>
      <c r="W63" s="722"/>
      <c r="X63" s="722"/>
      <c r="Y63" s="722"/>
      <c r="Z63" s="722"/>
      <c r="AA63" s="722"/>
      <c r="AB63" s="722"/>
      <c r="AC63" s="722"/>
      <c r="AD63" s="723"/>
      <c r="AE63" s="207"/>
      <c r="AF63" s="207"/>
      <c r="AG63" s="204"/>
      <c r="AH63" s="204"/>
      <c r="AI63" s="204"/>
      <c r="AJ63" s="204"/>
      <c r="AK63" s="204"/>
      <c r="AL63" s="204"/>
      <c r="AP63" s="183"/>
      <c r="AQ63" s="183"/>
      <c r="AR63" s="183"/>
      <c r="AY63" s="170"/>
      <c r="BQ63" s="4"/>
      <c r="BR63" s="5"/>
      <c r="BS63" s="5"/>
      <c r="BT63" s="6"/>
      <c r="BX63" s="169"/>
      <c r="BY63" s="169"/>
    </row>
    <row r="64" spans="2:77" ht="15.75">
      <c r="B64" s="209">
        <v>42990</v>
      </c>
      <c r="C64" s="721" t="s">
        <v>284</v>
      </c>
      <c r="D64" s="722"/>
      <c r="E64" s="722"/>
      <c r="F64" s="722"/>
      <c r="G64" s="722"/>
      <c r="H64" s="722"/>
      <c r="I64" s="722"/>
      <c r="J64" s="722"/>
      <c r="K64" s="722"/>
      <c r="L64" s="722"/>
      <c r="M64" s="722"/>
      <c r="N64" s="722"/>
      <c r="O64" s="722"/>
      <c r="P64" s="722"/>
      <c r="Q64" s="722"/>
      <c r="R64" s="722"/>
      <c r="S64" s="722"/>
      <c r="T64" s="722"/>
      <c r="U64" s="722"/>
      <c r="V64" s="722"/>
      <c r="W64" s="722"/>
      <c r="X64" s="722"/>
      <c r="Y64" s="722"/>
      <c r="Z64" s="722"/>
      <c r="AA64" s="722"/>
      <c r="AB64" s="722"/>
      <c r="AC64" s="722"/>
      <c r="AD64" s="723"/>
      <c r="AE64" s="207"/>
      <c r="AF64" s="207"/>
      <c r="AG64" s="204"/>
      <c r="AH64" s="204"/>
      <c r="AI64" s="204"/>
      <c r="AJ64" s="204"/>
      <c r="AK64" s="204"/>
      <c r="AL64" s="204"/>
      <c r="AP64" s="183"/>
      <c r="AQ64" s="183"/>
      <c r="AR64" s="183"/>
      <c r="AY64" s="170"/>
      <c r="BQ64" s="4"/>
      <c r="BR64" s="5"/>
      <c r="BS64" s="5"/>
      <c r="BT64" s="6"/>
      <c r="BX64" s="169"/>
      <c r="BY64" s="169"/>
    </row>
    <row r="65" spans="2:77" ht="15.75">
      <c r="B65" s="209">
        <v>42991</v>
      </c>
      <c r="C65" s="721" t="s">
        <v>323</v>
      </c>
      <c r="D65" s="722"/>
      <c r="E65" s="722"/>
      <c r="F65" s="722"/>
      <c r="G65" s="722"/>
      <c r="H65" s="722"/>
      <c r="I65" s="722"/>
      <c r="J65" s="722"/>
      <c r="K65" s="722"/>
      <c r="L65" s="722"/>
      <c r="M65" s="722"/>
      <c r="N65" s="722"/>
      <c r="O65" s="722"/>
      <c r="P65" s="722"/>
      <c r="Q65" s="722"/>
      <c r="R65" s="722"/>
      <c r="S65" s="722"/>
      <c r="T65" s="722"/>
      <c r="U65" s="722"/>
      <c r="V65" s="722"/>
      <c r="W65" s="722"/>
      <c r="X65" s="722"/>
      <c r="Y65" s="722"/>
      <c r="Z65" s="722"/>
      <c r="AA65" s="722"/>
      <c r="AB65" s="722"/>
      <c r="AC65" s="722"/>
      <c r="AD65" s="723"/>
      <c r="AE65" s="207"/>
      <c r="AF65" s="207"/>
      <c r="AG65" s="204"/>
      <c r="AH65" s="204"/>
      <c r="AI65" s="204"/>
      <c r="AJ65" s="204"/>
      <c r="AK65" s="204"/>
      <c r="AL65" s="204"/>
      <c r="AP65" s="183"/>
      <c r="AQ65" s="183"/>
      <c r="AR65" s="183"/>
      <c r="AY65" s="170"/>
      <c r="BQ65" s="4"/>
      <c r="BR65" s="5"/>
      <c r="BS65" s="5"/>
      <c r="BT65" s="6"/>
      <c r="BX65" s="169"/>
      <c r="BY65" s="169"/>
    </row>
    <row r="66" spans="2:77" ht="15.75">
      <c r="B66" s="209">
        <v>42992</v>
      </c>
      <c r="C66" s="721" t="s">
        <v>324</v>
      </c>
      <c r="D66" s="722"/>
      <c r="E66" s="722"/>
      <c r="F66" s="722"/>
      <c r="G66" s="722"/>
      <c r="H66" s="722"/>
      <c r="I66" s="722"/>
      <c r="J66" s="722"/>
      <c r="K66" s="722"/>
      <c r="L66" s="722"/>
      <c r="M66" s="722"/>
      <c r="N66" s="722"/>
      <c r="O66" s="722"/>
      <c r="P66" s="722"/>
      <c r="Q66" s="722"/>
      <c r="R66" s="722"/>
      <c r="S66" s="722"/>
      <c r="T66" s="722"/>
      <c r="U66" s="722"/>
      <c r="V66" s="722"/>
      <c r="W66" s="722"/>
      <c r="X66" s="722"/>
      <c r="Y66" s="722"/>
      <c r="Z66" s="722"/>
      <c r="AA66" s="722"/>
      <c r="AB66" s="722"/>
      <c r="AC66" s="722"/>
      <c r="AD66" s="723"/>
      <c r="AE66" s="207"/>
      <c r="AF66" s="207"/>
      <c r="AG66" s="204"/>
      <c r="AH66" s="204"/>
      <c r="AI66" s="204"/>
      <c r="AJ66" s="204"/>
      <c r="AK66" s="204"/>
      <c r="AL66" s="204"/>
      <c r="AP66" s="183"/>
      <c r="AQ66" s="183"/>
      <c r="AR66" s="183"/>
      <c r="AY66" s="170"/>
      <c r="BQ66" s="4"/>
      <c r="BR66" s="5"/>
      <c r="BS66" s="5"/>
      <c r="BT66" s="6"/>
      <c r="BX66" s="169"/>
      <c r="BY66" s="169"/>
    </row>
    <row r="67" spans="2:77" ht="17.25" customHeight="1">
      <c r="B67" s="209">
        <v>42993</v>
      </c>
      <c r="C67" s="721" t="s">
        <v>325</v>
      </c>
      <c r="D67" s="722"/>
      <c r="E67" s="722"/>
      <c r="F67" s="722"/>
      <c r="G67" s="722"/>
      <c r="H67" s="722"/>
      <c r="I67" s="722"/>
      <c r="J67" s="722"/>
      <c r="K67" s="722"/>
      <c r="L67" s="722"/>
      <c r="M67" s="722"/>
      <c r="N67" s="722"/>
      <c r="O67" s="722"/>
      <c r="P67" s="722"/>
      <c r="Q67" s="722"/>
      <c r="R67" s="722"/>
      <c r="S67" s="722"/>
      <c r="T67" s="722"/>
      <c r="U67" s="722"/>
      <c r="V67" s="722"/>
      <c r="W67" s="722"/>
      <c r="X67" s="722"/>
      <c r="Y67" s="722"/>
      <c r="Z67" s="722"/>
      <c r="AA67" s="722"/>
      <c r="AB67" s="722"/>
      <c r="AC67" s="722"/>
      <c r="AD67" s="723"/>
      <c r="AE67" s="207"/>
      <c r="AF67" s="207"/>
      <c r="AG67" s="204"/>
      <c r="AH67" s="204"/>
      <c r="AI67" s="204"/>
      <c r="AJ67" s="204"/>
      <c r="AK67" s="204"/>
      <c r="AL67" s="204"/>
      <c r="AP67" s="183"/>
      <c r="AQ67" s="183"/>
      <c r="AR67" s="183"/>
      <c r="AY67" s="170"/>
      <c r="BQ67" s="4"/>
      <c r="BR67" s="5"/>
      <c r="BS67" s="5"/>
      <c r="BT67" s="6"/>
      <c r="BX67" s="169"/>
      <c r="BY67" s="169"/>
    </row>
    <row r="68" spans="2:77" ht="15.75">
      <c r="B68" s="209">
        <v>42994</v>
      </c>
      <c r="C68" s="721" t="s">
        <v>322</v>
      </c>
      <c r="D68" s="722"/>
      <c r="E68" s="722"/>
      <c r="F68" s="722"/>
      <c r="G68" s="722"/>
      <c r="H68" s="722"/>
      <c r="I68" s="722"/>
      <c r="J68" s="722"/>
      <c r="K68" s="722"/>
      <c r="L68" s="722"/>
      <c r="M68" s="722"/>
      <c r="N68" s="722"/>
      <c r="O68" s="722"/>
      <c r="P68" s="722"/>
      <c r="Q68" s="722"/>
      <c r="R68" s="722"/>
      <c r="S68" s="722"/>
      <c r="T68" s="722"/>
      <c r="U68" s="722"/>
      <c r="V68" s="722"/>
      <c r="W68" s="722"/>
      <c r="X68" s="722"/>
      <c r="Y68" s="722"/>
      <c r="Z68" s="722"/>
      <c r="AA68" s="722"/>
      <c r="AB68" s="722"/>
      <c r="AC68" s="722"/>
      <c r="AD68" s="723"/>
      <c r="AE68" s="207"/>
      <c r="AF68" s="207"/>
      <c r="AG68" s="204"/>
      <c r="AH68" s="204"/>
      <c r="AI68" s="204"/>
      <c r="AJ68" s="204"/>
      <c r="AK68" s="204"/>
      <c r="AL68" s="204"/>
      <c r="AP68" s="183"/>
      <c r="AQ68" s="183"/>
      <c r="AR68" s="183"/>
      <c r="AY68" s="170"/>
      <c r="BQ68" s="4"/>
      <c r="BR68" s="5"/>
      <c r="BS68" s="5"/>
      <c r="BT68" s="6"/>
      <c r="BX68" s="169"/>
      <c r="BY68" s="169"/>
    </row>
    <row r="69" spans="2:77" ht="15.75">
      <c r="B69" s="209">
        <v>42995</v>
      </c>
      <c r="C69" s="721" t="s">
        <v>321</v>
      </c>
      <c r="D69" s="722"/>
      <c r="E69" s="722"/>
      <c r="F69" s="722"/>
      <c r="G69" s="722"/>
      <c r="H69" s="722"/>
      <c r="I69" s="722"/>
      <c r="J69" s="722"/>
      <c r="K69" s="722"/>
      <c r="L69" s="722"/>
      <c r="M69" s="722"/>
      <c r="N69" s="722"/>
      <c r="O69" s="722"/>
      <c r="P69" s="722"/>
      <c r="Q69" s="722"/>
      <c r="R69" s="722"/>
      <c r="S69" s="722"/>
      <c r="T69" s="722"/>
      <c r="U69" s="722"/>
      <c r="V69" s="722"/>
      <c r="W69" s="722"/>
      <c r="X69" s="722"/>
      <c r="Y69" s="722"/>
      <c r="Z69" s="722"/>
      <c r="AA69" s="722"/>
      <c r="AB69" s="722"/>
      <c r="AC69" s="722"/>
      <c r="AD69" s="723"/>
      <c r="AE69" s="207"/>
      <c r="AF69" s="207"/>
      <c r="AG69" s="204"/>
      <c r="AH69" s="204"/>
      <c r="AI69" s="204"/>
      <c r="AJ69" s="204"/>
      <c r="AK69" s="204"/>
      <c r="AL69" s="204"/>
      <c r="AP69" s="183"/>
      <c r="AQ69" s="183"/>
      <c r="AR69" s="183"/>
      <c r="AY69" s="170"/>
      <c r="BQ69" s="4"/>
      <c r="BR69" s="5"/>
      <c r="BS69" s="5"/>
      <c r="BT69" s="6"/>
      <c r="BX69" s="169"/>
      <c r="BY69" s="169"/>
    </row>
    <row r="70" spans="2:77" ht="15.75">
      <c r="B70" s="209">
        <v>42996</v>
      </c>
      <c r="C70" s="528" t="s">
        <v>326</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207"/>
      <c r="AF70" s="207"/>
      <c r="AG70" s="204"/>
      <c r="AH70" s="204"/>
      <c r="AI70" s="204"/>
      <c r="AJ70" s="204"/>
      <c r="AK70" s="204"/>
      <c r="AL70" s="204"/>
      <c r="AP70" s="183"/>
      <c r="AQ70" s="183"/>
      <c r="AR70" s="183"/>
      <c r="AY70" s="170"/>
      <c r="BQ70" s="4"/>
      <c r="BR70" s="5"/>
      <c r="BS70" s="5"/>
      <c r="BT70" s="6"/>
      <c r="BX70" s="169"/>
      <c r="BY70" s="169"/>
    </row>
    <row r="71" spans="2:77" ht="15.75">
      <c r="B71" s="209">
        <v>42997</v>
      </c>
      <c r="C71" s="528" t="s">
        <v>327</v>
      </c>
      <c r="D71" s="529"/>
      <c r="E71" s="529"/>
      <c r="F71" s="529"/>
      <c r="G71" s="529"/>
      <c r="H71" s="529"/>
      <c r="I71" s="529"/>
      <c r="J71" s="529"/>
      <c r="K71" s="529"/>
      <c r="L71" s="529"/>
      <c r="M71" s="529"/>
      <c r="N71" s="529"/>
      <c r="O71" s="529"/>
      <c r="P71" s="529"/>
      <c r="Q71" s="529"/>
      <c r="R71" s="529"/>
      <c r="S71" s="529"/>
      <c r="T71" s="529"/>
      <c r="U71" s="529"/>
      <c r="V71" s="529"/>
      <c r="W71" s="529"/>
      <c r="X71" s="529"/>
      <c r="Y71" s="529"/>
      <c r="Z71" s="529"/>
      <c r="AA71" s="529"/>
      <c r="AB71" s="529"/>
      <c r="AC71" s="529"/>
      <c r="AD71" s="530"/>
      <c r="AE71" s="207"/>
      <c r="AF71" s="207"/>
      <c r="AG71" s="204"/>
      <c r="AH71" s="204"/>
      <c r="AI71" s="204"/>
      <c r="AJ71" s="204"/>
      <c r="AK71" s="204"/>
      <c r="AL71" s="204"/>
      <c r="AP71" s="183"/>
      <c r="AQ71" s="183"/>
      <c r="AR71" s="183"/>
      <c r="AY71" s="170"/>
      <c r="BQ71" s="4"/>
      <c r="BR71" s="5"/>
      <c r="BS71" s="5"/>
      <c r="BT71" s="6"/>
      <c r="BX71" s="169"/>
      <c r="BY71" s="169"/>
    </row>
    <row r="72" spans="2:77" ht="15.75">
      <c r="B72" s="209">
        <v>42998</v>
      </c>
      <c r="C72" s="528" t="s">
        <v>328</v>
      </c>
      <c r="D72" s="529"/>
      <c r="E72" s="529"/>
      <c r="F72" s="529"/>
      <c r="G72" s="529"/>
      <c r="H72" s="529"/>
      <c r="I72" s="529"/>
      <c r="J72" s="529"/>
      <c r="K72" s="529"/>
      <c r="L72" s="529"/>
      <c r="M72" s="529"/>
      <c r="N72" s="529"/>
      <c r="O72" s="529"/>
      <c r="P72" s="529"/>
      <c r="Q72" s="529"/>
      <c r="R72" s="529"/>
      <c r="S72" s="529"/>
      <c r="T72" s="529"/>
      <c r="U72" s="529"/>
      <c r="V72" s="529"/>
      <c r="W72" s="529"/>
      <c r="X72" s="529"/>
      <c r="Y72" s="529"/>
      <c r="Z72" s="529"/>
      <c r="AA72" s="529"/>
      <c r="AB72" s="529"/>
      <c r="AC72" s="529"/>
      <c r="AD72" s="530"/>
      <c r="AE72" s="207"/>
      <c r="AF72" s="207"/>
      <c r="AG72" s="204"/>
      <c r="AH72" s="204"/>
      <c r="AI72" s="204"/>
      <c r="AJ72" s="204"/>
      <c r="AK72" s="204"/>
      <c r="AL72" s="204"/>
      <c r="AP72" s="183"/>
      <c r="AQ72" s="183"/>
      <c r="AR72" s="183"/>
      <c r="AY72" s="170"/>
      <c r="BQ72" s="4"/>
      <c r="BR72" s="5"/>
      <c r="BS72" s="5"/>
      <c r="BT72" s="6"/>
      <c r="BX72" s="169"/>
      <c r="BY72" s="169"/>
    </row>
    <row r="73" spans="2:77" ht="15.75">
      <c r="B73" s="209">
        <v>42999</v>
      </c>
      <c r="C73" s="528" t="s">
        <v>329</v>
      </c>
      <c r="D73" s="529"/>
      <c r="E73" s="529"/>
      <c r="F73" s="529"/>
      <c r="G73" s="529"/>
      <c r="H73" s="529"/>
      <c r="I73" s="529"/>
      <c r="J73" s="529"/>
      <c r="K73" s="529"/>
      <c r="L73" s="529"/>
      <c r="M73" s="529"/>
      <c r="N73" s="529"/>
      <c r="O73" s="529"/>
      <c r="P73" s="529"/>
      <c r="Q73" s="529"/>
      <c r="R73" s="529"/>
      <c r="S73" s="529"/>
      <c r="T73" s="529"/>
      <c r="U73" s="529"/>
      <c r="V73" s="529"/>
      <c r="W73" s="529"/>
      <c r="X73" s="529"/>
      <c r="Y73" s="529"/>
      <c r="Z73" s="529"/>
      <c r="AA73" s="529"/>
      <c r="AB73" s="529"/>
      <c r="AC73" s="529"/>
      <c r="AD73" s="530"/>
      <c r="AE73" s="207"/>
      <c r="AF73" s="207"/>
      <c r="AG73" s="204"/>
      <c r="AH73" s="204"/>
      <c r="AI73" s="204"/>
      <c r="AJ73" s="204"/>
      <c r="AK73" s="204"/>
      <c r="AL73" s="204"/>
      <c r="AP73" s="183"/>
      <c r="AQ73" s="183"/>
      <c r="AR73" s="183"/>
      <c r="AY73" s="170"/>
      <c r="BQ73" s="4"/>
      <c r="BR73" s="5"/>
      <c r="BS73" s="5"/>
      <c r="BT73" s="6"/>
      <c r="BX73" s="169"/>
      <c r="BY73" s="169"/>
    </row>
    <row r="74" spans="2:77" ht="15.75">
      <c r="B74" s="209">
        <v>43000</v>
      </c>
      <c r="C74" s="528" t="s">
        <v>330</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c r="BX74" s="169"/>
      <c r="BY74" s="169"/>
    </row>
    <row r="75" spans="2:77" ht="15.75">
      <c r="B75" s="209">
        <v>43001</v>
      </c>
      <c r="C75" s="721" t="s">
        <v>322</v>
      </c>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3"/>
      <c r="AE75" s="207"/>
      <c r="AF75" s="207"/>
      <c r="AG75" s="204"/>
      <c r="AH75" s="204"/>
      <c r="AI75" s="204"/>
      <c r="AJ75" s="204"/>
      <c r="AK75" s="204"/>
      <c r="AL75" s="204"/>
      <c r="AP75" s="183"/>
      <c r="AQ75" s="183"/>
      <c r="AR75" s="183"/>
      <c r="AY75" s="170"/>
      <c r="BQ75" s="4"/>
      <c r="BR75" s="5"/>
      <c r="BS75" s="5"/>
      <c r="BT75" s="6"/>
      <c r="BX75" s="169"/>
      <c r="BY75" s="169"/>
    </row>
    <row r="76" spans="2:77" ht="15.75">
      <c r="B76" s="209">
        <v>43002</v>
      </c>
      <c r="C76" s="721" t="s">
        <v>305</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X76" s="169"/>
      <c r="BY76" s="169"/>
    </row>
    <row r="77" spans="2:77" ht="15.75">
      <c r="B77" s="209">
        <v>43003</v>
      </c>
      <c r="C77" s="721" t="s">
        <v>322</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X77" s="169"/>
      <c r="BY77" s="169"/>
    </row>
    <row r="78" spans="2:77" ht="15.75">
      <c r="B78" s="209">
        <v>43004</v>
      </c>
      <c r="C78" s="528" t="s">
        <v>331</v>
      </c>
      <c r="D78" s="529"/>
      <c r="E78" s="529"/>
      <c r="F78" s="529"/>
      <c r="G78" s="529"/>
      <c r="H78" s="529"/>
      <c r="I78" s="529"/>
      <c r="J78" s="529"/>
      <c r="K78" s="529"/>
      <c r="L78" s="529"/>
      <c r="M78" s="529"/>
      <c r="N78" s="529"/>
      <c r="O78" s="529"/>
      <c r="P78" s="529"/>
      <c r="Q78" s="529"/>
      <c r="R78" s="529"/>
      <c r="S78" s="529"/>
      <c r="T78" s="529"/>
      <c r="U78" s="529"/>
      <c r="V78" s="529"/>
      <c r="W78" s="529"/>
      <c r="X78" s="529"/>
      <c r="Y78" s="529"/>
      <c r="Z78" s="529"/>
      <c r="AA78" s="529"/>
      <c r="AB78" s="529"/>
      <c r="AC78" s="529"/>
      <c r="AD78" s="530"/>
      <c r="AE78" s="207"/>
      <c r="AF78" s="207"/>
      <c r="AG78" s="204"/>
      <c r="AH78" s="204"/>
      <c r="AI78" s="204"/>
      <c r="AJ78" s="204"/>
      <c r="AK78" s="204"/>
      <c r="AL78" s="204"/>
      <c r="AP78" s="183"/>
      <c r="AQ78" s="183"/>
      <c r="AR78" s="183"/>
      <c r="AY78" s="170"/>
      <c r="BQ78" s="4"/>
      <c r="BR78" s="5"/>
      <c r="BS78" s="5"/>
      <c r="BT78" s="6"/>
      <c r="BX78" s="169"/>
      <c r="BY78" s="169"/>
    </row>
    <row r="79" spans="2:77" ht="15.75">
      <c r="B79" s="209">
        <v>43005</v>
      </c>
      <c r="C79" s="721" t="s">
        <v>322</v>
      </c>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3"/>
      <c r="AE79" s="207"/>
      <c r="AF79" s="207"/>
      <c r="AG79" s="204"/>
      <c r="AH79" s="204"/>
      <c r="AI79" s="204"/>
      <c r="AJ79" s="204"/>
      <c r="AK79" s="204"/>
      <c r="AL79" s="204"/>
      <c r="AP79" s="183"/>
      <c r="AQ79" s="183"/>
      <c r="AR79" s="183"/>
      <c r="AY79" s="170"/>
      <c r="BQ79" s="4"/>
      <c r="BR79" s="5"/>
      <c r="BS79" s="5"/>
      <c r="BT79" s="6"/>
      <c r="BX79" s="169"/>
      <c r="BY79" s="169"/>
    </row>
    <row r="80" spans="2:77" ht="15.75">
      <c r="B80" s="209">
        <v>43006</v>
      </c>
      <c r="C80" s="528" t="s">
        <v>332</v>
      </c>
      <c r="D80" s="529"/>
      <c r="E80" s="529"/>
      <c r="F80" s="529"/>
      <c r="G80" s="529"/>
      <c r="H80" s="529"/>
      <c r="I80" s="529"/>
      <c r="J80" s="529"/>
      <c r="K80" s="529"/>
      <c r="L80" s="529"/>
      <c r="M80" s="529"/>
      <c r="N80" s="529"/>
      <c r="O80" s="529"/>
      <c r="P80" s="529"/>
      <c r="Q80" s="529"/>
      <c r="R80" s="529"/>
      <c r="S80" s="529"/>
      <c r="T80" s="529"/>
      <c r="U80" s="529"/>
      <c r="V80" s="529"/>
      <c r="W80" s="529"/>
      <c r="X80" s="529"/>
      <c r="Y80" s="529"/>
      <c r="Z80" s="529"/>
      <c r="AA80" s="529"/>
      <c r="AB80" s="529"/>
      <c r="AC80" s="529"/>
      <c r="AD80" s="530"/>
      <c r="AE80" s="207"/>
      <c r="AF80" s="207"/>
      <c r="AG80" s="204"/>
      <c r="AH80" s="204"/>
      <c r="AI80" s="204"/>
      <c r="AJ80" s="204"/>
      <c r="AK80" s="204"/>
      <c r="AL80" s="204"/>
      <c r="AP80" s="183"/>
      <c r="AQ80" s="183"/>
      <c r="AR80" s="183"/>
      <c r="AY80" s="170"/>
      <c r="BQ80" s="4"/>
      <c r="BR80" s="5"/>
      <c r="BS80" s="5"/>
      <c r="BT80" s="6"/>
      <c r="BX80" s="169"/>
      <c r="BY80" s="169"/>
    </row>
    <row r="81" spans="2:77" ht="15.75">
      <c r="B81" s="209">
        <v>43007</v>
      </c>
      <c r="C81" s="528" t="s">
        <v>333</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c r="BX81" s="169"/>
      <c r="BY81" s="169"/>
    </row>
    <row r="82" spans="2:77" ht="15.75">
      <c r="B82" s="209">
        <v>43008</v>
      </c>
      <c r="C82" s="528" t="s">
        <v>339</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X82" s="169"/>
      <c r="BY82" s="169"/>
    </row>
  </sheetData>
  <mergeCells count="113">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X3:X5"/>
    <mergeCell ref="Y3:Y5"/>
    <mergeCell ref="Z3:Z5"/>
    <mergeCell ref="AA3:AA5"/>
    <mergeCell ref="AB3:AB5"/>
    <mergeCell ref="AC3:AC5"/>
    <mergeCell ref="AS3:AS5"/>
    <mergeCell ref="AF3:AF5"/>
    <mergeCell ref="AG3:AG5"/>
    <mergeCell ref="AH3:AH5"/>
    <mergeCell ref="AI3:AI5"/>
    <mergeCell ref="BJ3:BK3"/>
    <mergeCell ref="BN3:BN5"/>
    <mergeCell ref="BK4:BK5"/>
    <mergeCell ref="AT3:AT5"/>
    <mergeCell ref="AU3:AU5"/>
    <mergeCell ref="AJ3:AJ5"/>
    <mergeCell ref="AK3:AK5"/>
    <mergeCell ref="AL3:AL5"/>
    <mergeCell ref="AM3:AM5"/>
    <mergeCell ref="AN3:AN5"/>
    <mergeCell ref="A34:A40"/>
    <mergeCell ref="E44:F44"/>
    <mergeCell ref="BY3:BY5"/>
    <mergeCell ref="G4:H4"/>
    <mergeCell ref="I4:J4"/>
    <mergeCell ref="K4:L4"/>
    <mergeCell ref="M4:N4"/>
    <mergeCell ref="BF4:BF5"/>
    <mergeCell ref="A6:A12"/>
    <mergeCell ref="A13:A19"/>
    <mergeCell ref="A20:A26"/>
    <mergeCell ref="A27:A33"/>
    <mergeCell ref="BD3:BD5"/>
    <mergeCell ref="BE3:BE5"/>
    <mergeCell ref="AO3:AO5"/>
    <mergeCell ref="AP3:AP5"/>
    <mergeCell ref="BS3:BS5"/>
    <mergeCell ref="BO3:BO5"/>
    <mergeCell ref="BL4:BL5"/>
    <mergeCell ref="BM4:BM5"/>
    <mergeCell ref="AV3:AV5"/>
    <mergeCell ref="AW3:AW5"/>
    <mergeCell ref="AX3:AX5"/>
    <mergeCell ref="AZ3:AZ5"/>
    <mergeCell ref="C53:AD53"/>
    <mergeCell ref="C54:AD54"/>
    <mergeCell ref="C55:AD55"/>
    <mergeCell ref="C56:AD56"/>
    <mergeCell ref="BW3:BW5"/>
    <mergeCell ref="BX3:BX5"/>
    <mergeCell ref="BU4:BU5"/>
    <mergeCell ref="BC3:BC5"/>
    <mergeCell ref="BP3:BP5"/>
    <mergeCell ref="BR3:BR5"/>
    <mergeCell ref="G44:H44"/>
    <mergeCell ref="I44:J44"/>
    <mergeCell ref="K44:L44"/>
    <mergeCell ref="M44:N44"/>
    <mergeCell ref="O44:P44"/>
    <mergeCell ref="C52:AD52"/>
    <mergeCell ref="BV3:BV5"/>
    <mergeCell ref="BA3:BA5"/>
    <mergeCell ref="BB3:BB5"/>
    <mergeCell ref="BJ4:BJ5"/>
    <mergeCell ref="BG4:BG5"/>
    <mergeCell ref="BI4:BI5"/>
    <mergeCell ref="AQ3:AQ5"/>
    <mergeCell ref="AR3:AR5"/>
    <mergeCell ref="C65:AD65"/>
    <mergeCell ref="C66:AD66"/>
    <mergeCell ref="C67:AD67"/>
    <mergeCell ref="C68:AD68"/>
    <mergeCell ref="C57:AD57"/>
    <mergeCell ref="C58:AD58"/>
    <mergeCell ref="C79:AD79"/>
    <mergeCell ref="C80:AD80"/>
    <mergeCell ref="C69:AD69"/>
    <mergeCell ref="C70:AD70"/>
    <mergeCell ref="C59:AD59"/>
    <mergeCell ref="C60:AD60"/>
    <mergeCell ref="C61:AD61"/>
    <mergeCell ref="C62:AD62"/>
    <mergeCell ref="C63:AD63"/>
    <mergeCell ref="C64:AD64"/>
    <mergeCell ref="C81:AD81"/>
    <mergeCell ref="C82:AD82"/>
    <mergeCell ref="C71:AD71"/>
    <mergeCell ref="C72:AD72"/>
    <mergeCell ref="C73:AD73"/>
    <mergeCell ref="C74:AD74"/>
    <mergeCell ref="C75:AD75"/>
    <mergeCell ref="C76:AD76"/>
    <mergeCell ref="C77:AD77"/>
    <mergeCell ref="C78:AD78"/>
  </mergeCells>
  <phoneticPr fontId="0" type="noConversion"/>
  <conditionalFormatting sqref="Q13:S15">
    <cfRule type="cellIs" dxfId="10" priority="1" stopIfTrue="1" operator="greaterThan">
      <formula>3768</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BY83"/>
  <sheetViews>
    <sheetView workbookViewId="0">
      <pane xSplit="2" ySplit="5" topLeftCell="W12" activePane="bottomRight" state="frozen"/>
      <selection pane="topRight" activeCell="C1" sqref="C1"/>
      <selection pane="bottomLeft" activeCell="A6" sqref="A6"/>
      <selection pane="bottomRight" activeCell="AR44" sqref="AR44"/>
    </sheetView>
  </sheetViews>
  <sheetFormatPr defaultRowHeight="15"/>
  <cols>
    <col min="2" max="2" width="10.42578125" customWidth="1"/>
    <col min="32" max="32" width="10.140625" customWidth="1"/>
    <col min="34" max="34" width="9.140625" customWidth="1"/>
    <col min="38" max="38" width="9.42578125" customWidth="1"/>
    <col min="41" max="41" width="11" customWidth="1"/>
    <col min="42" max="42" width="10.7109375" customWidth="1"/>
    <col min="56" max="56" width="9.5703125" bestFit="1" customWidth="1"/>
    <col min="68" max="68" width="8.85546875" customWidth="1"/>
    <col min="69" max="69" width="0.140625" customWidth="1"/>
    <col min="77" max="77" width="10.5703125"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X1" s="169"/>
      <c r="BY1" s="169"/>
    </row>
    <row r="2" spans="1:77" ht="18.75" thickBot="1">
      <c r="B2" s="597">
        <v>43009</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X2" s="169"/>
      <c r="BY2" s="169"/>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417" t="s">
        <v>49</v>
      </c>
      <c r="BG3" s="417" t="s">
        <v>50</v>
      </c>
      <c r="BH3" s="417" t="s">
        <v>51</v>
      </c>
      <c r="BI3" s="417" t="s">
        <v>52</v>
      </c>
      <c r="BJ3" s="631" t="s">
        <v>53</v>
      </c>
      <c r="BK3" s="631"/>
      <c r="BL3" s="417" t="s">
        <v>54</v>
      </c>
      <c r="BM3" s="417" t="s">
        <v>55</v>
      </c>
      <c r="BN3" s="631" t="s">
        <v>56</v>
      </c>
      <c r="BO3" s="632" t="s">
        <v>57</v>
      </c>
      <c r="BP3" s="632" t="s">
        <v>58</v>
      </c>
      <c r="BQ3" s="15"/>
      <c r="BR3" s="633" t="s">
        <v>59</v>
      </c>
      <c r="BS3" s="633" t="s">
        <v>60</v>
      </c>
      <c r="BT3" s="6"/>
      <c r="BU3" s="417" t="s">
        <v>61</v>
      </c>
      <c r="BV3" s="533" t="s">
        <v>62</v>
      </c>
      <c r="BW3" s="533" t="s">
        <v>63</v>
      </c>
      <c r="BX3" s="715" t="s">
        <v>64</v>
      </c>
      <c r="BY3" s="715" t="s">
        <v>65</v>
      </c>
    </row>
    <row r="4" spans="1:77"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422" t="s">
        <v>69</v>
      </c>
      <c r="BI4" s="720" t="s">
        <v>70</v>
      </c>
      <c r="BJ4" s="720" t="s">
        <v>70</v>
      </c>
      <c r="BK4" s="720" t="s">
        <v>71</v>
      </c>
      <c r="BL4" s="719" t="s">
        <v>72</v>
      </c>
      <c r="BM4" s="719" t="s">
        <v>73</v>
      </c>
      <c r="BN4" s="631"/>
      <c r="BO4" s="632"/>
      <c r="BP4" s="632"/>
      <c r="BQ4" s="15"/>
      <c r="BR4" s="633"/>
      <c r="BS4" s="633"/>
      <c r="BT4" s="6"/>
      <c r="BU4" s="539" t="s">
        <v>68</v>
      </c>
      <c r="BV4" s="534"/>
      <c r="BW4" s="534"/>
      <c r="BX4" s="716"/>
      <c r="BY4" s="716"/>
    </row>
    <row r="5" spans="1:77" ht="15.75" thickBot="1">
      <c r="A5" s="16"/>
      <c r="B5" s="600"/>
      <c r="C5" s="603"/>
      <c r="D5" s="603"/>
      <c r="E5" s="18" t="s">
        <v>74</v>
      </c>
      <c r="F5" s="420" t="s">
        <v>75</v>
      </c>
      <c r="G5" s="415" t="s">
        <v>76</v>
      </c>
      <c r="H5" s="419" t="s">
        <v>77</v>
      </c>
      <c r="I5" s="419" t="s">
        <v>76</v>
      </c>
      <c r="J5" s="416" t="s">
        <v>77</v>
      </c>
      <c r="K5" s="418" t="s">
        <v>76</v>
      </c>
      <c r="L5" s="419" t="s">
        <v>77</v>
      </c>
      <c r="M5" s="419" t="s">
        <v>76</v>
      </c>
      <c r="N5" s="420" t="s">
        <v>77</v>
      </c>
      <c r="O5" s="419" t="s">
        <v>76</v>
      </c>
      <c r="P5" s="420"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422" t="s">
        <v>78</v>
      </c>
      <c r="BI5" s="720"/>
      <c r="BJ5" s="720"/>
      <c r="BK5" s="720"/>
      <c r="BL5" s="719"/>
      <c r="BM5" s="719"/>
      <c r="BN5" s="631"/>
      <c r="BO5" s="632"/>
      <c r="BP5" s="632"/>
      <c r="BQ5" s="15"/>
      <c r="BR5" s="633"/>
      <c r="BS5" s="633"/>
      <c r="BT5" s="6"/>
      <c r="BU5" s="540"/>
      <c r="BV5" s="535"/>
      <c r="BW5" s="535"/>
      <c r="BX5" s="717"/>
      <c r="BY5" s="717"/>
    </row>
    <row r="6" spans="1:77" ht="12.75" customHeight="1">
      <c r="A6" s="718" t="s">
        <v>334</v>
      </c>
      <c r="B6" s="24">
        <v>43009</v>
      </c>
      <c r="C6" s="25">
        <v>86.13</v>
      </c>
      <c r="D6" s="345">
        <v>0.55489999999999995</v>
      </c>
      <c r="E6" s="27">
        <v>99</v>
      </c>
      <c r="F6" s="27">
        <v>72</v>
      </c>
      <c r="G6" s="28">
        <v>24</v>
      </c>
      <c r="H6" s="28">
        <v>0</v>
      </c>
      <c r="I6" s="28">
        <v>24</v>
      </c>
      <c r="J6" s="28">
        <v>0</v>
      </c>
      <c r="K6" s="29">
        <v>0</v>
      </c>
      <c r="L6" s="29">
        <v>0</v>
      </c>
      <c r="M6" s="29">
        <v>0</v>
      </c>
      <c r="N6" s="29">
        <v>0</v>
      </c>
      <c r="O6" s="29">
        <v>0</v>
      </c>
      <c r="P6" s="29">
        <v>0</v>
      </c>
      <c r="Q6" s="29">
        <v>3535</v>
      </c>
      <c r="R6" s="30">
        <v>3038</v>
      </c>
      <c r="S6" s="30">
        <v>3038</v>
      </c>
      <c r="T6" s="31">
        <v>2972</v>
      </c>
      <c r="U6" s="31">
        <v>3070</v>
      </c>
      <c r="V6" s="28">
        <v>43</v>
      </c>
      <c r="W6" s="28">
        <v>0</v>
      </c>
      <c r="X6" s="28">
        <v>42</v>
      </c>
      <c r="Y6" s="28">
        <v>0</v>
      </c>
      <c r="Z6" s="28">
        <v>60</v>
      </c>
      <c r="AA6" s="27">
        <v>0</v>
      </c>
      <c r="AB6" s="32">
        <f>U6-T6+AX6</f>
        <v>98</v>
      </c>
      <c r="AC6" s="33">
        <f>T6-S6</f>
        <v>-66</v>
      </c>
      <c r="AD6" s="27">
        <v>132</v>
      </c>
      <c r="AE6" s="34">
        <f>IF(AD6&gt;0, U6/(AD6*24),"no data")</f>
        <v>0.96906565656565657</v>
      </c>
      <c r="AF6" s="35">
        <f>IF(Q6&gt;0,Q6/24,"no data")</f>
        <v>147.29166666666666</v>
      </c>
      <c r="AG6" s="34">
        <f>IF(T6&gt;0,(T6/Q6),"no data")</f>
        <v>0.84073550212164072</v>
      </c>
      <c r="AH6" s="36">
        <f>(1440-((V6*W6)+(X6*Y6)+(Z6*AA6))/(V6+X6+Z6))/1440</f>
        <v>1</v>
      </c>
      <c r="AI6" s="37">
        <f>IF(T6&gt;0,(1440-((W6*V6+AR6*AS6)+(Y6*X6+AT6*AU6)+(Z6*AA6+AV6*AW6))/(V6+X6+Z6))/1440,"no data")</f>
        <v>0.88275862068965516</v>
      </c>
      <c r="AJ6" s="365">
        <v>7.93</v>
      </c>
      <c r="AK6" s="40">
        <v>127.55</v>
      </c>
      <c r="AL6" s="40">
        <f t="shared" ref="AL6:AL40" si="0">AJ6*AK6</f>
        <v>1011.4715</v>
      </c>
      <c r="AM6" s="49">
        <v>26.045000000000002</v>
      </c>
      <c r="AN6" s="41">
        <v>946</v>
      </c>
      <c r="AO6" s="42">
        <f t="shared" ref="AO6:AO40" si="1">AM6*AN6</f>
        <v>24638.570000000003</v>
      </c>
      <c r="AP6" s="43">
        <f>IF(T6&gt;0,((((AJ6*AK6)+(AM6*AN6))/(T6*1000))*1000000),"no data")</f>
        <v>8630.565780619112</v>
      </c>
      <c r="AQ6" s="40">
        <f>R6/24</f>
        <v>126.58333333333333</v>
      </c>
      <c r="AR6" s="27">
        <v>0</v>
      </c>
      <c r="AS6" s="45">
        <v>0</v>
      </c>
      <c r="AT6" s="45">
        <v>0</v>
      </c>
      <c r="AU6" s="27">
        <v>0</v>
      </c>
      <c r="AV6" s="45">
        <v>17</v>
      </c>
      <c r="AW6" s="27">
        <v>1440</v>
      </c>
      <c r="AX6" s="27">
        <v>0</v>
      </c>
      <c r="AY6" s="4"/>
      <c r="AZ6" s="46">
        <v>1027</v>
      </c>
      <c r="BA6" s="46">
        <v>1013</v>
      </c>
      <c r="BB6" s="46">
        <v>1030</v>
      </c>
      <c r="BC6" s="46">
        <f t="shared" ref="BC6:BC40" si="2">BA6-AZ6</f>
        <v>-14</v>
      </c>
      <c r="BD6" s="46">
        <f t="shared" ref="BD6:BD42" si="3">AP6</f>
        <v>8630.565780619112</v>
      </c>
      <c r="BE6" s="136">
        <f t="shared" ref="BE6:BE39" si="4">BB6/24</f>
        <v>42.916666666666664</v>
      </c>
      <c r="BF6" s="48">
        <v>0</v>
      </c>
      <c r="BG6" s="49">
        <v>0</v>
      </c>
      <c r="BH6" s="50">
        <v>24</v>
      </c>
      <c r="BI6" s="51">
        <v>27.59</v>
      </c>
      <c r="BJ6" s="52">
        <v>23.21</v>
      </c>
      <c r="BK6" s="52">
        <v>22.21</v>
      </c>
      <c r="BL6" s="504">
        <v>989.2</v>
      </c>
      <c r="BM6" s="50">
        <v>50.14</v>
      </c>
      <c r="BN6" s="53">
        <v>0.93700000000000006</v>
      </c>
      <c r="BO6" s="47">
        <v>95.56</v>
      </c>
      <c r="BP6" s="47">
        <v>86.06</v>
      </c>
      <c r="BQ6" s="54"/>
      <c r="BR6" s="46">
        <v>12638</v>
      </c>
      <c r="BS6" s="46">
        <v>12692</v>
      </c>
      <c r="BT6" s="56">
        <f t="shared" ref="BT6:BT41" si="5">BS6-BR6</f>
        <v>54</v>
      </c>
      <c r="BU6" s="111">
        <f>BF6+BG6</f>
        <v>0</v>
      </c>
      <c r="BV6" s="67">
        <v>0</v>
      </c>
      <c r="BW6" s="67">
        <v>0</v>
      </c>
      <c r="BX6" s="67">
        <v>24</v>
      </c>
      <c r="BY6" s="67">
        <v>6.15</v>
      </c>
    </row>
    <row r="7" spans="1:77">
      <c r="A7" s="718"/>
      <c r="B7" s="24">
        <v>43010</v>
      </c>
      <c r="C7" s="25">
        <v>86</v>
      </c>
      <c r="D7" s="345">
        <v>0.57999999999999996</v>
      </c>
      <c r="E7" s="27">
        <v>100</v>
      </c>
      <c r="F7" s="27">
        <v>74</v>
      </c>
      <c r="G7" s="28">
        <v>24</v>
      </c>
      <c r="H7" s="28">
        <v>0</v>
      </c>
      <c r="I7" s="28">
        <v>24</v>
      </c>
      <c r="J7" s="28">
        <v>0</v>
      </c>
      <c r="K7" s="29">
        <v>0</v>
      </c>
      <c r="L7" s="29">
        <v>0</v>
      </c>
      <c r="M7" s="29">
        <v>0</v>
      </c>
      <c r="N7" s="29">
        <v>0</v>
      </c>
      <c r="O7" s="29">
        <v>0</v>
      </c>
      <c r="P7" s="29">
        <v>0</v>
      </c>
      <c r="Q7" s="29">
        <v>3542</v>
      </c>
      <c r="R7" s="30">
        <v>3031</v>
      </c>
      <c r="S7" s="30">
        <v>3031</v>
      </c>
      <c r="T7" s="31">
        <v>2962</v>
      </c>
      <c r="U7" s="31">
        <v>3057</v>
      </c>
      <c r="V7" s="28">
        <v>43</v>
      </c>
      <c r="W7" s="28">
        <v>0</v>
      </c>
      <c r="X7" s="28">
        <v>42</v>
      </c>
      <c r="Y7" s="28">
        <v>0</v>
      </c>
      <c r="Z7" s="28">
        <v>60</v>
      </c>
      <c r="AA7" s="27">
        <v>0</v>
      </c>
      <c r="AB7" s="32">
        <f>U7-T7+AX7</f>
        <v>95</v>
      </c>
      <c r="AC7" s="33">
        <f>T7-S7</f>
        <v>-69</v>
      </c>
      <c r="AD7" s="27">
        <v>130</v>
      </c>
      <c r="AE7" s="34">
        <f>IF(AD7&gt;0, U7/(AD7*24),"no data")</f>
        <v>0.97980769230769227</v>
      </c>
      <c r="AF7" s="35">
        <f>IF(Q7&gt;0,Q7/24,"no data")</f>
        <v>147.58333333333334</v>
      </c>
      <c r="AG7" s="34">
        <f>IF(T7&gt;0,(T7/Q7),"no data")</f>
        <v>0.8362507058159232</v>
      </c>
      <c r="AH7" s="36">
        <f>(1440-((V7*W7)+(X7*Y7)+(Z7*AA7))/(V7+X7+Z7))/1440</f>
        <v>1</v>
      </c>
      <c r="AI7" s="37">
        <f>IF(T7&gt;0,(1440-((W7*V7+AR7*AS7)+(Y7*X7+AT7*AU7)+(Z7*AA7+AV7*AW7))/(V7+X7+Z7))/1440,"no data")</f>
        <v>0.88275862068965516</v>
      </c>
      <c r="AJ7" s="49">
        <v>7.9349999999999996</v>
      </c>
      <c r="AK7" s="40">
        <v>126.66</v>
      </c>
      <c r="AL7" s="40">
        <f t="shared" si="0"/>
        <v>1005.0470999999999</v>
      </c>
      <c r="AM7" s="49">
        <v>25.931000000000001</v>
      </c>
      <c r="AN7" s="86">
        <v>947</v>
      </c>
      <c r="AO7" s="42">
        <f t="shared" si="1"/>
        <v>24556.656999999999</v>
      </c>
      <c r="AP7" s="43">
        <f>IF(T7&gt;0,((((AJ7*AK7)+(AM7*AN7))/(T7*1000))*1000000),"no data")</f>
        <v>8629.8798446995279</v>
      </c>
      <c r="AQ7" s="40">
        <f>R7/24</f>
        <v>126.29166666666667</v>
      </c>
      <c r="AR7" s="27">
        <v>0</v>
      </c>
      <c r="AS7" s="45">
        <v>0</v>
      </c>
      <c r="AT7" s="45">
        <v>0</v>
      </c>
      <c r="AU7" s="27">
        <v>0</v>
      </c>
      <c r="AV7" s="45">
        <v>17</v>
      </c>
      <c r="AW7" s="27">
        <v>1440</v>
      </c>
      <c r="AX7" s="27">
        <v>0</v>
      </c>
      <c r="AY7" s="4"/>
      <c r="AZ7" s="46">
        <v>1023</v>
      </c>
      <c r="BA7" s="46">
        <v>1008</v>
      </c>
      <c r="BB7" s="46">
        <v>1026</v>
      </c>
      <c r="BC7" s="46">
        <f t="shared" si="2"/>
        <v>-15</v>
      </c>
      <c r="BD7" s="46">
        <f t="shared" si="3"/>
        <v>8629.8798446995279</v>
      </c>
      <c r="BE7" s="136">
        <f t="shared" si="4"/>
        <v>42.75</v>
      </c>
      <c r="BF7" s="48">
        <v>0</v>
      </c>
      <c r="BG7" s="49">
        <v>0</v>
      </c>
      <c r="BH7" s="50">
        <v>24</v>
      </c>
      <c r="BI7" s="51">
        <v>27.54</v>
      </c>
      <c r="BJ7" s="52">
        <v>23.21</v>
      </c>
      <c r="BK7" s="52">
        <v>22.05</v>
      </c>
      <c r="BL7" s="504">
        <v>989.25</v>
      </c>
      <c r="BM7" s="50">
        <v>50.11</v>
      </c>
      <c r="BN7" s="53">
        <v>0.93740000000000001</v>
      </c>
      <c r="BO7" s="47">
        <v>95.8</v>
      </c>
      <c r="BP7" s="47">
        <v>86.14</v>
      </c>
      <c r="BQ7" s="54"/>
      <c r="BR7" s="46">
        <v>12652</v>
      </c>
      <c r="BS7" s="46">
        <v>12729</v>
      </c>
      <c r="BT7" s="56">
        <f t="shared" si="5"/>
        <v>77</v>
      </c>
      <c r="BU7" s="111">
        <f t="shared" ref="BU7:BU40" si="6">BF7+BG7</f>
        <v>0</v>
      </c>
      <c r="BV7" s="137">
        <v>0</v>
      </c>
      <c r="BW7" s="137">
        <v>0</v>
      </c>
      <c r="BX7" s="67">
        <v>24</v>
      </c>
      <c r="BY7" s="67">
        <v>6</v>
      </c>
    </row>
    <row r="8" spans="1:77">
      <c r="A8" s="718"/>
      <c r="B8" s="24">
        <v>43011</v>
      </c>
      <c r="C8" s="25">
        <v>86</v>
      </c>
      <c r="D8" s="345">
        <v>0.61</v>
      </c>
      <c r="E8" s="27">
        <v>98</v>
      </c>
      <c r="F8" s="27">
        <v>76</v>
      </c>
      <c r="G8" s="28">
        <v>24</v>
      </c>
      <c r="H8" s="28">
        <v>0</v>
      </c>
      <c r="I8" s="28">
        <v>24</v>
      </c>
      <c r="J8" s="28">
        <v>0</v>
      </c>
      <c r="K8" s="29">
        <v>0</v>
      </c>
      <c r="L8" s="29">
        <v>0</v>
      </c>
      <c r="M8" s="29">
        <v>0</v>
      </c>
      <c r="N8" s="29">
        <v>0</v>
      </c>
      <c r="O8" s="29">
        <v>0</v>
      </c>
      <c r="P8" s="29">
        <v>0</v>
      </c>
      <c r="Q8" s="29">
        <v>3534</v>
      </c>
      <c r="R8" s="30">
        <v>3016</v>
      </c>
      <c r="S8" s="30">
        <v>3016</v>
      </c>
      <c r="T8" s="31">
        <v>2948</v>
      </c>
      <c r="U8" s="31">
        <v>3047</v>
      </c>
      <c r="V8" s="28">
        <v>43</v>
      </c>
      <c r="W8" s="28">
        <v>0</v>
      </c>
      <c r="X8" s="28">
        <v>42</v>
      </c>
      <c r="Y8" s="28">
        <v>0</v>
      </c>
      <c r="Z8" s="28">
        <v>60</v>
      </c>
      <c r="AA8" s="27">
        <v>0</v>
      </c>
      <c r="AB8" s="32">
        <f>U8-T8+AX8</f>
        <v>99</v>
      </c>
      <c r="AC8" s="33">
        <f>T8-S8</f>
        <v>-68</v>
      </c>
      <c r="AD8" s="27">
        <v>129</v>
      </c>
      <c r="AE8" s="34">
        <f>IF(AD8&gt;0, U8/(AD8*24),"no data")</f>
        <v>0.98417312661498713</v>
      </c>
      <c r="AF8" s="35">
        <f>IF(Q8&gt;0,Q8/24,"no data")</f>
        <v>147.25</v>
      </c>
      <c r="AG8" s="34">
        <f>IF(T8&gt;0,(T8/Q8),"no data")</f>
        <v>0.8341822297679683</v>
      </c>
      <c r="AH8" s="36">
        <f>(1440-((V8*W8)+(X8*Y8)+(Z8*AA8))/(V8+X8+Z8))/1440</f>
        <v>1</v>
      </c>
      <c r="AI8" s="37">
        <f>IF(T8&gt;0,(1440-((W8*V8+AR8*AS8)+(Y8*X8+AT8*AU8)+(Z8*AA8+AV8*AW8))/(V8+X8+Z8))/1440,"no data")</f>
        <v>0.88275862068965516</v>
      </c>
      <c r="AJ8" s="365">
        <v>7.92</v>
      </c>
      <c r="AK8" s="374">
        <v>126.38</v>
      </c>
      <c r="AL8" s="40">
        <f t="shared" si="0"/>
        <v>1000.9295999999999</v>
      </c>
      <c r="AM8" s="348">
        <v>25.898</v>
      </c>
      <c r="AN8" s="86">
        <v>943.75</v>
      </c>
      <c r="AO8" s="42">
        <f t="shared" si="1"/>
        <v>24441.237499999999</v>
      </c>
      <c r="AP8" s="43">
        <f>IF(T8&gt;0,((((AJ8*AK8)+(AM8*AN8))/(T8*1000))*1000000),"no data")</f>
        <v>8630.3144843962</v>
      </c>
      <c r="AQ8" s="40">
        <f>R8/24</f>
        <v>125.66666666666667</v>
      </c>
      <c r="AR8" s="27">
        <v>0</v>
      </c>
      <c r="AS8" s="45">
        <v>0</v>
      </c>
      <c r="AT8" s="45">
        <v>0</v>
      </c>
      <c r="AU8" s="27">
        <v>0</v>
      </c>
      <c r="AV8" s="45">
        <v>17</v>
      </c>
      <c r="AW8" s="27">
        <v>1440</v>
      </c>
      <c r="AX8" s="27">
        <v>0</v>
      </c>
      <c r="AY8" s="4"/>
      <c r="AZ8" s="46">
        <v>1018</v>
      </c>
      <c r="BA8" s="46">
        <v>1006</v>
      </c>
      <c r="BB8" s="46">
        <v>1023</v>
      </c>
      <c r="BC8" s="46">
        <f t="shared" si="2"/>
        <v>-12</v>
      </c>
      <c r="BD8" s="46">
        <f t="shared" si="3"/>
        <v>8630.3144843962</v>
      </c>
      <c r="BE8" s="136">
        <f t="shared" si="4"/>
        <v>42.625</v>
      </c>
      <c r="BF8" s="48">
        <v>0</v>
      </c>
      <c r="BG8" s="49">
        <v>0</v>
      </c>
      <c r="BH8" s="50">
        <v>24</v>
      </c>
      <c r="BI8" s="51">
        <v>27.55</v>
      </c>
      <c r="BJ8" s="52">
        <v>23.14</v>
      </c>
      <c r="BK8" s="52">
        <v>22.22</v>
      </c>
      <c r="BL8" s="504">
        <v>990.08</v>
      </c>
      <c r="BM8" s="50">
        <v>50.11</v>
      </c>
      <c r="BN8" s="53">
        <v>0.93740000000000001</v>
      </c>
      <c r="BO8" s="47">
        <v>95.74</v>
      </c>
      <c r="BP8" s="47">
        <v>86.11</v>
      </c>
      <c r="BQ8" s="50"/>
      <c r="BR8" s="46">
        <v>12712</v>
      </c>
      <c r="BS8" s="46">
        <v>12742</v>
      </c>
      <c r="BT8" s="56">
        <f t="shared" si="5"/>
        <v>30</v>
      </c>
      <c r="BU8" s="111">
        <f t="shared" si="6"/>
        <v>0</v>
      </c>
      <c r="BV8" s="137">
        <v>0</v>
      </c>
      <c r="BW8" s="137">
        <v>0</v>
      </c>
      <c r="BX8" s="47">
        <v>24</v>
      </c>
      <c r="BY8" s="47">
        <v>6.7</v>
      </c>
    </row>
    <row r="9" spans="1:77">
      <c r="A9" s="718"/>
      <c r="B9" s="24">
        <v>43012</v>
      </c>
      <c r="C9" s="25">
        <v>86</v>
      </c>
      <c r="D9" s="345">
        <v>0.56999999999999995</v>
      </c>
      <c r="E9" s="27">
        <v>99</v>
      </c>
      <c r="F9" s="27">
        <v>75</v>
      </c>
      <c r="G9" s="28">
        <v>24</v>
      </c>
      <c r="H9" s="28">
        <v>0</v>
      </c>
      <c r="I9" s="28">
        <v>24</v>
      </c>
      <c r="J9" s="28">
        <v>0</v>
      </c>
      <c r="K9" s="29">
        <v>0</v>
      </c>
      <c r="L9" s="29">
        <v>0</v>
      </c>
      <c r="M9" s="29">
        <v>0</v>
      </c>
      <c r="N9" s="29">
        <v>0</v>
      </c>
      <c r="O9" s="29">
        <v>0</v>
      </c>
      <c r="P9" s="29">
        <v>0</v>
      </c>
      <c r="Q9" s="29">
        <v>3535</v>
      </c>
      <c r="R9" s="30">
        <v>3045</v>
      </c>
      <c r="S9" s="30">
        <v>3045</v>
      </c>
      <c r="T9" s="31">
        <v>2982</v>
      </c>
      <c r="U9" s="31">
        <v>3077</v>
      </c>
      <c r="V9" s="28">
        <v>43</v>
      </c>
      <c r="W9" s="28">
        <v>0</v>
      </c>
      <c r="X9" s="28">
        <v>42</v>
      </c>
      <c r="Y9" s="28">
        <v>0</v>
      </c>
      <c r="Z9" s="28">
        <v>60</v>
      </c>
      <c r="AA9" s="27">
        <v>0</v>
      </c>
      <c r="AB9" s="32">
        <f>U9-T9+AX9</f>
        <v>95</v>
      </c>
      <c r="AC9" s="33">
        <f>T9-S9</f>
        <v>-63</v>
      </c>
      <c r="AD9" s="27">
        <v>131</v>
      </c>
      <c r="AE9" s="34">
        <f>IF(AD9&gt;0, U9/(AD9*24),"no data")</f>
        <v>0.97868956743002544</v>
      </c>
      <c r="AF9" s="35">
        <f>IF(Q9&gt;0,Q9/24,"no data")</f>
        <v>147.29166666666666</v>
      </c>
      <c r="AG9" s="34">
        <f>IF(T9&gt;0,(T9/Q9),"no data")</f>
        <v>0.84356435643564354</v>
      </c>
      <c r="AH9" s="36">
        <f>(1440-((V9*W9)+(X9*Y9)+(Z9*AA9))/(V9+X9+Z9))/1440</f>
        <v>1</v>
      </c>
      <c r="AI9" s="37">
        <f>IF(T9&gt;0,(1440-((W9*V9+AR9*AS9)+(Y9*X9+AT9*AU9)+(Z9*AA9+AV9*AW9))/(V9+X9+Z9))/1440,"no data")</f>
        <v>0.88275862068965516</v>
      </c>
      <c r="AJ9" s="365">
        <v>7.9160000000000004</v>
      </c>
      <c r="AK9" s="376">
        <v>128.41999999999999</v>
      </c>
      <c r="AL9" s="40">
        <f t="shared" si="0"/>
        <v>1016.57272</v>
      </c>
      <c r="AM9" s="49">
        <v>26.170999999999999</v>
      </c>
      <c r="AN9" s="86">
        <v>945.88900000000001</v>
      </c>
      <c r="AO9" s="42">
        <f t="shared" si="1"/>
        <v>24754.861019</v>
      </c>
      <c r="AP9" s="43">
        <f>IF(T9&gt;0,((((AJ9*AK9)+(AM9*AN9))/(T9*1000))*1000000),"no data")</f>
        <v>8642.331904426559</v>
      </c>
      <c r="AQ9" s="40">
        <f>R9/24</f>
        <v>126.875</v>
      </c>
      <c r="AR9" s="27">
        <v>0</v>
      </c>
      <c r="AS9" s="45">
        <v>0</v>
      </c>
      <c r="AT9" s="45">
        <v>0</v>
      </c>
      <c r="AU9" s="27">
        <v>0</v>
      </c>
      <c r="AV9" s="45">
        <v>17</v>
      </c>
      <c r="AW9" s="27">
        <v>1440</v>
      </c>
      <c r="AX9" s="27">
        <v>0</v>
      </c>
      <c r="AY9" s="4"/>
      <c r="AZ9" s="46">
        <v>1029</v>
      </c>
      <c r="BA9" s="46">
        <v>1017</v>
      </c>
      <c r="BB9" s="46">
        <v>1031</v>
      </c>
      <c r="BC9" s="46">
        <f t="shared" si="2"/>
        <v>-12</v>
      </c>
      <c r="BD9" s="46">
        <f t="shared" si="3"/>
        <v>8642.331904426559</v>
      </c>
      <c r="BE9" s="136">
        <f t="shared" si="4"/>
        <v>42.958333333333336</v>
      </c>
      <c r="BF9" s="48">
        <v>0</v>
      </c>
      <c r="BG9" s="49">
        <v>0</v>
      </c>
      <c r="BH9" s="50">
        <v>24</v>
      </c>
      <c r="BI9" s="51">
        <v>27.72</v>
      </c>
      <c r="BJ9" s="52">
        <v>23.33</v>
      </c>
      <c r="BK9" s="52">
        <v>22.17</v>
      </c>
      <c r="BL9" s="504">
        <v>991.5</v>
      </c>
      <c r="BM9" s="50">
        <v>50.13</v>
      </c>
      <c r="BN9" s="53">
        <v>0.93679999999999997</v>
      </c>
      <c r="BO9" s="47">
        <v>95.16</v>
      </c>
      <c r="BP9" s="47">
        <v>85.96</v>
      </c>
      <c r="BQ9" s="50"/>
      <c r="BR9" s="46">
        <v>12661</v>
      </c>
      <c r="BS9" s="46">
        <v>12684</v>
      </c>
      <c r="BT9" s="56">
        <f t="shared" si="5"/>
        <v>23</v>
      </c>
      <c r="BU9" s="111">
        <f t="shared" si="6"/>
        <v>0</v>
      </c>
      <c r="BV9" s="137">
        <v>0</v>
      </c>
      <c r="BW9" s="137">
        <v>0</v>
      </c>
      <c r="BX9" s="47">
        <v>24</v>
      </c>
      <c r="BY9" s="47">
        <v>6.22</v>
      </c>
    </row>
    <row r="10" spans="1:77">
      <c r="A10" s="718"/>
      <c r="B10" s="24">
        <v>43013</v>
      </c>
      <c r="C10" s="25">
        <v>85</v>
      </c>
      <c r="D10" s="345">
        <v>0.56499999999999995</v>
      </c>
      <c r="E10" s="27">
        <v>98</v>
      </c>
      <c r="F10" s="27">
        <v>73</v>
      </c>
      <c r="G10" s="28">
        <v>24</v>
      </c>
      <c r="H10" s="28">
        <v>0</v>
      </c>
      <c r="I10" s="28">
        <v>24</v>
      </c>
      <c r="J10" s="28">
        <v>0</v>
      </c>
      <c r="K10" s="29">
        <v>0</v>
      </c>
      <c r="L10" s="29">
        <v>0</v>
      </c>
      <c r="M10" s="29">
        <v>0</v>
      </c>
      <c r="N10" s="29">
        <v>0</v>
      </c>
      <c r="O10" s="29">
        <v>0</v>
      </c>
      <c r="P10" s="29">
        <v>0</v>
      </c>
      <c r="Q10" s="29">
        <v>3545</v>
      </c>
      <c r="R10" s="30">
        <v>3041</v>
      </c>
      <c r="S10" s="30">
        <v>3041</v>
      </c>
      <c r="T10" s="31">
        <v>2975</v>
      </c>
      <c r="U10" s="31">
        <v>3073</v>
      </c>
      <c r="V10" s="28">
        <v>43</v>
      </c>
      <c r="W10" s="28">
        <v>0</v>
      </c>
      <c r="X10" s="28">
        <v>42</v>
      </c>
      <c r="Y10" s="28">
        <v>0</v>
      </c>
      <c r="Z10" s="28">
        <v>60</v>
      </c>
      <c r="AA10" s="27">
        <v>0</v>
      </c>
      <c r="AB10" s="32">
        <f>U10-T10+AX10</f>
        <v>98</v>
      </c>
      <c r="AC10" s="33">
        <f>T10-S10</f>
        <v>-66</v>
      </c>
      <c r="AD10" s="27">
        <v>131</v>
      </c>
      <c r="AE10" s="34">
        <f>IF(AD10&gt;0, U10/(AD10*24),"no data")</f>
        <v>0.9774173027989822</v>
      </c>
      <c r="AF10" s="35">
        <f>IF(Q10&gt;0,Q10/24,"no data")</f>
        <v>147.70833333333334</v>
      </c>
      <c r="AG10" s="34">
        <f>IF(T10&gt;0,(T10/Q10),"no data")</f>
        <v>0.83921015514809594</v>
      </c>
      <c r="AH10" s="36">
        <f>(1440-((V10*W10)+(X10*Y10)+(Z10*AA10))/(V10+X10+Z10))/1440</f>
        <v>1</v>
      </c>
      <c r="AI10" s="37">
        <f>IF(T10&gt;0,(1440-((W10*V10+AR10*AS10)+(Y10*X10+AT10*AU10)+(Z10*AA10+AV10*AW10))/(V10+X10+Z10))/1440,"no data")</f>
        <v>0.88275862068965516</v>
      </c>
      <c r="AJ10" s="365">
        <v>7.9180000000000001</v>
      </c>
      <c r="AK10" s="332">
        <v>127.88</v>
      </c>
      <c r="AL10" s="40">
        <f t="shared" si="0"/>
        <v>1012.55384</v>
      </c>
      <c r="AM10" s="49">
        <v>25.978000000000002</v>
      </c>
      <c r="AN10" s="86">
        <v>950</v>
      </c>
      <c r="AO10" s="42">
        <f t="shared" si="1"/>
        <v>24679.100000000002</v>
      </c>
      <c r="AP10" s="43">
        <f>IF(T10&gt;0,((((AJ10*AK10)+(AM10*AN10))/(T10*1000))*1000000),"no data")</f>
        <v>8635.8500302521024</v>
      </c>
      <c r="AQ10" s="40">
        <f>R10/24</f>
        <v>126.70833333333333</v>
      </c>
      <c r="AR10" s="27">
        <v>0</v>
      </c>
      <c r="AS10" s="45">
        <v>0</v>
      </c>
      <c r="AT10" s="45">
        <v>0</v>
      </c>
      <c r="AU10" s="27">
        <v>0</v>
      </c>
      <c r="AV10" s="45">
        <v>17</v>
      </c>
      <c r="AW10" s="27">
        <v>1440</v>
      </c>
      <c r="AX10" s="27">
        <v>0</v>
      </c>
      <c r="AY10" s="4"/>
      <c r="AZ10" s="46">
        <v>1027</v>
      </c>
      <c r="BA10" s="46">
        <v>1015</v>
      </c>
      <c r="BB10" s="46">
        <v>1031</v>
      </c>
      <c r="BC10" s="46">
        <f t="shared" si="2"/>
        <v>-12</v>
      </c>
      <c r="BD10" s="46">
        <f t="shared" si="3"/>
        <v>8635.8500302521024</v>
      </c>
      <c r="BE10" s="136">
        <f t="shared" si="4"/>
        <v>42.958333333333336</v>
      </c>
      <c r="BF10" s="48">
        <v>0</v>
      </c>
      <c r="BG10" s="49">
        <v>0</v>
      </c>
      <c r="BH10" s="50">
        <v>24</v>
      </c>
      <c r="BI10" s="51">
        <v>27.5</v>
      </c>
      <c r="BJ10" s="52">
        <v>23.1</v>
      </c>
      <c r="BK10" s="52">
        <v>22.2</v>
      </c>
      <c r="BL10" s="504">
        <v>992.29</v>
      </c>
      <c r="BM10" s="50">
        <v>50.11</v>
      </c>
      <c r="BN10" s="53">
        <v>0.93679999999999997</v>
      </c>
      <c r="BO10" s="47">
        <v>95.4</v>
      </c>
      <c r="BP10" s="47">
        <v>86.1</v>
      </c>
      <c r="BQ10" s="50"/>
      <c r="BR10" s="46">
        <v>12599</v>
      </c>
      <c r="BS10" s="46">
        <v>12621</v>
      </c>
      <c r="BT10" s="56">
        <f t="shared" si="5"/>
        <v>22</v>
      </c>
      <c r="BU10" s="111">
        <f t="shared" si="6"/>
        <v>0</v>
      </c>
      <c r="BV10" s="137">
        <v>0</v>
      </c>
      <c r="BW10" s="137">
        <v>0</v>
      </c>
      <c r="BX10" s="47">
        <v>24</v>
      </c>
      <c r="BY10" s="47">
        <v>6.6</v>
      </c>
    </row>
    <row r="11" spans="1:77">
      <c r="A11" s="718"/>
      <c r="B11" s="24">
        <v>43014</v>
      </c>
      <c r="C11" s="25">
        <v>85.4</v>
      </c>
      <c r="D11" s="345">
        <v>0.56299999999999994</v>
      </c>
      <c r="E11" s="27">
        <v>99</v>
      </c>
      <c r="F11" s="27">
        <v>74</v>
      </c>
      <c r="G11" s="28">
        <v>24</v>
      </c>
      <c r="H11" s="28">
        <v>0</v>
      </c>
      <c r="I11" s="28">
        <v>24</v>
      </c>
      <c r="J11" s="28">
        <v>0</v>
      </c>
      <c r="K11" s="29">
        <v>0</v>
      </c>
      <c r="L11" s="29">
        <v>0</v>
      </c>
      <c r="M11" s="29">
        <v>0</v>
      </c>
      <c r="N11" s="29">
        <v>0</v>
      </c>
      <c r="O11" s="29">
        <v>0</v>
      </c>
      <c r="P11" s="29">
        <v>0</v>
      </c>
      <c r="Q11" s="29">
        <v>3549</v>
      </c>
      <c r="R11" s="30">
        <v>3035</v>
      </c>
      <c r="S11" s="30">
        <v>3035</v>
      </c>
      <c r="T11" s="31">
        <v>2972</v>
      </c>
      <c r="U11" s="31">
        <v>3070</v>
      </c>
      <c r="V11" s="28">
        <v>43</v>
      </c>
      <c r="W11" s="28">
        <v>0</v>
      </c>
      <c r="X11" s="28">
        <v>42</v>
      </c>
      <c r="Y11" s="28">
        <v>0</v>
      </c>
      <c r="Z11" s="28">
        <v>60</v>
      </c>
      <c r="AA11" s="27">
        <v>0</v>
      </c>
      <c r="AB11" s="32">
        <f t="shared" ref="AB11:AB40" si="7">U11-T11+AX11</f>
        <v>98</v>
      </c>
      <c r="AC11" s="33">
        <f t="shared" ref="AC11:AC40" si="8">T11-S11</f>
        <v>-63</v>
      </c>
      <c r="AD11" s="27">
        <v>131</v>
      </c>
      <c r="AE11" s="34">
        <f t="shared" ref="AE11:AE40" si="9">IF(AD11&gt;0, U11/(AD11*24),"no data")</f>
        <v>0.97646310432569972</v>
      </c>
      <c r="AF11" s="35">
        <f t="shared" ref="AF11:AF40" si="10">IF(Q11&gt;0,Q11/24,"no data")</f>
        <v>147.875</v>
      </c>
      <c r="AG11" s="34">
        <f t="shared" ref="AG11:AG40" si="11">IF(T11&gt;0,(T11/Q11),"no data")</f>
        <v>0.83741899126514507</v>
      </c>
      <c r="AH11" s="36">
        <f t="shared" ref="AH11:AH40" si="12">(1440-((V11*W11)+(X11*Y11)+(Z11*AA11))/(V11+X11+Z11))/1440</f>
        <v>1</v>
      </c>
      <c r="AI11" s="37">
        <f t="shared" ref="AI11:AI40" si="13">IF(T11&gt;0,(1440-((W11*V11+AR11*AS11)+(Y11*X11+AT11*AU11)+(Z11*AA11+AV11*AW11))/(V11+X11+Z11))/1440,"no data")</f>
        <v>0.88275862068965516</v>
      </c>
      <c r="AJ11" s="365">
        <v>7.9219999999999997</v>
      </c>
      <c r="AK11" s="332">
        <v>129.75</v>
      </c>
      <c r="AL11" s="40">
        <f t="shared" si="0"/>
        <v>1027.8795</v>
      </c>
      <c r="AM11" s="49">
        <v>25.998999999999999</v>
      </c>
      <c r="AN11" s="86">
        <v>947</v>
      </c>
      <c r="AO11" s="42">
        <f t="shared" si="1"/>
        <v>24621.053</v>
      </c>
      <c r="AP11" s="43">
        <f t="shared" ref="AP11:AP40" si="14">IF(T11&gt;0,((((AJ11*AK11)+(AM11*AN11))/(T11*1000))*1000000),"no data")</f>
        <v>8630.1926312247633</v>
      </c>
      <c r="AQ11" s="40">
        <f t="shared" ref="AQ11:AQ40" si="15">R11/24</f>
        <v>126.45833333333333</v>
      </c>
      <c r="AR11" s="27">
        <v>0</v>
      </c>
      <c r="AS11" s="45">
        <v>0</v>
      </c>
      <c r="AT11" s="45">
        <v>0</v>
      </c>
      <c r="AU11" s="27">
        <v>0</v>
      </c>
      <c r="AV11" s="45">
        <v>17</v>
      </c>
      <c r="AW11" s="27">
        <v>1440</v>
      </c>
      <c r="AX11" s="27">
        <v>0</v>
      </c>
      <c r="AY11" s="4"/>
      <c r="AZ11" s="46">
        <v>1025</v>
      </c>
      <c r="BA11" s="46">
        <v>1014</v>
      </c>
      <c r="BB11" s="46">
        <v>1031</v>
      </c>
      <c r="BC11" s="46">
        <f t="shared" si="2"/>
        <v>-11</v>
      </c>
      <c r="BD11" s="46">
        <f t="shared" si="3"/>
        <v>8630.1926312247633</v>
      </c>
      <c r="BE11" s="136">
        <f t="shared" si="4"/>
        <v>42.958333333333336</v>
      </c>
      <c r="BF11" s="48">
        <v>0</v>
      </c>
      <c r="BG11" s="49">
        <v>0</v>
      </c>
      <c r="BH11" s="50">
        <v>24</v>
      </c>
      <c r="BI11" s="51">
        <v>27.6</v>
      </c>
      <c r="BJ11" s="52">
        <v>23.2</v>
      </c>
      <c r="BK11" s="52">
        <v>22.1</v>
      </c>
      <c r="BL11" s="504">
        <v>993</v>
      </c>
      <c r="BM11" s="50">
        <v>50.08</v>
      </c>
      <c r="BN11" s="53">
        <v>0.93659999999999999</v>
      </c>
      <c r="BO11" s="47">
        <v>95.4</v>
      </c>
      <c r="BP11" s="47">
        <v>86.1</v>
      </c>
      <c r="BQ11" s="50"/>
      <c r="BR11" s="46">
        <v>12672</v>
      </c>
      <c r="BS11" s="46">
        <v>12673</v>
      </c>
      <c r="BT11" s="56">
        <f t="shared" si="5"/>
        <v>1</v>
      </c>
      <c r="BU11" s="111">
        <f t="shared" si="6"/>
        <v>0</v>
      </c>
      <c r="BV11" s="137">
        <v>0</v>
      </c>
      <c r="BW11" s="137">
        <v>0</v>
      </c>
      <c r="BX11" s="47">
        <v>24</v>
      </c>
      <c r="BY11" s="47">
        <v>6.2</v>
      </c>
    </row>
    <row r="12" spans="1:77">
      <c r="A12" s="718"/>
      <c r="B12" s="24">
        <v>43015</v>
      </c>
      <c r="C12" s="25">
        <v>85.4</v>
      </c>
      <c r="D12" s="345">
        <v>0.58699999999999997</v>
      </c>
      <c r="E12" s="27">
        <v>99</v>
      </c>
      <c r="F12" s="27">
        <v>74</v>
      </c>
      <c r="G12" s="28">
        <v>24</v>
      </c>
      <c r="H12" s="28">
        <v>0</v>
      </c>
      <c r="I12" s="28">
        <v>24</v>
      </c>
      <c r="J12" s="28">
        <v>0</v>
      </c>
      <c r="K12" s="29">
        <v>0</v>
      </c>
      <c r="L12" s="29">
        <v>0</v>
      </c>
      <c r="M12" s="29">
        <v>0</v>
      </c>
      <c r="N12" s="29">
        <v>0</v>
      </c>
      <c r="O12" s="29">
        <v>0</v>
      </c>
      <c r="P12" s="29">
        <v>0</v>
      </c>
      <c r="Q12" s="29">
        <v>3544</v>
      </c>
      <c r="R12" s="30">
        <v>3022</v>
      </c>
      <c r="S12" s="30">
        <v>3022</v>
      </c>
      <c r="T12" s="31">
        <v>2959</v>
      </c>
      <c r="U12" s="31">
        <v>3057</v>
      </c>
      <c r="V12" s="28">
        <v>43</v>
      </c>
      <c r="W12" s="28">
        <v>0</v>
      </c>
      <c r="X12" s="28">
        <v>42</v>
      </c>
      <c r="Y12" s="28">
        <v>0</v>
      </c>
      <c r="Z12" s="28">
        <v>60</v>
      </c>
      <c r="AA12" s="27">
        <v>0</v>
      </c>
      <c r="AB12" s="32">
        <f t="shared" si="7"/>
        <v>98</v>
      </c>
      <c r="AC12" s="33">
        <f t="shared" si="8"/>
        <v>-63</v>
      </c>
      <c r="AD12" s="27">
        <v>130</v>
      </c>
      <c r="AE12" s="34">
        <f t="shared" si="9"/>
        <v>0.97980769230769227</v>
      </c>
      <c r="AF12" s="35">
        <f t="shared" si="10"/>
        <v>147.66666666666666</v>
      </c>
      <c r="AG12" s="34">
        <f t="shared" si="11"/>
        <v>0.83493227990970653</v>
      </c>
      <c r="AH12" s="36">
        <f t="shared" si="12"/>
        <v>1</v>
      </c>
      <c r="AI12" s="37">
        <f t="shared" si="13"/>
        <v>0.88275862068965516</v>
      </c>
      <c r="AJ12" s="365">
        <v>7.9249999999999998</v>
      </c>
      <c r="AK12" s="332">
        <v>127.71</v>
      </c>
      <c r="AL12" s="40">
        <f t="shared" si="0"/>
        <v>1012.1017499999999</v>
      </c>
      <c r="AM12" s="49">
        <v>25.971</v>
      </c>
      <c r="AN12" s="86">
        <v>945</v>
      </c>
      <c r="AO12" s="42">
        <f t="shared" si="1"/>
        <v>24542.595000000001</v>
      </c>
      <c r="AP12" s="43">
        <f t="shared" si="14"/>
        <v>8636.2611524163585</v>
      </c>
      <c r="AQ12" s="40">
        <f t="shared" si="15"/>
        <v>125.91666666666667</v>
      </c>
      <c r="AR12" s="27">
        <v>0</v>
      </c>
      <c r="AS12" s="45">
        <v>0</v>
      </c>
      <c r="AT12" s="45">
        <v>0</v>
      </c>
      <c r="AU12" s="27">
        <v>0</v>
      </c>
      <c r="AV12" s="45">
        <v>17</v>
      </c>
      <c r="AW12" s="27">
        <v>1440</v>
      </c>
      <c r="AX12" s="27">
        <v>0</v>
      </c>
      <c r="AY12" s="4"/>
      <c r="AZ12" s="46">
        <v>1022</v>
      </c>
      <c r="BA12" s="46">
        <v>1008</v>
      </c>
      <c r="BB12" s="46">
        <v>1027</v>
      </c>
      <c r="BC12" s="46">
        <f t="shared" si="2"/>
        <v>-14</v>
      </c>
      <c r="BD12" s="46">
        <f t="shared" si="3"/>
        <v>8636.2611524163585</v>
      </c>
      <c r="BE12" s="136">
        <f t="shared" si="4"/>
        <v>42.791666666666664</v>
      </c>
      <c r="BF12" s="48">
        <v>0</v>
      </c>
      <c r="BG12" s="49">
        <v>0</v>
      </c>
      <c r="BH12" s="50">
        <v>24</v>
      </c>
      <c r="BI12" s="51">
        <v>27.6</v>
      </c>
      <c r="BJ12" s="52">
        <v>23.1</v>
      </c>
      <c r="BK12" s="52">
        <v>22.1</v>
      </c>
      <c r="BL12" s="504">
        <v>991.75</v>
      </c>
      <c r="BM12" s="50">
        <v>50.09</v>
      </c>
      <c r="BN12" s="53">
        <v>0.93689999999999996</v>
      </c>
      <c r="BO12" s="47">
        <v>95.4</v>
      </c>
      <c r="BP12" s="47">
        <v>86.1</v>
      </c>
      <c r="BQ12" s="50"/>
      <c r="BR12" s="46">
        <v>12700</v>
      </c>
      <c r="BS12" s="46">
        <v>12698</v>
      </c>
      <c r="BT12" s="56">
        <f t="shared" si="5"/>
        <v>-2</v>
      </c>
      <c r="BU12" s="111">
        <f t="shared" si="6"/>
        <v>0</v>
      </c>
      <c r="BV12" s="137">
        <v>0</v>
      </c>
      <c r="BW12" s="137">
        <v>0</v>
      </c>
      <c r="BX12" s="47">
        <v>24</v>
      </c>
      <c r="BY12" s="47">
        <v>6.22</v>
      </c>
    </row>
    <row r="13" spans="1:77" s="412" customFormat="1" ht="12.75" customHeight="1">
      <c r="A13" s="728" t="s">
        <v>335</v>
      </c>
      <c r="B13" s="423">
        <v>43016</v>
      </c>
      <c r="C13" s="424">
        <v>85.1</v>
      </c>
      <c r="D13" s="425">
        <v>0.57999999999999996</v>
      </c>
      <c r="E13" s="426">
        <v>99</v>
      </c>
      <c r="F13" s="426">
        <v>71</v>
      </c>
      <c r="G13" s="427">
        <v>24</v>
      </c>
      <c r="H13" s="427">
        <v>0</v>
      </c>
      <c r="I13" s="427">
        <v>24</v>
      </c>
      <c r="J13" s="427">
        <v>0</v>
      </c>
      <c r="K13" s="428">
        <v>0</v>
      </c>
      <c r="L13" s="428">
        <v>0</v>
      </c>
      <c r="M13" s="428">
        <v>0</v>
      </c>
      <c r="N13" s="428">
        <v>0</v>
      </c>
      <c r="O13" s="428">
        <v>0</v>
      </c>
      <c r="P13" s="428">
        <v>0</v>
      </c>
      <c r="Q13" s="429">
        <v>3545</v>
      </c>
      <c r="R13" s="430">
        <v>3023</v>
      </c>
      <c r="S13" s="430">
        <v>3023</v>
      </c>
      <c r="T13" s="431">
        <v>2959</v>
      </c>
      <c r="U13" s="431">
        <v>3058</v>
      </c>
      <c r="V13" s="426">
        <v>42</v>
      </c>
      <c r="W13" s="426">
        <v>0</v>
      </c>
      <c r="X13" s="426">
        <v>42</v>
      </c>
      <c r="Y13" s="426">
        <v>0</v>
      </c>
      <c r="Z13" s="426">
        <v>60</v>
      </c>
      <c r="AA13" s="426">
        <v>0</v>
      </c>
      <c r="AB13" s="432">
        <f t="shared" si="7"/>
        <v>99</v>
      </c>
      <c r="AC13" s="433">
        <f t="shared" si="8"/>
        <v>-64</v>
      </c>
      <c r="AD13" s="426">
        <v>131</v>
      </c>
      <c r="AE13" s="434">
        <f t="shared" si="9"/>
        <v>0.97264631043256999</v>
      </c>
      <c r="AF13" s="435">
        <f t="shared" si="10"/>
        <v>147.70833333333334</v>
      </c>
      <c r="AG13" s="434">
        <f t="shared" si="11"/>
        <v>0.83469675599435822</v>
      </c>
      <c r="AH13" s="436">
        <f t="shared" si="12"/>
        <v>1</v>
      </c>
      <c r="AI13" s="437">
        <f t="shared" si="13"/>
        <v>0.88194444444444442</v>
      </c>
      <c r="AJ13" s="438">
        <v>7.91</v>
      </c>
      <c r="AK13" s="439">
        <v>127.7</v>
      </c>
      <c r="AL13" s="440">
        <f t="shared" si="0"/>
        <v>1010.1070000000001</v>
      </c>
      <c r="AM13" s="441">
        <v>25.940999999999999</v>
      </c>
      <c r="AN13" s="86">
        <v>946</v>
      </c>
      <c r="AO13" s="442">
        <f t="shared" si="1"/>
        <v>24540.185999999998</v>
      </c>
      <c r="AP13" s="443">
        <f t="shared" si="14"/>
        <v>8634.7728962487326</v>
      </c>
      <c r="AQ13" s="444">
        <f t="shared" si="15"/>
        <v>125.95833333333333</v>
      </c>
      <c r="AR13" s="445">
        <v>0</v>
      </c>
      <c r="AS13" s="426">
        <v>0</v>
      </c>
      <c r="AT13" s="446">
        <v>0</v>
      </c>
      <c r="AU13" s="446">
        <v>0</v>
      </c>
      <c r="AV13" s="426">
        <v>17</v>
      </c>
      <c r="AW13" s="446">
        <v>1440</v>
      </c>
      <c r="AX13" s="426">
        <v>0</v>
      </c>
      <c r="AY13" s="4"/>
      <c r="AZ13" s="426">
        <v>1019</v>
      </c>
      <c r="BA13" s="426">
        <v>1012</v>
      </c>
      <c r="BB13" s="426">
        <v>1027</v>
      </c>
      <c r="BC13" s="447">
        <f t="shared" si="2"/>
        <v>-7</v>
      </c>
      <c r="BD13" s="448">
        <f t="shared" si="3"/>
        <v>8634.7728962487326</v>
      </c>
      <c r="BE13" s="449">
        <f t="shared" si="4"/>
        <v>42.791666666666664</v>
      </c>
      <c r="BF13" s="450">
        <v>0</v>
      </c>
      <c r="BG13" s="451">
        <v>0</v>
      </c>
      <c r="BH13" s="449">
        <v>24</v>
      </c>
      <c r="BI13" s="447">
        <v>27.52</v>
      </c>
      <c r="BJ13" s="447">
        <v>23.05</v>
      </c>
      <c r="BK13" s="447">
        <v>22.04</v>
      </c>
      <c r="BL13" s="447">
        <v>990.38</v>
      </c>
      <c r="BM13" s="449">
        <v>50.11</v>
      </c>
      <c r="BN13" s="452">
        <v>0.93700000000000006</v>
      </c>
      <c r="BO13" s="453">
        <v>95.24</v>
      </c>
      <c r="BP13" s="453">
        <v>86.13</v>
      </c>
      <c r="BQ13" s="454"/>
      <c r="BR13" s="455">
        <v>12674</v>
      </c>
      <c r="BS13" s="455">
        <v>12649</v>
      </c>
      <c r="BT13" s="456">
        <f t="shared" si="5"/>
        <v>-25</v>
      </c>
      <c r="BU13" s="457">
        <f t="shared" si="6"/>
        <v>0</v>
      </c>
      <c r="BV13" s="503">
        <v>0</v>
      </c>
      <c r="BW13" s="503">
        <v>0</v>
      </c>
      <c r="BX13" s="449">
        <v>24</v>
      </c>
      <c r="BY13" s="449">
        <v>6.47</v>
      </c>
    </row>
    <row r="14" spans="1:77">
      <c r="A14" s="728"/>
      <c r="B14" s="423">
        <v>43017</v>
      </c>
      <c r="C14" s="458">
        <v>84.2</v>
      </c>
      <c r="D14" s="459">
        <v>0.61899999999999999</v>
      </c>
      <c r="E14" s="460">
        <v>99</v>
      </c>
      <c r="F14" s="460">
        <v>74</v>
      </c>
      <c r="G14" s="461">
        <v>24</v>
      </c>
      <c r="H14" s="461">
        <v>0</v>
      </c>
      <c r="I14" s="461">
        <v>24</v>
      </c>
      <c r="J14" s="461">
        <v>0</v>
      </c>
      <c r="K14" s="462">
        <v>0</v>
      </c>
      <c r="L14" s="462">
        <v>0</v>
      </c>
      <c r="M14" s="462">
        <v>0</v>
      </c>
      <c r="N14" s="462">
        <v>0</v>
      </c>
      <c r="O14" s="462">
        <v>12</v>
      </c>
      <c r="P14" s="462">
        <v>0</v>
      </c>
      <c r="Q14" s="463">
        <v>3559</v>
      </c>
      <c r="R14" s="464">
        <v>3217</v>
      </c>
      <c r="S14" s="464">
        <v>3217</v>
      </c>
      <c r="T14" s="465">
        <v>3143</v>
      </c>
      <c r="U14" s="465">
        <v>3247</v>
      </c>
      <c r="V14" s="460">
        <v>42</v>
      </c>
      <c r="W14" s="460">
        <v>0</v>
      </c>
      <c r="X14" s="460">
        <v>42</v>
      </c>
      <c r="Y14" s="460">
        <v>0</v>
      </c>
      <c r="Z14" s="460">
        <v>60</v>
      </c>
      <c r="AA14" s="460">
        <v>0</v>
      </c>
      <c r="AB14" s="466">
        <f t="shared" si="7"/>
        <v>104</v>
      </c>
      <c r="AC14" s="467">
        <f t="shared" si="8"/>
        <v>-74</v>
      </c>
      <c r="AD14" s="460">
        <v>145</v>
      </c>
      <c r="AE14" s="468">
        <f t="shared" si="9"/>
        <v>0.93304597701149428</v>
      </c>
      <c r="AF14" s="469">
        <f t="shared" si="10"/>
        <v>148.29166666666666</v>
      </c>
      <c r="AG14" s="468">
        <f t="shared" si="11"/>
        <v>0.8831132340545097</v>
      </c>
      <c r="AH14" s="470">
        <f t="shared" si="12"/>
        <v>1</v>
      </c>
      <c r="AI14" s="471">
        <f t="shared" si="13"/>
        <v>0.94097222222222221</v>
      </c>
      <c r="AJ14" s="438">
        <v>7.9050000000000002</v>
      </c>
      <c r="AK14" s="472">
        <v>127.55</v>
      </c>
      <c r="AL14" s="473">
        <f t="shared" si="0"/>
        <v>1008.28275</v>
      </c>
      <c r="AM14" s="441">
        <v>28.140999999999998</v>
      </c>
      <c r="AN14" s="86">
        <v>947</v>
      </c>
      <c r="AO14" s="474">
        <f t="shared" si="1"/>
        <v>26649.526999999998</v>
      </c>
      <c r="AP14" s="475">
        <f t="shared" si="14"/>
        <v>8799.8122017181031</v>
      </c>
      <c r="AQ14" s="476">
        <f t="shared" si="15"/>
        <v>134.04166666666666</v>
      </c>
      <c r="AR14" s="477">
        <v>0</v>
      </c>
      <c r="AS14" s="460">
        <v>0</v>
      </c>
      <c r="AT14" s="478">
        <v>0</v>
      </c>
      <c r="AU14" s="478">
        <v>0</v>
      </c>
      <c r="AV14" s="460">
        <v>17</v>
      </c>
      <c r="AW14" s="478">
        <v>720</v>
      </c>
      <c r="AX14" s="460">
        <v>0</v>
      </c>
      <c r="AY14" s="4"/>
      <c r="AZ14" s="460">
        <v>1011</v>
      </c>
      <c r="BA14" s="460">
        <v>1005</v>
      </c>
      <c r="BB14" s="460">
        <v>1231</v>
      </c>
      <c r="BC14" s="479">
        <f t="shared" si="2"/>
        <v>-6</v>
      </c>
      <c r="BD14" s="480">
        <f t="shared" si="3"/>
        <v>8799.8122017181031</v>
      </c>
      <c r="BE14" s="481">
        <f t="shared" si="4"/>
        <v>51.291666666666664</v>
      </c>
      <c r="BF14" s="482">
        <v>1.179</v>
      </c>
      <c r="BG14" s="457">
        <v>1.179</v>
      </c>
      <c r="BH14" s="481">
        <v>22.8</v>
      </c>
      <c r="BI14" s="479">
        <v>27.34</v>
      </c>
      <c r="BJ14" s="479">
        <v>23.05</v>
      </c>
      <c r="BK14" s="479">
        <v>22.09</v>
      </c>
      <c r="BL14" s="483">
        <v>990.63</v>
      </c>
      <c r="BM14" s="483">
        <v>50.1</v>
      </c>
      <c r="BN14" s="484">
        <v>0.93789999999999996</v>
      </c>
      <c r="BO14" s="481">
        <v>94.76</v>
      </c>
      <c r="BP14" s="481">
        <v>86.22</v>
      </c>
      <c r="BQ14" s="485"/>
      <c r="BR14" s="479">
        <v>12728</v>
      </c>
      <c r="BS14" s="479">
        <v>12689</v>
      </c>
      <c r="BT14" s="486">
        <f t="shared" si="5"/>
        <v>-39</v>
      </c>
      <c r="BU14" s="457">
        <f t="shared" si="6"/>
        <v>2.3580000000000001</v>
      </c>
      <c r="BV14" s="481">
        <v>12</v>
      </c>
      <c r="BW14" s="505">
        <v>12</v>
      </c>
      <c r="BX14" s="505">
        <v>22.75</v>
      </c>
      <c r="BY14" s="505">
        <v>6.25</v>
      </c>
    </row>
    <row r="15" spans="1:77">
      <c r="A15" s="728"/>
      <c r="B15" s="423">
        <v>43018</v>
      </c>
      <c r="C15" s="458">
        <v>84.7</v>
      </c>
      <c r="D15" s="459">
        <v>0.623</v>
      </c>
      <c r="E15" s="460">
        <v>99</v>
      </c>
      <c r="F15" s="460">
        <v>75</v>
      </c>
      <c r="G15" s="461">
        <v>24</v>
      </c>
      <c r="H15" s="461">
        <v>0</v>
      </c>
      <c r="I15" s="461">
        <v>24</v>
      </c>
      <c r="J15" s="461">
        <v>0</v>
      </c>
      <c r="K15" s="462">
        <v>0</v>
      </c>
      <c r="L15" s="462">
        <v>0</v>
      </c>
      <c r="M15" s="462">
        <v>0</v>
      </c>
      <c r="N15" s="462">
        <v>0</v>
      </c>
      <c r="O15" s="462">
        <v>12</v>
      </c>
      <c r="P15" s="462">
        <v>0</v>
      </c>
      <c r="Q15" s="463">
        <v>3550</v>
      </c>
      <c r="R15" s="464">
        <v>3216</v>
      </c>
      <c r="S15" s="464">
        <v>3216</v>
      </c>
      <c r="T15" s="465">
        <v>3139</v>
      </c>
      <c r="U15" s="465">
        <v>3247</v>
      </c>
      <c r="V15" s="460">
        <v>42</v>
      </c>
      <c r="W15" s="460">
        <v>0</v>
      </c>
      <c r="X15" s="460">
        <v>42</v>
      </c>
      <c r="Y15" s="460">
        <v>0</v>
      </c>
      <c r="Z15" s="460">
        <v>60</v>
      </c>
      <c r="AA15" s="460">
        <v>0</v>
      </c>
      <c r="AB15" s="466">
        <f t="shared" si="7"/>
        <v>108</v>
      </c>
      <c r="AC15" s="467">
        <f t="shared" si="8"/>
        <v>-77</v>
      </c>
      <c r="AD15" s="460">
        <v>145</v>
      </c>
      <c r="AE15" s="468">
        <f t="shared" si="9"/>
        <v>0.93304597701149428</v>
      </c>
      <c r="AF15" s="469">
        <f t="shared" si="10"/>
        <v>147.91666666666666</v>
      </c>
      <c r="AG15" s="468">
        <f t="shared" si="11"/>
        <v>0.88422535211267606</v>
      </c>
      <c r="AH15" s="470">
        <f t="shared" si="12"/>
        <v>1</v>
      </c>
      <c r="AI15" s="471">
        <f t="shared" si="13"/>
        <v>0.94097222222222221</v>
      </c>
      <c r="AJ15" s="438">
        <v>7.9009999999999998</v>
      </c>
      <c r="AK15" s="472">
        <v>126.62</v>
      </c>
      <c r="AL15" s="473">
        <f t="shared" si="0"/>
        <v>1000.42462</v>
      </c>
      <c r="AM15" s="441">
        <v>28.140999999999998</v>
      </c>
      <c r="AN15" s="86">
        <v>946</v>
      </c>
      <c r="AO15" s="474">
        <f t="shared" si="1"/>
        <v>26621.385999999999</v>
      </c>
      <c r="AP15" s="475">
        <f t="shared" si="14"/>
        <v>8799.557381331635</v>
      </c>
      <c r="AQ15" s="480">
        <f t="shared" si="15"/>
        <v>134</v>
      </c>
      <c r="AR15" s="487">
        <v>0</v>
      </c>
      <c r="AS15" s="460">
        <v>0</v>
      </c>
      <c r="AT15" s="478">
        <v>0</v>
      </c>
      <c r="AU15" s="478">
        <v>0</v>
      </c>
      <c r="AV15" s="460">
        <v>17</v>
      </c>
      <c r="AW15" s="478">
        <v>720</v>
      </c>
      <c r="AX15" s="460">
        <v>0</v>
      </c>
      <c r="AY15" s="4"/>
      <c r="AZ15" s="460">
        <v>1009</v>
      </c>
      <c r="BA15" s="460">
        <v>1004</v>
      </c>
      <c r="BB15" s="460">
        <v>1234</v>
      </c>
      <c r="BC15" s="479">
        <f t="shared" si="2"/>
        <v>-5</v>
      </c>
      <c r="BD15" s="480">
        <f t="shared" si="3"/>
        <v>8799.557381331635</v>
      </c>
      <c r="BE15" s="481">
        <f t="shared" si="4"/>
        <v>51.416666666666664</v>
      </c>
      <c r="BF15" s="482">
        <v>1.2150000000000001</v>
      </c>
      <c r="BG15" s="457">
        <v>1.2230000000000001</v>
      </c>
      <c r="BH15" s="481">
        <v>24</v>
      </c>
      <c r="BI15" s="479">
        <v>27.33</v>
      </c>
      <c r="BJ15" s="479">
        <v>22.95</v>
      </c>
      <c r="BK15" s="479">
        <v>22.03</v>
      </c>
      <c r="BL15" s="483">
        <v>990.46</v>
      </c>
      <c r="BM15" s="483">
        <v>50.11</v>
      </c>
      <c r="BN15" s="484">
        <v>0.9375</v>
      </c>
      <c r="BO15" s="481">
        <v>95.14</v>
      </c>
      <c r="BP15" s="481">
        <v>86.24</v>
      </c>
      <c r="BQ15" s="485"/>
      <c r="BR15" s="479">
        <v>12725</v>
      </c>
      <c r="BS15" s="479">
        <v>12692</v>
      </c>
      <c r="BT15" s="486">
        <f t="shared" si="5"/>
        <v>-33</v>
      </c>
      <c r="BU15" s="457">
        <f t="shared" si="6"/>
        <v>2.4380000000000002</v>
      </c>
      <c r="BV15" s="481">
        <v>12</v>
      </c>
      <c r="BW15" s="481">
        <v>12</v>
      </c>
      <c r="BX15" s="481">
        <v>24</v>
      </c>
      <c r="BY15" s="481">
        <v>6.05</v>
      </c>
    </row>
    <row r="16" spans="1:77">
      <c r="A16" s="728"/>
      <c r="B16" s="423">
        <v>43019</v>
      </c>
      <c r="C16" s="458">
        <v>84.67</v>
      </c>
      <c r="D16" s="459">
        <v>0.63549999999999995</v>
      </c>
      <c r="E16" s="488">
        <v>95</v>
      </c>
      <c r="F16" s="488">
        <v>73</v>
      </c>
      <c r="G16" s="461">
        <v>24</v>
      </c>
      <c r="H16" s="461">
        <v>0</v>
      </c>
      <c r="I16" s="461">
        <v>24</v>
      </c>
      <c r="J16" s="461">
        <v>0</v>
      </c>
      <c r="K16" s="462">
        <v>0</v>
      </c>
      <c r="L16" s="462">
        <v>0</v>
      </c>
      <c r="M16" s="462">
        <v>0</v>
      </c>
      <c r="N16" s="462">
        <v>0</v>
      </c>
      <c r="O16" s="462">
        <v>12</v>
      </c>
      <c r="P16" s="462">
        <v>0</v>
      </c>
      <c r="Q16" s="463">
        <v>3549</v>
      </c>
      <c r="R16" s="464">
        <v>3207</v>
      </c>
      <c r="S16" s="464">
        <v>3207</v>
      </c>
      <c r="T16" s="465">
        <v>3132</v>
      </c>
      <c r="U16" s="465">
        <v>3237</v>
      </c>
      <c r="V16" s="460">
        <v>42</v>
      </c>
      <c r="W16" s="488">
        <v>0</v>
      </c>
      <c r="X16" s="488">
        <v>42</v>
      </c>
      <c r="Y16" s="488">
        <v>0</v>
      </c>
      <c r="Z16" s="488">
        <v>60</v>
      </c>
      <c r="AA16" s="488">
        <v>0</v>
      </c>
      <c r="AB16" s="466">
        <f t="shared" si="7"/>
        <v>105</v>
      </c>
      <c r="AC16" s="467">
        <f t="shared" si="8"/>
        <v>-75</v>
      </c>
      <c r="AD16" s="460">
        <v>143</v>
      </c>
      <c r="AE16" s="468">
        <f t="shared" si="9"/>
        <v>0.94318181818181823</v>
      </c>
      <c r="AF16" s="469">
        <f t="shared" si="10"/>
        <v>147.875</v>
      </c>
      <c r="AG16" s="468">
        <f t="shared" si="11"/>
        <v>0.88250211327134409</v>
      </c>
      <c r="AH16" s="470">
        <f t="shared" si="12"/>
        <v>1</v>
      </c>
      <c r="AI16" s="471">
        <f t="shared" si="13"/>
        <v>0.94097222222222221</v>
      </c>
      <c r="AJ16" s="438">
        <v>7.93</v>
      </c>
      <c r="AK16" s="472">
        <v>133.19</v>
      </c>
      <c r="AL16" s="473">
        <f t="shared" si="0"/>
        <v>1056.1967</v>
      </c>
      <c r="AM16" s="441">
        <v>27.994</v>
      </c>
      <c r="AN16" s="86">
        <v>946.57740000000001</v>
      </c>
      <c r="AO16" s="474">
        <f t="shared" si="1"/>
        <v>26498.4877356</v>
      </c>
      <c r="AP16" s="475">
        <f t="shared" si="14"/>
        <v>8797.7919653895278</v>
      </c>
      <c r="AQ16" s="473">
        <f t="shared" si="15"/>
        <v>133.625</v>
      </c>
      <c r="AR16" s="460">
        <v>0</v>
      </c>
      <c r="AS16" s="478">
        <v>0</v>
      </c>
      <c r="AT16" s="478">
        <v>0</v>
      </c>
      <c r="AU16" s="460">
        <v>0</v>
      </c>
      <c r="AV16" s="478">
        <v>17</v>
      </c>
      <c r="AW16" s="460">
        <v>720</v>
      </c>
      <c r="AX16" s="460">
        <v>0</v>
      </c>
      <c r="AY16" s="4"/>
      <c r="AZ16" s="479">
        <v>1008</v>
      </c>
      <c r="BA16" s="479">
        <v>1001</v>
      </c>
      <c r="BB16" s="489">
        <v>1228</v>
      </c>
      <c r="BC16" s="479">
        <f t="shared" si="2"/>
        <v>-7</v>
      </c>
      <c r="BD16" s="481">
        <f t="shared" si="3"/>
        <v>8797.7919653895278</v>
      </c>
      <c r="BE16" s="481">
        <f t="shared" si="4"/>
        <v>51.166666666666664</v>
      </c>
      <c r="BF16" s="482">
        <v>1.1870000000000001</v>
      </c>
      <c r="BG16" s="457">
        <v>1.1919999999999999</v>
      </c>
      <c r="BH16" s="481">
        <v>24</v>
      </c>
      <c r="BI16" s="479">
        <v>27.29</v>
      </c>
      <c r="BJ16" s="479">
        <v>22.88</v>
      </c>
      <c r="BK16" s="479">
        <v>22.27</v>
      </c>
      <c r="BL16" s="483">
        <v>990.8</v>
      </c>
      <c r="BM16" s="483">
        <v>50.11</v>
      </c>
      <c r="BN16" s="490">
        <v>0.93500000000000005</v>
      </c>
      <c r="BO16" s="481">
        <v>95.44</v>
      </c>
      <c r="BP16" s="481">
        <v>86.23</v>
      </c>
      <c r="BQ16" s="485"/>
      <c r="BR16" s="479">
        <v>12721</v>
      </c>
      <c r="BS16" s="479">
        <v>12690</v>
      </c>
      <c r="BT16" s="486">
        <f t="shared" si="5"/>
        <v>-31</v>
      </c>
      <c r="BU16" s="457">
        <f t="shared" si="6"/>
        <v>2.379</v>
      </c>
      <c r="BV16" s="481">
        <v>12</v>
      </c>
      <c r="BW16" s="481">
        <v>12</v>
      </c>
      <c r="BX16" s="481">
        <v>24</v>
      </c>
      <c r="BY16" s="481">
        <v>6.47</v>
      </c>
    </row>
    <row r="17" spans="1:77">
      <c r="A17" s="728"/>
      <c r="B17" s="423">
        <v>43020</v>
      </c>
      <c r="C17" s="458">
        <v>84.46</v>
      </c>
      <c r="D17" s="459">
        <v>0.63929999999999998</v>
      </c>
      <c r="E17" s="460">
        <v>95</v>
      </c>
      <c r="F17" s="460">
        <v>74</v>
      </c>
      <c r="G17" s="460">
        <v>24</v>
      </c>
      <c r="H17" s="460">
        <v>0</v>
      </c>
      <c r="I17" s="460">
        <v>24</v>
      </c>
      <c r="J17" s="460">
        <v>0</v>
      </c>
      <c r="K17" s="462">
        <v>0</v>
      </c>
      <c r="L17" s="462">
        <v>0</v>
      </c>
      <c r="M17" s="462">
        <v>0</v>
      </c>
      <c r="N17" s="462">
        <v>0</v>
      </c>
      <c r="O17" s="462">
        <v>12</v>
      </c>
      <c r="P17" s="462">
        <v>0</v>
      </c>
      <c r="Q17" s="463">
        <v>3554</v>
      </c>
      <c r="R17" s="464">
        <v>3192</v>
      </c>
      <c r="S17" s="464">
        <v>3192</v>
      </c>
      <c r="T17" s="465">
        <v>3121</v>
      </c>
      <c r="U17" s="465">
        <v>3226</v>
      </c>
      <c r="V17" s="460">
        <v>42</v>
      </c>
      <c r="W17" s="460">
        <v>0</v>
      </c>
      <c r="X17" s="460">
        <v>42</v>
      </c>
      <c r="Y17" s="460">
        <v>0</v>
      </c>
      <c r="Z17" s="460">
        <v>60</v>
      </c>
      <c r="AA17" s="460">
        <v>0</v>
      </c>
      <c r="AB17" s="466">
        <f t="shared" si="7"/>
        <v>105</v>
      </c>
      <c r="AC17" s="467">
        <f t="shared" si="8"/>
        <v>-71</v>
      </c>
      <c r="AD17" s="460">
        <v>143</v>
      </c>
      <c r="AE17" s="468">
        <f t="shared" si="9"/>
        <v>0.93997668997668993</v>
      </c>
      <c r="AF17" s="469">
        <f t="shared" si="10"/>
        <v>148.08333333333334</v>
      </c>
      <c r="AG17" s="468">
        <f t="shared" si="11"/>
        <v>0.87816544738323021</v>
      </c>
      <c r="AH17" s="470">
        <f t="shared" si="12"/>
        <v>1</v>
      </c>
      <c r="AI17" s="471">
        <f t="shared" si="13"/>
        <v>0.94097222222222221</v>
      </c>
      <c r="AJ17" s="438">
        <v>7.9109999999999996</v>
      </c>
      <c r="AK17" s="472">
        <v>131.11000000000001</v>
      </c>
      <c r="AL17" s="473">
        <f t="shared" si="0"/>
        <v>1037.2112100000002</v>
      </c>
      <c r="AM17" s="441">
        <v>27.849</v>
      </c>
      <c r="AN17" s="86">
        <v>948.59199999999998</v>
      </c>
      <c r="AO17" s="474">
        <f t="shared" si="1"/>
        <v>26417.338607999998</v>
      </c>
      <c r="AP17" s="475">
        <f t="shared" si="14"/>
        <v>8796.7157379045166</v>
      </c>
      <c r="AQ17" s="473">
        <f t="shared" si="15"/>
        <v>133</v>
      </c>
      <c r="AR17" s="460">
        <v>0</v>
      </c>
      <c r="AS17" s="460">
        <v>0</v>
      </c>
      <c r="AT17" s="460">
        <v>0</v>
      </c>
      <c r="AU17" s="460">
        <v>0</v>
      </c>
      <c r="AV17" s="460">
        <v>17</v>
      </c>
      <c r="AW17" s="460">
        <v>720</v>
      </c>
      <c r="AX17" s="460">
        <v>0</v>
      </c>
      <c r="AY17" s="4"/>
      <c r="AZ17" s="479">
        <v>1007</v>
      </c>
      <c r="BA17" s="479">
        <v>1001</v>
      </c>
      <c r="BB17" s="479">
        <v>1218</v>
      </c>
      <c r="BC17" s="479">
        <f t="shared" si="2"/>
        <v>-6</v>
      </c>
      <c r="BD17" s="481">
        <f t="shared" si="3"/>
        <v>8796.7157379045166</v>
      </c>
      <c r="BE17" s="481">
        <f t="shared" si="4"/>
        <v>50.75</v>
      </c>
      <c r="BF17" s="482">
        <v>1.139</v>
      </c>
      <c r="BG17" s="457">
        <v>1.143</v>
      </c>
      <c r="BH17" s="481">
        <v>24</v>
      </c>
      <c r="BI17" s="479">
        <v>27.19</v>
      </c>
      <c r="BJ17" s="479">
        <v>22.8</v>
      </c>
      <c r="BK17" s="479">
        <v>22.18</v>
      </c>
      <c r="BL17" s="483">
        <v>990.75</v>
      </c>
      <c r="BM17" s="483">
        <v>50.11</v>
      </c>
      <c r="BN17" s="490">
        <v>0.93569999999999998</v>
      </c>
      <c r="BO17" s="481">
        <v>95.48</v>
      </c>
      <c r="BP17" s="481">
        <v>86.18</v>
      </c>
      <c r="BQ17" s="485"/>
      <c r="BR17" s="479">
        <v>12686</v>
      </c>
      <c r="BS17" s="479">
        <v>12637</v>
      </c>
      <c r="BT17" s="486">
        <f t="shared" si="5"/>
        <v>-49</v>
      </c>
      <c r="BU17" s="457">
        <f t="shared" si="6"/>
        <v>2.282</v>
      </c>
      <c r="BV17" s="481">
        <v>12</v>
      </c>
      <c r="BW17" s="481">
        <v>12</v>
      </c>
      <c r="BX17" s="481">
        <v>24</v>
      </c>
      <c r="BY17" s="481">
        <v>5.97</v>
      </c>
    </row>
    <row r="18" spans="1:77">
      <c r="A18" s="728"/>
      <c r="B18" s="423">
        <v>43021</v>
      </c>
      <c r="C18" s="458">
        <v>84.01</v>
      </c>
      <c r="D18" s="459">
        <v>0.5877</v>
      </c>
      <c r="E18" s="460">
        <v>95</v>
      </c>
      <c r="F18" s="460">
        <v>74</v>
      </c>
      <c r="G18" s="460">
        <v>24</v>
      </c>
      <c r="H18" s="460">
        <v>0</v>
      </c>
      <c r="I18" s="460">
        <v>24</v>
      </c>
      <c r="J18" s="460">
        <v>0</v>
      </c>
      <c r="K18" s="462">
        <v>0</v>
      </c>
      <c r="L18" s="462">
        <v>0</v>
      </c>
      <c r="M18" s="462">
        <v>0</v>
      </c>
      <c r="N18" s="462">
        <v>0</v>
      </c>
      <c r="O18" s="462">
        <v>12</v>
      </c>
      <c r="P18" s="462">
        <v>0</v>
      </c>
      <c r="Q18" s="463">
        <v>3559</v>
      </c>
      <c r="R18" s="464">
        <v>3217</v>
      </c>
      <c r="S18" s="464">
        <v>3217</v>
      </c>
      <c r="T18" s="465">
        <v>3147</v>
      </c>
      <c r="U18" s="465">
        <v>3253</v>
      </c>
      <c r="V18" s="460">
        <v>42</v>
      </c>
      <c r="W18" s="460">
        <v>0</v>
      </c>
      <c r="X18" s="460">
        <v>42</v>
      </c>
      <c r="Y18" s="460">
        <v>0</v>
      </c>
      <c r="Z18" s="460">
        <v>60</v>
      </c>
      <c r="AA18" s="460">
        <v>0</v>
      </c>
      <c r="AB18" s="466">
        <f t="shared" si="7"/>
        <v>106</v>
      </c>
      <c r="AC18" s="467">
        <f t="shared" si="8"/>
        <v>-70</v>
      </c>
      <c r="AD18" s="460">
        <v>145</v>
      </c>
      <c r="AE18" s="468">
        <f t="shared" si="9"/>
        <v>0.93477011494252871</v>
      </c>
      <c r="AF18" s="469">
        <f t="shared" si="10"/>
        <v>148.29166666666666</v>
      </c>
      <c r="AG18" s="468">
        <f t="shared" si="11"/>
        <v>0.88423714526552399</v>
      </c>
      <c r="AH18" s="470">
        <f t="shared" si="12"/>
        <v>1</v>
      </c>
      <c r="AI18" s="471">
        <f t="shared" si="13"/>
        <v>0.94097222222222221</v>
      </c>
      <c r="AJ18" s="438">
        <v>7.9</v>
      </c>
      <c r="AK18" s="472">
        <v>127.57</v>
      </c>
      <c r="AL18" s="473">
        <f t="shared" si="0"/>
        <v>1007.803</v>
      </c>
      <c r="AM18" s="441">
        <v>28.021000000000001</v>
      </c>
      <c r="AN18" s="86">
        <v>949</v>
      </c>
      <c r="AO18" s="474">
        <f t="shared" si="1"/>
        <v>26591.929</v>
      </c>
      <c r="AP18" s="475">
        <f t="shared" si="14"/>
        <v>8770.172227518271</v>
      </c>
      <c r="AQ18" s="473">
        <f t="shared" si="15"/>
        <v>134.04166666666666</v>
      </c>
      <c r="AR18" s="460">
        <v>0</v>
      </c>
      <c r="AS18" s="460">
        <v>0</v>
      </c>
      <c r="AT18" s="460">
        <v>0</v>
      </c>
      <c r="AU18" s="460">
        <v>0</v>
      </c>
      <c r="AV18" s="460">
        <v>17</v>
      </c>
      <c r="AW18" s="460">
        <v>720</v>
      </c>
      <c r="AX18" s="460">
        <v>0</v>
      </c>
      <c r="AY18" s="4"/>
      <c r="AZ18" s="479">
        <v>1015</v>
      </c>
      <c r="BA18" s="479">
        <v>1010</v>
      </c>
      <c r="BB18" s="479">
        <v>1228</v>
      </c>
      <c r="BC18" s="479">
        <f t="shared" si="2"/>
        <v>-5</v>
      </c>
      <c r="BD18" s="481">
        <f t="shared" si="3"/>
        <v>8770.172227518271</v>
      </c>
      <c r="BE18" s="481">
        <f t="shared" si="4"/>
        <v>51.166666666666664</v>
      </c>
      <c r="BF18" s="482">
        <v>1.1539999999999999</v>
      </c>
      <c r="BG18" s="457">
        <v>1.147</v>
      </c>
      <c r="BH18" s="481">
        <v>24</v>
      </c>
      <c r="BI18" s="479">
        <v>27.34</v>
      </c>
      <c r="BJ18" s="479">
        <v>22.94</v>
      </c>
      <c r="BK18" s="479">
        <v>22.21</v>
      </c>
      <c r="BL18" s="483">
        <v>988.17</v>
      </c>
      <c r="BM18" s="483">
        <v>50.15</v>
      </c>
      <c r="BN18" s="490">
        <v>0.93700000000000006</v>
      </c>
      <c r="BO18" s="481">
        <v>95.11</v>
      </c>
      <c r="BP18" s="491">
        <v>86.09</v>
      </c>
      <c r="BQ18" s="485"/>
      <c r="BR18" s="479">
        <v>12657</v>
      </c>
      <c r="BS18" s="479">
        <v>12608</v>
      </c>
      <c r="BT18" s="486">
        <f t="shared" si="5"/>
        <v>-49</v>
      </c>
      <c r="BU18" s="457">
        <f t="shared" si="6"/>
        <v>2.3010000000000002</v>
      </c>
      <c r="BV18" s="481">
        <v>12</v>
      </c>
      <c r="BW18" s="481">
        <v>12</v>
      </c>
      <c r="BX18" s="481">
        <v>24</v>
      </c>
      <c r="BY18" s="481">
        <v>6.63</v>
      </c>
    </row>
    <row r="19" spans="1:77">
      <c r="A19" s="728"/>
      <c r="B19" s="423">
        <v>43022</v>
      </c>
      <c r="C19" s="458">
        <v>83</v>
      </c>
      <c r="D19" s="459">
        <v>0.6</v>
      </c>
      <c r="E19" s="460">
        <v>96</v>
      </c>
      <c r="F19" s="460">
        <v>73</v>
      </c>
      <c r="G19" s="460">
        <v>24</v>
      </c>
      <c r="H19" s="460">
        <v>0</v>
      </c>
      <c r="I19" s="460">
        <v>24</v>
      </c>
      <c r="J19" s="460">
        <v>0</v>
      </c>
      <c r="K19" s="460">
        <v>0</v>
      </c>
      <c r="L19" s="460">
        <v>0</v>
      </c>
      <c r="M19" s="492">
        <v>0</v>
      </c>
      <c r="N19" s="492">
        <v>0</v>
      </c>
      <c r="O19" s="492">
        <v>12</v>
      </c>
      <c r="P19" s="492">
        <v>0</v>
      </c>
      <c r="Q19" s="463">
        <v>3566</v>
      </c>
      <c r="R19" s="464">
        <v>3214</v>
      </c>
      <c r="S19" s="464">
        <v>3214</v>
      </c>
      <c r="T19" s="465">
        <v>3142</v>
      </c>
      <c r="U19" s="465">
        <v>3247</v>
      </c>
      <c r="V19" s="460">
        <v>42</v>
      </c>
      <c r="W19" s="460">
        <v>0</v>
      </c>
      <c r="X19" s="460">
        <v>42</v>
      </c>
      <c r="Y19" s="460">
        <v>0</v>
      </c>
      <c r="Z19" s="460">
        <v>60</v>
      </c>
      <c r="AA19" s="460">
        <v>0</v>
      </c>
      <c r="AB19" s="466">
        <f t="shared" si="7"/>
        <v>105</v>
      </c>
      <c r="AC19" s="467">
        <f t="shared" si="8"/>
        <v>-72</v>
      </c>
      <c r="AD19" s="460">
        <v>144</v>
      </c>
      <c r="AE19" s="468">
        <f t="shared" si="9"/>
        <v>0.93952546296296291</v>
      </c>
      <c r="AF19" s="469">
        <f t="shared" si="10"/>
        <v>148.58333333333334</v>
      </c>
      <c r="AG19" s="468">
        <f t="shared" si="11"/>
        <v>0.88109927089175544</v>
      </c>
      <c r="AH19" s="470">
        <f t="shared" si="12"/>
        <v>1</v>
      </c>
      <c r="AI19" s="471">
        <f t="shared" si="13"/>
        <v>0.94097222222222221</v>
      </c>
      <c r="AJ19" s="438">
        <v>7.93</v>
      </c>
      <c r="AK19" s="472">
        <v>128.87</v>
      </c>
      <c r="AL19" s="473">
        <f t="shared" si="0"/>
        <v>1021.9391000000001</v>
      </c>
      <c r="AM19" s="441">
        <v>27.956</v>
      </c>
      <c r="AN19" s="86">
        <v>949</v>
      </c>
      <c r="AO19" s="474">
        <f t="shared" si="1"/>
        <v>26530.243999999999</v>
      </c>
      <c r="AP19" s="475">
        <f t="shared" si="14"/>
        <v>8768.9952577975801</v>
      </c>
      <c r="AQ19" s="473">
        <f t="shared" si="15"/>
        <v>133.91666666666666</v>
      </c>
      <c r="AR19" s="460">
        <v>0</v>
      </c>
      <c r="AS19" s="460">
        <v>0</v>
      </c>
      <c r="AT19" s="460">
        <v>0</v>
      </c>
      <c r="AU19" s="460">
        <v>0</v>
      </c>
      <c r="AV19" s="478">
        <v>17</v>
      </c>
      <c r="AW19" s="460">
        <v>720</v>
      </c>
      <c r="AX19" s="460">
        <v>0</v>
      </c>
      <c r="AY19" s="4"/>
      <c r="AZ19" s="479">
        <v>1014</v>
      </c>
      <c r="BA19" s="479">
        <v>1008</v>
      </c>
      <c r="BB19" s="479">
        <v>1225</v>
      </c>
      <c r="BC19" s="479">
        <f t="shared" si="2"/>
        <v>-6</v>
      </c>
      <c r="BD19" s="481">
        <f t="shared" si="3"/>
        <v>8768.9952577975801</v>
      </c>
      <c r="BE19" s="481">
        <f t="shared" si="4"/>
        <v>51.041666666666664</v>
      </c>
      <c r="BF19" s="482">
        <v>1.137</v>
      </c>
      <c r="BG19" s="457">
        <v>1.137</v>
      </c>
      <c r="BH19" s="481">
        <v>24</v>
      </c>
      <c r="BI19" s="479">
        <v>27.3</v>
      </c>
      <c r="BJ19" s="479">
        <v>22.9</v>
      </c>
      <c r="BK19" s="479">
        <v>22.2</v>
      </c>
      <c r="BL19" s="483">
        <v>988.1</v>
      </c>
      <c r="BM19" s="483">
        <v>50.06</v>
      </c>
      <c r="BN19" s="490">
        <v>0.93640000000000001</v>
      </c>
      <c r="BO19" s="491">
        <v>95.1</v>
      </c>
      <c r="BP19" s="491">
        <v>86.15</v>
      </c>
      <c r="BQ19" s="485"/>
      <c r="BR19" s="479">
        <v>12668</v>
      </c>
      <c r="BS19" s="479">
        <v>12633</v>
      </c>
      <c r="BT19" s="486">
        <f t="shared" si="5"/>
        <v>-35</v>
      </c>
      <c r="BU19" s="457">
        <f t="shared" si="6"/>
        <v>2.274</v>
      </c>
      <c r="BV19" s="481">
        <v>12</v>
      </c>
      <c r="BW19" s="481">
        <v>12</v>
      </c>
      <c r="BX19" s="481">
        <v>24</v>
      </c>
      <c r="BY19" s="481">
        <v>6.3</v>
      </c>
    </row>
    <row r="20" spans="1:77" ht="12.75" customHeight="1">
      <c r="A20" s="718" t="s">
        <v>336</v>
      </c>
      <c r="B20" s="24">
        <v>43023</v>
      </c>
      <c r="C20" s="25">
        <v>82</v>
      </c>
      <c r="D20" s="345">
        <v>0.62</v>
      </c>
      <c r="E20" s="27">
        <v>94</v>
      </c>
      <c r="F20" s="27">
        <v>71</v>
      </c>
      <c r="G20" s="27">
        <v>24</v>
      </c>
      <c r="H20" s="27">
        <v>0</v>
      </c>
      <c r="I20" s="27">
        <v>24</v>
      </c>
      <c r="J20" s="27">
        <v>0</v>
      </c>
      <c r="K20" s="27">
        <v>0</v>
      </c>
      <c r="L20" s="27">
        <v>0</v>
      </c>
      <c r="M20" s="29">
        <v>0</v>
      </c>
      <c r="N20" s="29">
        <v>0</v>
      </c>
      <c r="O20" s="29">
        <v>0</v>
      </c>
      <c r="P20" s="29">
        <v>0</v>
      </c>
      <c r="Q20" s="107">
        <v>3579</v>
      </c>
      <c r="R20" s="30">
        <v>3025</v>
      </c>
      <c r="S20" s="30">
        <v>3025</v>
      </c>
      <c r="T20" s="108">
        <v>2962</v>
      </c>
      <c r="U20" s="31">
        <v>3057</v>
      </c>
      <c r="V20" s="27">
        <v>42</v>
      </c>
      <c r="W20" s="27">
        <v>0</v>
      </c>
      <c r="X20" s="27">
        <v>42</v>
      </c>
      <c r="Y20" s="27">
        <v>0</v>
      </c>
      <c r="Z20" s="27">
        <v>60</v>
      </c>
      <c r="AA20" s="27">
        <v>0</v>
      </c>
      <c r="AB20" s="32">
        <f t="shared" si="7"/>
        <v>95</v>
      </c>
      <c r="AC20" s="33">
        <f t="shared" si="8"/>
        <v>-63</v>
      </c>
      <c r="AD20" s="27">
        <v>130</v>
      </c>
      <c r="AE20" s="34">
        <f t="shared" si="9"/>
        <v>0.97980769230769227</v>
      </c>
      <c r="AF20" s="35">
        <f t="shared" si="10"/>
        <v>149.125</v>
      </c>
      <c r="AG20" s="34">
        <f t="shared" si="11"/>
        <v>0.82760547639005311</v>
      </c>
      <c r="AH20" s="36">
        <f t="shared" si="12"/>
        <v>1</v>
      </c>
      <c r="AI20" s="37">
        <f t="shared" si="13"/>
        <v>0.875</v>
      </c>
      <c r="AJ20" s="365">
        <v>7.9249999999999998</v>
      </c>
      <c r="AK20" s="332">
        <v>128.53</v>
      </c>
      <c r="AL20" s="40">
        <f t="shared" si="0"/>
        <v>1018.60025</v>
      </c>
      <c r="AM20" s="49">
        <v>25.762</v>
      </c>
      <c r="AN20" s="86">
        <v>950</v>
      </c>
      <c r="AO20" s="42">
        <f t="shared" si="1"/>
        <v>24473.9</v>
      </c>
      <c r="AP20" s="43">
        <f t="shared" si="14"/>
        <v>8606.5159520594189</v>
      </c>
      <c r="AQ20" s="40">
        <f t="shared" si="15"/>
        <v>126.04166666666667</v>
      </c>
      <c r="AR20" s="27">
        <v>0</v>
      </c>
      <c r="AS20" s="45">
        <v>0</v>
      </c>
      <c r="AT20" s="45">
        <v>0</v>
      </c>
      <c r="AU20" s="27">
        <v>0</v>
      </c>
      <c r="AV20" s="45">
        <v>18</v>
      </c>
      <c r="AW20" s="27">
        <v>1440</v>
      </c>
      <c r="AX20" s="27">
        <v>0</v>
      </c>
      <c r="AY20" s="4"/>
      <c r="AZ20" s="61">
        <v>1016</v>
      </c>
      <c r="BA20" s="61">
        <v>1012</v>
      </c>
      <c r="BB20" s="61">
        <v>1029</v>
      </c>
      <c r="BC20" s="46">
        <f t="shared" si="2"/>
        <v>-4</v>
      </c>
      <c r="BD20" s="47">
        <f t="shared" si="3"/>
        <v>8606.5159520594189</v>
      </c>
      <c r="BE20" s="109">
        <f t="shared" si="4"/>
        <v>42.875</v>
      </c>
      <c r="BF20" s="110">
        <v>0</v>
      </c>
      <c r="BG20" s="111">
        <v>0</v>
      </c>
      <c r="BH20" s="47">
        <v>24</v>
      </c>
      <c r="BI20" s="46">
        <v>27.3</v>
      </c>
      <c r="BJ20" s="46">
        <v>22.9</v>
      </c>
      <c r="BK20" s="46">
        <v>22.1</v>
      </c>
      <c r="BL20" s="112">
        <v>988.4</v>
      </c>
      <c r="BM20" s="112">
        <v>50.11</v>
      </c>
      <c r="BN20" s="113">
        <v>0.93679999999999997</v>
      </c>
      <c r="BO20" s="47">
        <v>95.25</v>
      </c>
      <c r="BP20" s="47">
        <v>86.14</v>
      </c>
      <c r="BQ20" s="54"/>
      <c r="BR20" s="46">
        <v>12639</v>
      </c>
      <c r="BS20" s="46">
        <v>12569</v>
      </c>
      <c r="BT20" s="56">
        <f t="shared" si="5"/>
        <v>-70</v>
      </c>
      <c r="BU20" s="111">
        <f t="shared" si="6"/>
        <v>0</v>
      </c>
      <c r="BV20" s="47">
        <v>0</v>
      </c>
      <c r="BW20" s="47">
        <v>0</v>
      </c>
      <c r="BX20" s="47">
        <v>24</v>
      </c>
      <c r="BY20" s="47">
        <v>6.4</v>
      </c>
    </row>
    <row r="21" spans="1:77">
      <c r="A21" s="718"/>
      <c r="B21" s="24">
        <v>43024</v>
      </c>
      <c r="C21" s="25">
        <v>81.900000000000006</v>
      </c>
      <c r="D21" s="345">
        <v>0.64600000000000002</v>
      </c>
      <c r="E21" s="27">
        <v>95</v>
      </c>
      <c r="F21" s="27">
        <v>71</v>
      </c>
      <c r="G21" s="27">
        <v>0</v>
      </c>
      <c r="H21" s="27">
        <v>5</v>
      </c>
      <c r="I21" s="27">
        <v>0</v>
      </c>
      <c r="J21" s="27">
        <v>5</v>
      </c>
      <c r="K21" s="29">
        <v>0</v>
      </c>
      <c r="L21" s="29">
        <v>0</v>
      </c>
      <c r="M21" s="29">
        <v>0</v>
      </c>
      <c r="N21" s="29">
        <v>0</v>
      </c>
      <c r="O21" s="29">
        <v>0</v>
      </c>
      <c r="P21" s="29">
        <v>0</v>
      </c>
      <c r="Q21" s="107">
        <v>3576</v>
      </c>
      <c r="R21" s="30">
        <v>44</v>
      </c>
      <c r="S21" s="30">
        <v>44</v>
      </c>
      <c r="T21" s="108">
        <v>44</v>
      </c>
      <c r="U21" s="31">
        <v>46</v>
      </c>
      <c r="V21" s="27">
        <v>42</v>
      </c>
      <c r="W21" s="27">
        <v>1419</v>
      </c>
      <c r="X21" s="27">
        <v>42</v>
      </c>
      <c r="Y21" s="27">
        <v>1376</v>
      </c>
      <c r="Z21" s="27">
        <v>60</v>
      </c>
      <c r="AA21" s="27">
        <v>1402</v>
      </c>
      <c r="AB21" s="32">
        <v>17</v>
      </c>
      <c r="AC21" s="33">
        <f t="shared" si="8"/>
        <v>0</v>
      </c>
      <c r="AD21" s="27">
        <v>46</v>
      </c>
      <c r="AE21" s="34">
        <f t="shared" si="9"/>
        <v>4.1666666666666664E-2</v>
      </c>
      <c r="AF21" s="35">
        <f t="shared" si="10"/>
        <v>149</v>
      </c>
      <c r="AG21" s="34">
        <f t="shared" si="11"/>
        <v>1.2304250559284116E-2</v>
      </c>
      <c r="AH21" s="36">
        <f t="shared" si="12"/>
        <v>2.8211805555555556E-2</v>
      </c>
      <c r="AI21" s="37">
        <f t="shared" si="13"/>
        <v>1.2668788580246984E-2</v>
      </c>
      <c r="AJ21" s="365">
        <v>0</v>
      </c>
      <c r="AK21" s="332">
        <v>0</v>
      </c>
      <c r="AL21" s="40">
        <f t="shared" si="0"/>
        <v>0</v>
      </c>
      <c r="AM21" s="49">
        <v>0.40500000000000003</v>
      </c>
      <c r="AN21" s="86">
        <v>950</v>
      </c>
      <c r="AO21" s="42">
        <f t="shared" si="1"/>
        <v>384.75</v>
      </c>
      <c r="AP21" s="43">
        <f t="shared" si="14"/>
        <v>8744.318181818182</v>
      </c>
      <c r="AQ21" s="40">
        <f t="shared" si="15"/>
        <v>1.8333333333333333</v>
      </c>
      <c r="AR21" s="27">
        <v>19</v>
      </c>
      <c r="AS21" s="45">
        <v>16</v>
      </c>
      <c r="AT21" s="45">
        <v>25</v>
      </c>
      <c r="AU21" s="27">
        <v>59</v>
      </c>
      <c r="AV21" s="45">
        <v>38</v>
      </c>
      <c r="AW21" s="27">
        <v>38</v>
      </c>
      <c r="AX21" s="27">
        <v>5</v>
      </c>
      <c r="AY21" s="4"/>
      <c r="AZ21" s="61">
        <v>11</v>
      </c>
      <c r="BA21" s="61">
        <v>20</v>
      </c>
      <c r="BB21" s="61">
        <v>15</v>
      </c>
      <c r="BC21" s="46">
        <f t="shared" si="2"/>
        <v>9</v>
      </c>
      <c r="BD21" s="46">
        <f t="shared" si="3"/>
        <v>8744.318181818182</v>
      </c>
      <c r="BE21" s="109">
        <f t="shared" si="4"/>
        <v>0.625</v>
      </c>
      <c r="BF21" s="48">
        <v>0</v>
      </c>
      <c r="BG21" s="49">
        <v>0</v>
      </c>
      <c r="BH21" s="50">
        <v>0</v>
      </c>
      <c r="BI21" s="52">
        <v>21.4</v>
      </c>
      <c r="BJ21" s="52">
        <v>16.7</v>
      </c>
      <c r="BK21" s="52">
        <v>4.4000000000000004</v>
      </c>
      <c r="BL21" s="52">
        <v>990.4</v>
      </c>
      <c r="BM21" s="50">
        <v>50.1</v>
      </c>
      <c r="BN21" s="53">
        <v>0</v>
      </c>
      <c r="BO21" s="47">
        <v>0</v>
      </c>
      <c r="BP21" s="47">
        <v>0</v>
      </c>
      <c r="BQ21" s="54"/>
      <c r="BR21" s="46">
        <v>0</v>
      </c>
      <c r="BS21" s="46">
        <v>0</v>
      </c>
      <c r="BT21" s="56">
        <f t="shared" si="5"/>
        <v>0</v>
      </c>
      <c r="BU21" s="111">
        <f t="shared" si="6"/>
        <v>0</v>
      </c>
      <c r="BV21" s="47">
        <v>0</v>
      </c>
      <c r="BW21" s="47">
        <v>0</v>
      </c>
      <c r="BX21" s="47">
        <v>0</v>
      </c>
      <c r="BY21" s="47">
        <v>0</v>
      </c>
    </row>
    <row r="22" spans="1:77">
      <c r="A22" s="718"/>
      <c r="B22" s="24">
        <v>43025</v>
      </c>
      <c r="C22" s="25">
        <v>80.8</v>
      </c>
      <c r="D22" s="345">
        <v>0.64700000000000002</v>
      </c>
      <c r="E22" s="27">
        <v>95</v>
      </c>
      <c r="F22" s="27">
        <v>69</v>
      </c>
      <c r="G22" s="27">
        <v>0</v>
      </c>
      <c r="H22" s="27">
        <v>0</v>
      </c>
      <c r="I22" s="27">
        <v>0</v>
      </c>
      <c r="J22" s="27">
        <v>0</v>
      </c>
      <c r="K22" s="29">
        <v>0</v>
      </c>
      <c r="L22" s="29">
        <v>0</v>
      </c>
      <c r="M22" s="29">
        <v>0</v>
      </c>
      <c r="N22" s="29">
        <v>0</v>
      </c>
      <c r="O22" s="29">
        <v>0</v>
      </c>
      <c r="P22" s="29">
        <v>0</v>
      </c>
      <c r="Q22" s="107">
        <v>3583</v>
      </c>
      <c r="R22" s="30">
        <v>0</v>
      </c>
      <c r="S22" s="30">
        <v>0</v>
      </c>
      <c r="T22" s="108">
        <v>0</v>
      </c>
      <c r="U22" s="31">
        <v>0</v>
      </c>
      <c r="V22" s="27">
        <v>42</v>
      </c>
      <c r="W22" s="27">
        <v>1440</v>
      </c>
      <c r="X22" s="27">
        <v>42</v>
      </c>
      <c r="Y22" s="27">
        <v>1440</v>
      </c>
      <c r="Z22" s="27">
        <v>60</v>
      </c>
      <c r="AA22" s="27">
        <v>1440</v>
      </c>
      <c r="AB22" s="32">
        <v>11</v>
      </c>
      <c r="AC22" s="33">
        <f t="shared" si="8"/>
        <v>0</v>
      </c>
      <c r="AD22" s="27">
        <v>0</v>
      </c>
      <c r="AE22" s="34" t="str">
        <f t="shared" si="9"/>
        <v>no data</v>
      </c>
      <c r="AF22" s="35">
        <f t="shared" si="10"/>
        <v>149.29166666666666</v>
      </c>
      <c r="AG22" s="34" t="str">
        <f t="shared" si="11"/>
        <v>no data</v>
      </c>
      <c r="AH22" s="36">
        <f t="shared" si="12"/>
        <v>0</v>
      </c>
      <c r="AI22" s="37" t="str">
        <f t="shared" si="13"/>
        <v>no data</v>
      </c>
      <c r="AJ22" s="365">
        <v>0</v>
      </c>
      <c r="AK22" s="332">
        <v>0</v>
      </c>
      <c r="AL22" s="40">
        <f t="shared" si="0"/>
        <v>0</v>
      </c>
      <c r="AM22" s="49">
        <v>0</v>
      </c>
      <c r="AN22" s="86">
        <v>0</v>
      </c>
      <c r="AO22" s="42">
        <f t="shared" si="1"/>
        <v>0</v>
      </c>
      <c r="AP22" s="43" t="str">
        <f t="shared" si="14"/>
        <v>no data</v>
      </c>
      <c r="AQ22" s="40">
        <f t="shared" si="15"/>
        <v>0</v>
      </c>
      <c r="AR22" s="27">
        <v>0</v>
      </c>
      <c r="AS22" s="45">
        <v>0</v>
      </c>
      <c r="AT22" s="45">
        <v>0</v>
      </c>
      <c r="AU22" s="27">
        <v>0</v>
      </c>
      <c r="AV22" s="45">
        <v>0</v>
      </c>
      <c r="AW22" s="27">
        <v>0</v>
      </c>
      <c r="AX22" s="27">
        <v>0</v>
      </c>
      <c r="AY22" s="4"/>
      <c r="AZ22" s="61">
        <v>0</v>
      </c>
      <c r="BA22" s="61">
        <v>0</v>
      </c>
      <c r="BB22" s="61">
        <v>0</v>
      </c>
      <c r="BC22" s="46">
        <f t="shared" si="2"/>
        <v>0</v>
      </c>
      <c r="BD22" s="46" t="str">
        <f t="shared" si="3"/>
        <v>no data</v>
      </c>
      <c r="BE22" s="109">
        <f t="shared" si="4"/>
        <v>0</v>
      </c>
      <c r="BF22" s="48">
        <v>0</v>
      </c>
      <c r="BG22" s="49">
        <v>0</v>
      </c>
      <c r="BH22" s="50">
        <v>0</v>
      </c>
      <c r="BI22" s="52">
        <v>0</v>
      </c>
      <c r="BJ22" s="52">
        <v>0</v>
      </c>
      <c r="BK22" s="52">
        <v>0</v>
      </c>
      <c r="BL22" s="115">
        <v>990.58</v>
      </c>
      <c r="BM22" s="50">
        <v>0</v>
      </c>
      <c r="BN22" s="53">
        <v>0</v>
      </c>
      <c r="BO22" s="47">
        <v>0</v>
      </c>
      <c r="BP22" s="47">
        <v>0</v>
      </c>
      <c r="BQ22" s="54"/>
      <c r="BR22" s="46">
        <v>0</v>
      </c>
      <c r="BS22" s="46">
        <v>0</v>
      </c>
      <c r="BT22" s="56">
        <f t="shared" si="5"/>
        <v>0</v>
      </c>
      <c r="BU22" s="111">
        <f t="shared" si="6"/>
        <v>0</v>
      </c>
      <c r="BV22" s="47">
        <v>0</v>
      </c>
      <c r="BW22" s="47">
        <v>0</v>
      </c>
      <c r="BX22" s="47">
        <v>0</v>
      </c>
      <c r="BY22" s="47">
        <v>0</v>
      </c>
    </row>
    <row r="23" spans="1:77">
      <c r="A23" s="718"/>
      <c r="B23" s="24">
        <v>43026</v>
      </c>
      <c r="C23" s="25">
        <v>81.400000000000006</v>
      </c>
      <c r="D23" s="345">
        <v>0.60599999999999998</v>
      </c>
      <c r="E23" s="27">
        <v>97.7</v>
      </c>
      <c r="F23" s="27">
        <v>67.8</v>
      </c>
      <c r="G23" s="27">
        <v>0</v>
      </c>
      <c r="H23" s="27">
        <v>0</v>
      </c>
      <c r="I23" s="27">
        <v>0</v>
      </c>
      <c r="J23" s="27">
        <v>0</v>
      </c>
      <c r="K23" s="29">
        <v>0</v>
      </c>
      <c r="L23" s="29">
        <v>0</v>
      </c>
      <c r="M23" s="29">
        <v>0</v>
      </c>
      <c r="N23" s="29">
        <v>0</v>
      </c>
      <c r="O23" s="29">
        <v>0</v>
      </c>
      <c r="P23" s="29">
        <v>0</v>
      </c>
      <c r="Q23" s="107">
        <v>3578</v>
      </c>
      <c r="R23" s="30">
        <v>0</v>
      </c>
      <c r="S23" s="30">
        <v>0</v>
      </c>
      <c r="T23" s="108">
        <v>0</v>
      </c>
      <c r="U23" s="31">
        <v>0</v>
      </c>
      <c r="V23" s="27">
        <v>42</v>
      </c>
      <c r="W23" s="27">
        <v>1440</v>
      </c>
      <c r="X23" s="27">
        <v>42</v>
      </c>
      <c r="Y23" s="27">
        <v>1440</v>
      </c>
      <c r="Z23" s="27">
        <v>60</v>
      </c>
      <c r="AA23" s="27">
        <v>1440</v>
      </c>
      <c r="AB23" s="32">
        <v>11</v>
      </c>
      <c r="AC23" s="33">
        <f t="shared" ref="AC23" si="16">T23-S23</f>
        <v>0</v>
      </c>
      <c r="AD23" s="27">
        <v>0</v>
      </c>
      <c r="AE23" s="34" t="str">
        <f t="shared" ref="AE23" si="17">IF(AD23&gt;0, U23/(AD23*24),"no data")</f>
        <v>no data</v>
      </c>
      <c r="AF23" s="35">
        <f t="shared" ref="AF23" si="18">IF(Q23&gt;0,Q23/24,"no data")</f>
        <v>149.08333333333334</v>
      </c>
      <c r="AG23" s="34" t="str">
        <f t="shared" ref="AG23" si="19">IF(T23&gt;0,(T23/Q23),"no data")</f>
        <v>no data</v>
      </c>
      <c r="AH23" s="36">
        <f t="shared" ref="AH23" si="20">(1440-((V23*W23)+(X23*Y23)+(Z23*AA23))/(V23+X23+Z23))/1440</f>
        <v>0</v>
      </c>
      <c r="AI23" s="37" t="str">
        <f t="shared" ref="AI23" si="21">IF(T23&gt;0,(1440-((W23*V23+AR23*AS23)+(Y23*X23+AT23*AU23)+(Z23*AA23+AV23*AW23))/(V23+X23+Z23))/1440,"no data")</f>
        <v>no data</v>
      </c>
      <c r="AJ23" s="365">
        <v>0</v>
      </c>
      <c r="AK23" s="332">
        <v>0</v>
      </c>
      <c r="AL23" s="40">
        <f t="shared" ref="AL23" si="22">AJ23*AK23</f>
        <v>0</v>
      </c>
      <c r="AM23" s="49">
        <v>0</v>
      </c>
      <c r="AN23" s="86">
        <v>0</v>
      </c>
      <c r="AO23" s="42">
        <f t="shared" ref="AO23" si="23">AM23*AN23</f>
        <v>0</v>
      </c>
      <c r="AP23" s="43" t="str">
        <f t="shared" ref="AP23" si="24">IF(T23&gt;0,((((AJ23*AK23)+(AM23*AN23))/(T23*1000))*1000000),"no data")</f>
        <v>no data</v>
      </c>
      <c r="AQ23" s="40">
        <f t="shared" ref="AQ23" si="25">R23/24</f>
        <v>0</v>
      </c>
      <c r="AR23" s="27">
        <v>0</v>
      </c>
      <c r="AS23" s="45">
        <v>0</v>
      </c>
      <c r="AT23" s="45">
        <v>0</v>
      </c>
      <c r="AU23" s="27">
        <v>0</v>
      </c>
      <c r="AV23" s="45">
        <v>0</v>
      </c>
      <c r="AW23" s="27">
        <v>0</v>
      </c>
      <c r="AX23" s="27">
        <v>0</v>
      </c>
      <c r="AY23" s="4"/>
      <c r="AZ23" s="61">
        <v>0</v>
      </c>
      <c r="BA23" s="61">
        <v>0</v>
      </c>
      <c r="BB23" s="61">
        <v>0</v>
      </c>
      <c r="BC23" s="46">
        <f t="shared" ref="BC23" si="26">BA23-AZ23</f>
        <v>0</v>
      </c>
      <c r="BD23" s="46" t="str">
        <f t="shared" ref="BD23" si="27">AP23</f>
        <v>no data</v>
      </c>
      <c r="BE23" s="109">
        <f t="shared" ref="BE23" si="28">BB23/24</f>
        <v>0</v>
      </c>
      <c r="BF23" s="48">
        <v>0</v>
      </c>
      <c r="BG23" s="49">
        <v>0</v>
      </c>
      <c r="BH23" s="50">
        <v>0</v>
      </c>
      <c r="BI23" s="52">
        <v>0</v>
      </c>
      <c r="BJ23" s="52">
        <v>0</v>
      </c>
      <c r="BK23" s="52">
        <v>0</v>
      </c>
      <c r="BL23" s="115">
        <v>992.2</v>
      </c>
      <c r="BM23" s="50">
        <v>0</v>
      </c>
      <c r="BN23" s="53">
        <v>0</v>
      </c>
      <c r="BO23" s="47">
        <v>0</v>
      </c>
      <c r="BP23" s="47">
        <v>0</v>
      </c>
      <c r="BQ23" s="54"/>
      <c r="BR23" s="46">
        <v>0</v>
      </c>
      <c r="BS23" s="46">
        <v>0</v>
      </c>
      <c r="BT23" s="56">
        <f t="shared" ref="BT23" si="29">BS23-BR23</f>
        <v>0</v>
      </c>
      <c r="BU23" s="111">
        <f t="shared" ref="BU23" si="30">BF23+BG23</f>
        <v>0</v>
      </c>
      <c r="BV23" s="47">
        <v>0</v>
      </c>
      <c r="BW23" s="47">
        <v>0</v>
      </c>
      <c r="BX23" s="47">
        <v>0</v>
      </c>
      <c r="BY23" s="47">
        <v>0</v>
      </c>
    </row>
    <row r="24" spans="1:77">
      <c r="A24" s="718"/>
      <c r="B24" s="24">
        <v>43027</v>
      </c>
      <c r="C24" s="25">
        <v>80.400000000000006</v>
      </c>
      <c r="D24" s="345">
        <v>0.57330000000000003</v>
      </c>
      <c r="E24" s="28">
        <v>96.5</v>
      </c>
      <c r="F24" s="28">
        <v>68.2</v>
      </c>
      <c r="G24" s="28">
        <v>0</v>
      </c>
      <c r="H24" s="28">
        <v>0</v>
      </c>
      <c r="I24" s="28">
        <v>0</v>
      </c>
      <c r="J24" s="28">
        <v>0</v>
      </c>
      <c r="K24" s="28">
        <v>0</v>
      </c>
      <c r="L24" s="28">
        <v>0</v>
      </c>
      <c r="M24" s="28">
        <v>0</v>
      </c>
      <c r="N24" s="28">
        <v>0</v>
      </c>
      <c r="O24" s="28">
        <v>0</v>
      </c>
      <c r="P24" s="28">
        <v>0</v>
      </c>
      <c r="Q24" s="116">
        <v>3590</v>
      </c>
      <c r="R24" s="117">
        <v>0</v>
      </c>
      <c r="S24" s="118">
        <v>0</v>
      </c>
      <c r="T24" s="119">
        <v>0</v>
      </c>
      <c r="U24" s="119">
        <v>0</v>
      </c>
      <c r="V24" s="28">
        <v>42</v>
      </c>
      <c r="W24" s="28">
        <v>1440</v>
      </c>
      <c r="X24" s="28">
        <v>42</v>
      </c>
      <c r="Y24" s="28">
        <v>1440</v>
      </c>
      <c r="Z24" s="28">
        <v>60</v>
      </c>
      <c r="AA24" s="28">
        <v>1440</v>
      </c>
      <c r="AB24" s="32">
        <f t="shared" si="7"/>
        <v>0</v>
      </c>
      <c r="AC24" s="33">
        <f t="shared" si="8"/>
        <v>0</v>
      </c>
      <c r="AD24" s="28">
        <v>0</v>
      </c>
      <c r="AE24" s="34" t="str">
        <f t="shared" si="9"/>
        <v>no data</v>
      </c>
      <c r="AF24" s="35">
        <f t="shared" si="10"/>
        <v>149.58333333333334</v>
      </c>
      <c r="AG24" s="34" t="str">
        <f t="shared" si="11"/>
        <v>no data</v>
      </c>
      <c r="AH24" s="36">
        <f t="shared" si="12"/>
        <v>0</v>
      </c>
      <c r="AI24" s="37" t="str">
        <f t="shared" si="13"/>
        <v>no data</v>
      </c>
      <c r="AJ24" s="365">
        <v>0</v>
      </c>
      <c r="AK24" s="332">
        <v>0</v>
      </c>
      <c r="AL24" s="40">
        <f t="shared" si="0"/>
        <v>0</v>
      </c>
      <c r="AM24" s="49">
        <v>0</v>
      </c>
      <c r="AN24" s="86">
        <v>0</v>
      </c>
      <c r="AO24" s="42">
        <f t="shared" si="1"/>
        <v>0</v>
      </c>
      <c r="AP24" s="43" t="str">
        <f t="shared" si="14"/>
        <v>no data</v>
      </c>
      <c r="AQ24" s="122">
        <f t="shared" si="15"/>
        <v>0</v>
      </c>
      <c r="AR24" s="28">
        <v>0</v>
      </c>
      <c r="AS24" s="28">
        <v>0</v>
      </c>
      <c r="AT24" s="28">
        <v>0</v>
      </c>
      <c r="AU24" s="28">
        <v>0</v>
      </c>
      <c r="AV24" s="28">
        <v>0</v>
      </c>
      <c r="AW24" s="28">
        <v>0</v>
      </c>
      <c r="AX24" s="28">
        <v>0</v>
      </c>
      <c r="AY24" s="4"/>
      <c r="AZ24" s="28">
        <v>0</v>
      </c>
      <c r="BA24" s="28">
        <v>0</v>
      </c>
      <c r="BB24" s="28">
        <v>0</v>
      </c>
      <c r="BC24" s="46">
        <f t="shared" si="2"/>
        <v>0</v>
      </c>
      <c r="BD24" s="46" t="str">
        <f t="shared" si="3"/>
        <v>no data</v>
      </c>
      <c r="BE24" s="109">
        <f t="shared" si="4"/>
        <v>0</v>
      </c>
      <c r="BF24" s="120">
        <v>0</v>
      </c>
      <c r="BG24" s="120">
        <v>0</v>
      </c>
      <c r="BH24" s="121">
        <v>0</v>
      </c>
      <c r="BI24" s="121">
        <v>0</v>
      </c>
      <c r="BJ24" s="121">
        <v>0</v>
      </c>
      <c r="BK24" s="121">
        <v>0</v>
      </c>
      <c r="BL24" s="122">
        <v>991.6</v>
      </c>
      <c r="BM24" s="122">
        <v>0</v>
      </c>
      <c r="BN24" s="123">
        <v>0</v>
      </c>
      <c r="BO24" s="64">
        <v>0</v>
      </c>
      <c r="BP24" s="64">
        <v>0</v>
      </c>
      <c r="BQ24" s="54">
        <v>0</v>
      </c>
      <c r="BR24" s="65">
        <v>0</v>
      </c>
      <c r="BS24" s="65">
        <v>0</v>
      </c>
      <c r="BT24" s="56">
        <f t="shared" si="5"/>
        <v>0</v>
      </c>
      <c r="BU24" s="111">
        <f t="shared" si="6"/>
        <v>0</v>
      </c>
      <c r="BV24" s="122">
        <v>0</v>
      </c>
      <c r="BW24" s="122">
        <v>0</v>
      </c>
      <c r="BX24" s="375">
        <v>0</v>
      </c>
      <c r="BY24" s="375">
        <v>0</v>
      </c>
    </row>
    <row r="25" spans="1:77">
      <c r="A25" s="718"/>
      <c r="B25" s="24">
        <v>43028</v>
      </c>
      <c r="C25" s="25">
        <v>81.599999999999994</v>
      </c>
      <c r="D25" s="345">
        <v>0.58799999999999997</v>
      </c>
      <c r="E25" s="124">
        <v>93</v>
      </c>
      <c r="F25" s="124">
        <v>71</v>
      </c>
      <c r="G25" s="27">
        <v>0</v>
      </c>
      <c r="H25" s="27">
        <v>0</v>
      </c>
      <c r="I25" s="27">
        <v>0</v>
      </c>
      <c r="J25" s="27">
        <v>0</v>
      </c>
      <c r="K25" s="29">
        <v>0</v>
      </c>
      <c r="L25" s="29">
        <v>0</v>
      </c>
      <c r="M25" s="29">
        <v>0</v>
      </c>
      <c r="N25" s="29">
        <v>0</v>
      </c>
      <c r="O25" s="29">
        <v>0</v>
      </c>
      <c r="P25" s="29">
        <v>0</v>
      </c>
      <c r="Q25" s="116">
        <v>3579</v>
      </c>
      <c r="R25" s="117">
        <v>0</v>
      </c>
      <c r="S25" s="125">
        <v>0</v>
      </c>
      <c r="T25" s="31">
        <v>0</v>
      </c>
      <c r="U25" s="31">
        <v>0</v>
      </c>
      <c r="V25" s="27">
        <v>42</v>
      </c>
      <c r="W25" s="27">
        <v>1440</v>
      </c>
      <c r="X25" s="27">
        <v>42</v>
      </c>
      <c r="Y25" s="27">
        <v>1440</v>
      </c>
      <c r="Z25" s="27">
        <v>60</v>
      </c>
      <c r="AA25" s="27">
        <v>1440</v>
      </c>
      <c r="AB25" s="32">
        <v>12</v>
      </c>
      <c r="AC25" s="33">
        <f t="shared" si="8"/>
        <v>0</v>
      </c>
      <c r="AD25" s="28">
        <v>0</v>
      </c>
      <c r="AE25" s="34" t="str">
        <f t="shared" si="9"/>
        <v>no data</v>
      </c>
      <c r="AF25" s="35">
        <f t="shared" si="10"/>
        <v>149.125</v>
      </c>
      <c r="AG25" s="34" t="str">
        <f t="shared" si="11"/>
        <v>no data</v>
      </c>
      <c r="AH25" s="36">
        <f t="shared" si="12"/>
        <v>0</v>
      </c>
      <c r="AI25" s="37" t="str">
        <f t="shared" si="13"/>
        <v>no data</v>
      </c>
      <c r="AJ25" s="365">
        <v>0</v>
      </c>
      <c r="AK25" s="332">
        <v>0</v>
      </c>
      <c r="AL25" s="40">
        <f t="shared" si="0"/>
        <v>0</v>
      </c>
      <c r="AM25" s="49">
        <v>0</v>
      </c>
      <c r="AN25" s="86">
        <v>0</v>
      </c>
      <c r="AO25" s="42">
        <f t="shared" si="1"/>
        <v>0</v>
      </c>
      <c r="AP25" s="43" t="str">
        <f t="shared" si="14"/>
        <v>no data</v>
      </c>
      <c r="AQ25" s="40">
        <f t="shared" si="15"/>
        <v>0</v>
      </c>
      <c r="AR25" s="27">
        <v>0</v>
      </c>
      <c r="AS25" s="45">
        <v>0</v>
      </c>
      <c r="AT25" s="45">
        <v>0</v>
      </c>
      <c r="AU25" s="27">
        <v>0</v>
      </c>
      <c r="AV25" s="45">
        <v>0</v>
      </c>
      <c r="AW25" s="27">
        <v>0</v>
      </c>
      <c r="AX25" s="27">
        <v>7</v>
      </c>
      <c r="AY25" s="4"/>
      <c r="AZ25" s="46">
        <v>0</v>
      </c>
      <c r="BA25" s="46">
        <v>0</v>
      </c>
      <c r="BB25" s="46">
        <v>0</v>
      </c>
      <c r="BC25" s="46">
        <f t="shared" si="2"/>
        <v>0</v>
      </c>
      <c r="BD25" s="46" t="str">
        <f t="shared" si="3"/>
        <v>no data</v>
      </c>
      <c r="BE25" s="109">
        <f t="shared" si="4"/>
        <v>0</v>
      </c>
      <c r="BF25" s="48">
        <v>0</v>
      </c>
      <c r="BG25" s="49">
        <v>0</v>
      </c>
      <c r="BH25" s="50">
        <v>0</v>
      </c>
      <c r="BI25" s="52">
        <v>0</v>
      </c>
      <c r="BJ25" s="52">
        <v>0</v>
      </c>
      <c r="BK25" s="52">
        <v>0</v>
      </c>
      <c r="BL25" s="52">
        <v>992.42</v>
      </c>
      <c r="BM25" s="50">
        <v>0</v>
      </c>
      <c r="BN25" s="53">
        <v>0</v>
      </c>
      <c r="BO25" s="64">
        <v>0</v>
      </c>
      <c r="BP25" s="64">
        <v>0</v>
      </c>
      <c r="BQ25" s="54">
        <v>0</v>
      </c>
      <c r="BR25" s="65">
        <v>0</v>
      </c>
      <c r="BS25" s="65">
        <v>0</v>
      </c>
      <c r="BT25" s="56">
        <f t="shared" si="5"/>
        <v>0</v>
      </c>
      <c r="BU25" s="111">
        <f t="shared" si="6"/>
        <v>0</v>
      </c>
      <c r="BV25" s="47">
        <v>0</v>
      </c>
      <c r="BW25" s="47">
        <v>0</v>
      </c>
      <c r="BX25" s="47">
        <v>0</v>
      </c>
      <c r="BY25" s="47">
        <v>0</v>
      </c>
    </row>
    <row r="26" spans="1:77">
      <c r="A26" s="718"/>
      <c r="B26" s="24">
        <v>43029</v>
      </c>
      <c r="C26" s="25">
        <v>80.8</v>
      </c>
      <c r="D26" s="345">
        <v>0.61</v>
      </c>
      <c r="E26" s="28">
        <v>94</v>
      </c>
      <c r="F26" s="28">
        <v>71</v>
      </c>
      <c r="G26" s="27">
        <v>0</v>
      </c>
      <c r="H26" s="27">
        <v>0</v>
      </c>
      <c r="I26" s="27">
        <v>0</v>
      </c>
      <c r="J26" s="27">
        <v>0</v>
      </c>
      <c r="K26" s="29">
        <v>0</v>
      </c>
      <c r="L26" s="29">
        <v>0</v>
      </c>
      <c r="M26" s="29">
        <v>0</v>
      </c>
      <c r="N26" s="29">
        <v>0</v>
      </c>
      <c r="O26" s="29">
        <v>0</v>
      </c>
      <c r="P26" s="29">
        <v>0</v>
      </c>
      <c r="Q26" s="116">
        <v>3585</v>
      </c>
      <c r="R26" s="117">
        <v>0</v>
      </c>
      <c r="S26" s="117">
        <v>0</v>
      </c>
      <c r="T26" s="31">
        <v>0</v>
      </c>
      <c r="U26" s="31">
        <v>0</v>
      </c>
      <c r="V26" s="27">
        <v>42</v>
      </c>
      <c r="W26" s="28">
        <v>1440</v>
      </c>
      <c r="X26" s="28">
        <v>42</v>
      </c>
      <c r="Y26" s="28">
        <v>1440</v>
      </c>
      <c r="Z26" s="28">
        <v>60</v>
      </c>
      <c r="AA26" s="28">
        <v>1440</v>
      </c>
      <c r="AB26" s="32">
        <v>7</v>
      </c>
      <c r="AC26" s="33">
        <f t="shared" si="8"/>
        <v>0</v>
      </c>
      <c r="AD26" s="28">
        <v>0</v>
      </c>
      <c r="AE26" s="34" t="str">
        <f t="shared" si="9"/>
        <v>no data</v>
      </c>
      <c r="AF26" s="35">
        <f t="shared" si="10"/>
        <v>149.375</v>
      </c>
      <c r="AG26" s="34" t="str">
        <f t="shared" si="11"/>
        <v>no data</v>
      </c>
      <c r="AH26" s="36">
        <f t="shared" si="12"/>
        <v>0</v>
      </c>
      <c r="AI26" s="37" t="str">
        <f t="shared" si="13"/>
        <v>no data</v>
      </c>
      <c r="AJ26" s="365">
        <v>0</v>
      </c>
      <c r="AK26" s="332">
        <v>0</v>
      </c>
      <c r="AL26" s="40">
        <f t="shared" si="0"/>
        <v>0</v>
      </c>
      <c r="AM26" s="49">
        <v>0</v>
      </c>
      <c r="AN26" s="86">
        <v>0</v>
      </c>
      <c r="AO26" s="42">
        <f t="shared" si="1"/>
        <v>0</v>
      </c>
      <c r="AP26" s="43" t="str">
        <f t="shared" si="14"/>
        <v>no data</v>
      </c>
      <c r="AQ26" s="40">
        <f t="shared" si="15"/>
        <v>0</v>
      </c>
      <c r="AR26" s="27">
        <v>0</v>
      </c>
      <c r="AS26" s="45">
        <v>0</v>
      </c>
      <c r="AT26" s="45">
        <v>0</v>
      </c>
      <c r="AU26" s="27">
        <v>0</v>
      </c>
      <c r="AV26" s="45">
        <v>0</v>
      </c>
      <c r="AW26" s="27">
        <v>0</v>
      </c>
      <c r="AX26" s="27">
        <v>7</v>
      </c>
      <c r="AY26" s="4"/>
      <c r="AZ26" s="46">
        <v>0</v>
      </c>
      <c r="BA26" s="46">
        <v>0</v>
      </c>
      <c r="BB26" s="46">
        <v>0</v>
      </c>
      <c r="BC26" s="46">
        <f t="shared" si="2"/>
        <v>0</v>
      </c>
      <c r="BD26" s="46" t="str">
        <f t="shared" si="3"/>
        <v>no data</v>
      </c>
      <c r="BE26" s="109">
        <f t="shared" si="4"/>
        <v>0</v>
      </c>
      <c r="BF26" s="48">
        <v>0</v>
      </c>
      <c r="BG26" s="49">
        <v>0</v>
      </c>
      <c r="BH26" s="50">
        <v>0</v>
      </c>
      <c r="BI26" s="52">
        <v>0</v>
      </c>
      <c r="BJ26" s="52">
        <v>0</v>
      </c>
      <c r="BK26" s="52">
        <v>0</v>
      </c>
      <c r="BL26" s="52">
        <v>991.13</v>
      </c>
      <c r="BM26" s="50">
        <v>0</v>
      </c>
      <c r="BN26" s="53">
        <v>0</v>
      </c>
      <c r="BO26" s="64">
        <v>0</v>
      </c>
      <c r="BP26" s="64">
        <v>0</v>
      </c>
      <c r="BQ26" s="54"/>
      <c r="BR26" s="65">
        <v>0</v>
      </c>
      <c r="BS26" s="65">
        <v>0</v>
      </c>
      <c r="BT26" s="56">
        <f t="shared" si="5"/>
        <v>0</v>
      </c>
      <c r="BU26" s="111">
        <f t="shared" si="6"/>
        <v>0</v>
      </c>
      <c r="BV26" s="47">
        <v>0</v>
      </c>
      <c r="BW26" s="47">
        <v>0</v>
      </c>
      <c r="BX26" s="47">
        <v>0</v>
      </c>
      <c r="BY26" s="47">
        <v>0</v>
      </c>
    </row>
    <row r="27" spans="1:77" ht="12.75" customHeight="1">
      <c r="A27" s="728" t="s">
        <v>337</v>
      </c>
      <c r="B27" s="423">
        <v>43030</v>
      </c>
      <c r="C27" s="458">
        <v>79.2</v>
      </c>
      <c r="D27" s="459">
        <v>0.56100000000000005</v>
      </c>
      <c r="E27" s="461">
        <v>94</v>
      </c>
      <c r="F27" s="461">
        <v>67</v>
      </c>
      <c r="G27" s="461">
        <v>0</v>
      </c>
      <c r="H27" s="461">
        <v>0</v>
      </c>
      <c r="I27" s="461">
        <v>0</v>
      </c>
      <c r="J27" s="461">
        <v>0</v>
      </c>
      <c r="K27" s="493">
        <v>0</v>
      </c>
      <c r="L27" s="493">
        <v>0</v>
      </c>
      <c r="M27" s="493">
        <v>0</v>
      </c>
      <c r="N27" s="493">
        <v>0</v>
      </c>
      <c r="O27" s="493">
        <v>0</v>
      </c>
      <c r="P27" s="493">
        <v>0</v>
      </c>
      <c r="Q27" s="494">
        <v>3604</v>
      </c>
      <c r="R27" s="495">
        <v>0</v>
      </c>
      <c r="S27" s="495">
        <v>0</v>
      </c>
      <c r="T27" s="465">
        <v>0</v>
      </c>
      <c r="U27" s="465">
        <v>0</v>
      </c>
      <c r="V27" s="461">
        <v>42</v>
      </c>
      <c r="W27" s="461">
        <v>1440</v>
      </c>
      <c r="X27" s="461">
        <v>42</v>
      </c>
      <c r="Y27" s="461">
        <v>1440</v>
      </c>
      <c r="Z27" s="461">
        <v>60</v>
      </c>
      <c r="AA27" s="461">
        <v>1440</v>
      </c>
      <c r="AB27" s="466">
        <v>9</v>
      </c>
      <c r="AC27" s="467">
        <f t="shared" si="8"/>
        <v>0</v>
      </c>
      <c r="AD27" s="461">
        <v>0</v>
      </c>
      <c r="AE27" s="468" t="str">
        <f t="shared" si="9"/>
        <v>no data</v>
      </c>
      <c r="AF27" s="469">
        <f t="shared" si="10"/>
        <v>150.16666666666666</v>
      </c>
      <c r="AG27" s="468" t="str">
        <f t="shared" si="11"/>
        <v>no data</v>
      </c>
      <c r="AH27" s="470">
        <f t="shared" si="12"/>
        <v>0</v>
      </c>
      <c r="AI27" s="471" t="str">
        <f t="shared" si="13"/>
        <v>no data</v>
      </c>
      <c r="AJ27" s="438">
        <v>0</v>
      </c>
      <c r="AK27" s="472">
        <v>0</v>
      </c>
      <c r="AL27" s="473">
        <v>0</v>
      </c>
      <c r="AM27" s="441">
        <v>0</v>
      </c>
      <c r="AN27" s="86">
        <v>0</v>
      </c>
      <c r="AO27" s="474">
        <f t="shared" si="1"/>
        <v>0</v>
      </c>
      <c r="AP27" s="475" t="str">
        <f t="shared" si="14"/>
        <v>no data</v>
      </c>
      <c r="AQ27" s="473">
        <f t="shared" si="15"/>
        <v>0</v>
      </c>
      <c r="AR27" s="460">
        <v>0</v>
      </c>
      <c r="AS27" s="478">
        <v>0</v>
      </c>
      <c r="AT27" s="478">
        <v>0</v>
      </c>
      <c r="AU27" s="460">
        <v>0</v>
      </c>
      <c r="AV27" s="478">
        <v>0</v>
      </c>
      <c r="AW27" s="460">
        <v>0</v>
      </c>
      <c r="AX27" s="460">
        <v>9</v>
      </c>
      <c r="AY27" s="4"/>
      <c r="AZ27" s="479">
        <v>0</v>
      </c>
      <c r="BA27" s="479">
        <v>0</v>
      </c>
      <c r="BB27" s="479">
        <v>0</v>
      </c>
      <c r="BC27" s="479">
        <f t="shared" si="2"/>
        <v>0</v>
      </c>
      <c r="BD27" s="479" t="str">
        <f t="shared" si="3"/>
        <v>no data</v>
      </c>
      <c r="BE27" s="481">
        <f t="shared" si="4"/>
        <v>0</v>
      </c>
      <c r="BF27" s="496">
        <v>0</v>
      </c>
      <c r="BG27" s="441">
        <v>0</v>
      </c>
      <c r="BH27" s="485">
        <v>0</v>
      </c>
      <c r="BI27" s="497">
        <v>0</v>
      </c>
      <c r="BJ27" s="497">
        <v>0</v>
      </c>
      <c r="BK27" s="497">
        <v>0</v>
      </c>
      <c r="BL27" s="497">
        <v>988.38</v>
      </c>
      <c r="BM27" s="497">
        <v>0</v>
      </c>
      <c r="BN27" s="498">
        <v>0</v>
      </c>
      <c r="BO27" s="499">
        <v>0</v>
      </c>
      <c r="BP27" s="499">
        <v>0</v>
      </c>
      <c r="BQ27" s="485"/>
      <c r="BR27" s="499">
        <v>0</v>
      </c>
      <c r="BS27" s="499">
        <v>0</v>
      </c>
      <c r="BT27" s="486">
        <f t="shared" si="5"/>
        <v>0</v>
      </c>
      <c r="BU27" s="457">
        <v>0</v>
      </c>
      <c r="BV27" s="481">
        <v>0</v>
      </c>
      <c r="BW27" s="481">
        <v>0</v>
      </c>
      <c r="BX27" s="481">
        <v>0</v>
      </c>
      <c r="BY27" s="481">
        <v>0</v>
      </c>
    </row>
    <row r="28" spans="1:77">
      <c r="A28" s="728"/>
      <c r="B28" s="423">
        <v>43031</v>
      </c>
      <c r="C28" s="458">
        <v>76.86</v>
      </c>
      <c r="D28" s="459">
        <v>0.67989999999999995</v>
      </c>
      <c r="E28" s="461">
        <v>89</v>
      </c>
      <c r="F28" s="461">
        <v>68</v>
      </c>
      <c r="G28" s="461">
        <v>0</v>
      </c>
      <c r="H28" s="461">
        <v>0</v>
      </c>
      <c r="I28" s="461">
        <v>0</v>
      </c>
      <c r="J28" s="461">
        <v>0</v>
      </c>
      <c r="K28" s="493">
        <v>0</v>
      </c>
      <c r="L28" s="493">
        <v>0</v>
      </c>
      <c r="M28" s="493">
        <v>0</v>
      </c>
      <c r="N28" s="493">
        <v>0</v>
      </c>
      <c r="O28" s="493">
        <v>0</v>
      </c>
      <c r="P28" s="493">
        <v>0</v>
      </c>
      <c r="Q28" s="494">
        <v>3628</v>
      </c>
      <c r="R28" s="464">
        <v>0</v>
      </c>
      <c r="S28" s="464">
        <v>0</v>
      </c>
      <c r="T28" s="465">
        <v>0</v>
      </c>
      <c r="U28" s="465">
        <v>0</v>
      </c>
      <c r="V28" s="461">
        <v>42</v>
      </c>
      <c r="W28" s="461">
        <v>1440</v>
      </c>
      <c r="X28" s="461">
        <v>42</v>
      </c>
      <c r="Y28" s="461">
        <v>1440</v>
      </c>
      <c r="Z28" s="461">
        <v>60</v>
      </c>
      <c r="AA28" s="461">
        <v>1440</v>
      </c>
      <c r="AB28" s="466">
        <v>10</v>
      </c>
      <c r="AC28" s="467">
        <f t="shared" si="8"/>
        <v>0</v>
      </c>
      <c r="AD28" s="461">
        <v>0</v>
      </c>
      <c r="AE28" s="468" t="str">
        <f t="shared" si="9"/>
        <v>no data</v>
      </c>
      <c r="AF28" s="469">
        <f t="shared" si="10"/>
        <v>151.16666666666666</v>
      </c>
      <c r="AG28" s="468" t="str">
        <f t="shared" si="11"/>
        <v>no data</v>
      </c>
      <c r="AH28" s="470">
        <f t="shared" si="12"/>
        <v>0</v>
      </c>
      <c r="AI28" s="471" t="str">
        <f t="shared" si="13"/>
        <v>no data</v>
      </c>
      <c r="AJ28" s="438">
        <v>0</v>
      </c>
      <c r="AK28" s="472">
        <v>0</v>
      </c>
      <c r="AL28" s="473">
        <f t="shared" si="0"/>
        <v>0</v>
      </c>
      <c r="AM28" s="441">
        <v>0</v>
      </c>
      <c r="AN28" s="86">
        <v>0</v>
      </c>
      <c r="AO28" s="474">
        <f t="shared" si="1"/>
        <v>0</v>
      </c>
      <c r="AP28" s="475" t="str">
        <f t="shared" si="14"/>
        <v>no data</v>
      </c>
      <c r="AQ28" s="473">
        <f t="shared" si="15"/>
        <v>0</v>
      </c>
      <c r="AR28" s="460">
        <v>0</v>
      </c>
      <c r="AS28" s="478">
        <v>0</v>
      </c>
      <c r="AT28" s="460">
        <v>0</v>
      </c>
      <c r="AU28" s="460">
        <v>0</v>
      </c>
      <c r="AV28" s="478">
        <v>0</v>
      </c>
      <c r="AW28" s="460">
        <v>0</v>
      </c>
      <c r="AX28" s="460">
        <v>10</v>
      </c>
      <c r="AY28" s="4"/>
      <c r="AZ28" s="479">
        <v>0</v>
      </c>
      <c r="BA28" s="479">
        <v>0</v>
      </c>
      <c r="BB28" s="479">
        <v>0</v>
      </c>
      <c r="BC28" s="479">
        <f t="shared" si="2"/>
        <v>0</v>
      </c>
      <c r="BD28" s="479" t="str">
        <f t="shared" si="3"/>
        <v>no data</v>
      </c>
      <c r="BE28" s="481">
        <f t="shared" si="4"/>
        <v>0</v>
      </c>
      <c r="BF28" s="496">
        <v>0</v>
      </c>
      <c r="BG28" s="441">
        <v>0</v>
      </c>
      <c r="BH28" s="485">
        <v>0</v>
      </c>
      <c r="BI28" s="497">
        <v>0</v>
      </c>
      <c r="BJ28" s="497">
        <v>0</v>
      </c>
      <c r="BK28" s="497">
        <v>0</v>
      </c>
      <c r="BL28" s="500">
        <v>992.33</v>
      </c>
      <c r="BM28" s="497">
        <v>0</v>
      </c>
      <c r="BN28" s="498">
        <v>0</v>
      </c>
      <c r="BO28" s="499">
        <v>0</v>
      </c>
      <c r="BP28" s="499">
        <v>0</v>
      </c>
      <c r="BQ28" s="485"/>
      <c r="BR28" s="499">
        <v>0</v>
      </c>
      <c r="BS28" s="499">
        <v>0</v>
      </c>
      <c r="BT28" s="486">
        <f t="shared" si="5"/>
        <v>0</v>
      </c>
      <c r="BU28" s="457">
        <f t="shared" si="6"/>
        <v>0</v>
      </c>
      <c r="BV28" s="481">
        <v>0</v>
      </c>
      <c r="BW28" s="481">
        <v>0</v>
      </c>
      <c r="BX28" s="481">
        <v>0</v>
      </c>
      <c r="BY28" s="481">
        <v>0</v>
      </c>
    </row>
    <row r="29" spans="1:77">
      <c r="A29" s="728"/>
      <c r="B29" s="423">
        <v>43032</v>
      </c>
      <c r="C29" s="458">
        <v>77.66</v>
      </c>
      <c r="D29" s="459">
        <v>0.65469999999999995</v>
      </c>
      <c r="E29" s="461">
        <v>91</v>
      </c>
      <c r="F29" s="461">
        <v>68</v>
      </c>
      <c r="G29" s="461">
        <v>0</v>
      </c>
      <c r="H29" s="461">
        <v>0</v>
      </c>
      <c r="I29" s="461">
        <v>0</v>
      </c>
      <c r="J29" s="461">
        <v>0</v>
      </c>
      <c r="K29" s="493">
        <v>0</v>
      </c>
      <c r="L29" s="493">
        <v>0</v>
      </c>
      <c r="M29" s="493">
        <v>0</v>
      </c>
      <c r="N29" s="493">
        <v>0</v>
      </c>
      <c r="O29" s="493">
        <v>0</v>
      </c>
      <c r="P29" s="493">
        <v>0</v>
      </c>
      <c r="Q29" s="494">
        <v>3614</v>
      </c>
      <c r="R29" s="464">
        <v>0</v>
      </c>
      <c r="S29" s="464">
        <v>0</v>
      </c>
      <c r="T29" s="465">
        <v>0</v>
      </c>
      <c r="U29" s="465">
        <v>0</v>
      </c>
      <c r="V29" s="461">
        <v>42</v>
      </c>
      <c r="W29" s="461">
        <v>1440</v>
      </c>
      <c r="X29" s="461">
        <v>42</v>
      </c>
      <c r="Y29" s="461">
        <v>1440</v>
      </c>
      <c r="Z29" s="461">
        <v>60</v>
      </c>
      <c r="AA29" s="461">
        <v>1440</v>
      </c>
      <c r="AB29" s="466">
        <v>10</v>
      </c>
      <c r="AC29" s="467">
        <f t="shared" si="8"/>
        <v>0</v>
      </c>
      <c r="AD29" s="461">
        <v>0</v>
      </c>
      <c r="AE29" s="468" t="str">
        <f t="shared" si="9"/>
        <v>no data</v>
      </c>
      <c r="AF29" s="469">
        <f t="shared" si="10"/>
        <v>150.58333333333334</v>
      </c>
      <c r="AG29" s="468" t="str">
        <f t="shared" si="11"/>
        <v>no data</v>
      </c>
      <c r="AH29" s="470">
        <f t="shared" si="12"/>
        <v>0</v>
      </c>
      <c r="AI29" s="471" t="str">
        <f t="shared" si="13"/>
        <v>no data</v>
      </c>
      <c r="AJ29" s="438">
        <v>0</v>
      </c>
      <c r="AK29" s="472">
        <v>0</v>
      </c>
      <c r="AL29" s="473">
        <f t="shared" si="0"/>
        <v>0</v>
      </c>
      <c r="AM29" s="441">
        <v>0</v>
      </c>
      <c r="AN29" s="86">
        <v>0</v>
      </c>
      <c r="AO29" s="474">
        <f t="shared" si="1"/>
        <v>0</v>
      </c>
      <c r="AP29" s="475" t="str">
        <f t="shared" si="14"/>
        <v>no data</v>
      </c>
      <c r="AQ29" s="473">
        <f t="shared" si="15"/>
        <v>0</v>
      </c>
      <c r="AR29" s="460">
        <v>0</v>
      </c>
      <c r="AS29" s="478">
        <v>0</v>
      </c>
      <c r="AT29" s="478">
        <v>0</v>
      </c>
      <c r="AU29" s="460">
        <v>0</v>
      </c>
      <c r="AV29" s="478">
        <v>0</v>
      </c>
      <c r="AW29" s="460">
        <v>0</v>
      </c>
      <c r="AX29" s="460">
        <v>10</v>
      </c>
      <c r="AY29" s="4"/>
      <c r="AZ29" s="479">
        <v>0</v>
      </c>
      <c r="BA29" s="479">
        <v>0</v>
      </c>
      <c r="BB29" s="479">
        <v>0</v>
      </c>
      <c r="BC29" s="479">
        <f t="shared" si="2"/>
        <v>0</v>
      </c>
      <c r="BD29" s="479" t="str">
        <f t="shared" si="3"/>
        <v>no data</v>
      </c>
      <c r="BE29" s="481">
        <f t="shared" si="4"/>
        <v>0</v>
      </c>
      <c r="BF29" s="496">
        <v>0</v>
      </c>
      <c r="BG29" s="441">
        <v>0</v>
      </c>
      <c r="BH29" s="485">
        <v>0</v>
      </c>
      <c r="BI29" s="497">
        <v>0</v>
      </c>
      <c r="BJ29" s="497">
        <v>0</v>
      </c>
      <c r="BK29" s="497">
        <v>0</v>
      </c>
      <c r="BL29" s="500">
        <v>996.21</v>
      </c>
      <c r="BM29" s="485">
        <v>0</v>
      </c>
      <c r="BN29" s="498">
        <v>0</v>
      </c>
      <c r="BO29" s="499">
        <v>0</v>
      </c>
      <c r="BP29" s="499">
        <v>0</v>
      </c>
      <c r="BQ29" s="485"/>
      <c r="BR29" s="499">
        <v>0</v>
      </c>
      <c r="BS29" s="499">
        <v>0</v>
      </c>
      <c r="BT29" s="486">
        <f t="shared" si="5"/>
        <v>0</v>
      </c>
      <c r="BU29" s="457">
        <f t="shared" si="6"/>
        <v>0</v>
      </c>
      <c r="BV29" s="481">
        <v>0</v>
      </c>
      <c r="BW29" s="481">
        <v>0</v>
      </c>
      <c r="BX29" s="481">
        <v>0</v>
      </c>
      <c r="BY29" s="481">
        <v>0</v>
      </c>
    </row>
    <row r="30" spans="1:77">
      <c r="A30" s="728"/>
      <c r="B30" s="423">
        <v>43033</v>
      </c>
      <c r="C30" s="458">
        <v>77.959999999999994</v>
      </c>
      <c r="D30" s="459">
        <v>0.59289999999999998</v>
      </c>
      <c r="E30" s="461">
        <v>92</v>
      </c>
      <c r="F30" s="461">
        <v>67</v>
      </c>
      <c r="G30" s="461">
        <v>0</v>
      </c>
      <c r="H30" s="461">
        <v>0</v>
      </c>
      <c r="I30" s="461">
        <v>0</v>
      </c>
      <c r="J30" s="461">
        <v>0</v>
      </c>
      <c r="K30" s="493">
        <v>0</v>
      </c>
      <c r="L30" s="493">
        <v>0</v>
      </c>
      <c r="M30" s="493">
        <v>0</v>
      </c>
      <c r="N30" s="493">
        <v>0</v>
      </c>
      <c r="O30" s="493">
        <v>0</v>
      </c>
      <c r="P30" s="493">
        <v>0</v>
      </c>
      <c r="Q30" s="494">
        <v>3616</v>
      </c>
      <c r="R30" s="464">
        <v>0</v>
      </c>
      <c r="S30" s="464">
        <v>0</v>
      </c>
      <c r="T30" s="465">
        <v>0</v>
      </c>
      <c r="U30" s="465">
        <v>0</v>
      </c>
      <c r="V30" s="461">
        <v>42</v>
      </c>
      <c r="W30" s="461">
        <v>1440</v>
      </c>
      <c r="X30" s="461">
        <v>42</v>
      </c>
      <c r="Y30" s="461">
        <v>1440</v>
      </c>
      <c r="Z30" s="461">
        <v>60</v>
      </c>
      <c r="AA30" s="461">
        <v>1440</v>
      </c>
      <c r="AB30" s="466">
        <v>13</v>
      </c>
      <c r="AC30" s="467">
        <f t="shared" si="8"/>
        <v>0</v>
      </c>
      <c r="AD30" s="461">
        <v>0</v>
      </c>
      <c r="AE30" s="468" t="str">
        <f t="shared" si="9"/>
        <v>no data</v>
      </c>
      <c r="AF30" s="469">
        <f t="shared" si="10"/>
        <v>150.66666666666666</v>
      </c>
      <c r="AG30" s="468" t="str">
        <f t="shared" si="11"/>
        <v>no data</v>
      </c>
      <c r="AH30" s="470">
        <f t="shared" si="12"/>
        <v>0</v>
      </c>
      <c r="AI30" s="471" t="str">
        <f t="shared" si="13"/>
        <v>no data</v>
      </c>
      <c r="AJ30" s="438">
        <v>0</v>
      </c>
      <c r="AK30" s="473">
        <v>0</v>
      </c>
      <c r="AL30" s="473">
        <f t="shared" si="0"/>
        <v>0</v>
      </c>
      <c r="AM30" s="441">
        <v>0</v>
      </c>
      <c r="AN30" s="86">
        <v>0</v>
      </c>
      <c r="AO30" s="474">
        <f t="shared" si="1"/>
        <v>0</v>
      </c>
      <c r="AP30" s="475" t="str">
        <f t="shared" si="14"/>
        <v>no data</v>
      </c>
      <c r="AQ30" s="473">
        <f t="shared" si="15"/>
        <v>0</v>
      </c>
      <c r="AR30" s="460">
        <v>0</v>
      </c>
      <c r="AS30" s="478">
        <v>0</v>
      </c>
      <c r="AT30" s="478">
        <v>0</v>
      </c>
      <c r="AU30" s="460">
        <v>0</v>
      </c>
      <c r="AV30" s="478">
        <v>0</v>
      </c>
      <c r="AW30" s="460">
        <v>0</v>
      </c>
      <c r="AX30" s="460">
        <v>13</v>
      </c>
      <c r="AY30" s="4"/>
      <c r="AZ30" s="479">
        <v>0</v>
      </c>
      <c r="BA30" s="479">
        <v>0</v>
      </c>
      <c r="BB30" s="479">
        <v>0</v>
      </c>
      <c r="BC30" s="479">
        <f t="shared" si="2"/>
        <v>0</v>
      </c>
      <c r="BD30" s="479" t="str">
        <f t="shared" si="3"/>
        <v>no data</v>
      </c>
      <c r="BE30" s="481">
        <f t="shared" si="4"/>
        <v>0</v>
      </c>
      <c r="BF30" s="496">
        <v>0</v>
      </c>
      <c r="BG30" s="441">
        <v>0</v>
      </c>
      <c r="BH30" s="485">
        <v>0</v>
      </c>
      <c r="BI30" s="497">
        <v>0</v>
      </c>
      <c r="BJ30" s="500">
        <v>0</v>
      </c>
      <c r="BK30" s="497">
        <v>0</v>
      </c>
      <c r="BL30" s="497">
        <v>996.8</v>
      </c>
      <c r="BM30" s="497">
        <v>0</v>
      </c>
      <c r="BN30" s="498">
        <v>0</v>
      </c>
      <c r="BO30" s="499">
        <v>0</v>
      </c>
      <c r="BP30" s="485">
        <v>0</v>
      </c>
      <c r="BQ30" s="485">
        <v>0</v>
      </c>
      <c r="BR30" s="499">
        <v>0</v>
      </c>
      <c r="BS30" s="479">
        <v>0</v>
      </c>
      <c r="BT30" s="486">
        <f t="shared" si="5"/>
        <v>0</v>
      </c>
      <c r="BU30" s="457">
        <f t="shared" si="6"/>
        <v>0</v>
      </c>
      <c r="BV30" s="481">
        <v>0</v>
      </c>
      <c r="BW30" s="481">
        <v>0</v>
      </c>
      <c r="BX30" s="481">
        <v>0</v>
      </c>
      <c r="BY30" s="481">
        <v>0</v>
      </c>
    </row>
    <row r="31" spans="1:77">
      <c r="A31" s="728"/>
      <c r="B31" s="423">
        <v>43034</v>
      </c>
      <c r="C31" s="458">
        <v>76.599999999999994</v>
      </c>
      <c r="D31" s="459">
        <v>0.53700000000000003</v>
      </c>
      <c r="E31" s="461">
        <v>89</v>
      </c>
      <c r="F31" s="461">
        <v>65</v>
      </c>
      <c r="G31" s="461">
        <v>6</v>
      </c>
      <c r="H31" s="461">
        <v>30</v>
      </c>
      <c r="I31" s="461">
        <v>0</v>
      </c>
      <c r="J31" s="461">
        <v>0</v>
      </c>
      <c r="K31" s="492">
        <v>0</v>
      </c>
      <c r="L31" s="492">
        <v>0</v>
      </c>
      <c r="M31" s="492">
        <v>0</v>
      </c>
      <c r="N31" s="492">
        <v>0</v>
      </c>
      <c r="O31" s="492">
        <v>0</v>
      </c>
      <c r="P31" s="492">
        <v>0</v>
      </c>
      <c r="Q31" s="494">
        <v>3628</v>
      </c>
      <c r="R31" s="501">
        <v>534</v>
      </c>
      <c r="S31" s="464">
        <v>534</v>
      </c>
      <c r="T31" s="465">
        <v>535</v>
      </c>
      <c r="U31" s="465">
        <v>565</v>
      </c>
      <c r="V31" s="461">
        <v>44</v>
      </c>
      <c r="W31" s="461">
        <v>885</v>
      </c>
      <c r="X31" s="461">
        <v>44</v>
      </c>
      <c r="Y31" s="461">
        <v>1440</v>
      </c>
      <c r="Z31" s="461">
        <v>60</v>
      </c>
      <c r="AA31" s="461">
        <v>1029</v>
      </c>
      <c r="AB31" s="466">
        <f t="shared" si="7"/>
        <v>40</v>
      </c>
      <c r="AC31" s="467">
        <f t="shared" si="8"/>
        <v>1</v>
      </c>
      <c r="AD31" s="461">
        <v>77</v>
      </c>
      <c r="AE31" s="468">
        <f t="shared" si="9"/>
        <v>0.30573593073593075</v>
      </c>
      <c r="AF31" s="469">
        <f t="shared" si="10"/>
        <v>151.16666666666666</v>
      </c>
      <c r="AG31" s="468">
        <f t="shared" si="11"/>
        <v>0.14746416758544653</v>
      </c>
      <c r="AH31" s="470">
        <f t="shared" si="12"/>
        <v>0.23029279279279283</v>
      </c>
      <c r="AI31" s="471">
        <f t="shared" si="13"/>
        <v>0.15850225225225231</v>
      </c>
      <c r="AJ31" s="441">
        <v>0</v>
      </c>
      <c r="AK31" s="473">
        <v>0</v>
      </c>
      <c r="AL31" s="473">
        <f t="shared" si="0"/>
        <v>0</v>
      </c>
      <c r="AM31" s="441">
        <v>5.0750000000000002</v>
      </c>
      <c r="AN31" s="86">
        <v>948.41200000000003</v>
      </c>
      <c r="AO31" s="474">
        <f t="shared" si="1"/>
        <v>4813.1909000000005</v>
      </c>
      <c r="AP31" s="475">
        <f t="shared" si="14"/>
        <v>8996.6185046728988</v>
      </c>
      <c r="AQ31" s="473">
        <f t="shared" si="15"/>
        <v>22.25</v>
      </c>
      <c r="AR31" s="460">
        <v>18</v>
      </c>
      <c r="AS31" s="478">
        <v>165</v>
      </c>
      <c r="AT31" s="478">
        <v>0</v>
      </c>
      <c r="AU31" s="460">
        <v>0</v>
      </c>
      <c r="AV31" s="478">
        <v>30</v>
      </c>
      <c r="AW31" s="460">
        <v>411</v>
      </c>
      <c r="AX31" s="460">
        <v>10</v>
      </c>
      <c r="AY31" s="4"/>
      <c r="AZ31" s="479">
        <v>366</v>
      </c>
      <c r="BA31" s="479">
        <v>0</v>
      </c>
      <c r="BB31" s="479">
        <v>199</v>
      </c>
      <c r="BC31" s="479">
        <f t="shared" si="2"/>
        <v>-366</v>
      </c>
      <c r="BD31" s="479">
        <f t="shared" si="3"/>
        <v>8996.6185046728988</v>
      </c>
      <c r="BE31" s="481">
        <f t="shared" si="4"/>
        <v>8.2916666666666661</v>
      </c>
      <c r="BF31" s="496">
        <v>0.79200000000000004</v>
      </c>
      <c r="BG31" s="441">
        <v>0</v>
      </c>
      <c r="BH31" s="502">
        <v>24</v>
      </c>
      <c r="BI31" s="485">
        <v>25.4</v>
      </c>
      <c r="BJ31" s="497">
        <v>0</v>
      </c>
      <c r="BK31" s="497">
        <v>0</v>
      </c>
      <c r="BL31" s="497">
        <v>992.1</v>
      </c>
      <c r="BM31" s="485">
        <v>50.1</v>
      </c>
      <c r="BN31" s="498">
        <v>0</v>
      </c>
      <c r="BO31" s="499">
        <v>94.1</v>
      </c>
      <c r="BP31" s="485">
        <v>0</v>
      </c>
      <c r="BQ31" s="485"/>
      <c r="BR31" s="499">
        <v>12389</v>
      </c>
      <c r="BS31" s="479">
        <v>0</v>
      </c>
      <c r="BT31" s="486">
        <v>0</v>
      </c>
      <c r="BU31" s="457">
        <f t="shared" si="6"/>
        <v>0.79200000000000004</v>
      </c>
      <c r="BV31" s="481">
        <v>6.75</v>
      </c>
      <c r="BW31" s="481">
        <v>0</v>
      </c>
      <c r="BX31" s="481">
        <v>5.25</v>
      </c>
      <c r="BY31" s="481">
        <v>10</v>
      </c>
    </row>
    <row r="32" spans="1:77">
      <c r="A32" s="728"/>
      <c r="B32" s="423">
        <v>43035</v>
      </c>
      <c r="C32" s="473">
        <v>76</v>
      </c>
      <c r="D32" s="459">
        <v>0.6</v>
      </c>
      <c r="E32" s="460">
        <v>90</v>
      </c>
      <c r="F32" s="460">
        <v>63</v>
      </c>
      <c r="G32" s="461">
        <v>24</v>
      </c>
      <c r="H32" s="461">
        <v>0</v>
      </c>
      <c r="I32" s="461">
        <v>0</v>
      </c>
      <c r="J32" s="461">
        <v>0</v>
      </c>
      <c r="K32" s="492">
        <v>0</v>
      </c>
      <c r="L32" s="492">
        <v>0</v>
      </c>
      <c r="M32" s="492">
        <v>0</v>
      </c>
      <c r="N32" s="492">
        <v>0</v>
      </c>
      <c r="O32" s="492">
        <v>0</v>
      </c>
      <c r="P32" s="492">
        <v>0</v>
      </c>
      <c r="Q32" s="492">
        <v>3633</v>
      </c>
      <c r="R32" s="464">
        <v>1766.5</v>
      </c>
      <c r="S32" s="464">
        <v>1766.5</v>
      </c>
      <c r="T32" s="465">
        <v>1744</v>
      </c>
      <c r="U32" s="465">
        <v>1823</v>
      </c>
      <c r="V32" s="461">
        <v>45</v>
      </c>
      <c r="W32" s="461">
        <v>0</v>
      </c>
      <c r="X32" s="461">
        <v>45</v>
      </c>
      <c r="Y32" s="461">
        <v>1440</v>
      </c>
      <c r="Z32" s="461">
        <v>60</v>
      </c>
      <c r="AA32" s="461">
        <v>0</v>
      </c>
      <c r="AB32" s="466">
        <f t="shared" si="7"/>
        <v>79</v>
      </c>
      <c r="AC32" s="467">
        <f t="shared" si="8"/>
        <v>-22.5</v>
      </c>
      <c r="AD32" s="461">
        <v>78</v>
      </c>
      <c r="AE32" s="468">
        <f t="shared" si="9"/>
        <v>0.97382478632478631</v>
      </c>
      <c r="AF32" s="469">
        <f t="shared" si="10"/>
        <v>151.375</v>
      </c>
      <c r="AG32" s="468">
        <f t="shared" si="11"/>
        <v>0.48004404073768236</v>
      </c>
      <c r="AH32" s="470">
        <f t="shared" si="12"/>
        <v>0.7</v>
      </c>
      <c r="AI32" s="471">
        <f t="shared" si="13"/>
        <v>0.5</v>
      </c>
      <c r="AJ32" s="441">
        <v>0</v>
      </c>
      <c r="AK32" s="473">
        <v>0</v>
      </c>
      <c r="AL32" s="473">
        <f t="shared" si="0"/>
        <v>0</v>
      </c>
      <c r="AM32" s="441">
        <v>16.196000000000002</v>
      </c>
      <c r="AN32" s="86">
        <v>945</v>
      </c>
      <c r="AO32" s="474">
        <f t="shared" si="1"/>
        <v>15305.220000000001</v>
      </c>
      <c r="AP32" s="475">
        <f t="shared" si="14"/>
        <v>8775.9288990825698</v>
      </c>
      <c r="AQ32" s="473">
        <f t="shared" si="15"/>
        <v>73.604166666666671</v>
      </c>
      <c r="AR32" s="460">
        <v>0</v>
      </c>
      <c r="AS32" s="478">
        <v>0</v>
      </c>
      <c r="AT32" s="460">
        <v>0</v>
      </c>
      <c r="AU32" s="460">
        <v>0</v>
      </c>
      <c r="AV32" s="478">
        <v>30</v>
      </c>
      <c r="AW32" s="460">
        <v>1440</v>
      </c>
      <c r="AX32" s="460">
        <v>0</v>
      </c>
      <c r="AY32" s="4"/>
      <c r="AZ32" s="479">
        <v>1088</v>
      </c>
      <c r="BA32" s="479">
        <v>0</v>
      </c>
      <c r="BB32" s="479">
        <v>735</v>
      </c>
      <c r="BC32" s="479">
        <f t="shared" si="2"/>
        <v>-1088</v>
      </c>
      <c r="BD32" s="479">
        <f t="shared" si="3"/>
        <v>8775.9288990825698</v>
      </c>
      <c r="BE32" s="481">
        <f t="shared" si="4"/>
        <v>30.625</v>
      </c>
      <c r="BF32" s="496">
        <v>2.5640000000000001</v>
      </c>
      <c r="BG32" s="441">
        <v>0</v>
      </c>
      <c r="BH32" s="485">
        <v>24</v>
      </c>
      <c r="BI32" s="497">
        <v>28.7</v>
      </c>
      <c r="BJ32" s="497">
        <v>0</v>
      </c>
      <c r="BK32" s="497">
        <v>0</v>
      </c>
      <c r="BL32" s="497">
        <v>996.6</v>
      </c>
      <c r="BM32" s="497">
        <v>50.12</v>
      </c>
      <c r="BN32" s="498">
        <v>0</v>
      </c>
      <c r="BO32" s="497">
        <v>93.76</v>
      </c>
      <c r="BP32" s="485">
        <v>0</v>
      </c>
      <c r="BQ32" s="485"/>
      <c r="BR32" s="479">
        <v>12433</v>
      </c>
      <c r="BS32" s="479">
        <v>0</v>
      </c>
      <c r="BT32" s="486">
        <f t="shared" si="5"/>
        <v>-12433</v>
      </c>
      <c r="BU32" s="457">
        <f t="shared" si="6"/>
        <v>2.5640000000000001</v>
      </c>
      <c r="BV32" s="481">
        <v>24</v>
      </c>
      <c r="BW32" s="481">
        <v>0</v>
      </c>
      <c r="BX32" s="481">
        <v>24</v>
      </c>
      <c r="BY32" s="481">
        <v>5.4</v>
      </c>
    </row>
    <row r="33" spans="1:77">
      <c r="A33" s="728"/>
      <c r="B33" s="423">
        <v>43036</v>
      </c>
      <c r="C33" s="458">
        <v>77</v>
      </c>
      <c r="D33" s="459">
        <v>0.62</v>
      </c>
      <c r="E33" s="460">
        <v>88</v>
      </c>
      <c r="F33" s="460">
        <v>67</v>
      </c>
      <c r="G33" s="461">
        <v>24</v>
      </c>
      <c r="H33" s="461">
        <v>0</v>
      </c>
      <c r="I33" s="461">
        <v>0</v>
      </c>
      <c r="J33" s="461">
        <v>0</v>
      </c>
      <c r="K33" s="492">
        <v>0</v>
      </c>
      <c r="L33" s="492">
        <v>0</v>
      </c>
      <c r="M33" s="492">
        <v>0</v>
      </c>
      <c r="N33" s="492">
        <v>0</v>
      </c>
      <c r="O33" s="492">
        <v>0</v>
      </c>
      <c r="P33" s="492">
        <v>0</v>
      </c>
      <c r="Q33" s="492">
        <v>3629</v>
      </c>
      <c r="R33" s="464">
        <v>1726</v>
      </c>
      <c r="S33" s="464">
        <v>1726</v>
      </c>
      <c r="T33" s="465">
        <v>1698</v>
      </c>
      <c r="U33" s="465">
        <v>1776</v>
      </c>
      <c r="V33" s="461">
        <v>45</v>
      </c>
      <c r="W33" s="461">
        <v>0</v>
      </c>
      <c r="X33" s="461">
        <v>45</v>
      </c>
      <c r="Y33" s="460">
        <v>1440</v>
      </c>
      <c r="Z33" s="461">
        <v>60</v>
      </c>
      <c r="AA33" s="460">
        <v>0</v>
      </c>
      <c r="AB33" s="466">
        <f t="shared" si="7"/>
        <v>78</v>
      </c>
      <c r="AC33" s="467">
        <f t="shared" si="8"/>
        <v>-28</v>
      </c>
      <c r="AD33" s="460">
        <v>76</v>
      </c>
      <c r="AE33" s="468">
        <f t="shared" si="9"/>
        <v>0.97368421052631582</v>
      </c>
      <c r="AF33" s="469">
        <f t="shared" si="10"/>
        <v>151.20833333333334</v>
      </c>
      <c r="AG33" s="468">
        <f t="shared" si="11"/>
        <v>0.46789749242215484</v>
      </c>
      <c r="AH33" s="470">
        <f t="shared" si="12"/>
        <v>0.7</v>
      </c>
      <c r="AI33" s="471">
        <f t="shared" si="13"/>
        <v>0.49333333333333329</v>
      </c>
      <c r="AJ33" s="441">
        <v>0</v>
      </c>
      <c r="AK33" s="473">
        <v>0</v>
      </c>
      <c r="AL33" s="473">
        <f t="shared" si="0"/>
        <v>0</v>
      </c>
      <c r="AM33" s="441">
        <v>15.73541</v>
      </c>
      <c r="AN33" s="86">
        <v>944</v>
      </c>
      <c r="AO33" s="474">
        <f t="shared" si="1"/>
        <v>14854.22704</v>
      </c>
      <c r="AP33" s="475">
        <f t="shared" si="14"/>
        <v>8748.0724617196702</v>
      </c>
      <c r="AQ33" s="473">
        <f t="shared" si="15"/>
        <v>71.916666666666671</v>
      </c>
      <c r="AR33" s="460">
        <v>0</v>
      </c>
      <c r="AS33" s="478">
        <v>0</v>
      </c>
      <c r="AT33" s="478">
        <v>0</v>
      </c>
      <c r="AU33" s="460">
        <v>0</v>
      </c>
      <c r="AV33" s="478">
        <v>31</v>
      </c>
      <c r="AW33" s="460">
        <v>1440</v>
      </c>
      <c r="AX33" s="460">
        <v>0</v>
      </c>
      <c r="AY33" s="4"/>
      <c r="AZ33" s="479">
        <v>1073</v>
      </c>
      <c r="BA33" s="479">
        <v>0</v>
      </c>
      <c r="BB33" s="479">
        <v>698</v>
      </c>
      <c r="BC33" s="479">
        <f t="shared" si="2"/>
        <v>-1073</v>
      </c>
      <c r="BD33" s="479">
        <f t="shared" si="3"/>
        <v>8748.0724617196702</v>
      </c>
      <c r="BE33" s="481">
        <f t="shared" si="4"/>
        <v>29.083333333333332</v>
      </c>
      <c r="BF33" s="496">
        <v>2.2189999999999999</v>
      </c>
      <c r="BG33" s="441">
        <v>0</v>
      </c>
      <c r="BH33" s="485">
        <v>24</v>
      </c>
      <c r="BI33" s="497">
        <v>28.6</v>
      </c>
      <c r="BJ33" s="497">
        <v>0</v>
      </c>
      <c r="BK33" s="497">
        <v>0</v>
      </c>
      <c r="BL33" s="483">
        <v>996.7</v>
      </c>
      <c r="BM33" s="497">
        <v>50.1</v>
      </c>
      <c r="BN33" s="498">
        <v>0</v>
      </c>
      <c r="BO33" s="497">
        <v>93.62</v>
      </c>
      <c r="BP33" s="485">
        <v>0</v>
      </c>
      <c r="BQ33" s="485"/>
      <c r="BR33" s="479">
        <v>12519</v>
      </c>
      <c r="BS33" s="479">
        <v>0</v>
      </c>
      <c r="BT33" s="486">
        <f t="shared" si="5"/>
        <v>-12519</v>
      </c>
      <c r="BU33" s="457">
        <f t="shared" si="6"/>
        <v>2.2189999999999999</v>
      </c>
      <c r="BV33" s="481">
        <v>24</v>
      </c>
      <c r="BW33" s="481">
        <v>0</v>
      </c>
      <c r="BX33" s="481">
        <v>24</v>
      </c>
      <c r="BY33" s="481">
        <v>5.6</v>
      </c>
    </row>
    <row r="34" spans="1:77" ht="12.75" customHeight="1">
      <c r="A34" s="718" t="s">
        <v>338</v>
      </c>
      <c r="B34" s="24">
        <v>43037</v>
      </c>
      <c r="C34" s="25">
        <v>76.2</v>
      </c>
      <c r="D34" s="345">
        <v>0.61099999999999999</v>
      </c>
      <c r="E34" s="27">
        <v>89</v>
      </c>
      <c r="F34" s="27">
        <v>65</v>
      </c>
      <c r="G34" s="28">
        <v>18</v>
      </c>
      <c r="H34" s="28">
        <v>15</v>
      </c>
      <c r="I34" s="28">
        <v>0</v>
      </c>
      <c r="J34" s="28">
        <v>0</v>
      </c>
      <c r="K34" s="29">
        <v>0</v>
      </c>
      <c r="L34" s="29">
        <v>0</v>
      </c>
      <c r="M34" s="29">
        <v>0</v>
      </c>
      <c r="N34" s="29">
        <v>0</v>
      </c>
      <c r="O34" s="29">
        <v>0</v>
      </c>
      <c r="P34" s="29">
        <v>0</v>
      </c>
      <c r="Q34" s="29">
        <v>3627</v>
      </c>
      <c r="R34" s="30">
        <v>1187</v>
      </c>
      <c r="S34" s="30">
        <v>1187</v>
      </c>
      <c r="T34" s="31">
        <v>1171</v>
      </c>
      <c r="U34" s="31">
        <v>1228</v>
      </c>
      <c r="V34" s="28">
        <v>45</v>
      </c>
      <c r="W34" s="28">
        <v>389</v>
      </c>
      <c r="X34" s="28">
        <v>45</v>
      </c>
      <c r="Y34" s="28">
        <v>1440</v>
      </c>
      <c r="Z34" s="28">
        <v>60</v>
      </c>
      <c r="AA34" s="27">
        <v>469</v>
      </c>
      <c r="AB34" s="32">
        <f>U34-T34+AX34</f>
        <v>63</v>
      </c>
      <c r="AC34" s="33">
        <f>T34-S34</f>
        <v>-16</v>
      </c>
      <c r="AD34" s="27">
        <v>75</v>
      </c>
      <c r="AE34" s="34">
        <f>IF(AD34&gt;0, U34/(AD34*24),"no data")</f>
        <v>0.68222222222222217</v>
      </c>
      <c r="AF34" s="35">
        <f>IF(Q34&gt;0,Q34/24,"no data")</f>
        <v>151.125</v>
      </c>
      <c r="AG34" s="34">
        <f>IF(T34&gt;0,(T34/Q34),"no data")</f>
        <v>0.32285635511441962</v>
      </c>
      <c r="AH34" s="36">
        <f>(1440-((V34*W34)+(X34*Y34)+(Z34*AA34))/(V34+X34+Z34))/1440</f>
        <v>0.48868055555555556</v>
      </c>
      <c r="AI34" s="37">
        <f>IF(T34&gt;0,(1440-((W34*V34+AR34*AS34)+(Y34*X34+AT34*AU34)+(Z34*AA34+AV34*AW34))/(V34+X34+Z34))/1440,"no data")</f>
        <v>0.32882407407407405</v>
      </c>
      <c r="AJ34" s="49">
        <v>0</v>
      </c>
      <c r="AK34" s="40">
        <v>0</v>
      </c>
      <c r="AL34" s="40">
        <f t="shared" si="0"/>
        <v>0</v>
      </c>
      <c r="AM34" s="49">
        <v>10.865</v>
      </c>
      <c r="AN34" s="86">
        <v>943</v>
      </c>
      <c r="AO34" s="42">
        <f t="shared" si="1"/>
        <v>10245.695</v>
      </c>
      <c r="AP34" s="43">
        <f>IF(T34&gt;0,((((AJ34*AK34)+(AM34*AN34))/(T34*1000))*1000000),"no data")</f>
        <v>8749.5260461144317</v>
      </c>
      <c r="AQ34" s="40">
        <f>R34/24</f>
        <v>49.458333333333336</v>
      </c>
      <c r="AR34" s="27">
        <v>34</v>
      </c>
      <c r="AS34" s="45">
        <v>16</v>
      </c>
      <c r="AT34" s="45">
        <v>0</v>
      </c>
      <c r="AU34" s="27">
        <v>0</v>
      </c>
      <c r="AV34" s="45">
        <v>35</v>
      </c>
      <c r="AW34" s="27">
        <v>971</v>
      </c>
      <c r="AX34" s="27">
        <v>6</v>
      </c>
      <c r="AY34" s="4"/>
      <c r="AZ34" s="46">
        <v>820</v>
      </c>
      <c r="BA34" s="46">
        <v>0</v>
      </c>
      <c r="BB34" s="46">
        <v>408</v>
      </c>
      <c r="BC34" s="46">
        <f t="shared" si="2"/>
        <v>-820</v>
      </c>
      <c r="BD34" s="46">
        <f t="shared" si="3"/>
        <v>8749.5260461144317</v>
      </c>
      <c r="BE34" s="136">
        <f t="shared" si="4"/>
        <v>17</v>
      </c>
      <c r="BF34" s="48">
        <v>0.89900000000000002</v>
      </c>
      <c r="BG34" s="49">
        <v>0</v>
      </c>
      <c r="BH34" s="50">
        <v>24</v>
      </c>
      <c r="BI34" s="51">
        <v>21.9</v>
      </c>
      <c r="BJ34" s="50">
        <v>0</v>
      </c>
      <c r="BK34" s="50">
        <v>0</v>
      </c>
      <c r="BL34" s="52">
        <v>998.7</v>
      </c>
      <c r="BM34" s="50">
        <v>50.09</v>
      </c>
      <c r="BN34" s="53">
        <v>0</v>
      </c>
      <c r="BO34" s="51">
        <v>93.1</v>
      </c>
      <c r="BP34" s="50">
        <v>0</v>
      </c>
      <c r="BQ34" s="54"/>
      <c r="BR34" s="46">
        <v>12538</v>
      </c>
      <c r="BS34" s="46">
        <v>0</v>
      </c>
      <c r="BT34" s="56">
        <f t="shared" si="5"/>
        <v>-12538</v>
      </c>
      <c r="BU34" s="111">
        <f t="shared" si="6"/>
        <v>0.89900000000000002</v>
      </c>
      <c r="BV34" s="47">
        <v>10.34</v>
      </c>
      <c r="BW34" s="47">
        <v>0</v>
      </c>
      <c r="BX34" s="47">
        <v>18.23</v>
      </c>
      <c r="BY34" s="47">
        <v>7.18</v>
      </c>
    </row>
    <row r="35" spans="1:77">
      <c r="A35" s="718"/>
      <c r="B35" s="24">
        <v>43038</v>
      </c>
      <c r="C35" s="25">
        <v>74.7</v>
      </c>
      <c r="D35" s="345">
        <v>0.68899999999999995</v>
      </c>
      <c r="E35" s="27">
        <v>86</v>
      </c>
      <c r="F35" s="27">
        <v>66</v>
      </c>
      <c r="G35" s="28">
        <v>5</v>
      </c>
      <c r="H35" s="28">
        <v>42</v>
      </c>
      <c r="I35" s="28">
        <v>0</v>
      </c>
      <c r="J35" s="28">
        <v>0</v>
      </c>
      <c r="K35" s="29">
        <v>0</v>
      </c>
      <c r="L35" s="29">
        <v>0</v>
      </c>
      <c r="M35" s="29">
        <v>0</v>
      </c>
      <c r="N35" s="29">
        <v>0</v>
      </c>
      <c r="O35" s="29">
        <v>0</v>
      </c>
      <c r="P35" s="29">
        <v>0</v>
      </c>
      <c r="Q35" s="29">
        <v>3643</v>
      </c>
      <c r="R35" s="30">
        <v>399</v>
      </c>
      <c r="S35" s="30">
        <v>399</v>
      </c>
      <c r="T35" s="31">
        <v>373</v>
      </c>
      <c r="U35" s="31">
        <v>392</v>
      </c>
      <c r="V35" s="28">
        <v>45</v>
      </c>
      <c r="W35" s="28">
        <v>1020</v>
      </c>
      <c r="X35" s="28">
        <v>45</v>
      </c>
      <c r="Y35" s="28">
        <v>1440</v>
      </c>
      <c r="Z35" s="28">
        <v>60</v>
      </c>
      <c r="AA35" s="27">
        <v>1108</v>
      </c>
      <c r="AB35" s="32">
        <f>U35-T35+AX35</f>
        <v>35</v>
      </c>
      <c r="AC35" s="33">
        <f>T35-S35</f>
        <v>-26</v>
      </c>
      <c r="AD35" s="27">
        <v>65</v>
      </c>
      <c r="AE35" s="34">
        <f>IF(AD35&gt;0, U35/(AD35*24),"no data")</f>
        <v>0.25128205128205128</v>
      </c>
      <c r="AF35" s="35">
        <f>IF(Q35&gt;0,Q35/24,"no data")</f>
        <v>151.79166666666666</v>
      </c>
      <c r="AG35" s="34">
        <f>IF(T35&gt;0,(T35/Q35),"no data")</f>
        <v>0.10238814164150425</v>
      </c>
      <c r="AH35" s="36">
        <f>(1440-((V35*W35)+(X35*Y35)+(Z35*AA35))/(V35+X35+Z35))/1440</f>
        <v>0.1797222222222222</v>
      </c>
      <c r="AI35" s="37">
        <f>IF(T35&gt;0,(1440-((W35*V35+AR35*AS35)+(Y35*X35+AT35*AU35)+(Z35*AA35+AV35*AW35))/(V35+X35+Z35))/1440,"no data")</f>
        <v>0.10957407407407405</v>
      </c>
      <c r="AJ35" s="49">
        <v>0</v>
      </c>
      <c r="AK35" s="40">
        <v>0</v>
      </c>
      <c r="AL35" s="40">
        <f t="shared" si="0"/>
        <v>0</v>
      </c>
      <c r="AM35" s="49">
        <v>3.641</v>
      </c>
      <c r="AN35" s="86">
        <v>945</v>
      </c>
      <c r="AO35" s="42">
        <f t="shared" si="1"/>
        <v>3440.7449999999999</v>
      </c>
      <c r="AP35" s="43">
        <f>IF(T35&gt;0,((((AJ35*AK35)+(AM35*AN35))/(T35*1000))*1000000),"no data")</f>
        <v>9224.5174262734581</v>
      </c>
      <c r="AQ35" s="40">
        <f>R35/24</f>
        <v>16.625</v>
      </c>
      <c r="AR35" s="27">
        <v>24</v>
      </c>
      <c r="AS35" s="45">
        <v>78</v>
      </c>
      <c r="AT35" s="45">
        <v>0</v>
      </c>
      <c r="AU35" s="27">
        <v>0</v>
      </c>
      <c r="AV35" s="45">
        <v>40</v>
      </c>
      <c r="AW35" s="27">
        <v>332</v>
      </c>
      <c r="AX35" s="27">
        <v>16</v>
      </c>
      <c r="AY35" s="4"/>
      <c r="AZ35" s="46">
        <v>284</v>
      </c>
      <c r="BA35" s="46">
        <v>0</v>
      </c>
      <c r="BB35" s="46">
        <v>108</v>
      </c>
      <c r="BC35" s="46">
        <f t="shared" si="2"/>
        <v>-284</v>
      </c>
      <c r="BD35" s="46">
        <f t="shared" si="3"/>
        <v>9224.5174262734581</v>
      </c>
      <c r="BE35" s="136">
        <f t="shared" si="4"/>
        <v>4.5</v>
      </c>
      <c r="BF35" s="48">
        <v>0</v>
      </c>
      <c r="BG35" s="49">
        <v>0</v>
      </c>
      <c r="BH35" s="50">
        <v>24</v>
      </c>
      <c r="BI35" s="50">
        <v>26.7</v>
      </c>
      <c r="BJ35" s="51">
        <v>0</v>
      </c>
      <c r="BK35" s="50">
        <v>0</v>
      </c>
      <c r="BL35" s="52">
        <v>988.88</v>
      </c>
      <c r="BM35" s="50">
        <v>50.14</v>
      </c>
      <c r="BN35" s="53">
        <v>0</v>
      </c>
      <c r="BO35" s="61">
        <v>94.3</v>
      </c>
      <c r="BP35" s="50">
        <v>0</v>
      </c>
      <c r="BQ35" s="54"/>
      <c r="BR35" s="46">
        <v>12514</v>
      </c>
      <c r="BS35" s="46">
        <v>0</v>
      </c>
      <c r="BT35" s="56">
        <f t="shared" si="5"/>
        <v>-12514</v>
      </c>
      <c r="BU35" s="111">
        <f t="shared" si="6"/>
        <v>0</v>
      </c>
      <c r="BV35" s="47">
        <v>0</v>
      </c>
      <c r="BW35" s="47">
        <v>0</v>
      </c>
      <c r="BX35" s="47">
        <v>5.0999999999999996</v>
      </c>
      <c r="BY35" s="47">
        <v>3.27</v>
      </c>
    </row>
    <row r="36" spans="1:77">
      <c r="A36" s="718"/>
      <c r="B36" s="24">
        <v>43039</v>
      </c>
      <c r="C36" s="25">
        <v>76.099999999999994</v>
      </c>
      <c r="D36" s="345">
        <v>0.65500000000000003</v>
      </c>
      <c r="E36" s="27">
        <v>87</v>
      </c>
      <c r="F36" s="27">
        <v>66</v>
      </c>
      <c r="G36" s="28">
        <v>24</v>
      </c>
      <c r="H36" s="28">
        <v>0</v>
      </c>
      <c r="I36" s="28">
        <v>0</v>
      </c>
      <c r="J36" s="28">
        <v>0</v>
      </c>
      <c r="K36" s="29">
        <v>0</v>
      </c>
      <c r="L36" s="29">
        <v>0</v>
      </c>
      <c r="M36" s="29">
        <v>0</v>
      </c>
      <c r="N36" s="29">
        <v>0</v>
      </c>
      <c r="O36" s="29">
        <v>0</v>
      </c>
      <c r="P36" s="29">
        <v>0</v>
      </c>
      <c r="Q36" s="29">
        <v>3633</v>
      </c>
      <c r="R36" s="30">
        <v>1512</v>
      </c>
      <c r="S36" s="30">
        <v>1512</v>
      </c>
      <c r="T36" s="31">
        <v>1489</v>
      </c>
      <c r="U36" s="31">
        <v>1559</v>
      </c>
      <c r="V36" s="28">
        <v>45</v>
      </c>
      <c r="W36" s="28">
        <v>0</v>
      </c>
      <c r="X36" s="28">
        <v>45</v>
      </c>
      <c r="Y36" s="28">
        <v>1440</v>
      </c>
      <c r="Z36" s="28">
        <v>60</v>
      </c>
      <c r="AA36" s="27">
        <v>0</v>
      </c>
      <c r="AB36" s="32">
        <f>U36-T36+AX36</f>
        <v>70</v>
      </c>
      <c r="AC36" s="33">
        <f>T36-S36</f>
        <v>-23</v>
      </c>
      <c r="AD36" s="27">
        <v>66</v>
      </c>
      <c r="AE36" s="34">
        <f>IF(AD36&gt;0, U36/(AD36*24),"no data")</f>
        <v>0.98421717171717171</v>
      </c>
      <c r="AF36" s="35">
        <f>IF(Q36&gt;0,Q36/24,"no data")</f>
        <v>151.375</v>
      </c>
      <c r="AG36" s="34">
        <f>IF(T36&gt;0,(T36/Q36),"no data")</f>
        <v>0.40985411505642722</v>
      </c>
      <c r="AH36" s="36">
        <f>(1440-((V36*W36)+(X36*Y36)+(Z36*AA36))/(V36+X36+Z36))/1440</f>
        <v>0.7</v>
      </c>
      <c r="AI36" s="37">
        <f>IF(T36&gt;0,(1440-((W36*V36+AR36*AS36)+(Y36*X36+AT36*AU36)+(Z36*AA36+AV36*AW36))/(V36+X36+Z36))/1440,"no data")</f>
        <v>0.43333333333333335</v>
      </c>
      <c r="AJ36" s="49">
        <v>0</v>
      </c>
      <c r="AK36" s="40">
        <v>0</v>
      </c>
      <c r="AL36" s="40">
        <f t="shared" si="0"/>
        <v>0</v>
      </c>
      <c r="AM36" s="49">
        <v>13.715</v>
      </c>
      <c r="AN36" s="86">
        <v>947</v>
      </c>
      <c r="AO36" s="42">
        <f t="shared" si="1"/>
        <v>12988.105</v>
      </c>
      <c r="AP36" s="43">
        <f>IF(T36&gt;0,((((AJ36*AK36)+(AM36*AN36))/(T36*1000))*1000000),"no data")</f>
        <v>8722.7031564808603</v>
      </c>
      <c r="AQ36" s="40">
        <f>R36/24</f>
        <v>63</v>
      </c>
      <c r="AR36" s="27">
        <v>0</v>
      </c>
      <c r="AS36" s="45">
        <v>0</v>
      </c>
      <c r="AT36" s="45">
        <v>0</v>
      </c>
      <c r="AU36" s="27">
        <v>0</v>
      </c>
      <c r="AV36" s="45">
        <v>40</v>
      </c>
      <c r="AW36" s="27">
        <v>1440</v>
      </c>
      <c r="AX36" s="27">
        <v>0</v>
      </c>
      <c r="AY36" s="4"/>
      <c r="AZ36" s="46">
        <v>1075</v>
      </c>
      <c r="BA36" s="46">
        <v>0</v>
      </c>
      <c r="BB36" s="46">
        <v>484</v>
      </c>
      <c r="BC36" s="46">
        <f t="shared" si="2"/>
        <v>-1075</v>
      </c>
      <c r="BD36" s="46">
        <f t="shared" si="3"/>
        <v>8722.7031564808603</v>
      </c>
      <c r="BE36" s="136">
        <f t="shared" si="4"/>
        <v>20.166666666666668</v>
      </c>
      <c r="BF36" s="48">
        <v>0</v>
      </c>
      <c r="BG36" s="49">
        <v>0</v>
      </c>
      <c r="BH36" s="50">
        <v>24</v>
      </c>
      <c r="BI36" s="51">
        <v>28.5</v>
      </c>
      <c r="BJ36" s="50">
        <v>0</v>
      </c>
      <c r="BK36" s="50">
        <v>0</v>
      </c>
      <c r="BL36" s="52">
        <v>996.5</v>
      </c>
      <c r="BM36" s="50">
        <v>50.08</v>
      </c>
      <c r="BN36" s="53">
        <v>0</v>
      </c>
      <c r="BO36" s="51">
        <v>94</v>
      </c>
      <c r="BP36" s="50">
        <v>0</v>
      </c>
      <c r="BQ36" s="54"/>
      <c r="BR36" s="46">
        <v>12471</v>
      </c>
      <c r="BS36" s="46">
        <v>0</v>
      </c>
      <c r="BT36" s="56">
        <f t="shared" si="5"/>
        <v>-12471</v>
      </c>
      <c r="BU36" s="111">
        <f t="shared" si="6"/>
        <v>0</v>
      </c>
      <c r="BV36" s="47">
        <v>0</v>
      </c>
      <c r="BW36" s="47">
        <v>0</v>
      </c>
      <c r="BX36" s="47">
        <v>24</v>
      </c>
      <c r="BY36" s="47">
        <v>5</v>
      </c>
    </row>
    <row r="37" spans="1:77">
      <c r="A37" s="718"/>
      <c r="B37" s="24">
        <v>43040</v>
      </c>
      <c r="C37" s="25"/>
      <c r="D37" s="345"/>
      <c r="E37" s="27"/>
      <c r="F37" s="27"/>
      <c r="G37" s="28"/>
      <c r="H37" s="28"/>
      <c r="I37" s="28"/>
      <c r="J37" s="28"/>
      <c r="K37" s="29"/>
      <c r="L37" s="29"/>
      <c r="M37" s="29"/>
      <c r="N37" s="29"/>
      <c r="O37" s="29"/>
      <c r="P37" s="29"/>
      <c r="Q37" s="29"/>
      <c r="R37" s="30"/>
      <c r="S37" s="30"/>
      <c r="T37" s="31"/>
      <c r="U37" s="31"/>
      <c r="V37" s="28"/>
      <c r="W37" s="28"/>
      <c r="X37" s="28"/>
      <c r="Y37" s="28"/>
      <c r="Z37" s="28"/>
      <c r="AA37" s="27"/>
      <c r="AB37" s="32">
        <f>U37-T37+AX37</f>
        <v>0</v>
      </c>
      <c r="AC37" s="33">
        <f>T37-S37</f>
        <v>0</v>
      </c>
      <c r="AD37" s="27"/>
      <c r="AE37" s="34" t="str">
        <f>IF(AD37&gt;0, U37/(AD37*24),"no data")</f>
        <v>no data</v>
      </c>
      <c r="AF37" s="35" t="str">
        <f>IF(Q37&gt;0,Q37/24,"no data")</f>
        <v>no data</v>
      </c>
      <c r="AG37" s="34" t="str">
        <f>IF(T37&gt;0,(T37/Q37),"no data")</f>
        <v>no data</v>
      </c>
      <c r="AH37" s="36" t="e">
        <f>(1440-((V37*W37)+(X37*Y37)+(Z37*AA37))/(V37+X37+Z37))/1440</f>
        <v>#DIV/0!</v>
      </c>
      <c r="AI37" s="37" t="str">
        <f>IF(T37&gt;0,(1440-((W37*V37+AR37*AS37)+(Y37*X37+AT37*AU37)+(Z37*AA37+AV37*AW37))/(V37+X37+Z37))/1440,"no data")</f>
        <v>no data</v>
      </c>
      <c r="AJ37" s="49"/>
      <c r="AK37" s="40"/>
      <c r="AL37" s="40">
        <f t="shared" si="0"/>
        <v>0</v>
      </c>
      <c r="AM37" s="49"/>
      <c r="AN37" s="27"/>
      <c r="AO37" s="42">
        <f t="shared" si="1"/>
        <v>0</v>
      </c>
      <c r="AP37" s="43" t="str">
        <f>IF(T37&gt;0,((((AJ37*AK37)+(AM37*AN37))/(T37*1000))*1000000),"no data")</f>
        <v>no data</v>
      </c>
      <c r="AQ37" s="40">
        <f>R37/24</f>
        <v>0</v>
      </c>
      <c r="AR37" s="27"/>
      <c r="AS37" s="45"/>
      <c r="AT37" s="45"/>
      <c r="AU37" s="27"/>
      <c r="AV37" s="45"/>
      <c r="AW37" s="27"/>
      <c r="AX37" s="27"/>
      <c r="AY37" s="4"/>
      <c r="AZ37" s="46"/>
      <c r="BA37" s="46"/>
      <c r="BB37" s="46"/>
      <c r="BC37" s="46">
        <f t="shared" si="2"/>
        <v>0</v>
      </c>
      <c r="BD37" s="46" t="str">
        <f t="shared" si="3"/>
        <v>no data</v>
      </c>
      <c r="BE37" s="136">
        <f t="shared" si="4"/>
        <v>0</v>
      </c>
      <c r="BF37" s="48"/>
      <c r="BG37" s="49"/>
      <c r="BH37" s="50"/>
      <c r="BI37" s="51"/>
      <c r="BJ37" s="50"/>
      <c r="BK37" s="50"/>
      <c r="BL37" s="52"/>
      <c r="BM37" s="50"/>
      <c r="BN37" s="63"/>
      <c r="BO37" s="50"/>
      <c r="BP37" s="50"/>
      <c r="BQ37" s="54"/>
      <c r="BR37" s="46"/>
      <c r="BS37" s="46"/>
      <c r="BT37" s="56">
        <f t="shared" si="5"/>
        <v>0</v>
      </c>
      <c r="BU37" s="111">
        <f t="shared" si="6"/>
        <v>0</v>
      </c>
      <c r="BV37" s="47"/>
      <c r="BW37" s="47"/>
      <c r="BX37" s="47"/>
      <c r="BY37" s="47"/>
    </row>
    <row r="38" spans="1:77">
      <c r="A38" s="718"/>
      <c r="B38" s="24">
        <v>43041</v>
      </c>
      <c r="C38" s="25"/>
      <c r="D38" s="345"/>
      <c r="E38" s="27"/>
      <c r="F38" s="27"/>
      <c r="G38" s="28"/>
      <c r="H38" s="28"/>
      <c r="I38" s="28"/>
      <c r="J38" s="28"/>
      <c r="K38" s="29"/>
      <c r="L38" s="29"/>
      <c r="M38" s="29"/>
      <c r="N38" s="29"/>
      <c r="O38" s="29"/>
      <c r="P38" s="29"/>
      <c r="Q38" s="29"/>
      <c r="R38" s="30"/>
      <c r="S38" s="30"/>
      <c r="T38" s="31"/>
      <c r="U38" s="31"/>
      <c r="V38" s="28"/>
      <c r="W38" s="28"/>
      <c r="X38" s="28"/>
      <c r="Y38" s="28"/>
      <c r="Z38" s="28"/>
      <c r="AA38" s="27"/>
      <c r="AB38" s="32">
        <f>U38-T38+AX38</f>
        <v>0</v>
      </c>
      <c r="AC38" s="33">
        <f>T38-S38</f>
        <v>0</v>
      </c>
      <c r="AD38" s="27"/>
      <c r="AE38" s="34" t="str">
        <f>IF(AD38&gt;0, U38/(AD38*24),"no data")</f>
        <v>no data</v>
      </c>
      <c r="AF38" s="35" t="str">
        <f>IF(Q38&gt;0,Q38/24,"no data")</f>
        <v>no data</v>
      </c>
      <c r="AG38" s="34" t="str">
        <f>IF(T38&gt;0,(T38/Q38),"no data")</f>
        <v>no data</v>
      </c>
      <c r="AH38" s="36" t="e">
        <f>(1440-((V38*W38)+(X38*Y38)+(Z38*AA38))/(V38+X38+Z38))/1440</f>
        <v>#DIV/0!</v>
      </c>
      <c r="AI38" s="37" t="str">
        <f>IF(T38&gt;0,(1440-((W38*V38+AR38*AS38)+(Y38*X38+AT38*AU38)+(Z38*AA38+AV38*AW38))/(V38+X38+Z38))/1440,"no data")</f>
        <v>no data</v>
      </c>
      <c r="AJ38" s="49"/>
      <c r="AK38" s="40"/>
      <c r="AL38" s="40">
        <f t="shared" si="0"/>
        <v>0</v>
      </c>
      <c r="AM38" s="49"/>
      <c r="AN38" s="27"/>
      <c r="AO38" s="42">
        <f t="shared" si="1"/>
        <v>0</v>
      </c>
      <c r="AP38" s="43" t="str">
        <f>IF(T38&gt;0,((((AJ38*AK38)+(AM38*AN38))/(T38*1000))*1000000),"no data")</f>
        <v>no data</v>
      </c>
      <c r="AQ38" s="40">
        <f>R38/24</f>
        <v>0</v>
      </c>
      <c r="AR38" s="27"/>
      <c r="AS38" s="45"/>
      <c r="AT38" s="45"/>
      <c r="AU38" s="27"/>
      <c r="AV38" s="45"/>
      <c r="AW38" s="27"/>
      <c r="AX38" s="27"/>
      <c r="AY38" s="4"/>
      <c r="AZ38" s="46"/>
      <c r="BA38" s="46"/>
      <c r="BB38" s="46"/>
      <c r="BC38" s="46">
        <f t="shared" si="2"/>
        <v>0</v>
      </c>
      <c r="BD38" s="46" t="str">
        <f t="shared" si="3"/>
        <v>no data</v>
      </c>
      <c r="BE38" s="136">
        <f t="shared" si="4"/>
        <v>0</v>
      </c>
      <c r="BF38" s="48"/>
      <c r="BG38" s="49"/>
      <c r="BH38" s="50"/>
      <c r="BI38" s="51"/>
      <c r="BJ38" s="52"/>
      <c r="BK38" s="52"/>
      <c r="BL38" s="52"/>
      <c r="BM38" s="50"/>
      <c r="BN38" s="53"/>
      <c r="BO38" s="47"/>
      <c r="BP38" s="47"/>
      <c r="BQ38" s="54"/>
      <c r="BR38" s="46"/>
      <c r="BS38" s="46"/>
      <c r="BT38" s="56">
        <f t="shared" si="5"/>
        <v>0</v>
      </c>
      <c r="BU38" s="111">
        <f t="shared" si="6"/>
        <v>0</v>
      </c>
      <c r="BV38" s="47"/>
      <c r="BW38" s="47"/>
      <c r="BX38" s="47"/>
      <c r="BY38" s="47"/>
    </row>
    <row r="39" spans="1:77">
      <c r="A39" s="718"/>
      <c r="B39" s="24">
        <v>43042</v>
      </c>
      <c r="C39" s="25"/>
      <c r="D39" s="345"/>
      <c r="E39" s="27"/>
      <c r="F39" s="27"/>
      <c r="G39" s="28"/>
      <c r="H39" s="28"/>
      <c r="I39" s="28"/>
      <c r="J39" s="28"/>
      <c r="K39" s="29"/>
      <c r="L39" s="29"/>
      <c r="M39" s="29"/>
      <c r="N39" s="29"/>
      <c r="O39" s="29"/>
      <c r="P39" s="29"/>
      <c r="Q39" s="29"/>
      <c r="R39" s="30"/>
      <c r="S39" s="30"/>
      <c r="T39" s="31"/>
      <c r="U39" s="31"/>
      <c r="V39" s="28"/>
      <c r="W39" s="28"/>
      <c r="X39" s="28"/>
      <c r="Y39" s="28"/>
      <c r="Z39" s="28"/>
      <c r="AA39" s="27"/>
      <c r="AB39" s="32">
        <f t="shared" si="7"/>
        <v>0</v>
      </c>
      <c r="AC39" s="33">
        <f t="shared" si="8"/>
        <v>0</v>
      </c>
      <c r="AD39" s="27"/>
      <c r="AE39" s="34" t="str">
        <f t="shared" si="9"/>
        <v>no data</v>
      </c>
      <c r="AF39" s="35" t="str">
        <f t="shared" si="10"/>
        <v>no data</v>
      </c>
      <c r="AG39" s="34" t="str">
        <f t="shared" si="11"/>
        <v>no data</v>
      </c>
      <c r="AH39" s="36" t="e">
        <f t="shared" si="12"/>
        <v>#DIV/0!</v>
      </c>
      <c r="AI39" s="37" t="str">
        <f t="shared" si="13"/>
        <v>no data</v>
      </c>
      <c r="AJ39" s="365"/>
      <c r="AK39" s="40"/>
      <c r="AL39" s="40">
        <f t="shared" si="0"/>
        <v>0</v>
      </c>
      <c r="AM39" s="49"/>
      <c r="AN39" s="27"/>
      <c r="AO39" s="42">
        <f t="shared" si="1"/>
        <v>0</v>
      </c>
      <c r="AP39" s="43" t="str">
        <f t="shared" si="14"/>
        <v>no data</v>
      </c>
      <c r="AQ39" s="40">
        <f t="shared" si="15"/>
        <v>0</v>
      </c>
      <c r="AR39" s="27"/>
      <c r="AS39" s="45"/>
      <c r="AT39" s="45"/>
      <c r="AU39" s="27"/>
      <c r="AV39" s="45"/>
      <c r="AW39" s="27"/>
      <c r="AX39" s="27"/>
      <c r="AY39" s="4"/>
      <c r="AZ39" s="46"/>
      <c r="BA39" s="46"/>
      <c r="BB39" s="46"/>
      <c r="BC39" s="46">
        <f t="shared" si="2"/>
        <v>0</v>
      </c>
      <c r="BD39" s="46" t="str">
        <f t="shared" si="3"/>
        <v>no data</v>
      </c>
      <c r="BE39" s="136">
        <f t="shared" si="4"/>
        <v>0</v>
      </c>
      <c r="BF39" s="48"/>
      <c r="BG39" s="49"/>
      <c r="BH39" s="50"/>
      <c r="BI39" s="51"/>
      <c r="BJ39" s="52"/>
      <c r="BK39" s="52"/>
      <c r="BL39" s="52"/>
      <c r="BM39" s="50"/>
      <c r="BN39" s="53"/>
      <c r="BO39" s="47"/>
      <c r="BP39" s="47"/>
      <c r="BQ39" s="54"/>
      <c r="BR39" s="46"/>
      <c r="BS39" s="46"/>
      <c r="BT39" s="56">
        <f t="shared" si="5"/>
        <v>0</v>
      </c>
      <c r="BU39" s="111">
        <f t="shared" si="6"/>
        <v>0</v>
      </c>
      <c r="BV39" s="47"/>
      <c r="BW39" s="47"/>
      <c r="BX39" s="47"/>
      <c r="BY39" s="47"/>
    </row>
    <row r="40" spans="1:77">
      <c r="A40" s="718"/>
      <c r="B40" s="24">
        <v>43043</v>
      </c>
      <c r="C40" s="25"/>
      <c r="D40" s="345"/>
      <c r="E40" s="27"/>
      <c r="F40" s="27"/>
      <c r="G40" s="28"/>
      <c r="H40" s="28"/>
      <c r="I40" s="28"/>
      <c r="J40" s="28"/>
      <c r="K40" s="29"/>
      <c r="L40" s="29"/>
      <c r="M40" s="29"/>
      <c r="N40" s="29"/>
      <c r="O40" s="29"/>
      <c r="P40" s="29"/>
      <c r="Q40" s="29"/>
      <c r="R40" s="30"/>
      <c r="S40" s="30"/>
      <c r="T40" s="31"/>
      <c r="U40" s="31"/>
      <c r="V40" s="28"/>
      <c r="W40" s="28"/>
      <c r="X40" s="28"/>
      <c r="Y40" s="28"/>
      <c r="Z40" s="28"/>
      <c r="AA40" s="27"/>
      <c r="AB40" s="32">
        <f t="shared" si="7"/>
        <v>0</v>
      </c>
      <c r="AC40" s="33">
        <f t="shared" si="8"/>
        <v>0</v>
      </c>
      <c r="AD40" s="27"/>
      <c r="AE40" s="34" t="str">
        <f t="shared" si="9"/>
        <v>no data</v>
      </c>
      <c r="AF40" s="35" t="str">
        <f t="shared" si="10"/>
        <v>no data</v>
      </c>
      <c r="AG40" s="34" t="str">
        <f t="shared" si="11"/>
        <v>no data</v>
      </c>
      <c r="AH40" s="36" t="e">
        <f t="shared" si="12"/>
        <v>#DIV/0!</v>
      </c>
      <c r="AI40" s="37" t="str">
        <f t="shared" si="13"/>
        <v>no data</v>
      </c>
      <c r="AJ40" s="365"/>
      <c r="AK40" s="40"/>
      <c r="AL40" s="40">
        <f t="shared" si="0"/>
        <v>0</v>
      </c>
      <c r="AM40" s="49"/>
      <c r="AN40" s="27"/>
      <c r="AO40" s="42">
        <f t="shared" si="1"/>
        <v>0</v>
      </c>
      <c r="AP40" s="43" t="str">
        <f t="shared" si="14"/>
        <v>no data</v>
      </c>
      <c r="AQ40" s="40">
        <f t="shared" si="15"/>
        <v>0</v>
      </c>
      <c r="AR40" s="27"/>
      <c r="AS40" s="45"/>
      <c r="AT40" s="45"/>
      <c r="AU40" s="27"/>
      <c r="AV40" s="45"/>
      <c r="AW40" s="27"/>
      <c r="AX40" s="27"/>
      <c r="AY40" s="4"/>
      <c r="AZ40" s="46"/>
      <c r="BA40" s="46"/>
      <c r="BB40" s="46"/>
      <c r="BC40" s="46">
        <f t="shared" si="2"/>
        <v>0</v>
      </c>
      <c r="BD40" s="46" t="str">
        <f t="shared" si="3"/>
        <v>no data</v>
      </c>
      <c r="BE40" s="136"/>
      <c r="BF40" s="48"/>
      <c r="BG40" s="49"/>
      <c r="BH40" s="50"/>
      <c r="BI40" s="51"/>
      <c r="BJ40" s="52"/>
      <c r="BK40" s="52"/>
      <c r="BL40" s="52"/>
      <c r="BM40" s="50"/>
      <c r="BN40" s="53"/>
      <c r="BO40" s="47"/>
      <c r="BP40" s="47"/>
      <c r="BQ40" s="54"/>
      <c r="BR40" s="46"/>
      <c r="BS40" s="46"/>
      <c r="BT40" s="56">
        <f t="shared" si="5"/>
        <v>0</v>
      </c>
      <c r="BU40" s="111">
        <f t="shared" si="6"/>
        <v>0</v>
      </c>
      <c r="BV40" s="67"/>
      <c r="BW40" s="67"/>
      <c r="BX40" s="67"/>
      <c r="BY40" s="67"/>
    </row>
    <row r="41" spans="1:77">
      <c r="A41" s="138"/>
      <c r="B41" s="139" t="s">
        <v>85</v>
      </c>
      <c r="C41" s="140">
        <f>AVERAGE(C6:C36)</f>
        <v>81.524193548387089</v>
      </c>
      <c r="D41" s="140">
        <f>AVERAGE(D6:D36)</f>
        <v>0.60661935483870977</v>
      </c>
      <c r="E41" s="140">
        <f>AVERAGE(E6:E36)</f>
        <v>94.522580645161284</v>
      </c>
      <c r="F41" s="140">
        <f>AVERAGE(F6:F36)</f>
        <v>70.41935483870968</v>
      </c>
      <c r="G41" s="140">
        <f>SUM(G6:G36)+(INT(SUM(H6:H36)/60))</f>
        <v>462</v>
      </c>
      <c r="H41" s="140">
        <f>SUM(H6:H36)-(INT(SUM(H6:H36)/60)*60)</f>
        <v>32</v>
      </c>
      <c r="I41" s="140">
        <f>SUM(I6:I36)+(INT(SUM(J6:J36)/60))</f>
        <v>360</v>
      </c>
      <c r="J41" s="140">
        <f t="shared" ref="J41:P41" si="31">SUM(J6:J36)-(INT(SUM(J6:J36)/60)*60)</f>
        <v>5</v>
      </c>
      <c r="K41" s="140">
        <f t="shared" si="31"/>
        <v>0</v>
      </c>
      <c r="L41" s="140">
        <f t="shared" si="31"/>
        <v>0</v>
      </c>
      <c r="M41" s="140">
        <f t="shared" si="31"/>
        <v>0</v>
      </c>
      <c r="N41" s="140">
        <f t="shared" si="31"/>
        <v>0</v>
      </c>
      <c r="O41" s="140">
        <f t="shared" si="31"/>
        <v>12</v>
      </c>
      <c r="P41" s="140">
        <f t="shared" si="31"/>
        <v>0</v>
      </c>
      <c r="Q41" s="142">
        <f>SUM(Q6:Q36)</f>
        <v>110991</v>
      </c>
      <c r="R41" s="142">
        <f t="shared" ref="R41:U41" si="32">SUM(R6:R36)</f>
        <v>53707.5</v>
      </c>
      <c r="S41" s="142">
        <f t="shared" si="32"/>
        <v>53707.5</v>
      </c>
      <c r="T41" s="506">
        <v>52668.77</v>
      </c>
      <c r="U41" s="142">
        <f t="shared" si="32"/>
        <v>54412</v>
      </c>
      <c r="V41" s="368">
        <f>AVERAGE(V6:V36)</f>
        <v>42.774193548387096</v>
      </c>
      <c r="W41" s="368">
        <f>SUM(W6:W36)</f>
        <v>16673</v>
      </c>
      <c r="X41" s="368">
        <f>AVERAGE(X6:X36)</f>
        <v>42.548387096774192</v>
      </c>
      <c r="Y41" s="368">
        <f>SUM(Y6:Y36)</f>
        <v>22976</v>
      </c>
      <c r="Z41" s="368">
        <f>AVERAGE(Z6:Z36)</f>
        <v>60</v>
      </c>
      <c r="AA41" s="368">
        <f>SUM(AA6:AA36)</f>
        <v>16968</v>
      </c>
      <c r="AB41" s="145">
        <f>U41-T41+AX41</f>
        <v>1836.2300000000032</v>
      </c>
      <c r="AC41" s="146">
        <f>(SUM($AC$6:$AC$36))</f>
        <v>-1138.5</v>
      </c>
      <c r="AD41" s="146">
        <f>AVERAGE(AD6:AD36)</f>
        <v>81.387096774193552</v>
      </c>
      <c r="AE41" s="147">
        <f t="shared" ref="AE41:AI41" si="33">AVERAGE(AE6:AE36)</f>
        <v>0.847002601120597</v>
      </c>
      <c r="AF41" s="149">
        <f t="shared" si="33"/>
        <v>149.18145161290323</v>
      </c>
      <c r="AG41" s="147">
        <f t="shared" si="33"/>
        <v>0.67112488995202257</v>
      </c>
      <c r="AH41" s="147">
        <f>AVERAGE(AH6:AH36)</f>
        <v>0.58151314116535879</v>
      </c>
      <c r="AI41" s="147">
        <f t="shared" si="33"/>
        <v>0.70992381719330322</v>
      </c>
      <c r="AJ41" s="148">
        <f>SUM(AJ6:AJ36)</f>
        <v>118.77800000000001</v>
      </c>
      <c r="AK41" s="148">
        <f>AVERAGE(AK6:AK36)</f>
        <v>62.112580645161309</v>
      </c>
      <c r="AL41" s="148">
        <f>SUM(AL6:AL36)</f>
        <v>15247.120639999997</v>
      </c>
      <c r="AM41" s="148">
        <f>SUM(AM6:AM36)</f>
        <v>467.43041000000005</v>
      </c>
      <c r="AN41" s="148">
        <f>AVERAGE(AN6:AN36)</f>
        <v>671.91033548387088</v>
      </c>
      <c r="AO41" s="149">
        <f>SUM(AO6:AO36)</f>
        <v>442589.00480260007</v>
      </c>
      <c r="AP41" s="150">
        <f>((AL41+AO41))/(T41*1000)*1000000</f>
        <v>8692.7438298369234</v>
      </c>
      <c r="AQ41" s="379">
        <f>AVERAGE(AQ6:AQ36)</f>
        <v>72.187500000000014</v>
      </c>
      <c r="AR41" s="151">
        <f>SUM(AR6:AR36)</f>
        <v>95</v>
      </c>
      <c r="AS41" s="151">
        <f t="shared" ref="AS41:BB41" si="34">SUM(AS6:AS36)</f>
        <v>275</v>
      </c>
      <c r="AT41" s="151">
        <f t="shared" si="34"/>
        <v>25</v>
      </c>
      <c r="AU41" s="151">
        <f t="shared" si="34"/>
        <v>59</v>
      </c>
      <c r="AV41" s="151">
        <f t="shared" si="34"/>
        <v>500</v>
      </c>
      <c r="AW41" s="151">
        <f t="shared" si="34"/>
        <v>23352</v>
      </c>
      <c r="AX41" s="151">
        <f t="shared" si="34"/>
        <v>93</v>
      </c>
      <c r="AY41" s="4"/>
      <c r="AZ41" s="151">
        <f t="shared" si="34"/>
        <v>19987</v>
      </c>
      <c r="BA41" s="151">
        <f t="shared" si="34"/>
        <v>15154</v>
      </c>
      <c r="BB41" s="151">
        <f t="shared" si="34"/>
        <v>19266</v>
      </c>
      <c r="BC41" s="6">
        <f>(BA41-AZ41)</f>
        <v>-4833</v>
      </c>
      <c r="BD41" s="153">
        <f>AP41</f>
        <v>8692.7438298369234</v>
      </c>
      <c r="BE41" s="153">
        <f>SUM(BE6:BE36)</f>
        <v>802.75</v>
      </c>
      <c r="BF41" s="153">
        <f t="shared" ref="BF41:BG41" si="35">SUM(BF6:BF36)</f>
        <v>13.484999999999999</v>
      </c>
      <c r="BG41" s="153">
        <f t="shared" si="35"/>
        <v>7.0210000000000008</v>
      </c>
      <c r="BH41" s="153">
        <f>AVERAGE(BH6:BH36)</f>
        <v>16.219354838709677</v>
      </c>
      <c r="BI41" s="153">
        <f t="shared" ref="BI41:BS41" si="36">AVERAGE(BI6:BI36)</f>
        <v>19.126129032258063</v>
      </c>
      <c r="BJ41" s="153">
        <f t="shared" si="36"/>
        <v>11.692258064516126</v>
      </c>
      <c r="BK41" s="153">
        <f t="shared" si="36"/>
        <v>10.857096774193549</v>
      </c>
      <c r="BL41" s="153">
        <f t="shared" si="36"/>
        <v>991.81580645161296</v>
      </c>
      <c r="BM41" s="153">
        <f t="shared" si="36"/>
        <v>35.56</v>
      </c>
      <c r="BN41" s="153">
        <f t="shared" si="36"/>
        <v>0.45329677419354841</v>
      </c>
      <c r="BO41" s="153">
        <f t="shared" si="36"/>
        <v>64.285806451612885</v>
      </c>
      <c r="BP41" s="153">
        <f t="shared" si="36"/>
        <v>41.675806451612914</v>
      </c>
      <c r="BQ41" s="153">
        <f t="shared" si="36"/>
        <v>0</v>
      </c>
      <c r="BR41" s="153">
        <f t="shared" si="36"/>
        <v>8548.2580645161288</v>
      </c>
      <c r="BS41" s="153">
        <f t="shared" si="36"/>
        <v>6129.2258064516127</v>
      </c>
      <c r="BT41" s="56">
        <f t="shared" si="5"/>
        <v>-2419.0322580645161</v>
      </c>
      <c r="BU41" s="155">
        <f>SUM(BU8:BU38)</f>
        <v>20.506</v>
      </c>
      <c r="BV41" s="155">
        <f>SUM(BV6:BV36)</f>
        <v>137.09</v>
      </c>
      <c r="BW41" s="155">
        <f t="shared" ref="BW41:BY41" si="37">SUM(BW6:BW36)</f>
        <v>72</v>
      </c>
      <c r="BX41" s="155">
        <f t="shared" si="37"/>
        <v>459.33000000000004</v>
      </c>
      <c r="BY41" s="155">
        <f t="shared" si="37"/>
        <v>131.07999999999998</v>
      </c>
    </row>
    <row r="42" spans="1:77"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369" t="s">
        <v>91</v>
      </c>
      <c r="P42" s="369" t="s">
        <v>92</v>
      </c>
      <c r="Q42" s="369" t="s">
        <v>93</v>
      </c>
      <c r="R42" s="369" t="s">
        <v>93</v>
      </c>
      <c r="S42" s="369" t="s">
        <v>93</v>
      </c>
      <c r="T42" s="369" t="s">
        <v>93</v>
      </c>
      <c r="U42" s="369" t="s">
        <v>93</v>
      </c>
      <c r="V42" s="369" t="s">
        <v>94</v>
      </c>
      <c r="W42" s="369" t="s">
        <v>95</v>
      </c>
      <c r="X42" s="369" t="s">
        <v>96</v>
      </c>
      <c r="Y42" s="369" t="s">
        <v>95</v>
      </c>
      <c r="Z42" s="369" t="s">
        <v>96</v>
      </c>
      <c r="AA42" s="369" t="s">
        <v>95</v>
      </c>
      <c r="AB42" s="369" t="s">
        <v>97</v>
      </c>
      <c r="AC42" s="369" t="s">
        <v>98</v>
      </c>
      <c r="AD42" s="369" t="s">
        <v>99</v>
      </c>
      <c r="AE42" s="369" t="s">
        <v>100</v>
      </c>
      <c r="AF42" s="369" t="s">
        <v>101</v>
      </c>
      <c r="AG42" s="369" t="s">
        <v>101</v>
      </c>
      <c r="AH42" s="369"/>
      <c r="AI42" s="369" t="s">
        <v>101</v>
      </c>
      <c r="AJ42" s="369" t="s">
        <v>102</v>
      </c>
      <c r="AK42" s="369" t="s">
        <v>101</v>
      </c>
      <c r="AL42" s="369"/>
      <c r="AM42" s="369" t="s">
        <v>102</v>
      </c>
      <c r="AN42" s="369" t="s">
        <v>101</v>
      </c>
      <c r="AO42" s="162"/>
      <c r="AP42" s="163" t="s">
        <v>101</v>
      </c>
      <c r="AQ42" s="164"/>
      <c r="AX42" s="165" t="s">
        <v>102</v>
      </c>
      <c r="AY42" s="4"/>
      <c r="BD42" s="166" t="str">
        <f t="shared" si="3"/>
        <v>Avg.</v>
      </c>
      <c r="BQ42" s="4"/>
      <c r="BR42" s="5"/>
      <c r="BS42" s="5"/>
      <c r="BT42" s="6"/>
      <c r="BX42" s="169"/>
      <c r="BY42" s="169"/>
    </row>
    <row r="43" spans="1:77"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Y43" s="4"/>
      <c r="AZ43" s="171"/>
      <c r="BA43" s="171"/>
      <c r="BB43" s="171"/>
      <c r="BC43" s="6"/>
      <c r="BQ43" s="4"/>
      <c r="BR43" s="5"/>
      <c r="BS43" s="5"/>
      <c r="BT43" s="6"/>
      <c r="BX43" s="169"/>
      <c r="BY43" s="169"/>
    </row>
    <row r="44" spans="1:77" ht="60.75" thickBot="1">
      <c r="B44" s="172" t="s">
        <v>103</v>
      </c>
      <c r="C44" s="421" t="s">
        <v>104</v>
      </c>
      <c r="D44" s="421"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421" t="s">
        <v>12</v>
      </c>
      <c r="U44" s="176" t="s">
        <v>13</v>
      </c>
      <c r="V44" s="421" t="s">
        <v>115</v>
      </c>
      <c r="W44" s="421" t="s">
        <v>15</v>
      </c>
      <c r="X44" s="421" t="s">
        <v>116</v>
      </c>
      <c r="Y44" s="421" t="s">
        <v>17</v>
      </c>
      <c r="Z44" s="421" t="s">
        <v>19</v>
      </c>
      <c r="AA44" s="421"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f>AVERAGE(BC28:BC31)</f>
        <v>-91.5</v>
      </c>
      <c r="BQ44" s="4"/>
      <c r="BR44" s="5"/>
      <c r="BS44" s="5"/>
      <c r="BT44" s="6"/>
      <c r="BX44" s="169"/>
      <c r="BY44" s="169"/>
    </row>
    <row r="45" spans="1:77">
      <c r="B45" s="184" t="s">
        <v>334</v>
      </c>
      <c r="C45" s="185">
        <f>IF(C6=0,"no data",AVERAGE(C6:C12))</f>
        <v>85.704285714285703</v>
      </c>
      <c r="D45" s="186">
        <f>IF(D6=0,"no data",AVERAGE(D6:D12))</f>
        <v>0.57569999999999999</v>
      </c>
      <c r="E45" s="185">
        <f>IF(E6=0,"no data",AVERAGE(E6:E12))</f>
        <v>98.857142857142861</v>
      </c>
      <c r="F45" s="185">
        <f>IF(F6=0,"no data",AVERAGE(F6:F12))</f>
        <v>74</v>
      </c>
      <c r="G45" s="185">
        <f>SUM(G6:G12)+INT(SUM(H6:H12)/60)</f>
        <v>168</v>
      </c>
      <c r="H45" s="185">
        <f>SUM(H6:H12)-INT(SUM(H6:H12)/60)*60</f>
        <v>0</v>
      </c>
      <c r="I45" s="185">
        <f>SUM(I6:I12)+INT(SUM(J6:J12)/60)</f>
        <v>168</v>
      </c>
      <c r="J45" s="185">
        <f>SUM(J6:J12)-INT(SUM(J6:J12)/60)*60</f>
        <v>0</v>
      </c>
      <c r="K45" s="185">
        <f>SUM(K6:K12)+INT(SUM(L6:L12)/60)</f>
        <v>0</v>
      </c>
      <c r="L45" s="185">
        <f>SUM(L6:L12)-INT(SUM(L6:L12)/60)*60</f>
        <v>0</v>
      </c>
      <c r="M45" s="185">
        <f>SUM(M6:M12)+INT(SUM(N6:N12)/60)</f>
        <v>0</v>
      </c>
      <c r="N45" s="185">
        <f>SUM(N6:N12)-INT(SUM(N6:N12)/60)*60</f>
        <v>0</v>
      </c>
      <c r="O45" s="185">
        <f>SUM(O6:O12)+INT(SUM(P6:P12)/60)</f>
        <v>0</v>
      </c>
      <c r="P45" s="185">
        <f>SUM(P6:P12)-INT(SUM(P6:P12)/60)*60</f>
        <v>0</v>
      </c>
      <c r="Q45" s="187">
        <f t="shared" ref="Q45:V45" si="38">IF(Q6=0,"no data", AVERAGE(Q6:Q12))</f>
        <v>3540.5714285714284</v>
      </c>
      <c r="R45" s="187">
        <f t="shared" si="38"/>
        <v>3032.5714285714284</v>
      </c>
      <c r="S45" s="187">
        <f t="shared" si="38"/>
        <v>3032.5714285714284</v>
      </c>
      <c r="T45" s="187">
        <f t="shared" si="38"/>
        <v>2967.1428571428573</v>
      </c>
      <c r="U45" s="187">
        <f t="shared" si="38"/>
        <v>3064.4285714285716</v>
      </c>
      <c r="V45" s="188">
        <f t="shared" si="38"/>
        <v>43</v>
      </c>
      <c r="W45" s="189" t="str">
        <f>IF(AND(W6=0,W7=0,W8=0,W9=0,W10=0,W11= 0,W12=0),"No outage",SUM(W6:W12))</f>
        <v>No outage</v>
      </c>
      <c r="X45" s="189">
        <f>IF(X6=0,"no data", AVERAGE(X6:X12))</f>
        <v>42</v>
      </c>
      <c r="Y45" s="189" t="str">
        <f>IF(AND(Y6=0,Y7=0,Y8=0,Y9=0,Y10=0,Y11= 0,Y12=0),"No outage",SUM(Y6:Y12))</f>
        <v>No outage</v>
      </c>
      <c r="Z45" s="189">
        <f>IF(AND(Z6=0,Z7=0,Z8=0,Z9=0,Z10=0, Z11=0,Z12=0),"No outage",SUM(Z6:Z12))</f>
        <v>420</v>
      </c>
      <c r="AA45" s="189" t="str">
        <f>IF(Y6=0,"no data", AVERAGE(AA6:AA12))</f>
        <v>no data</v>
      </c>
      <c r="AB45" s="185" t="str">
        <f>IF(Y6=0,"no data", SUM(AB6:AB12))</f>
        <v>no data</v>
      </c>
      <c r="AC45" s="185">
        <f>IF(AC6=0,"no data", SUM(AC6:AC12))</f>
        <v>-458</v>
      </c>
      <c r="AD45" s="188">
        <f t="shared" ref="AD45:AI45" si="39">IF(AD6=0,"no data", AVERAGE(AD6:AD12))</f>
        <v>130.57142857142858</v>
      </c>
      <c r="AE45" s="190">
        <f t="shared" si="39"/>
        <v>0.97791773462153364</v>
      </c>
      <c r="AF45" s="189">
        <f t="shared" si="39"/>
        <v>147.52380952380955</v>
      </c>
      <c r="AG45" s="190">
        <f t="shared" si="39"/>
        <v>0.83804203149487477</v>
      </c>
      <c r="AH45" s="190">
        <f t="shared" si="39"/>
        <v>1</v>
      </c>
      <c r="AI45" s="190">
        <f t="shared" si="39"/>
        <v>0.88275862068965516</v>
      </c>
      <c r="AJ45" s="189">
        <f>IF(AJ6=0,"no data", SUM(AJ6:AJ12))</f>
        <v>55.465999999999994</v>
      </c>
      <c r="AK45" s="189">
        <f>IF(AK6=0,"no data", AVERAGE(AK6:AK12))</f>
        <v>127.76428571428572</v>
      </c>
      <c r="AL45" s="189">
        <f>AJ45*AK45</f>
        <v>7086.5738714285708</v>
      </c>
      <c r="AM45" s="189">
        <f>IF(AM6=0,"no data", SUM(AM6:AM12))</f>
        <v>181.99299999999999</v>
      </c>
      <c r="AN45" s="189">
        <f>IF(AN6=0,"no data", AVERAGE(AN6:AN12))</f>
        <v>946.37700000000007</v>
      </c>
      <c r="AO45" s="189">
        <f>AM45*AN45</f>
        <v>172233.98936100001</v>
      </c>
      <c r="AP45" s="191">
        <f>IF(AP6=0,"no data", AVERAGE(AP6:AP12))</f>
        <v>8633.6279754335173</v>
      </c>
      <c r="AQ45" s="192"/>
      <c r="AY45" s="170"/>
      <c r="AZ45" s="171"/>
      <c r="BA45" s="171"/>
      <c r="BB45" s="171"/>
      <c r="BQ45" s="4"/>
      <c r="BR45" s="5"/>
      <c r="BS45" s="5"/>
      <c r="BT45" s="6"/>
      <c r="BX45" s="169"/>
      <c r="BY45" s="169"/>
    </row>
    <row r="46" spans="1:77">
      <c r="B46" s="184" t="s">
        <v>335</v>
      </c>
      <c r="C46" s="193">
        <f>IF(C13=0,"no data", AVERAGE(C13:C19))</f>
        <v>84.305714285714288</v>
      </c>
      <c r="D46" s="194">
        <f>IF(D13=0,"no data", AVERAGE(D13:D19))</f>
        <v>0.61207142857142849</v>
      </c>
      <c r="E46" s="193">
        <f>IF(E13=0,"no data", AVERAGE(E13:E19))</f>
        <v>96.857142857142861</v>
      </c>
      <c r="F46" s="193">
        <f>IF(F13=0,"no data", AVERAGE(F13:F19))</f>
        <v>73.428571428571431</v>
      </c>
      <c r="G46" s="193">
        <f>SUM(G13:G19)+INT(SUM(H13:H19)/60)</f>
        <v>168</v>
      </c>
      <c r="H46" s="193">
        <f>SUM(H13:H19)-INT(SUM(I13:I19)/60)</f>
        <v>-2</v>
      </c>
      <c r="I46" s="193">
        <f>SUM(I13:I19)+INT(SUM(J13:J19)/60)</f>
        <v>168</v>
      </c>
      <c r="J46" s="193">
        <f>SUM(J13:J19)-INT(SUM(K13:K19)/60)*60</f>
        <v>0</v>
      </c>
      <c r="K46" s="193">
        <f>SUM(K13:K19)+INT(SUM(L13:L19)/60)</f>
        <v>0</v>
      </c>
      <c r="L46" s="193">
        <f>SUM(L13:L19)-INT(SUM(M13:M19)/60)*60</f>
        <v>0</v>
      </c>
      <c r="M46" s="193">
        <f>SUM(M13:M19)+INT(SUM(N13:N19)/60)</f>
        <v>0</v>
      </c>
      <c r="N46" s="193">
        <f>SUM(N13:N19)-INT(SUM(O13:O19)/60)*60</f>
        <v>-60</v>
      </c>
      <c r="O46" s="193">
        <f>SUM(O13:O19)+INT(SUM(P13:P19)/60)</f>
        <v>72</v>
      </c>
      <c r="P46" s="193">
        <f>SUM(P7:P13)-INT(SUM(P13:P19)/60)*60</f>
        <v>0</v>
      </c>
      <c r="Q46" s="195">
        <f>IF(Q13=0,"no data", AVERAGE(Q13:Q19))</f>
        <v>3554.5714285714284</v>
      </c>
      <c r="R46" s="195">
        <f>IF(R13=0,"no data", AVERAGE(R13:R19))</f>
        <v>3183.7142857142858</v>
      </c>
      <c r="S46" s="195">
        <f>IF(S13=0,"no data", AVERAGE(S13:S19))</f>
        <v>3183.7142857142858</v>
      </c>
      <c r="T46" s="195">
        <f>IF(T13=0,"no data", SUM(T13:T19))</f>
        <v>21783</v>
      </c>
      <c r="U46" s="195">
        <f>IF(U13=0,"no data", SUM(U13:U19))</f>
        <v>22515</v>
      </c>
      <c r="V46" s="195">
        <f>IF(V13=0,"no data", AVERAGE(V13:V19))</f>
        <v>42</v>
      </c>
      <c r="W46" s="196" t="str">
        <f>IF(AND(W13=0,W14=0,W15=0,W16=0,W17=0,W18=0,W19=0),"No outage",SUM(W13:W19))</f>
        <v>No outage</v>
      </c>
      <c r="X46" s="196">
        <f>IF(AND(X13=0,X14=0,X15=0,X16=0,X17=0,X18=0,X19=0),"No outage",SUM(X13:X19))</f>
        <v>294</v>
      </c>
      <c r="Y46" s="195" t="str">
        <f>IF(Y13=0,"no data", AVERAGE(Y13:Y19))</f>
        <v>no data</v>
      </c>
      <c r="Z46" s="196">
        <f>IF(AND(Z13=0,Z14=0,Z15=0,Z16=0,Z17=0,Z18=0,Z19=0),"No outage",SUM(Z13:Z19))</f>
        <v>420</v>
      </c>
      <c r="AA46" s="195" t="str">
        <f>IF(AA13=0,"no data", AVERAGE(AA13:AA19))</f>
        <v>no data</v>
      </c>
      <c r="AB46" s="195">
        <f>IF(AB13=0,"no data", SUM(AB13:AB19))</f>
        <v>732</v>
      </c>
      <c r="AC46" s="195">
        <f>IF(AC13=0,"no data", SUM(AC13:AC19))</f>
        <v>-503</v>
      </c>
      <c r="AD46" s="195">
        <f t="shared" ref="AD46:AI46" si="40">IF(AD13=0,"no data", AVERAGE(AD13:AD19))</f>
        <v>142.28571428571428</v>
      </c>
      <c r="AE46" s="197">
        <f t="shared" si="40"/>
        <v>0.94231319293136551</v>
      </c>
      <c r="AF46" s="195">
        <f t="shared" si="40"/>
        <v>148.10714285714286</v>
      </c>
      <c r="AG46" s="197">
        <f t="shared" si="40"/>
        <v>0.87543418842477105</v>
      </c>
      <c r="AH46" s="197">
        <f t="shared" si="40"/>
        <v>1</v>
      </c>
      <c r="AI46" s="197">
        <f t="shared" si="40"/>
        <v>0.93253968253968256</v>
      </c>
      <c r="AJ46" s="198">
        <f>IF(AJ13=0,"no data",SUM(AJ13:AJ19))</f>
        <v>55.387</v>
      </c>
      <c r="AK46" s="199">
        <f>IF(AK13=0,"no data", AVERAGE(AK13:AK19))</f>
        <v>128.94428571428571</v>
      </c>
      <c r="AL46" s="196">
        <f>AJ46*AK46</f>
        <v>7141.8371528571424</v>
      </c>
      <c r="AM46" s="196">
        <f>IF(AM13=0,"no data", SUM(AM13:AM19))</f>
        <v>194.04299999999998</v>
      </c>
      <c r="AN46" s="198">
        <f>IF(AN13=0,"no data",AVERAGE(AN13:AN19))</f>
        <v>947.4527714285714</v>
      </c>
      <c r="AO46" s="196">
        <f>AM46*AN46</f>
        <v>183846.57812631427</v>
      </c>
      <c r="AP46" s="200">
        <f>IF(AP13=0,"no data", AVERAGE(AP13:AP19))</f>
        <v>8766.8310954154804</v>
      </c>
      <c r="AQ46" s="192"/>
      <c r="AV46">
        <f>3413/12465</f>
        <v>0.27380665864420378</v>
      </c>
      <c r="AY46" s="170"/>
      <c r="BA46" s="171"/>
      <c r="BQ46" s="4"/>
      <c r="BR46" s="5"/>
      <c r="BS46" s="5"/>
      <c r="BT46" s="6"/>
      <c r="BX46" s="169"/>
      <c r="BY46" s="169"/>
    </row>
    <row r="47" spans="1:77">
      <c r="A47" s="201"/>
      <c r="B47" s="184" t="s">
        <v>336</v>
      </c>
      <c r="C47" s="196">
        <f>IF(C20=0,"no data", AVERAGE(C20:C26))</f>
        <v>81.271428571428572</v>
      </c>
      <c r="D47" s="194">
        <f>IF(D20=0,"no data", AVERAGE(D20:D26))</f>
        <v>0.6129</v>
      </c>
      <c r="E47" s="196">
        <f>IF(E20=0,"no data", AVERAGE(E20:E26))</f>
        <v>95.028571428571439</v>
      </c>
      <c r="F47" s="196">
        <f>IF(F20=0,"no data", AVERAGE(F20:F26))</f>
        <v>69.857142857142861</v>
      </c>
      <c r="G47" s="193">
        <f>SUM(G20:G26)+INT(SUM(H20:H26)/60)</f>
        <v>24</v>
      </c>
      <c r="H47" s="193">
        <f>SUM(H20:H26)-INT(SUM(H26:H26)/60)*60</f>
        <v>5</v>
      </c>
      <c r="I47" s="193">
        <f>SUM(I20:I26)+INT(SUM(J20:J26)/60)</f>
        <v>24</v>
      </c>
      <c r="J47" s="193">
        <f>SUM(J20:J26)-INT(SUM(J20:J26)/60)*60</f>
        <v>5</v>
      </c>
      <c r="K47" s="193">
        <f>SUM(K20:K26)+INT(SUM(L20:L26)/60)</f>
        <v>0</v>
      </c>
      <c r="L47" s="193">
        <f>SUM(L20:L26)-INT(SUM(L20:L26)/60)*60</f>
        <v>0</v>
      </c>
      <c r="M47" s="193">
        <f>SUM(M20:M26)+INT(SUM(N20:N26)/60)</f>
        <v>0</v>
      </c>
      <c r="N47" s="193">
        <f>SUM(N20:N26)-INT(SUM(N20:N26)/60)*60</f>
        <v>0</v>
      </c>
      <c r="O47" s="193">
        <f>SUM(O20:O26)+INT(SUM(P20:P26)/60)</f>
        <v>0</v>
      </c>
      <c r="P47" s="193">
        <f>SUM(P20:P26)-INT(SUM(P20:P26)/60)*60</f>
        <v>0</v>
      </c>
      <c r="Q47" s="195">
        <f>IF(Q20=0,"no data", AVERAGE(Q20:Q26))</f>
        <v>3581.4285714285716</v>
      </c>
      <c r="R47" s="195">
        <f>IF(R20=0,"no data", AVERAGE(R20:R26))</f>
        <v>438.42857142857144</v>
      </c>
      <c r="S47" s="195">
        <f>IF(S20=0,"no data", AVERAGE(S20:S26))</f>
        <v>438.42857142857144</v>
      </c>
      <c r="T47" s="202">
        <f>IF(T20=0,"no data", SUM(T20:T26))</f>
        <v>3006</v>
      </c>
      <c r="U47" s="202">
        <f>IF(U20=0,"no data", SUM(U20:U26))</f>
        <v>3103</v>
      </c>
      <c r="V47" s="202">
        <f>IF(V20=0,"no data", AVERAGE(V20:V26))</f>
        <v>42</v>
      </c>
      <c r="W47" s="196">
        <f>IF(AND(W20=0,W21=0,W22=0,W23=0,W24=0,W25=0,W26=0),"No outage",SUM(W20:W26))</f>
        <v>8619</v>
      </c>
      <c r="X47" s="196">
        <f>IF(AND(X20=0,X21=0,X22=0,X23=0,X24=0,X25=0,X26=0),"No outage",SUM(X20:X26))</f>
        <v>294</v>
      </c>
      <c r="Y47" s="202" t="str">
        <f>IF(Y20=0,"no data", AVERAGE(Y20:Y26))</f>
        <v>no data</v>
      </c>
      <c r="Z47" s="196">
        <f>IF(AND(Z20=0,Z21=0,Z22=0,Z23=0,Z24=0,Z25=0,Z26=0),"No outage",SUM(Z20:Z26))</f>
        <v>420</v>
      </c>
      <c r="AA47" s="196" t="str">
        <f>IF(AA20=0,"no data", AVERAGE(AA20:AA26))</f>
        <v>no data</v>
      </c>
      <c r="AB47" s="196">
        <f>IF(AB20=0,"no data", SUM(AB20:AB26))</f>
        <v>153</v>
      </c>
      <c r="AC47" s="202">
        <f>IF(AC20=0,"no data", SUM(AC20:AC26))</f>
        <v>-63</v>
      </c>
      <c r="AD47" s="196">
        <f t="shared" ref="AD47:AI47" si="41">IF(AD20=0,"no data", AVERAGE(AD20:AD26))</f>
        <v>25.142857142857142</v>
      </c>
      <c r="AE47" s="197">
        <f t="shared" si="41"/>
        <v>0.51073717948717945</v>
      </c>
      <c r="AF47" s="196">
        <f t="shared" si="41"/>
        <v>149.22619047619051</v>
      </c>
      <c r="AG47" s="197">
        <f t="shared" si="41"/>
        <v>0.41995486347466859</v>
      </c>
      <c r="AH47" s="197">
        <f t="shared" si="41"/>
        <v>0.14688740079365079</v>
      </c>
      <c r="AI47" s="197">
        <f t="shared" si="41"/>
        <v>0.4438343942901235</v>
      </c>
      <c r="AJ47" s="196">
        <f>IF(AJ20=0,"no data", SUM(AJ20:AJ26))</f>
        <v>7.9249999999999998</v>
      </c>
      <c r="AK47" s="196">
        <f>IF(AK20=0,"no data", AVERAGE(AK20:AK26))</f>
        <v>18.361428571428572</v>
      </c>
      <c r="AL47" s="196">
        <f>AJ47*AK47</f>
        <v>145.51432142857144</v>
      </c>
      <c r="AM47" s="196">
        <f>IF(AM20=0,"no data", SUM(AM20:AM25))</f>
        <v>26.167000000000002</v>
      </c>
      <c r="AN47" s="196">
        <f>IF(AN20=0,"no data", AVERAGE(AN20:AN25))</f>
        <v>316.66666666666669</v>
      </c>
      <c r="AO47" s="196">
        <f>AM47*AN47</f>
        <v>8286.2166666666672</v>
      </c>
      <c r="AP47" s="200">
        <f>IF(AP20=0,"no data", AVERAGE(AP20:AP26))</f>
        <v>8675.4170669388004</v>
      </c>
      <c r="AQ47" s="192"/>
      <c r="AR47" s="201"/>
      <c r="AS47" s="201"/>
      <c r="AT47" s="201"/>
      <c r="AU47" s="201"/>
      <c r="AV47" s="201">
        <f>3413/12796</f>
        <v>0.26672397624257582</v>
      </c>
      <c r="AW47" s="201"/>
      <c r="AX47" s="201"/>
      <c r="AY47" s="170"/>
      <c r="AZ47" s="201"/>
      <c r="BA47" s="171"/>
      <c r="BB47" s="201"/>
      <c r="BC47" s="201"/>
      <c r="BD47" s="201"/>
      <c r="BE47" s="201"/>
      <c r="BQ47" s="4"/>
      <c r="BR47" s="5"/>
      <c r="BS47" s="5"/>
      <c r="BT47" s="6"/>
      <c r="BX47" s="169"/>
      <c r="BY47" s="169"/>
    </row>
    <row r="48" spans="1:77">
      <c r="B48" s="184" t="s">
        <v>337</v>
      </c>
      <c r="C48" s="196">
        <f>IF(C21=0,"no data", AVERAGE(C27:C33))</f>
        <v>77.325714285714284</v>
      </c>
      <c r="D48" s="194">
        <f>IF(D21=0,"no data", AVERAGE(D27:D33))</f>
        <v>0.60649999999999993</v>
      </c>
      <c r="E48" s="196">
        <f>IF(E21=0,"no data", AVERAGE(E27:E33))</f>
        <v>90.428571428571431</v>
      </c>
      <c r="F48" s="196">
        <f>IF(F21=0,"no data", AVERAGE(F27:F33))</f>
        <v>66.428571428571431</v>
      </c>
      <c r="G48" s="193">
        <f>SUM(G27:G33)+INT(SUM(H27:H33)/60)</f>
        <v>54</v>
      </c>
      <c r="H48" s="193">
        <f>SUM(H27:H33)-INT(SUM(H27:H33)/60)*60</f>
        <v>30</v>
      </c>
      <c r="I48" s="193">
        <f>SUM(I27:I33)+INT(SUM(J27:J33)/60)</f>
        <v>0</v>
      </c>
      <c r="J48" s="193">
        <f>SUM(J27:J33)-INT(SUM(J27:J33)/60)*60</f>
        <v>0</v>
      </c>
      <c r="K48" s="193">
        <f>SUM(K27:K33)+INT(SUM(L27:L33)/60)</f>
        <v>0</v>
      </c>
      <c r="L48" s="193">
        <f>SUM(L27:L33)-INT(SUM(L27:L33)/60)*60</f>
        <v>0</v>
      </c>
      <c r="M48" s="193">
        <f>SUM(M27:M33)+INT(SUM(N27:N33)/60)</f>
        <v>0</v>
      </c>
      <c r="N48" s="193">
        <f>SUM(N27:N33)-INT(SUM(N27:N33)/60)*60</f>
        <v>0</v>
      </c>
      <c r="O48" s="193">
        <f>SUM(O27:O33)+INT(SUM(P27:P33)/60)</f>
        <v>0</v>
      </c>
      <c r="P48" s="193">
        <f>SUM(P27:P33)-INT(SUM(P27:P33)/60)*60</f>
        <v>0</v>
      </c>
      <c r="Q48" s="195">
        <f>IF(Q27=0,"no data", AVERAGE(Q27:Q33))</f>
        <v>3621.7142857142858</v>
      </c>
      <c r="R48" s="195" t="str">
        <f>IF(R27=0,"no data", AVERAGE(R27:R33))</f>
        <v>no data</v>
      </c>
      <c r="S48" s="195" t="str">
        <f>IF(S27=0,"no data", AVERAGE(S27:S33))</f>
        <v>no data</v>
      </c>
      <c r="T48" s="195" t="str">
        <f>IF(T27=0,"no data", SUM(T27:T33))</f>
        <v>no data</v>
      </c>
      <c r="U48" s="195" t="str">
        <f>IF(U27=0,"no data", SUM(U27:U33))</f>
        <v>no data</v>
      </c>
      <c r="V48" s="202">
        <f>IF(V27=0,"no data", AVERAGE(V27:V33))</f>
        <v>43.142857142857146</v>
      </c>
      <c r="W48" s="196">
        <f>IF(AND(W27=0,W28=0,W29=0,W30=0,W31=0,W32=0,W33=0),"No outage",SUM(W27:W33))</f>
        <v>6645</v>
      </c>
      <c r="X48" s="196">
        <f>IF(AND(X27=0,X28=0,X29=0,X30=0,X31=0,X32=0,X33=0),"No outage",SUM(X27:X33))</f>
        <v>302</v>
      </c>
      <c r="Y48" s="202">
        <f>IF(Y27=0,"no data", AVERAGE(Y27:Y33))</f>
        <v>1440</v>
      </c>
      <c r="Z48" s="196">
        <f>IF(AND(Z27=0,Z28=0,Z29=0,Z30=0,Z31=0,Z32=0,Z33=0),"No outage",SUM(Z27:Z33))</f>
        <v>420</v>
      </c>
      <c r="AA48" s="196">
        <f>IF(AA27=0,"no data", AVERAGE(AA27:AA33))</f>
        <v>969.85714285714289</v>
      </c>
      <c r="AB48" s="195">
        <f>IF(AB27=0,"no data", SUM(AB27:AB33))</f>
        <v>239</v>
      </c>
      <c r="AC48" s="195" t="str">
        <f>IF(AC27=0,"no data", SUM(AC27:AC33))</f>
        <v>no data</v>
      </c>
      <c r="AD48" s="202" t="str">
        <f t="shared" ref="AD48:AI48" si="42">IF(AD27=0,"no data", AVERAGE(AD27:AD33))</f>
        <v>no data</v>
      </c>
      <c r="AE48" s="194">
        <f t="shared" si="42"/>
        <v>0.751081642529011</v>
      </c>
      <c r="AF48" s="196">
        <f t="shared" si="42"/>
        <v>150.9047619047619</v>
      </c>
      <c r="AG48" s="194">
        <f t="shared" si="42"/>
        <v>0.36513523358176125</v>
      </c>
      <c r="AH48" s="194" t="str">
        <f t="shared" si="42"/>
        <v>no data</v>
      </c>
      <c r="AI48" s="194">
        <f t="shared" si="42"/>
        <v>0.38394519519519515</v>
      </c>
      <c r="AJ48" s="195" t="str">
        <f>IF(AJ27=0,"no data", SUM(AJ27:AJ33))</f>
        <v>no data</v>
      </c>
      <c r="AK48" s="196" t="str">
        <f>IF(AK27=0,"no data", AVERAGE(AK27:AK33))</f>
        <v>no data</v>
      </c>
      <c r="AL48" s="196" t="e">
        <f>AJ48*AK48</f>
        <v>#VALUE!</v>
      </c>
      <c r="AM48" s="196" t="str">
        <f>IF(AM27=0,"no data", SUM(AM27:AM33))</f>
        <v>no data</v>
      </c>
      <c r="AN48" s="196" t="str">
        <f>IF(AN27=0,"no data", AVERAGE(AN27:AN33))</f>
        <v>no data</v>
      </c>
      <c r="AO48" s="196" t="e">
        <f>AM48*AN48</f>
        <v>#VALUE!</v>
      </c>
      <c r="AP48" s="200">
        <f>IF(AP27=0,"no data", AVERAGE(AP27:AP33))</f>
        <v>8840.2066218250457</v>
      </c>
      <c r="AQ48" s="192"/>
      <c r="AY48" s="170"/>
      <c r="BA48" s="171"/>
      <c r="BQ48" s="4"/>
      <c r="BR48" s="5"/>
      <c r="BS48" s="5"/>
      <c r="BT48" s="6"/>
      <c r="BX48" s="169"/>
      <c r="BY48" s="169"/>
    </row>
    <row r="49" spans="2:77">
      <c r="B49" s="184" t="s">
        <v>338</v>
      </c>
      <c r="C49" s="196">
        <f>IF(C34=0,"no data", AVERAGE(C34:C40))</f>
        <v>75.666666666666671</v>
      </c>
      <c r="D49" s="196">
        <f>IF(D34=0,"no data", AVERAGE(D34:D40))</f>
        <v>0.65166666666666662</v>
      </c>
      <c r="E49" s="196">
        <f>IF(E34=0,"no data", AVERAGE(E34:E40))</f>
        <v>87.333333333333329</v>
      </c>
      <c r="F49" s="196">
        <f>IF(F34=0,"no data", AVERAGE(F34:F40))</f>
        <v>65.666666666666671</v>
      </c>
      <c r="G49" s="193">
        <f>SUM(G34:G40)+INT(SUM(H34:H40)/60)</f>
        <v>47</v>
      </c>
      <c r="H49" s="193">
        <f>SUM(H34:H40)-INT(SUM(H34:H40)/60)*60</f>
        <v>57</v>
      </c>
      <c r="I49" s="193">
        <f>SUM(I34:I40)+INT(SUM(J34:J40)/60)</f>
        <v>0</v>
      </c>
      <c r="J49" s="193">
        <f>SUM(J34:J40)-INT(SUM(J34:J40)/60)*60</f>
        <v>0</v>
      </c>
      <c r="K49" s="193">
        <f>SUM(K34:K40)+INT(SUM(L34:L40)/60)</f>
        <v>0</v>
      </c>
      <c r="L49" s="193">
        <f>SUM(L34:L40)-INT(SUM(L34:L40)/60)*60</f>
        <v>0</v>
      </c>
      <c r="M49" s="193">
        <f>SUM(M34:M40)+INT(SUM(N34:N40)/60)</f>
        <v>0</v>
      </c>
      <c r="N49" s="193">
        <f>SUM(N34:N40)-INT(SUM(N34:N40)/60)*60</f>
        <v>0</v>
      </c>
      <c r="O49" s="193">
        <f>SUM(O34:O40)+INT(SUM(P34:P40)/60)</f>
        <v>0</v>
      </c>
      <c r="P49" s="193">
        <f>SUM(P34:P40)-INT(SUM(P34:P40)/60)*60</f>
        <v>0</v>
      </c>
      <c r="Q49" s="195">
        <f>IF(Q28=0,"no data", AVERAGE(Q34:Q40))</f>
        <v>3634.3333333333335</v>
      </c>
      <c r="R49" s="195">
        <f>IF(R34=0,"no data", AVERAGE(R34:R40))</f>
        <v>1032.6666666666667</v>
      </c>
      <c r="S49" s="195">
        <f>IF(S34=0,"no data", AVERAGE(S34:S40))</f>
        <v>1032.6666666666667</v>
      </c>
      <c r="T49" s="195">
        <f>IF(T34=0,"no data", SUM(T34:T40))</f>
        <v>3033</v>
      </c>
      <c r="U49" s="195">
        <f>IF(U34=0,"no data", SUM(U34:U40))</f>
        <v>3179</v>
      </c>
      <c r="V49" s="202">
        <f>IF(V34=0,"no data", AVERAGE(V34:V40))</f>
        <v>45</v>
      </c>
      <c r="W49" s="196">
        <f>IF(AND(W28=0,W29=0,W30=0,W31=0,W32=0,W33=0,W34=0),"No outage",SUM(W28:W34))</f>
        <v>5594</v>
      </c>
      <c r="X49" s="196">
        <f>IF(AND(X28=0,X29=0,X30=0,X31=0,X32=0,X33=0,X34=0),"No outage",SUM(X28:X34))</f>
        <v>305</v>
      </c>
      <c r="Y49" s="202">
        <f>IF(Y34=0,"no data", AVERAGE(Y34:Y40))</f>
        <v>1440</v>
      </c>
      <c r="Z49" s="196" t="e">
        <f>IF(AND(Z34=0,Z35=0,Z36=0,Z37=0,Z38=0,Z39=0,#REF!=0),"No outage",SUM(Z34:Z40))</f>
        <v>#REF!</v>
      </c>
      <c r="AA49" s="196">
        <f>IF(AA34=0,"no data", AVERAGE(AA34:AA40))</f>
        <v>525.66666666666663</v>
      </c>
      <c r="AB49" s="195">
        <f>IF(AB34=0,"no data", SUM(AB34:AB40))</f>
        <v>168</v>
      </c>
      <c r="AC49" s="195">
        <f>IF(AC34=0,"no data", SUM(AC34:AC40))</f>
        <v>-65</v>
      </c>
      <c r="AD49" s="202">
        <f>IF(AD34=0,"no data", AVERAGE(AD34:AD40))</f>
        <v>68.666666666666671</v>
      </c>
      <c r="AE49" s="194">
        <f>IF(AE34=0,"no data", AVERAGE(AE34:AE40))</f>
        <v>0.63924048174048176</v>
      </c>
      <c r="AF49" s="196">
        <f>IF(AF34=0,"no data", AVERAGE(AF34:AF40))</f>
        <v>151.43055555555554</v>
      </c>
      <c r="AG49" s="194">
        <f>IF(AG34=0,"no data", AVERAGE(AG34:AG40))</f>
        <v>0.27836620393745037</v>
      </c>
      <c r="AH49" s="194" t="str">
        <f>IF(AH28=0,"no data", AVERAGE(AH34:AH40))</f>
        <v>no data</v>
      </c>
      <c r="AI49" s="194">
        <f>IF(AI34=0,"no data", AVERAGE(AI34:AI40))</f>
        <v>0.29057716049382715</v>
      </c>
      <c r="AJ49" s="195" t="str">
        <f>IF(AJ34=0,"no data", SUM(AJ34:AJ40))</f>
        <v>no data</v>
      </c>
      <c r="AK49" s="196" t="str">
        <f>IF(AK34=0,"no data", AVERAGE(AK34:AK40))</f>
        <v>no data</v>
      </c>
      <c r="AL49" s="196" t="e">
        <f>AJ49*AK49</f>
        <v>#VALUE!</v>
      </c>
      <c r="AM49" s="196">
        <f>IF(AM34=0,"no data", SUM(AM34:AM40))</f>
        <v>28.221</v>
      </c>
      <c r="AN49" s="196">
        <f>IF(AN34=0,"no data", AVERAGE(AN34:AN40))</f>
        <v>945</v>
      </c>
      <c r="AO49" s="196">
        <f>AM49*AN49</f>
        <v>26668.845000000001</v>
      </c>
      <c r="AP49" s="200">
        <f>IF(AP34=0,"no data", AVERAGE(AP34:AP40))</f>
        <v>8898.9155429562506</v>
      </c>
      <c r="AQ49" s="192"/>
      <c r="AY49" s="170"/>
      <c r="BA49" s="171"/>
      <c r="BQ49" s="4"/>
      <c r="BR49" s="5"/>
      <c r="BS49" s="5"/>
      <c r="BT49" s="6"/>
      <c r="BX49" s="169"/>
      <c r="BY49" s="169"/>
    </row>
    <row r="50" spans="2:77">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07"/>
      <c r="AG50" s="204"/>
      <c r="AH50" s="204"/>
      <c r="AI50" s="204"/>
      <c r="AJ50" s="204"/>
      <c r="AK50" s="204"/>
      <c r="AL50" s="204"/>
      <c r="AP50" s="183"/>
      <c r="AQ50" s="183"/>
      <c r="AR50" s="183"/>
      <c r="AY50" s="170"/>
      <c r="BA50" s="171"/>
      <c r="BQ50" s="4"/>
      <c r="BR50" s="5"/>
      <c r="BS50" s="5"/>
      <c r="BT50" s="6"/>
      <c r="BX50" s="169"/>
      <c r="BY50" s="169"/>
    </row>
    <row r="51" spans="2:77" ht="15.75" thickBot="1">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X51" s="169"/>
      <c r="BY51" s="169"/>
    </row>
    <row r="52" spans="2:77" ht="16.5" thickTop="1">
      <c r="B52" s="208" t="s">
        <v>123</v>
      </c>
      <c r="C52" s="713" t="s">
        <v>124</v>
      </c>
      <c r="D52" s="713"/>
      <c r="E52" s="713"/>
      <c r="F52" s="713"/>
      <c r="G52" s="713"/>
      <c r="H52" s="713"/>
      <c r="I52" s="713"/>
      <c r="J52" s="713"/>
      <c r="K52" s="713"/>
      <c r="L52" s="713"/>
      <c r="M52" s="713"/>
      <c r="N52" s="713"/>
      <c r="O52" s="713"/>
      <c r="P52" s="713"/>
      <c r="Q52" s="713"/>
      <c r="R52" s="713"/>
      <c r="S52" s="713"/>
      <c r="T52" s="713"/>
      <c r="U52" s="713"/>
      <c r="V52" s="713"/>
      <c r="W52" s="713"/>
      <c r="X52" s="713"/>
      <c r="Y52" s="713"/>
      <c r="Z52" s="713"/>
      <c r="AA52" s="713"/>
      <c r="AB52" s="713"/>
      <c r="AC52" s="713"/>
      <c r="AD52" s="714"/>
      <c r="AE52" s="207"/>
      <c r="AF52" s="207"/>
      <c r="AG52" s="204"/>
      <c r="AH52" s="204"/>
      <c r="AI52" s="204"/>
      <c r="AJ52" s="204"/>
      <c r="AK52" s="204"/>
      <c r="AL52" s="204"/>
      <c r="AP52" s="183"/>
      <c r="AQ52" s="183"/>
      <c r="AR52" s="183"/>
      <c r="AY52" s="170"/>
      <c r="BQ52" s="4"/>
      <c r="BR52" s="5"/>
      <c r="BS52" s="5"/>
      <c r="BT52" s="6"/>
      <c r="BX52" s="169"/>
      <c r="BY52" s="169"/>
    </row>
    <row r="53" spans="2:77" ht="15" customHeight="1">
      <c r="B53" s="209">
        <v>43009</v>
      </c>
      <c r="C53" s="721" t="s">
        <v>209</v>
      </c>
      <c r="D53" s="722"/>
      <c r="E53" s="722"/>
      <c r="F53" s="722"/>
      <c r="G53" s="722"/>
      <c r="H53" s="722"/>
      <c r="I53" s="722"/>
      <c r="J53" s="722"/>
      <c r="K53" s="722"/>
      <c r="L53" s="722"/>
      <c r="M53" s="722"/>
      <c r="N53" s="722"/>
      <c r="O53" s="722"/>
      <c r="P53" s="722"/>
      <c r="Q53" s="722"/>
      <c r="R53" s="722"/>
      <c r="S53" s="722"/>
      <c r="T53" s="722"/>
      <c r="U53" s="722"/>
      <c r="V53" s="722"/>
      <c r="W53" s="722"/>
      <c r="X53" s="722"/>
      <c r="Y53" s="722"/>
      <c r="Z53" s="722"/>
      <c r="AA53" s="722"/>
      <c r="AB53" s="722"/>
      <c r="AC53" s="722"/>
      <c r="AD53" s="723"/>
      <c r="AE53" s="207"/>
      <c r="AF53" s="207"/>
      <c r="AG53" s="204"/>
      <c r="AH53" s="204"/>
      <c r="AI53" s="204"/>
      <c r="AJ53" s="204"/>
      <c r="AK53" s="204"/>
      <c r="AL53" s="204"/>
      <c r="AP53" s="183"/>
      <c r="AQ53" s="183"/>
      <c r="AR53" s="183"/>
      <c r="AY53" s="170"/>
      <c r="BQ53" s="4"/>
      <c r="BR53" s="5"/>
      <c r="BS53" s="5"/>
      <c r="BT53" s="6"/>
      <c r="BX53" s="169"/>
      <c r="BY53" s="169"/>
    </row>
    <row r="54" spans="2:77" ht="15.75">
      <c r="B54" s="209">
        <v>43010</v>
      </c>
      <c r="C54" s="721" t="s">
        <v>324</v>
      </c>
      <c r="D54" s="722"/>
      <c r="E54" s="722"/>
      <c r="F54" s="722"/>
      <c r="G54" s="722"/>
      <c r="H54" s="722"/>
      <c r="I54" s="722"/>
      <c r="J54" s="722"/>
      <c r="K54" s="722"/>
      <c r="L54" s="722"/>
      <c r="M54" s="722"/>
      <c r="N54" s="722"/>
      <c r="O54" s="722"/>
      <c r="P54" s="722"/>
      <c r="Q54" s="722"/>
      <c r="R54" s="722"/>
      <c r="S54" s="722"/>
      <c r="T54" s="722"/>
      <c r="U54" s="722"/>
      <c r="V54" s="722"/>
      <c r="W54" s="722"/>
      <c r="X54" s="722"/>
      <c r="Y54" s="722"/>
      <c r="Z54" s="722"/>
      <c r="AA54" s="722"/>
      <c r="AB54" s="722"/>
      <c r="AC54" s="722"/>
      <c r="AD54" s="723"/>
      <c r="AE54" s="207"/>
      <c r="AF54" s="207"/>
      <c r="AG54" s="204"/>
      <c r="AH54" s="204"/>
      <c r="AI54" s="204"/>
      <c r="AJ54" s="204"/>
      <c r="AK54" s="204"/>
      <c r="AL54" s="204"/>
      <c r="AP54" s="183"/>
      <c r="AQ54" s="183"/>
      <c r="AR54" s="183"/>
      <c r="AY54" s="170"/>
      <c r="BQ54" s="4"/>
      <c r="BR54" s="5"/>
      <c r="BS54" s="5"/>
      <c r="BT54" s="6"/>
      <c r="BX54" s="169"/>
      <c r="BY54" s="169"/>
    </row>
    <row r="55" spans="2:77" ht="15.75">
      <c r="B55" s="209">
        <v>43011</v>
      </c>
      <c r="C55" s="721" t="s">
        <v>340</v>
      </c>
      <c r="D55" s="722"/>
      <c r="E55" s="722"/>
      <c r="F55" s="722"/>
      <c r="G55" s="722"/>
      <c r="H55" s="722"/>
      <c r="I55" s="722"/>
      <c r="J55" s="722"/>
      <c r="K55" s="722"/>
      <c r="L55" s="722"/>
      <c r="M55" s="722"/>
      <c r="N55" s="722"/>
      <c r="O55" s="722"/>
      <c r="P55" s="722"/>
      <c r="Q55" s="722"/>
      <c r="R55" s="722"/>
      <c r="S55" s="722"/>
      <c r="T55" s="722"/>
      <c r="U55" s="722"/>
      <c r="V55" s="722"/>
      <c r="W55" s="722"/>
      <c r="X55" s="722"/>
      <c r="Y55" s="722"/>
      <c r="Z55" s="722"/>
      <c r="AA55" s="722"/>
      <c r="AB55" s="722"/>
      <c r="AC55" s="722"/>
      <c r="AD55" s="723"/>
      <c r="AE55" s="207"/>
      <c r="AF55" s="207"/>
      <c r="AG55" s="204"/>
      <c r="AH55" s="204"/>
      <c r="AI55" s="204"/>
      <c r="AJ55" s="204"/>
      <c r="AK55" s="204"/>
      <c r="AL55" s="204"/>
      <c r="AP55" s="183"/>
      <c r="AQ55" s="183"/>
      <c r="AR55" s="183"/>
      <c r="AY55" s="170"/>
      <c r="BQ55" s="4"/>
      <c r="BR55" s="5"/>
      <c r="BS55" s="5"/>
      <c r="BT55" s="6"/>
      <c r="BX55" s="169"/>
      <c r="BY55" s="169"/>
    </row>
    <row r="56" spans="2:77" ht="15.75">
      <c r="B56" s="209">
        <v>43012</v>
      </c>
      <c r="C56" s="721" t="s">
        <v>341</v>
      </c>
      <c r="D56" s="722"/>
      <c r="E56" s="722"/>
      <c r="F56" s="722"/>
      <c r="G56" s="722"/>
      <c r="H56" s="722"/>
      <c r="I56" s="722"/>
      <c r="J56" s="722"/>
      <c r="K56" s="722"/>
      <c r="L56" s="722"/>
      <c r="M56" s="722"/>
      <c r="N56" s="722"/>
      <c r="O56" s="722"/>
      <c r="P56" s="722"/>
      <c r="Q56" s="722"/>
      <c r="R56" s="722"/>
      <c r="S56" s="722"/>
      <c r="T56" s="722"/>
      <c r="U56" s="722"/>
      <c r="V56" s="722"/>
      <c r="W56" s="722"/>
      <c r="X56" s="722"/>
      <c r="Y56" s="722"/>
      <c r="Z56" s="722"/>
      <c r="AA56" s="722"/>
      <c r="AB56" s="722"/>
      <c r="AC56" s="722"/>
      <c r="AD56" s="723"/>
      <c r="AE56" s="207"/>
      <c r="AF56" s="207"/>
      <c r="AG56" s="204"/>
      <c r="AH56" s="204"/>
      <c r="AI56" s="204"/>
      <c r="AJ56" s="204"/>
      <c r="AK56" s="204"/>
      <c r="AL56" s="204"/>
      <c r="AP56" s="183"/>
      <c r="AQ56" s="183"/>
      <c r="AR56" s="183"/>
      <c r="AY56" s="170"/>
      <c r="BQ56" s="4"/>
      <c r="BR56" s="5"/>
      <c r="BS56" s="5"/>
      <c r="BT56" s="6"/>
      <c r="BX56" s="169"/>
      <c r="BY56" s="169"/>
    </row>
    <row r="57" spans="2:77" ht="15.75">
      <c r="B57" s="209">
        <v>43013</v>
      </c>
      <c r="C57" s="721" t="s">
        <v>341</v>
      </c>
      <c r="D57" s="722"/>
      <c r="E57" s="722"/>
      <c r="F57" s="722"/>
      <c r="G57" s="722"/>
      <c r="H57" s="722"/>
      <c r="I57" s="722"/>
      <c r="J57" s="722"/>
      <c r="K57" s="722"/>
      <c r="L57" s="722"/>
      <c r="M57" s="722"/>
      <c r="N57" s="722"/>
      <c r="O57" s="722"/>
      <c r="P57" s="722"/>
      <c r="Q57" s="722"/>
      <c r="R57" s="722"/>
      <c r="S57" s="722"/>
      <c r="T57" s="722"/>
      <c r="U57" s="722"/>
      <c r="V57" s="722"/>
      <c r="W57" s="722"/>
      <c r="X57" s="722"/>
      <c r="Y57" s="722"/>
      <c r="Z57" s="722"/>
      <c r="AA57" s="722"/>
      <c r="AB57" s="722"/>
      <c r="AC57" s="722"/>
      <c r="AD57" s="723"/>
      <c r="AE57" s="207"/>
      <c r="AF57" s="207"/>
      <c r="AG57" s="204"/>
      <c r="AH57" s="204"/>
      <c r="AI57" s="204"/>
      <c r="AJ57" s="204"/>
      <c r="AK57" s="204"/>
      <c r="AL57" s="204"/>
      <c r="AP57" s="183"/>
      <c r="AQ57" s="183"/>
      <c r="AR57" s="183"/>
      <c r="AY57" s="170"/>
      <c r="BQ57" s="4"/>
      <c r="BR57" s="5"/>
      <c r="BS57" s="5"/>
      <c r="BT57" s="6"/>
      <c r="BX57" s="169"/>
      <c r="BY57" s="169"/>
    </row>
    <row r="58" spans="2:77" ht="15.75">
      <c r="B58" s="209">
        <v>43014</v>
      </c>
      <c r="C58" s="721" t="s">
        <v>341</v>
      </c>
      <c r="D58" s="722"/>
      <c r="E58" s="722"/>
      <c r="F58" s="722"/>
      <c r="G58" s="722"/>
      <c r="H58" s="722"/>
      <c r="I58" s="722"/>
      <c r="J58" s="722"/>
      <c r="K58" s="722"/>
      <c r="L58" s="722"/>
      <c r="M58" s="722"/>
      <c r="N58" s="722"/>
      <c r="O58" s="722"/>
      <c r="P58" s="722"/>
      <c r="Q58" s="722"/>
      <c r="R58" s="722"/>
      <c r="S58" s="722"/>
      <c r="T58" s="722"/>
      <c r="U58" s="722"/>
      <c r="V58" s="722"/>
      <c r="W58" s="722"/>
      <c r="X58" s="722"/>
      <c r="Y58" s="722"/>
      <c r="Z58" s="722"/>
      <c r="AA58" s="722"/>
      <c r="AB58" s="722"/>
      <c r="AC58" s="722"/>
      <c r="AD58" s="723"/>
      <c r="AE58" s="207"/>
      <c r="AF58" s="207"/>
      <c r="AG58" s="204"/>
      <c r="AH58" s="204"/>
      <c r="AI58" s="204"/>
      <c r="AJ58" s="204"/>
      <c r="AK58" s="204"/>
      <c r="AL58" s="204"/>
      <c r="AP58" s="183"/>
      <c r="AQ58" s="183"/>
      <c r="AR58" s="183"/>
      <c r="AY58" s="170"/>
      <c r="BQ58" s="4"/>
      <c r="BR58" s="5"/>
      <c r="BS58" s="5"/>
      <c r="BT58" s="6"/>
      <c r="BX58" s="169"/>
      <c r="BY58" s="169"/>
    </row>
    <row r="59" spans="2:77" ht="15.75">
      <c r="B59" s="209">
        <v>43015</v>
      </c>
      <c r="C59" s="721" t="s">
        <v>324</v>
      </c>
      <c r="D59" s="722"/>
      <c r="E59" s="722"/>
      <c r="F59" s="722"/>
      <c r="G59" s="722"/>
      <c r="H59" s="722"/>
      <c r="I59" s="722"/>
      <c r="J59" s="722"/>
      <c r="K59" s="722"/>
      <c r="L59" s="722"/>
      <c r="M59" s="722"/>
      <c r="N59" s="722"/>
      <c r="O59" s="722"/>
      <c r="P59" s="722"/>
      <c r="Q59" s="722"/>
      <c r="R59" s="722"/>
      <c r="S59" s="722"/>
      <c r="T59" s="722"/>
      <c r="U59" s="722"/>
      <c r="V59" s="722"/>
      <c r="W59" s="722"/>
      <c r="X59" s="722"/>
      <c r="Y59" s="722"/>
      <c r="Z59" s="722"/>
      <c r="AA59" s="722"/>
      <c r="AB59" s="722"/>
      <c r="AC59" s="722"/>
      <c r="AD59" s="723"/>
      <c r="AE59" s="207"/>
      <c r="AF59" s="207"/>
      <c r="AG59" s="204"/>
      <c r="AH59" s="204"/>
      <c r="AI59" s="204"/>
      <c r="AJ59" s="204"/>
      <c r="AK59" s="204"/>
      <c r="AL59" s="204"/>
      <c r="AP59" s="183"/>
      <c r="AQ59" s="183"/>
      <c r="AR59" s="183"/>
      <c r="AY59" s="170"/>
      <c r="BQ59" s="4"/>
      <c r="BR59" s="5"/>
      <c r="BS59" s="5"/>
      <c r="BT59" s="6"/>
      <c r="BX59" s="169"/>
      <c r="BY59" s="169"/>
    </row>
    <row r="60" spans="2:77" ht="15.75">
      <c r="B60" s="209">
        <v>43016</v>
      </c>
      <c r="C60" s="721" t="s">
        <v>342</v>
      </c>
      <c r="D60" s="722"/>
      <c r="E60" s="722"/>
      <c r="F60" s="722"/>
      <c r="G60" s="722"/>
      <c r="H60" s="722"/>
      <c r="I60" s="722"/>
      <c r="J60" s="722"/>
      <c r="K60" s="722"/>
      <c r="L60" s="722"/>
      <c r="M60" s="722"/>
      <c r="N60" s="722"/>
      <c r="O60" s="722"/>
      <c r="P60" s="722"/>
      <c r="Q60" s="722"/>
      <c r="R60" s="722"/>
      <c r="S60" s="722"/>
      <c r="T60" s="722"/>
      <c r="U60" s="722"/>
      <c r="V60" s="722"/>
      <c r="W60" s="722"/>
      <c r="X60" s="722"/>
      <c r="Y60" s="722"/>
      <c r="Z60" s="722"/>
      <c r="AA60" s="722"/>
      <c r="AB60" s="722"/>
      <c r="AC60" s="722"/>
      <c r="AD60" s="723"/>
      <c r="AE60" s="207"/>
      <c r="AF60" s="207"/>
      <c r="AG60" s="204"/>
      <c r="AH60" s="204"/>
      <c r="AI60" s="204"/>
      <c r="AJ60" s="204"/>
      <c r="AK60" s="204"/>
      <c r="AL60" s="204"/>
      <c r="AP60" s="183"/>
      <c r="AQ60" s="183"/>
      <c r="AR60" s="183"/>
      <c r="AY60" s="170"/>
      <c r="BQ60" s="4"/>
      <c r="BR60" s="5"/>
      <c r="BS60" s="5"/>
      <c r="BT60" s="6"/>
      <c r="BX60" s="169"/>
      <c r="BY60" s="169"/>
    </row>
    <row r="61" spans="2:77" ht="15.75">
      <c r="B61" s="209">
        <v>43017</v>
      </c>
      <c r="C61" s="528" t="s">
        <v>343</v>
      </c>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30"/>
      <c r="AE61" s="207"/>
      <c r="AF61" s="207"/>
      <c r="AG61" s="204"/>
      <c r="AH61" s="204"/>
      <c r="AI61" s="204"/>
      <c r="AJ61" s="204"/>
      <c r="AK61" s="204"/>
      <c r="AL61" s="204"/>
      <c r="AP61" s="183"/>
      <c r="AQ61" s="183"/>
      <c r="AR61" s="183"/>
      <c r="AY61" s="170"/>
      <c r="BQ61" s="4"/>
      <c r="BR61" s="5"/>
      <c r="BS61" s="5"/>
      <c r="BT61" s="6"/>
      <c r="BX61" s="169"/>
      <c r="BY61" s="169"/>
    </row>
    <row r="62" spans="2:77" ht="15.75">
      <c r="B62" s="209">
        <v>43018</v>
      </c>
      <c r="C62" s="528" t="s">
        <v>344</v>
      </c>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30"/>
      <c r="AE62" s="207"/>
      <c r="AF62" s="207"/>
      <c r="AG62" s="204"/>
      <c r="AH62" s="204"/>
      <c r="AI62" s="204"/>
      <c r="AJ62" s="204"/>
      <c r="AK62" s="204"/>
      <c r="AL62" s="204"/>
      <c r="AP62" s="183"/>
      <c r="AQ62" s="183"/>
      <c r="AR62" s="183"/>
      <c r="AY62" s="170"/>
      <c r="BQ62" s="4"/>
      <c r="BR62" s="5"/>
      <c r="BS62" s="5"/>
      <c r="BT62" s="6"/>
      <c r="BX62" s="169"/>
      <c r="BY62" s="169"/>
    </row>
    <row r="63" spans="2:77" ht="15.75">
      <c r="B63" s="209">
        <v>43019</v>
      </c>
      <c r="C63" s="528" t="s">
        <v>345</v>
      </c>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30"/>
      <c r="AE63" s="207"/>
      <c r="AF63" s="207"/>
      <c r="AG63" s="204"/>
      <c r="AH63" s="204"/>
      <c r="AI63" s="204"/>
      <c r="AJ63" s="204"/>
      <c r="AK63" s="204"/>
      <c r="AL63" s="204"/>
      <c r="AP63" s="183"/>
      <c r="AQ63" s="183"/>
      <c r="AR63" s="183"/>
      <c r="AY63" s="170"/>
      <c r="BQ63" s="4"/>
      <c r="BR63" s="5"/>
      <c r="BS63" s="5"/>
      <c r="BT63" s="6"/>
      <c r="BX63" s="169"/>
      <c r="BY63" s="169"/>
    </row>
    <row r="64" spans="2:77" ht="15.75">
      <c r="B64" s="209">
        <v>43020</v>
      </c>
      <c r="C64" s="528" t="s">
        <v>346</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4"/>
      <c r="BR64" s="5"/>
      <c r="BS64" s="5"/>
      <c r="BT64" s="6"/>
      <c r="BX64" s="169"/>
      <c r="BY64" s="169"/>
    </row>
    <row r="65" spans="2:77" ht="15.75">
      <c r="B65" s="209">
        <v>43021</v>
      </c>
      <c r="C65" s="528" t="s">
        <v>347</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4"/>
      <c r="BR65" s="5"/>
      <c r="BS65" s="5"/>
      <c r="BT65" s="6"/>
      <c r="BX65" s="169"/>
      <c r="BY65" s="169"/>
    </row>
    <row r="66" spans="2:77" ht="15.75">
      <c r="B66" s="209">
        <v>43022</v>
      </c>
      <c r="C66" s="528" t="s">
        <v>348</v>
      </c>
      <c r="D66" s="529"/>
      <c r="E66" s="529"/>
      <c r="F66" s="529"/>
      <c r="G66" s="529"/>
      <c r="H66" s="529"/>
      <c r="I66" s="529"/>
      <c r="J66" s="529"/>
      <c r="K66" s="529"/>
      <c r="L66" s="529"/>
      <c r="M66" s="529"/>
      <c r="N66" s="529"/>
      <c r="O66" s="529"/>
      <c r="P66" s="529"/>
      <c r="Q66" s="529"/>
      <c r="R66" s="529"/>
      <c r="S66" s="529"/>
      <c r="T66" s="529"/>
      <c r="U66" s="529"/>
      <c r="V66" s="529"/>
      <c r="W66" s="529"/>
      <c r="X66" s="529"/>
      <c r="Y66" s="529"/>
      <c r="Z66" s="529"/>
      <c r="AA66" s="529"/>
      <c r="AB66" s="529"/>
      <c r="AC66" s="529"/>
      <c r="AD66" s="530"/>
      <c r="AE66" s="207"/>
      <c r="AF66" s="207"/>
      <c r="AG66" s="204"/>
      <c r="AH66" s="204"/>
      <c r="AI66" s="204"/>
      <c r="AJ66" s="204"/>
      <c r="AK66" s="204"/>
      <c r="AL66" s="204"/>
      <c r="AP66" s="183"/>
      <c r="AQ66" s="183"/>
      <c r="AR66" s="183"/>
      <c r="AY66" s="170"/>
      <c r="BQ66" s="4"/>
      <c r="BR66" s="5"/>
      <c r="BS66" s="5"/>
      <c r="BT66" s="6"/>
      <c r="BX66" s="169"/>
      <c r="BY66" s="169"/>
    </row>
    <row r="67" spans="2:77" ht="17.25" customHeight="1">
      <c r="B67" s="209">
        <v>43023</v>
      </c>
      <c r="C67" s="721" t="s">
        <v>324</v>
      </c>
      <c r="D67" s="722"/>
      <c r="E67" s="722"/>
      <c r="F67" s="722"/>
      <c r="G67" s="722"/>
      <c r="H67" s="722"/>
      <c r="I67" s="722"/>
      <c r="J67" s="722"/>
      <c r="K67" s="722"/>
      <c r="L67" s="722"/>
      <c r="M67" s="722"/>
      <c r="N67" s="722"/>
      <c r="O67" s="722"/>
      <c r="P67" s="722"/>
      <c r="Q67" s="722"/>
      <c r="R67" s="722"/>
      <c r="S67" s="722"/>
      <c r="T67" s="722"/>
      <c r="U67" s="722"/>
      <c r="V67" s="722"/>
      <c r="W67" s="722"/>
      <c r="X67" s="722"/>
      <c r="Y67" s="722"/>
      <c r="Z67" s="722"/>
      <c r="AA67" s="722"/>
      <c r="AB67" s="722"/>
      <c r="AC67" s="722"/>
      <c r="AD67" s="723"/>
      <c r="AE67" s="207"/>
      <c r="AF67" s="207"/>
      <c r="AG67" s="204"/>
      <c r="AH67" s="204"/>
      <c r="AI67" s="204"/>
      <c r="AJ67" s="204"/>
      <c r="AK67" s="204"/>
      <c r="AL67" s="204"/>
      <c r="AP67" s="183"/>
      <c r="AQ67" s="183"/>
      <c r="AR67" s="183"/>
      <c r="AY67" s="170"/>
      <c r="BQ67" s="4"/>
      <c r="BR67" s="5"/>
      <c r="BS67" s="5"/>
      <c r="BT67" s="6"/>
      <c r="BX67" s="169"/>
      <c r="BY67" s="169"/>
    </row>
    <row r="68" spans="2:77" ht="15.75">
      <c r="B68" s="209">
        <v>43024</v>
      </c>
      <c r="C68" s="721" t="s">
        <v>349</v>
      </c>
      <c r="D68" s="722"/>
      <c r="E68" s="722"/>
      <c r="F68" s="722"/>
      <c r="G68" s="722"/>
      <c r="H68" s="722"/>
      <c r="I68" s="722"/>
      <c r="J68" s="722"/>
      <c r="K68" s="722"/>
      <c r="L68" s="722"/>
      <c r="M68" s="722"/>
      <c r="N68" s="722"/>
      <c r="O68" s="722"/>
      <c r="P68" s="722"/>
      <c r="Q68" s="722"/>
      <c r="R68" s="722"/>
      <c r="S68" s="722"/>
      <c r="T68" s="722"/>
      <c r="U68" s="722"/>
      <c r="V68" s="722"/>
      <c r="W68" s="722"/>
      <c r="X68" s="722"/>
      <c r="Y68" s="722"/>
      <c r="Z68" s="722"/>
      <c r="AA68" s="722"/>
      <c r="AB68" s="722"/>
      <c r="AC68" s="722"/>
      <c r="AD68" s="723"/>
      <c r="AE68" s="207"/>
      <c r="AF68" s="207"/>
      <c r="AG68" s="204"/>
      <c r="AH68" s="204"/>
      <c r="AI68" s="204"/>
      <c r="AJ68" s="204"/>
      <c r="AK68" s="204"/>
      <c r="AL68" s="204"/>
      <c r="AP68" s="183"/>
      <c r="AQ68" s="183"/>
      <c r="AR68" s="183"/>
      <c r="AY68" s="170"/>
      <c r="BQ68" s="4"/>
      <c r="BR68" s="5"/>
      <c r="BS68" s="5"/>
      <c r="BT68" s="6"/>
      <c r="BX68" s="169"/>
      <c r="BY68" s="169"/>
    </row>
    <row r="69" spans="2:77" ht="15.75">
      <c r="B69" s="209">
        <v>43025</v>
      </c>
      <c r="C69" s="721" t="s">
        <v>350</v>
      </c>
      <c r="D69" s="722"/>
      <c r="E69" s="722"/>
      <c r="F69" s="722"/>
      <c r="G69" s="722"/>
      <c r="H69" s="722"/>
      <c r="I69" s="722"/>
      <c r="J69" s="722"/>
      <c r="K69" s="722"/>
      <c r="L69" s="722"/>
      <c r="M69" s="722"/>
      <c r="N69" s="722"/>
      <c r="O69" s="722"/>
      <c r="P69" s="722"/>
      <c r="Q69" s="722"/>
      <c r="R69" s="722"/>
      <c r="S69" s="722"/>
      <c r="T69" s="722"/>
      <c r="U69" s="722"/>
      <c r="V69" s="722"/>
      <c r="W69" s="722"/>
      <c r="X69" s="722"/>
      <c r="Y69" s="722"/>
      <c r="Z69" s="722"/>
      <c r="AA69" s="722"/>
      <c r="AB69" s="722"/>
      <c r="AC69" s="722"/>
      <c r="AD69" s="723"/>
      <c r="AE69" s="207"/>
      <c r="AF69" s="207"/>
      <c r="AG69" s="204"/>
      <c r="AH69" s="204"/>
      <c r="AI69" s="204"/>
      <c r="AJ69" s="204"/>
      <c r="AK69" s="204"/>
      <c r="AL69" s="204"/>
      <c r="AP69" s="183"/>
      <c r="AQ69" s="183"/>
      <c r="AR69" s="183"/>
      <c r="AY69" s="170"/>
      <c r="BQ69" s="4"/>
      <c r="BR69" s="5"/>
      <c r="BS69" s="5"/>
      <c r="BT69" s="6"/>
      <c r="BX69" s="169"/>
      <c r="BY69" s="169"/>
    </row>
    <row r="70" spans="2:77" ht="15.75">
      <c r="B70" s="209">
        <v>43026</v>
      </c>
      <c r="C70" s="721" t="s">
        <v>350</v>
      </c>
      <c r="D70" s="722"/>
      <c r="E70" s="722"/>
      <c r="F70" s="722"/>
      <c r="G70" s="722"/>
      <c r="H70" s="722"/>
      <c r="I70" s="722"/>
      <c r="J70" s="722"/>
      <c r="K70" s="722"/>
      <c r="L70" s="722"/>
      <c r="M70" s="722"/>
      <c r="N70" s="722"/>
      <c r="O70" s="722"/>
      <c r="P70" s="722"/>
      <c r="Q70" s="722"/>
      <c r="R70" s="722"/>
      <c r="S70" s="722"/>
      <c r="T70" s="722"/>
      <c r="U70" s="722"/>
      <c r="V70" s="722"/>
      <c r="W70" s="722"/>
      <c r="X70" s="722"/>
      <c r="Y70" s="722"/>
      <c r="Z70" s="722"/>
      <c r="AA70" s="722"/>
      <c r="AB70" s="722"/>
      <c r="AC70" s="722"/>
      <c r="AD70" s="723"/>
      <c r="AE70" s="207"/>
      <c r="AF70" s="207"/>
      <c r="AG70" s="204"/>
      <c r="AH70" s="204"/>
      <c r="AI70" s="204"/>
      <c r="AJ70" s="204"/>
      <c r="AK70" s="204"/>
      <c r="AL70" s="204"/>
      <c r="AP70" s="183"/>
      <c r="AQ70" s="183"/>
      <c r="AR70" s="183"/>
      <c r="AY70" s="170"/>
      <c r="BQ70" s="4"/>
      <c r="BR70" s="5"/>
      <c r="BS70" s="5"/>
      <c r="BT70" s="6"/>
      <c r="BX70" s="169"/>
      <c r="BY70" s="169"/>
    </row>
    <row r="71" spans="2:77" ht="15.75">
      <c r="B71" s="209">
        <v>43027</v>
      </c>
      <c r="C71" s="721" t="s">
        <v>350</v>
      </c>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3"/>
      <c r="AE71" s="207"/>
      <c r="AF71" s="207"/>
      <c r="AG71" s="204"/>
      <c r="AH71" s="204"/>
      <c r="AI71" s="204"/>
      <c r="AJ71" s="204"/>
      <c r="AK71" s="204"/>
      <c r="AL71" s="204"/>
      <c r="AP71" s="183"/>
      <c r="AQ71" s="183"/>
      <c r="AR71" s="183"/>
      <c r="AY71" s="170"/>
      <c r="BQ71" s="4"/>
      <c r="BR71" s="5"/>
      <c r="BS71" s="5"/>
      <c r="BT71" s="6"/>
      <c r="BX71" s="169"/>
      <c r="BY71" s="169"/>
    </row>
    <row r="72" spans="2:77" ht="15.75">
      <c r="B72" s="209">
        <v>43028</v>
      </c>
      <c r="C72" s="721" t="s">
        <v>350</v>
      </c>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3"/>
      <c r="AE72" s="207"/>
      <c r="AF72" s="207"/>
      <c r="AG72" s="204"/>
      <c r="AH72" s="204"/>
      <c r="AI72" s="204"/>
      <c r="AJ72" s="204"/>
      <c r="AK72" s="204"/>
      <c r="AL72" s="204"/>
      <c r="AP72" s="183"/>
      <c r="AQ72" s="183"/>
      <c r="AR72" s="183"/>
      <c r="AY72" s="170"/>
      <c r="BQ72" s="4"/>
      <c r="BR72" s="5"/>
      <c r="BS72" s="5"/>
      <c r="BT72" s="6"/>
      <c r="BX72" s="169"/>
      <c r="BY72" s="169"/>
    </row>
    <row r="73" spans="2:77" ht="15.75">
      <c r="B73" s="209">
        <v>43029</v>
      </c>
      <c r="C73" s="721" t="s">
        <v>350</v>
      </c>
      <c r="D73" s="722"/>
      <c r="E73" s="722"/>
      <c r="F73" s="722"/>
      <c r="G73" s="722"/>
      <c r="H73" s="722"/>
      <c r="I73" s="722"/>
      <c r="J73" s="722"/>
      <c r="K73" s="722"/>
      <c r="L73" s="722"/>
      <c r="M73" s="722"/>
      <c r="N73" s="722"/>
      <c r="O73" s="722"/>
      <c r="P73" s="722"/>
      <c r="Q73" s="722"/>
      <c r="R73" s="722"/>
      <c r="S73" s="722"/>
      <c r="T73" s="722"/>
      <c r="U73" s="722"/>
      <c r="V73" s="722"/>
      <c r="W73" s="722"/>
      <c r="X73" s="722"/>
      <c r="Y73" s="722"/>
      <c r="Z73" s="722"/>
      <c r="AA73" s="722"/>
      <c r="AB73" s="722"/>
      <c r="AC73" s="722"/>
      <c r="AD73" s="723"/>
      <c r="AE73" s="207"/>
      <c r="AF73" s="207"/>
      <c r="AG73" s="204"/>
      <c r="AH73" s="204"/>
      <c r="AI73" s="204"/>
      <c r="AJ73" s="204"/>
      <c r="AK73" s="204"/>
      <c r="AL73" s="204"/>
      <c r="AP73" s="183"/>
      <c r="AQ73" s="183"/>
      <c r="AR73" s="183"/>
      <c r="AY73" s="170"/>
      <c r="BQ73" s="4"/>
      <c r="BR73" s="5"/>
      <c r="BS73" s="5"/>
      <c r="BT73" s="6"/>
      <c r="BX73" s="169"/>
      <c r="BY73" s="169"/>
    </row>
    <row r="74" spans="2:77" ht="15.75">
      <c r="B74" s="209">
        <v>43030</v>
      </c>
      <c r="C74" s="721" t="s">
        <v>350</v>
      </c>
      <c r="D74" s="722"/>
      <c r="E74" s="722"/>
      <c r="F74" s="722"/>
      <c r="G74" s="722"/>
      <c r="H74" s="722"/>
      <c r="I74" s="722"/>
      <c r="J74" s="722"/>
      <c r="K74" s="722"/>
      <c r="L74" s="722"/>
      <c r="M74" s="722"/>
      <c r="N74" s="722"/>
      <c r="O74" s="722"/>
      <c r="P74" s="722"/>
      <c r="Q74" s="722"/>
      <c r="R74" s="722"/>
      <c r="S74" s="722"/>
      <c r="T74" s="722"/>
      <c r="U74" s="722"/>
      <c r="V74" s="722"/>
      <c r="W74" s="722"/>
      <c r="X74" s="722"/>
      <c r="Y74" s="722"/>
      <c r="Z74" s="722"/>
      <c r="AA74" s="722"/>
      <c r="AB74" s="722"/>
      <c r="AC74" s="722"/>
      <c r="AD74" s="723"/>
      <c r="AE74" s="207"/>
      <c r="AF74" s="207"/>
      <c r="AG74" s="204"/>
      <c r="AH74" s="204"/>
      <c r="AI74" s="204"/>
      <c r="AJ74" s="204"/>
      <c r="AK74" s="204"/>
      <c r="AL74" s="204"/>
      <c r="AP74" s="183"/>
      <c r="AQ74" s="183"/>
      <c r="AR74" s="183"/>
      <c r="AY74" s="170"/>
      <c r="BQ74" s="4"/>
      <c r="BR74" s="5"/>
      <c r="BS74" s="5"/>
      <c r="BT74" s="6"/>
      <c r="BX74" s="169"/>
      <c r="BY74" s="169"/>
    </row>
    <row r="75" spans="2:77" ht="15.75">
      <c r="B75" s="209">
        <v>43031</v>
      </c>
      <c r="C75" s="721" t="s">
        <v>350</v>
      </c>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3"/>
      <c r="AE75" s="207"/>
      <c r="AF75" s="207"/>
      <c r="AG75" s="204"/>
      <c r="AH75" s="204"/>
      <c r="AI75" s="204"/>
      <c r="AJ75" s="204"/>
      <c r="AK75" s="204"/>
      <c r="AL75" s="204"/>
      <c r="AP75" s="183"/>
      <c r="AQ75" s="183"/>
      <c r="AR75" s="183"/>
      <c r="AY75" s="170"/>
      <c r="BQ75" s="4"/>
      <c r="BR75" s="5"/>
      <c r="BS75" s="5"/>
      <c r="BT75" s="6"/>
      <c r="BX75" s="169"/>
      <c r="BY75" s="169"/>
    </row>
    <row r="76" spans="2:77" ht="15.75">
      <c r="B76" s="209">
        <v>43032</v>
      </c>
      <c r="C76" s="721" t="s">
        <v>350</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X76" s="169"/>
      <c r="BY76" s="169"/>
    </row>
    <row r="77" spans="2:77" ht="15.75">
      <c r="B77" s="209">
        <v>43033</v>
      </c>
      <c r="C77" s="721" t="s">
        <v>350</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X77" s="169"/>
      <c r="BY77" s="169"/>
    </row>
    <row r="78" spans="2:77" ht="15.75">
      <c r="B78" s="209">
        <v>43034</v>
      </c>
      <c r="C78" s="528" t="s">
        <v>351</v>
      </c>
      <c r="D78" s="529"/>
      <c r="E78" s="529"/>
      <c r="F78" s="529"/>
      <c r="G78" s="529"/>
      <c r="H78" s="529"/>
      <c r="I78" s="529"/>
      <c r="J78" s="529"/>
      <c r="K78" s="529"/>
      <c r="L78" s="529"/>
      <c r="M78" s="529"/>
      <c r="N78" s="529"/>
      <c r="O78" s="529"/>
      <c r="P78" s="529"/>
      <c r="Q78" s="529"/>
      <c r="R78" s="529"/>
      <c r="S78" s="529"/>
      <c r="T78" s="529"/>
      <c r="U78" s="529"/>
      <c r="V78" s="529"/>
      <c r="W78" s="529"/>
      <c r="X78" s="529"/>
      <c r="Y78" s="529"/>
      <c r="Z78" s="529"/>
      <c r="AA78" s="529"/>
      <c r="AB78" s="529"/>
      <c r="AC78" s="529"/>
      <c r="AD78" s="530"/>
      <c r="AE78" s="207"/>
      <c r="AF78" s="207"/>
      <c r="AG78" s="204"/>
      <c r="AH78" s="204"/>
      <c r="AI78" s="204"/>
      <c r="AJ78" s="204"/>
      <c r="AK78" s="204"/>
      <c r="AL78" s="204"/>
      <c r="AP78" s="183"/>
      <c r="AQ78" s="183"/>
      <c r="AR78" s="183"/>
      <c r="AY78" s="170"/>
      <c r="BQ78" s="4"/>
      <c r="BR78" s="5"/>
      <c r="BS78" s="5"/>
      <c r="BT78" s="6"/>
      <c r="BX78" s="169"/>
      <c r="BY78" s="169"/>
    </row>
    <row r="79" spans="2:77" ht="15.75">
      <c r="B79" s="209">
        <v>43035</v>
      </c>
      <c r="C79" s="721" t="s">
        <v>352</v>
      </c>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3"/>
      <c r="AE79" s="207"/>
      <c r="AF79" s="207"/>
      <c r="AG79" s="204"/>
      <c r="AH79" s="204"/>
      <c r="AI79" s="204"/>
      <c r="AJ79" s="204"/>
      <c r="AK79" s="204"/>
      <c r="AL79" s="204"/>
      <c r="AP79" s="183"/>
      <c r="AQ79" s="183"/>
      <c r="AR79" s="183"/>
      <c r="AY79" s="170"/>
      <c r="BQ79" s="4"/>
      <c r="BR79" s="5"/>
      <c r="BS79" s="5"/>
      <c r="BT79" s="6"/>
      <c r="BX79" s="169"/>
      <c r="BY79" s="169"/>
    </row>
    <row r="80" spans="2:77" ht="15.75">
      <c r="B80" s="209">
        <v>43036</v>
      </c>
      <c r="C80" s="721" t="s">
        <v>353</v>
      </c>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3"/>
      <c r="AE80" s="207"/>
      <c r="AF80" s="207"/>
      <c r="AG80" s="204"/>
      <c r="AH80" s="204"/>
      <c r="AI80" s="204"/>
      <c r="AJ80" s="204"/>
      <c r="AK80" s="204"/>
      <c r="AL80" s="204"/>
      <c r="AP80" s="183"/>
      <c r="AQ80" s="183"/>
      <c r="AR80" s="183"/>
      <c r="AY80" s="170"/>
      <c r="BQ80" s="4"/>
      <c r="BR80" s="5"/>
      <c r="BS80" s="5"/>
      <c r="BT80" s="6"/>
      <c r="BX80" s="169"/>
      <c r="BY80" s="169"/>
    </row>
    <row r="81" spans="2:77" ht="15.75">
      <c r="B81" s="209">
        <v>43037</v>
      </c>
      <c r="C81" s="528" t="s">
        <v>354</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c r="BX81" s="169"/>
      <c r="BY81" s="169"/>
    </row>
    <row r="82" spans="2:77" ht="15.75" customHeight="1">
      <c r="B82" s="209">
        <v>43038</v>
      </c>
      <c r="C82" s="528" t="s">
        <v>355</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X82" s="169"/>
      <c r="BY82" s="169"/>
    </row>
    <row r="83" spans="2:77" ht="15.75">
      <c r="B83" s="209">
        <v>43039</v>
      </c>
      <c r="C83" s="528" t="s">
        <v>356</v>
      </c>
      <c r="D83" s="529"/>
      <c r="E83" s="529"/>
      <c r="F83" s="529"/>
      <c r="G83" s="529"/>
      <c r="H83" s="529"/>
      <c r="I83" s="529"/>
      <c r="J83" s="529"/>
      <c r="K83" s="529"/>
      <c r="L83" s="529"/>
      <c r="M83" s="529"/>
      <c r="N83" s="529"/>
      <c r="O83" s="529"/>
      <c r="P83" s="529"/>
      <c r="Q83" s="529"/>
      <c r="R83" s="529"/>
      <c r="S83" s="529"/>
      <c r="T83" s="529"/>
      <c r="U83" s="529"/>
      <c r="V83" s="529"/>
      <c r="W83" s="529"/>
      <c r="X83" s="529"/>
      <c r="Y83" s="529"/>
      <c r="Z83" s="529"/>
      <c r="AA83" s="529"/>
      <c r="AB83" s="529"/>
      <c r="AC83" s="529"/>
      <c r="AD83" s="530"/>
    </row>
  </sheetData>
  <mergeCells count="114">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AF3:AF5"/>
    <mergeCell ref="AG3:AG5"/>
    <mergeCell ref="AH3:AH5"/>
    <mergeCell ref="AI3:AI5"/>
    <mergeCell ref="X3:X5"/>
    <mergeCell ref="Y3:Y5"/>
    <mergeCell ref="Z3:Z5"/>
    <mergeCell ref="AA3:AA5"/>
    <mergeCell ref="AB3:AB5"/>
    <mergeCell ref="AC3:AC5"/>
    <mergeCell ref="AP3:AP5"/>
    <mergeCell ref="AQ3:AQ5"/>
    <mergeCell ref="AR3:AR5"/>
    <mergeCell ref="AS3:AS5"/>
    <mergeCell ref="AT3:AT5"/>
    <mergeCell ref="AU3:AU5"/>
    <mergeCell ref="AJ3:AJ5"/>
    <mergeCell ref="AK3:AK5"/>
    <mergeCell ref="AL3:AL5"/>
    <mergeCell ref="AM3:AM5"/>
    <mergeCell ref="AN3:AN5"/>
    <mergeCell ref="AO3:AO5"/>
    <mergeCell ref="BD3:BD5"/>
    <mergeCell ref="BE3:BE5"/>
    <mergeCell ref="BJ3:BK3"/>
    <mergeCell ref="BN3:BN5"/>
    <mergeCell ref="BO3:BO5"/>
    <mergeCell ref="BL4:BL5"/>
    <mergeCell ref="BM4:BM5"/>
    <mergeCell ref="AV3:AV5"/>
    <mergeCell ref="AW3:AW5"/>
    <mergeCell ref="AX3:AX5"/>
    <mergeCell ref="AZ3:AZ5"/>
    <mergeCell ref="BA3:BA5"/>
    <mergeCell ref="BB3:BB5"/>
    <mergeCell ref="A6:A12"/>
    <mergeCell ref="A13:A19"/>
    <mergeCell ref="A20:A26"/>
    <mergeCell ref="A27:A33"/>
    <mergeCell ref="A34:A40"/>
    <mergeCell ref="E44:F44"/>
    <mergeCell ref="BY3:BY5"/>
    <mergeCell ref="G4:H4"/>
    <mergeCell ref="I4:J4"/>
    <mergeCell ref="K4:L4"/>
    <mergeCell ref="M4:N4"/>
    <mergeCell ref="BF4:BF5"/>
    <mergeCell ref="BG4:BG5"/>
    <mergeCell ref="BI4:BI5"/>
    <mergeCell ref="BJ4:BJ5"/>
    <mergeCell ref="BK4:BK5"/>
    <mergeCell ref="BP3:BP5"/>
    <mergeCell ref="BR3:BR5"/>
    <mergeCell ref="BS3:BS5"/>
    <mergeCell ref="BV3:BV5"/>
    <mergeCell ref="BW3:BW5"/>
    <mergeCell ref="BX3:BX5"/>
    <mergeCell ref="BU4:BU5"/>
    <mergeCell ref="BC3:BC5"/>
    <mergeCell ref="C53:AD53"/>
    <mergeCell ref="C54:AD54"/>
    <mergeCell ref="C55:AD55"/>
    <mergeCell ref="C56:AD56"/>
    <mergeCell ref="C57:AD57"/>
    <mergeCell ref="C58:AD58"/>
    <mergeCell ref="G44:H44"/>
    <mergeCell ref="I44:J44"/>
    <mergeCell ref="K44:L44"/>
    <mergeCell ref="M44:N44"/>
    <mergeCell ref="O44:P44"/>
    <mergeCell ref="C52:AD52"/>
    <mergeCell ref="C65:AD65"/>
    <mergeCell ref="C66:AD66"/>
    <mergeCell ref="C67:AD67"/>
    <mergeCell ref="C68:AD68"/>
    <mergeCell ref="C69:AD69"/>
    <mergeCell ref="C70:AD70"/>
    <mergeCell ref="C59:AD59"/>
    <mergeCell ref="C60:AD60"/>
    <mergeCell ref="C61:AD61"/>
    <mergeCell ref="C62:AD62"/>
    <mergeCell ref="C63:AD63"/>
    <mergeCell ref="C64:AD64"/>
    <mergeCell ref="C83:AD83"/>
    <mergeCell ref="C77:AD77"/>
    <mergeCell ref="C78:AD78"/>
    <mergeCell ref="C79:AD79"/>
    <mergeCell ref="C80:AD80"/>
    <mergeCell ref="C81:AD81"/>
    <mergeCell ref="C82:AD82"/>
    <mergeCell ref="C71:AD71"/>
    <mergeCell ref="C72:AD72"/>
    <mergeCell ref="C73:AD73"/>
    <mergeCell ref="C74:AD74"/>
    <mergeCell ref="C75:AD75"/>
    <mergeCell ref="C76:AD76"/>
  </mergeCells>
  <conditionalFormatting sqref="Q13:S15">
    <cfRule type="cellIs" dxfId="9" priority="1" stopIfTrue="1" operator="greaterThan">
      <formula>3768</formula>
    </cfRule>
  </conditionalFormatting>
  <pageMargins left="0.7" right="0.7" top="0.75" bottom="0.75" header="0.3" footer="0.3"/>
  <pageSetup paperSize="9" orientation="portrait" r:id="rId1"/>
  <ignoredErrors>
    <ignoredError sqref="AB6:AC17 AB32:AC40 AL6:AL8 AL37:AQ40 AL9 AO9:AQ9 AL10 AO10:AQ10 AL11 AO11:AQ11 AL12 AO12:AQ12 AL13 AO13:AQ13 AL14 AO14:AQ14 AL15 AO15:AQ15 AL16 AO16:AQ16 AL17 AO17:AQ17 AB19:AC20 AC18 AL18 AO18:AQ18 AL19 AO19:AQ19 AL20 AO20:AQ20 AL21 AO21:AQ21 AB24:AC24 AC21 AC22 AL22 AO22:AQ22 AL24 AO24:AQ24 AL25 AO25:AQ25 AB31:AC31 AC25 AC26 AL26 AO26:AQ26 AC27 AO27:AQ27 AC28 AL28 AO28:AQ28 AC29 AL29 AO29:AQ29 AC30 AL30 AO30:AQ30 AL31 AO31:AQ31 AL32 AO32:AQ32 AL33 AO33:AQ33 AL34 AO34:AQ34 AL35 AO35:AQ35 AL36 AO36:AQ36 AO6:AQ8" unlockedFormula="1"/>
    <ignoredError sqref="AH9:AH22 AH24:AH41" evalError="1"/>
  </ignoredErrors>
  <legacyDrawing r:id="rId2"/>
</worksheet>
</file>

<file path=xl/worksheets/sheet11.xml><?xml version="1.0" encoding="utf-8"?>
<worksheet xmlns="http://schemas.openxmlformats.org/spreadsheetml/2006/main" xmlns:r="http://schemas.openxmlformats.org/officeDocument/2006/relationships">
  <dimension ref="A1:BY82"/>
  <sheetViews>
    <sheetView workbookViewId="0">
      <pane xSplit="2" ySplit="5" topLeftCell="C72" activePane="bottomRight" state="frozen"/>
      <selection pane="topRight" activeCell="C1" sqref="C1"/>
      <selection pane="bottomLeft" activeCell="A6" sqref="A6"/>
      <selection pane="bottomRight" activeCell="C73" sqref="C73:AD73"/>
    </sheetView>
  </sheetViews>
  <sheetFormatPr defaultRowHeight="15"/>
  <cols>
    <col min="2" max="2" width="10.42578125" customWidth="1"/>
    <col min="21" max="21" width="9.7109375" customWidth="1"/>
    <col min="32" max="32" width="10.140625" customWidth="1"/>
    <col min="34" max="34" width="9.140625" customWidth="1"/>
    <col min="38" max="38" width="9.42578125" customWidth="1"/>
    <col min="41" max="41" width="11" customWidth="1"/>
    <col min="42" max="42" width="10.7109375" customWidth="1"/>
    <col min="56" max="56" width="9.5703125" bestFit="1" customWidth="1"/>
    <col min="68" max="68" width="8.85546875" customWidth="1"/>
    <col min="69" max="69" width="0.140625" customWidth="1"/>
    <col min="77" max="77" width="10.5703125" customWidth="1"/>
  </cols>
  <sheetData>
    <row r="1" spans="1:77"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X1" s="169"/>
      <c r="BY1" s="169"/>
    </row>
    <row r="2" spans="1:77" ht="18.75" thickBot="1">
      <c r="B2" s="597">
        <v>43040</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X2" s="169"/>
      <c r="BY2" s="169"/>
    </row>
    <row r="3" spans="1:77"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509" t="s">
        <v>49</v>
      </c>
      <c r="BG3" s="509" t="s">
        <v>50</v>
      </c>
      <c r="BH3" s="509" t="s">
        <v>51</v>
      </c>
      <c r="BI3" s="509" t="s">
        <v>52</v>
      </c>
      <c r="BJ3" s="631" t="s">
        <v>53</v>
      </c>
      <c r="BK3" s="631"/>
      <c r="BL3" s="509" t="s">
        <v>54</v>
      </c>
      <c r="BM3" s="509" t="s">
        <v>55</v>
      </c>
      <c r="BN3" s="631" t="s">
        <v>56</v>
      </c>
      <c r="BO3" s="632" t="s">
        <v>57</v>
      </c>
      <c r="BP3" s="632" t="s">
        <v>58</v>
      </c>
      <c r="BQ3" s="15"/>
      <c r="BR3" s="633" t="s">
        <v>59</v>
      </c>
      <c r="BS3" s="633" t="s">
        <v>60</v>
      </c>
      <c r="BT3" s="6"/>
      <c r="BU3" s="509" t="s">
        <v>61</v>
      </c>
      <c r="BV3" s="533" t="s">
        <v>62</v>
      </c>
      <c r="BW3" s="533" t="s">
        <v>63</v>
      </c>
      <c r="BX3" s="715" t="s">
        <v>64</v>
      </c>
      <c r="BY3" s="715" t="s">
        <v>65</v>
      </c>
    </row>
    <row r="4" spans="1:77"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513" t="s">
        <v>69</v>
      </c>
      <c r="BI4" s="720" t="s">
        <v>70</v>
      </c>
      <c r="BJ4" s="720" t="s">
        <v>70</v>
      </c>
      <c r="BK4" s="720" t="s">
        <v>71</v>
      </c>
      <c r="BL4" s="719" t="s">
        <v>72</v>
      </c>
      <c r="BM4" s="719" t="s">
        <v>73</v>
      </c>
      <c r="BN4" s="631"/>
      <c r="BO4" s="632"/>
      <c r="BP4" s="632"/>
      <c r="BQ4" s="15"/>
      <c r="BR4" s="633"/>
      <c r="BS4" s="633"/>
      <c r="BT4" s="6"/>
      <c r="BU4" s="539" t="s">
        <v>68</v>
      </c>
      <c r="BV4" s="534"/>
      <c r="BW4" s="534"/>
      <c r="BX4" s="716"/>
      <c r="BY4" s="716"/>
    </row>
    <row r="5" spans="1:77" ht="15.75" thickBot="1">
      <c r="A5" s="16"/>
      <c r="B5" s="600"/>
      <c r="C5" s="603"/>
      <c r="D5" s="603"/>
      <c r="E5" s="18" t="s">
        <v>74</v>
      </c>
      <c r="F5" s="512" t="s">
        <v>75</v>
      </c>
      <c r="G5" s="507" t="s">
        <v>76</v>
      </c>
      <c r="H5" s="511" t="s">
        <v>77</v>
      </c>
      <c r="I5" s="511" t="s">
        <v>76</v>
      </c>
      <c r="J5" s="508" t="s">
        <v>77</v>
      </c>
      <c r="K5" s="510" t="s">
        <v>76</v>
      </c>
      <c r="L5" s="511" t="s">
        <v>77</v>
      </c>
      <c r="M5" s="511" t="s">
        <v>76</v>
      </c>
      <c r="N5" s="512" t="s">
        <v>77</v>
      </c>
      <c r="O5" s="511" t="s">
        <v>76</v>
      </c>
      <c r="P5" s="512"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513" t="s">
        <v>78</v>
      </c>
      <c r="BI5" s="720"/>
      <c r="BJ5" s="720"/>
      <c r="BK5" s="720"/>
      <c r="BL5" s="719"/>
      <c r="BM5" s="719"/>
      <c r="BN5" s="631"/>
      <c r="BO5" s="632"/>
      <c r="BP5" s="632"/>
      <c r="BQ5" s="15"/>
      <c r="BR5" s="633"/>
      <c r="BS5" s="633"/>
      <c r="BT5" s="6"/>
      <c r="BU5" s="540"/>
      <c r="BV5" s="535"/>
      <c r="BW5" s="535"/>
      <c r="BX5" s="717"/>
      <c r="BY5" s="717"/>
    </row>
    <row r="6" spans="1:77" ht="12.75" customHeight="1">
      <c r="A6" s="718" t="s">
        <v>357</v>
      </c>
      <c r="B6" s="24">
        <v>43037</v>
      </c>
      <c r="C6" s="25">
        <v>76.2</v>
      </c>
      <c r="D6" s="345">
        <v>0.61099999999999999</v>
      </c>
      <c r="E6" s="27">
        <v>89</v>
      </c>
      <c r="F6" s="27">
        <v>65</v>
      </c>
      <c r="G6" s="28">
        <v>18</v>
      </c>
      <c r="H6" s="28">
        <v>15</v>
      </c>
      <c r="I6" s="28">
        <v>0</v>
      </c>
      <c r="J6" s="28">
        <v>0</v>
      </c>
      <c r="K6" s="29">
        <v>0</v>
      </c>
      <c r="L6" s="29">
        <v>0</v>
      </c>
      <c r="M6" s="29">
        <v>0</v>
      </c>
      <c r="N6" s="29">
        <v>0</v>
      </c>
      <c r="O6" s="29">
        <v>0</v>
      </c>
      <c r="P6" s="29">
        <v>0</v>
      </c>
      <c r="Q6" s="29">
        <v>3627</v>
      </c>
      <c r="R6" s="30">
        <v>1187</v>
      </c>
      <c r="S6" s="30">
        <v>1187</v>
      </c>
      <c r="T6" s="31">
        <v>1171</v>
      </c>
      <c r="U6" s="31">
        <v>1228</v>
      </c>
      <c r="V6" s="28">
        <v>45</v>
      </c>
      <c r="W6" s="28">
        <v>389</v>
      </c>
      <c r="X6" s="28">
        <v>45</v>
      </c>
      <c r="Y6" s="28">
        <v>1440</v>
      </c>
      <c r="Z6" s="28">
        <v>60</v>
      </c>
      <c r="AA6" s="27">
        <v>469</v>
      </c>
      <c r="AB6" s="32">
        <f>U6-T6+AX6</f>
        <v>63</v>
      </c>
      <c r="AC6" s="33">
        <f>T6-S6</f>
        <v>-16</v>
      </c>
      <c r="AD6" s="27">
        <v>75</v>
      </c>
      <c r="AE6" s="34">
        <f>IF(AD6&gt;0, U6/(AD6*24),"no data")</f>
        <v>0.68222222222222217</v>
      </c>
      <c r="AF6" s="35">
        <f>IF(Q6&gt;0,Q6/24,"no data")</f>
        <v>151.125</v>
      </c>
      <c r="AG6" s="34">
        <f>IF(T6&gt;0,(T6/Q6),"no data")</f>
        <v>0.32285635511441962</v>
      </c>
      <c r="AH6" s="36">
        <f>(1440-((V6*W6)+(X6*Y6)+(Z6*AA6))/(V6+X6+Z6))/1440</f>
        <v>0.48868055555555556</v>
      </c>
      <c r="AI6" s="37">
        <f>IF(T6&gt;0,(1440-((W6*V6+AR6*AS6)+(Y6*X6+AT6*AU6)+(Z6*AA6+AV6*AW6))/(V6+X6+Z6))/1440,"no data")</f>
        <v>0.32882407407407405</v>
      </c>
      <c r="AJ6" s="365">
        <v>0</v>
      </c>
      <c r="AK6" s="40">
        <v>0</v>
      </c>
      <c r="AL6" s="40">
        <f t="shared" ref="AL6:AL40" si="0">AJ6*AK6</f>
        <v>0</v>
      </c>
      <c r="AM6" s="49">
        <v>10.865</v>
      </c>
      <c r="AN6" s="27">
        <v>943</v>
      </c>
      <c r="AO6" s="42">
        <f t="shared" ref="AO6:AO40" si="1">AM6*AN6</f>
        <v>10245.695</v>
      </c>
      <c r="AP6" s="43">
        <f>IF(T6&gt;0,((((AJ6*AK6)+(AM6*AN6))/(T6*1000))*1000000),"no data")</f>
        <v>8749.5260461144317</v>
      </c>
      <c r="AQ6" s="40">
        <f>R6/24</f>
        <v>49.458333333333336</v>
      </c>
      <c r="AR6" s="27">
        <v>34</v>
      </c>
      <c r="AS6" s="45">
        <v>16</v>
      </c>
      <c r="AT6" s="45">
        <v>0</v>
      </c>
      <c r="AU6" s="27">
        <v>0</v>
      </c>
      <c r="AV6" s="45">
        <v>35</v>
      </c>
      <c r="AW6" s="27">
        <v>971</v>
      </c>
      <c r="AX6" s="27">
        <v>6</v>
      </c>
      <c r="AY6" s="4"/>
      <c r="AZ6" s="46">
        <v>820</v>
      </c>
      <c r="BA6" s="46">
        <v>0</v>
      </c>
      <c r="BB6" s="46">
        <v>408</v>
      </c>
      <c r="BC6" s="46">
        <f t="shared" ref="BC6:BC40" si="2">BA6-AZ6</f>
        <v>-820</v>
      </c>
      <c r="BD6" s="46">
        <f t="shared" ref="BD6:BD42" si="3">AP6</f>
        <v>8749.5260461144317</v>
      </c>
      <c r="BE6" s="136">
        <f t="shared" ref="BE6:BE39" si="4">BB6/24</f>
        <v>17</v>
      </c>
      <c r="BF6" s="48">
        <v>0.89900000000000002</v>
      </c>
      <c r="BG6" s="49">
        <v>0</v>
      </c>
      <c r="BH6" s="50">
        <v>24</v>
      </c>
      <c r="BI6" s="51">
        <v>21.9</v>
      </c>
      <c r="BJ6" s="52">
        <v>0</v>
      </c>
      <c r="BK6" s="52">
        <v>0</v>
      </c>
      <c r="BL6" s="504">
        <v>998.7</v>
      </c>
      <c r="BM6" s="50">
        <v>50.09</v>
      </c>
      <c r="BN6" s="53">
        <v>0</v>
      </c>
      <c r="BO6" s="47">
        <v>93.1</v>
      </c>
      <c r="BP6" s="47">
        <v>0</v>
      </c>
      <c r="BQ6" s="54"/>
      <c r="BR6" s="46">
        <v>12538</v>
      </c>
      <c r="BS6" s="46">
        <v>0</v>
      </c>
      <c r="BT6" s="56">
        <f t="shared" ref="BT6:BT41" si="5">BS6-BR6</f>
        <v>-12538</v>
      </c>
      <c r="BU6" s="111">
        <f>BF6+BG6</f>
        <v>0.89900000000000002</v>
      </c>
      <c r="BV6" s="67">
        <v>10.34</v>
      </c>
      <c r="BW6" s="67">
        <v>0</v>
      </c>
      <c r="BX6" s="67">
        <v>18.23</v>
      </c>
      <c r="BY6" s="515">
        <v>7.18</v>
      </c>
    </row>
    <row r="7" spans="1:77">
      <c r="A7" s="718"/>
      <c r="B7" s="24">
        <v>43038</v>
      </c>
      <c r="C7" s="25">
        <v>74.7</v>
      </c>
      <c r="D7" s="345">
        <v>0.68899999999999995</v>
      </c>
      <c r="E7" s="27">
        <v>86</v>
      </c>
      <c r="F7" s="27">
        <v>66</v>
      </c>
      <c r="G7" s="28">
        <v>5</v>
      </c>
      <c r="H7" s="28">
        <v>42</v>
      </c>
      <c r="I7" s="28">
        <v>0</v>
      </c>
      <c r="J7" s="28">
        <v>0</v>
      </c>
      <c r="K7" s="29">
        <v>0</v>
      </c>
      <c r="L7" s="29">
        <v>0</v>
      </c>
      <c r="M7" s="29">
        <v>0</v>
      </c>
      <c r="N7" s="29">
        <v>0</v>
      </c>
      <c r="O7" s="29">
        <v>0</v>
      </c>
      <c r="P7" s="29">
        <v>0</v>
      </c>
      <c r="Q7" s="29">
        <v>3643</v>
      </c>
      <c r="R7" s="30">
        <v>399</v>
      </c>
      <c r="S7" s="30">
        <v>399</v>
      </c>
      <c r="T7" s="31">
        <v>373</v>
      </c>
      <c r="U7" s="31">
        <v>392</v>
      </c>
      <c r="V7" s="28">
        <v>45</v>
      </c>
      <c r="W7" s="28">
        <v>1020</v>
      </c>
      <c r="X7" s="28">
        <v>45</v>
      </c>
      <c r="Y7" s="28">
        <v>1440</v>
      </c>
      <c r="Z7" s="28">
        <v>60</v>
      </c>
      <c r="AA7" s="27">
        <v>1108</v>
      </c>
      <c r="AB7" s="32">
        <f>U7-T7+AX7</f>
        <v>35</v>
      </c>
      <c r="AC7" s="33">
        <f>T7-S7</f>
        <v>-26</v>
      </c>
      <c r="AD7" s="27">
        <v>65</v>
      </c>
      <c r="AE7" s="34">
        <f>IF(AD7&gt;0, U7/(AD7*24),"no data")</f>
        <v>0.25128205128205128</v>
      </c>
      <c r="AF7" s="35">
        <f>IF(Q7&gt;0,Q7/24,"no data")</f>
        <v>151.79166666666666</v>
      </c>
      <c r="AG7" s="34">
        <f>IF(T7&gt;0,(T7/Q7),"no data")</f>
        <v>0.10238814164150425</v>
      </c>
      <c r="AH7" s="36">
        <f>(1440-((V7*W7)+(X7*Y7)+(Z7*AA7))/(V7+X7+Z7))/1440</f>
        <v>0.1797222222222222</v>
      </c>
      <c r="AI7" s="37">
        <f>IF(T7&gt;0,(1440-((W7*V7+AR7*AS7)+(Y7*X7+AT7*AU7)+(Z7*AA7+AV7*AW7))/(V7+X7+Z7))/1440,"no data")</f>
        <v>0.10957407407407405</v>
      </c>
      <c r="AJ7" s="49">
        <v>0</v>
      </c>
      <c r="AK7" s="40">
        <v>0</v>
      </c>
      <c r="AL7" s="40">
        <f t="shared" si="0"/>
        <v>0</v>
      </c>
      <c r="AM7" s="49">
        <v>3.641</v>
      </c>
      <c r="AN7" s="27">
        <v>945</v>
      </c>
      <c r="AO7" s="42">
        <f t="shared" si="1"/>
        <v>3440.7449999999999</v>
      </c>
      <c r="AP7" s="43">
        <f>IF(T7&gt;0,((((AJ7*AK7)+(AM7*AN7))/(T7*1000))*1000000),"no data")</f>
        <v>9224.5174262734581</v>
      </c>
      <c r="AQ7" s="40">
        <f>R7/24</f>
        <v>16.625</v>
      </c>
      <c r="AR7" s="27">
        <v>24</v>
      </c>
      <c r="AS7" s="45">
        <v>78</v>
      </c>
      <c r="AT7" s="45">
        <v>0</v>
      </c>
      <c r="AU7" s="27">
        <v>0</v>
      </c>
      <c r="AV7" s="45">
        <v>40</v>
      </c>
      <c r="AW7" s="27">
        <v>332</v>
      </c>
      <c r="AX7" s="27">
        <v>16</v>
      </c>
      <c r="AY7" s="4"/>
      <c r="AZ7" s="46">
        <v>284</v>
      </c>
      <c r="BA7" s="46">
        <v>0</v>
      </c>
      <c r="BB7" s="46">
        <v>108</v>
      </c>
      <c r="BC7" s="46">
        <f t="shared" si="2"/>
        <v>-284</v>
      </c>
      <c r="BD7" s="46">
        <f t="shared" si="3"/>
        <v>9224.5174262734581</v>
      </c>
      <c r="BE7" s="136">
        <f t="shared" si="4"/>
        <v>4.5</v>
      </c>
      <c r="BF7" s="48">
        <v>0</v>
      </c>
      <c r="BG7" s="49">
        <v>0</v>
      </c>
      <c r="BH7" s="50">
        <v>24</v>
      </c>
      <c r="BI7" s="51">
        <v>26.7</v>
      </c>
      <c r="BJ7" s="52">
        <v>0</v>
      </c>
      <c r="BK7" s="52">
        <v>0</v>
      </c>
      <c r="BL7" s="504">
        <v>988.88</v>
      </c>
      <c r="BM7" s="50">
        <v>50.14</v>
      </c>
      <c r="BN7" s="53">
        <v>0</v>
      </c>
      <c r="BO7" s="47">
        <v>94.3</v>
      </c>
      <c r="BP7" s="47">
        <v>0</v>
      </c>
      <c r="BQ7" s="54"/>
      <c r="BR7" s="46">
        <v>12514</v>
      </c>
      <c r="BS7" s="46">
        <v>0</v>
      </c>
      <c r="BT7" s="56">
        <f t="shared" si="5"/>
        <v>-12514</v>
      </c>
      <c r="BU7" s="111">
        <f t="shared" ref="BU7:BU40" si="6">BF7+BG7</f>
        <v>0</v>
      </c>
      <c r="BV7" s="137">
        <v>0</v>
      </c>
      <c r="BW7" s="137">
        <v>0</v>
      </c>
      <c r="BX7" s="67">
        <v>5.0999999999999996</v>
      </c>
      <c r="BY7" s="515">
        <v>3.27</v>
      </c>
    </row>
    <row r="8" spans="1:77">
      <c r="A8" s="718"/>
      <c r="B8" s="24">
        <v>43039</v>
      </c>
      <c r="C8" s="25">
        <v>76.099999999999994</v>
      </c>
      <c r="D8" s="345">
        <v>0.65500000000000003</v>
      </c>
      <c r="E8" s="27">
        <v>87</v>
      </c>
      <c r="F8" s="27">
        <v>66</v>
      </c>
      <c r="G8" s="28">
        <v>24</v>
      </c>
      <c r="H8" s="28">
        <v>0</v>
      </c>
      <c r="I8" s="28">
        <v>0</v>
      </c>
      <c r="J8" s="28">
        <v>0</v>
      </c>
      <c r="K8" s="29">
        <v>0</v>
      </c>
      <c r="L8" s="29">
        <v>0</v>
      </c>
      <c r="M8" s="29">
        <v>0</v>
      </c>
      <c r="N8" s="29">
        <v>0</v>
      </c>
      <c r="O8" s="29">
        <v>0</v>
      </c>
      <c r="P8" s="29">
        <v>0</v>
      </c>
      <c r="Q8" s="29">
        <v>3633</v>
      </c>
      <c r="R8" s="30">
        <v>1512</v>
      </c>
      <c r="S8" s="30">
        <v>1512</v>
      </c>
      <c r="T8" s="31">
        <v>1489</v>
      </c>
      <c r="U8" s="31">
        <v>1559</v>
      </c>
      <c r="V8" s="28">
        <v>45</v>
      </c>
      <c r="W8" s="28">
        <v>0</v>
      </c>
      <c r="X8" s="28">
        <v>45</v>
      </c>
      <c r="Y8" s="28">
        <v>1440</v>
      </c>
      <c r="Z8" s="28">
        <v>60</v>
      </c>
      <c r="AA8" s="27">
        <v>0</v>
      </c>
      <c r="AB8" s="32">
        <f>U8-T8+AX8</f>
        <v>70</v>
      </c>
      <c r="AC8" s="33">
        <f>T8-S8</f>
        <v>-23</v>
      </c>
      <c r="AD8" s="27">
        <v>66</v>
      </c>
      <c r="AE8" s="34">
        <f>IF(AD8&gt;0, U8/(AD8*24),"no data")</f>
        <v>0.98421717171717171</v>
      </c>
      <c r="AF8" s="35">
        <f>IF(Q8&gt;0,Q8/24,"no data")</f>
        <v>151.375</v>
      </c>
      <c r="AG8" s="34">
        <f>IF(T8&gt;0,(T8/Q8),"no data")</f>
        <v>0.40985411505642722</v>
      </c>
      <c r="AH8" s="36">
        <f>(1440-((V8*W8)+(X8*Y8)+(Z8*AA8))/(V8+X8+Z8))/1440</f>
        <v>0.7</v>
      </c>
      <c r="AI8" s="37">
        <f>IF(T8&gt;0,(1440-((W8*V8+AR8*AS8)+(Y8*X8+AT8*AU8)+(Z8*AA8+AV8*AW8))/(V8+X8+Z8))/1440,"no data")</f>
        <v>0.43333333333333335</v>
      </c>
      <c r="AJ8" s="365">
        <v>0</v>
      </c>
      <c r="AK8" s="374">
        <v>0</v>
      </c>
      <c r="AL8" s="40">
        <f t="shared" si="0"/>
        <v>0</v>
      </c>
      <c r="AM8" s="348">
        <v>13.715</v>
      </c>
      <c r="AN8" s="28">
        <v>947</v>
      </c>
      <c r="AO8" s="42">
        <f t="shared" si="1"/>
        <v>12988.105</v>
      </c>
      <c r="AP8" s="43">
        <f>IF(T8&gt;0,((((AJ8*AK8)+(AM8*AN8))/(T8*1000))*1000000),"no data")</f>
        <v>8722.7031564808603</v>
      </c>
      <c r="AQ8" s="40">
        <f>R8/24</f>
        <v>63</v>
      </c>
      <c r="AR8" s="27">
        <v>0</v>
      </c>
      <c r="AS8" s="45">
        <v>0</v>
      </c>
      <c r="AT8" s="45">
        <v>0</v>
      </c>
      <c r="AU8" s="27">
        <v>0</v>
      </c>
      <c r="AV8" s="45">
        <v>40</v>
      </c>
      <c r="AW8" s="27">
        <v>1440</v>
      </c>
      <c r="AX8" s="27">
        <v>0</v>
      </c>
      <c r="AY8" s="4"/>
      <c r="AZ8" s="46">
        <v>1075</v>
      </c>
      <c r="BA8" s="46">
        <v>0</v>
      </c>
      <c r="BB8" s="46">
        <v>484</v>
      </c>
      <c r="BC8" s="46">
        <f t="shared" si="2"/>
        <v>-1075</v>
      </c>
      <c r="BD8" s="46">
        <f t="shared" si="3"/>
        <v>8722.7031564808603</v>
      </c>
      <c r="BE8" s="136">
        <f t="shared" si="4"/>
        <v>20.166666666666668</v>
      </c>
      <c r="BF8" s="48">
        <v>0</v>
      </c>
      <c r="BG8" s="49">
        <v>0</v>
      </c>
      <c r="BH8" s="50">
        <v>24</v>
      </c>
      <c r="BI8" s="51">
        <v>28.5</v>
      </c>
      <c r="BJ8" s="52">
        <v>0</v>
      </c>
      <c r="BK8" s="52">
        <v>0</v>
      </c>
      <c r="BL8" s="504">
        <v>996.5</v>
      </c>
      <c r="BM8" s="50">
        <v>50.08</v>
      </c>
      <c r="BN8" s="53">
        <v>0</v>
      </c>
      <c r="BO8" s="47">
        <v>94</v>
      </c>
      <c r="BP8" s="47">
        <v>0</v>
      </c>
      <c r="BQ8" s="50"/>
      <c r="BR8" s="46">
        <v>12471</v>
      </c>
      <c r="BS8" s="46">
        <v>0</v>
      </c>
      <c r="BT8" s="56">
        <f t="shared" si="5"/>
        <v>-12471</v>
      </c>
      <c r="BU8" s="111">
        <f t="shared" si="6"/>
        <v>0</v>
      </c>
      <c r="BV8" s="137">
        <v>0</v>
      </c>
      <c r="BW8" s="137">
        <v>0</v>
      </c>
      <c r="BX8" s="47">
        <v>24</v>
      </c>
      <c r="BY8" s="516">
        <v>5</v>
      </c>
    </row>
    <row r="9" spans="1:77">
      <c r="A9" s="718"/>
      <c r="B9" s="24">
        <v>43040</v>
      </c>
      <c r="C9" s="25">
        <v>72.5</v>
      </c>
      <c r="D9" s="345">
        <v>0.76200000000000001</v>
      </c>
      <c r="E9" s="27">
        <v>81</v>
      </c>
      <c r="F9" s="27">
        <v>66</v>
      </c>
      <c r="G9" s="28">
        <v>24</v>
      </c>
      <c r="H9" s="28">
        <v>0</v>
      </c>
      <c r="I9" s="28">
        <v>0</v>
      </c>
      <c r="J9" s="28">
        <v>0</v>
      </c>
      <c r="K9" s="29">
        <v>0</v>
      </c>
      <c r="L9" s="29">
        <v>0</v>
      </c>
      <c r="M9" s="29">
        <v>0</v>
      </c>
      <c r="N9" s="29">
        <v>0</v>
      </c>
      <c r="O9" s="29">
        <v>0</v>
      </c>
      <c r="P9" s="29">
        <v>0</v>
      </c>
      <c r="Q9" s="29">
        <v>3670</v>
      </c>
      <c r="R9" s="30">
        <v>1500</v>
      </c>
      <c r="S9" s="30">
        <v>1500</v>
      </c>
      <c r="T9" s="31">
        <v>1475</v>
      </c>
      <c r="U9" s="31">
        <v>1545</v>
      </c>
      <c r="V9" s="28">
        <v>45</v>
      </c>
      <c r="W9" s="28">
        <v>0</v>
      </c>
      <c r="X9" s="28">
        <v>45</v>
      </c>
      <c r="Y9" s="28">
        <v>1440</v>
      </c>
      <c r="Z9" s="28">
        <v>60</v>
      </c>
      <c r="AA9" s="27">
        <v>0</v>
      </c>
      <c r="AB9" s="32">
        <f>U9-T9+AX9</f>
        <v>70</v>
      </c>
      <c r="AC9" s="33">
        <f>T9-S9</f>
        <v>-25</v>
      </c>
      <c r="AD9" s="27">
        <v>65</v>
      </c>
      <c r="AE9" s="34">
        <f>IF(AD9&gt;0, U9/(AD9*24),"no data")</f>
        <v>0.99038461538461542</v>
      </c>
      <c r="AF9" s="35">
        <f>IF(Q9&gt;0,Q9/24,"no data")</f>
        <v>152.91666666666666</v>
      </c>
      <c r="AG9" s="34">
        <f>IF(T9&gt;0,(T9/Q9),"no data")</f>
        <v>0.40190735694822888</v>
      </c>
      <c r="AH9" s="36">
        <f>(1440-((V9*W9)+(X9*Y9)+(Z9*AA9))/(V9+X9+Z9))/1440</f>
        <v>0.7</v>
      </c>
      <c r="AI9" s="37">
        <f>IF(T9&gt;0,(1440-((W9*V9+AR9*AS9)+(Y9*X9+AT9*AU9)+(Z9*AA9+AV9*AW9))/(V9+X9+Z9))/1440,"no data")</f>
        <v>0.43333333333333335</v>
      </c>
      <c r="AJ9" s="38">
        <v>0</v>
      </c>
      <c r="AK9" s="39">
        <v>0</v>
      </c>
      <c r="AL9" s="40">
        <f t="shared" si="0"/>
        <v>0</v>
      </c>
      <c r="AM9" s="38">
        <v>13.811299999999999</v>
      </c>
      <c r="AN9" s="41">
        <v>944.19299999999998</v>
      </c>
      <c r="AO9" s="42">
        <f t="shared" si="1"/>
        <v>13040.532780899999</v>
      </c>
      <c r="AP9" s="43">
        <f>IF(T9&gt;0,((((AJ9*AK9)+(AM9*AN9))/(T9*1000))*1000000),"no data")</f>
        <v>8841.0391734915247</v>
      </c>
      <c r="AQ9" s="40">
        <f>R9/24</f>
        <v>62.5</v>
      </c>
      <c r="AR9" s="27">
        <v>0</v>
      </c>
      <c r="AS9" s="45">
        <v>0</v>
      </c>
      <c r="AT9" s="45">
        <v>0</v>
      </c>
      <c r="AU9" s="27">
        <v>0</v>
      </c>
      <c r="AV9" s="45">
        <v>40</v>
      </c>
      <c r="AW9" s="27">
        <v>1440</v>
      </c>
      <c r="AX9" s="27">
        <v>0</v>
      </c>
      <c r="AY9" s="4"/>
      <c r="AZ9" s="46">
        <v>1062</v>
      </c>
      <c r="BA9" s="46">
        <v>0</v>
      </c>
      <c r="BB9" s="46">
        <v>483</v>
      </c>
      <c r="BC9" s="46">
        <f t="shared" si="2"/>
        <v>-1062</v>
      </c>
      <c r="BD9" s="46">
        <f t="shared" si="3"/>
        <v>8841.0391734915247</v>
      </c>
      <c r="BE9" s="136">
        <f t="shared" si="4"/>
        <v>20.125</v>
      </c>
      <c r="BF9" s="48">
        <v>0</v>
      </c>
      <c r="BG9" s="49">
        <v>0</v>
      </c>
      <c r="BH9" s="50">
        <v>24</v>
      </c>
      <c r="BI9" s="51">
        <v>28.48</v>
      </c>
      <c r="BJ9" s="52">
        <v>0</v>
      </c>
      <c r="BK9" s="52">
        <v>0</v>
      </c>
      <c r="BL9" s="504">
        <v>998.04</v>
      </c>
      <c r="BM9" s="50">
        <v>50.06</v>
      </c>
      <c r="BN9" s="53">
        <v>0</v>
      </c>
      <c r="BO9" s="47">
        <v>93.66</v>
      </c>
      <c r="BP9" s="47">
        <v>0</v>
      </c>
      <c r="BQ9" s="50"/>
      <c r="BR9" s="46">
        <v>21613</v>
      </c>
      <c r="BS9" s="46">
        <v>0</v>
      </c>
      <c r="BT9" s="56">
        <f t="shared" si="5"/>
        <v>-21613</v>
      </c>
      <c r="BU9" s="111">
        <f t="shared" si="6"/>
        <v>0</v>
      </c>
      <c r="BV9" s="137">
        <v>0</v>
      </c>
      <c r="BW9" s="137">
        <v>0</v>
      </c>
      <c r="BX9" s="47">
        <v>24</v>
      </c>
      <c r="BY9" s="516">
        <v>0</v>
      </c>
    </row>
    <row r="10" spans="1:77">
      <c r="A10" s="718"/>
      <c r="B10" s="24">
        <v>43041</v>
      </c>
      <c r="C10" s="25">
        <v>71.2</v>
      </c>
      <c r="D10" s="345">
        <v>0.82399999999999995</v>
      </c>
      <c r="E10" s="27">
        <v>79</v>
      </c>
      <c r="F10" s="27">
        <v>65</v>
      </c>
      <c r="G10" s="28">
        <v>24</v>
      </c>
      <c r="H10" s="28">
        <v>0</v>
      </c>
      <c r="I10" s="28">
        <v>0</v>
      </c>
      <c r="J10" s="28">
        <v>0</v>
      </c>
      <c r="K10" s="29">
        <v>0</v>
      </c>
      <c r="L10" s="29">
        <v>0</v>
      </c>
      <c r="M10" s="29">
        <v>0</v>
      </c>
      <c r="N10" s="29">
        <v>0</v>
      </c>
      <c r="O10" s="29">
        <v>0</v>
      </c>
      <c r="P10" s="29">
        <v>0</v>
      </c>
      <c r="Q10" s="29">
        <v>3678</v>
      </c>
      <c r="R10" s="30">
        <v>1488</v>
      </c>
      <c r="S10" s="30">
        <v>1488</v>
      </c>
      <c r="T10" s="31">
        <v>1467</v>
      </c>
      <c r="U10" s="31">
        <v>1536</v>
      </c>
      <c r="V10" s="28">
        <v>44</v>
      </c>
      <c r="W10" s="28">
        <v>0</v>
      </c>
      <c r="X10" s="28">
        <v>45</v>
      </c>
      <c r="Y10" s="28">
        <v>1440</v>
      </c>
      <c r="Z10" s="28">
        <v>60</v>
      </c>
      <c r="AA10" s="27">
        <v>0</v>
      </c>
      <c r="AB10" s="32">
        <f>U10-T10+AX10</f>
        <v>69</v>
      </c>
      <c r="AC10" s="33">
        <f>T10-S10</f>
        <v>-21</v>
      </c>
      <c r="AD10" s="27">
        <v>66</v>
      </c>
      <c r="AE10" s="34">
        <f>IF(AD10&gt;0, U10/(AD10*24),"no data")</f>
        <v>0.96969696969696972</v>
      </c>
      <c r="AF10" s="35">
        <f>IF(Q10&gt;0,Q10/24,"no data")</f>
        <v>153.25</v>
      </c>
      <c r="AG10" s="34">
        <f>IF(T10&gt;0,(T10/Q10),"no data")</f>
        <v>0.39885807504078302</v>
      </c>
      <c r="AH10" s="36">
        <f>(1440-((V10*W10)+(X10*Y10)+(Z10*AA10))/(V10+X10+Z10))/1440</f>
        <v>0.69798657718120805</v>
      </c>
      <c r="AI10" s="37">
        <f>IF(T10&gt;0,(1440-((W10*V10+AR10*AS10)+(Y10*X10+AT10*AU10)+(Z10*AA10+AV10*AW10))/(V10+X10+Z10))/1440,"no data")</f>
        <v>0.42953020134228187</v>
      </c>
      <c r="AJ10" s="83">
        <v>0</v>
      </c>
      <c r="AK10" s="58">
        <v>0</v>
      </c>
      <c r="AL10" s="40">
        <f t="shared" si="0"/>
        <v>0</v>
      </c>
      <c r="AM10" s="83">
        <v>13.731999999999999</v>
      </c>
      <c r="AN10" s="86">
        <v>943</v>
      </c>
      <c r="AO10" s="42">
        <f t="shared" si="1"/>
        <v>12949.276</v>
      </c>
      <c r="AP10" s="43">
        <f>IF(T10&gt;0,((((AJ10*AK10)+(AM10*AN10))/(T10*1000))*1000000),"no data")</f>
        <v>8827.045671438309</v>
      </c>
      <c r="AQ10" s="40">
        <f>R10/24</f>
        <v>62</v>
      </c>
      <c r="AR10" s="27">
        <v>0</v>
      </c>
      <c r="AS10" s="45">
        <v>0</v>
      </c>
      <c r="AT10" s="45">
        <v>0</v>
      </c>
      <c r="AU10" s="27">
        <v>0</v>
      </c>
      <c r="AV10" s="45">
        <v>40</v>
      </c>
      <c r="AW10" s="27">
        <v>1440</v>
      </c>
      <c r="AX10" s="27">
        <v>0</v>
      </c>
      <c r="AY10" s="4"/>
      <c r="AZ10" s="46">
        <v>1053</v>
      </c>
      <c r="BA10" s="46">
        <v>0</v>
      </c>
      <c r="BB10" s="46">
        <v>483</v>
      </c>
      <c r="BC10" s="46">
        <f t="shared" si="2"/>
        <v>-1053</v>
      </c>
      <c r="BD10" s="46">
        <f t="shared" si="3"/>
        <v>8827.045671438309</v>
      </c>
      <c r="BE10" s="136">
        <f t="shared" si="4"/>
        <v>20.125</v>
      </c>
      <c r="BF10" s="48">
        <v>0</v>
      </c>
      <c r="BG10" s="49">
        <v>0</v>
      </c>
      <c r="BH10" s="50">
        <v>24</v>
      </c>
      <c r="BI10" s="51">
        <v>28.44</v>
      </c>
      <c r="BJ10" s="52">
        <v>0</v>
      </c>
      <c r="BK10" s="52">
        <v>0</v>
      </c>
      <c r="BL10" s="504">
        <v>999.71</v>
      </c>
      <c r="BM10" s="50">
        <v>50.07</v>
      </c>
      <c r="BN10" s="53">
        <v>0</v>
      </c>
      <c r="BO10" s="47">
        <v>93.5</v>
      </c>
      <c r="BP10" s="47">
        <v>0</v>
      </c>
      <c r="BQ10" s="50">
        <v>0</v>
      </c>
      <c r="BR10" s="46">
        <v>21690</v>
      </c>
      <c r="BS10" s="46">
        <v>0</v>
      </c>
      <c r="BT10" s="56">
        <f t="shared" si="5"/>
        <v>-21690</v>
      </c>
      <c r="BU10" s="111">
        <f t="shared" si="6"/>
        <v>0</v>
      </c>
      <c r="BV10" s="137">
        <v>0</v>
      </c>
      <c r="BW10" s="137">
        <v>0</v>
      </c>
      <c r="BX10" s="47">
        <v>24</v>
      </c>
      <c r="BY10" s="516">
        <v>6.12</v>
      </c>
    </row>
    <row r="11" spans="1:77">
      <c r="A11" s="718"/>
      <c r="B11" s="24">
        <v>43042</v>
      </c>
      <c r="C11" s="25">
        <v>68.2</v>
      </c>
      <c r="D11" s="345">
        <v>0.89600000000000002</v>
      </c>
      <c r="E11" s="27">
        <v>72</v>
      </c>
      <c r="F11" s="27">
        <v>66</v>
      </c>
      <c r="G11" s="28">
        <v>24</v>
      </c>
      <c r="H11" s="28">
        <v>0</v>
      </c>
      <c r="I11" s="28">
        <v>0</v>
      </c>
      <c r="J11" s="28">
        <v>0</v>
      </c>
      <c r="K11" s="29">
        <v>0</v>
      </c>
      <c r="L11" s="29">
        <v>0</v>
      </c>
      <c r="M11" s="29">
        <v>0</v>
      </c>
      <c r="N11" s="29">
        <v>0</v>
      </c>
      <c r="O11" s="29">
        <v>0</v>
      </c>
      <c r="P11" s="29">
        <v>0</v>
      </c>
      <c r="Q11" s="29">
        <v>3710</v>
      </c>
      <c r="R11" s="30">
        <v>1490</v>
      </c>
      <c r="S11" s="30">
        <v>1490</v>
      </c>
      <c r="T11" s="31">
        <v>821</v>
      </c>
      <c r="U11" s="31">
        <v>856</v>
      </c>
      <c r="V11" s="28">
        <v>44</v>
      </c>
      <c r="W11" s="28">
        <v>592</v>
      </c>
      <c r="X11" s="28">
        <v>45</v>
      </c>
      <c r="Y11" s="28">
        <v>1440</v>
      </c>
      <c r="Z11" s="28">
        <v>60</v>
      </c>
      <c r="AA11" s="27">
        <v>658</v>
      </c>
      <c r="AB11" s="32">
        <f t="shared" ref="AB11:AB40" si="7">U11-T11+AX11</f>
        <v>36</v>
      </c>
      <c r="AC11" s="33">
        <f t="shared" ref="AC11:AC40" si="8">T11-S11</f>
        <v>-669</v>
      </c>
      <c r="AD11" s="27">
        <v>65</v>
      </c>
      <c r="AE11" s="34">
        <f t="shared" ref="AE11:AE40" si="9">IF(AD11&gt;0, U11/(AD11*24),"no data")</f>
        <v>0.54871794871794877</v>
      </c>
      <c r="AF11" s="35">
        <f t="shared" ref="AF11:AF40" si="10">IF(Q11&gt;0,Q11/24,"no data")</f>
        <v>154.58333333333334</v>
      </c>
      <c r="AG11" s="34">
        <f t="shared" ref="AG11:AG40" si="11">IF(T11&gt;0,(T11/Q11),"no data")</f>
        <v>0.22129380053908357</v>
      </c>
      <c r="AH11" s="36">
        <f t="shared" ref="AH11:AH40" si="12">(1440-((V11*W11)+(X11*Y11)+(Z11*AA11))/(V11+X11+Z11))/1440</f>
        <v>0.39258016405667412</v>
      </c>
      <c r="AI11" s="37">
        <f t="shared" ref="AI11:AI40" si="13">IF(T11&gt;0,(1440-((W11*V11+AR11*AS11)+(Y11*X11+AT11*AU11)+(Z11*AA11+AV11*AW11))/(V11+X11+Z11))/1440,"no data")</f>
        <v>0.246793437733035</v>
      </c>
      <c r="AJ11" s="83">
        <v>0</v>
      </c>
      <c r="AK11" s="84">
        <v>0</v>
      </c>
      <c r="AL11" s="40">
        <f t="shared" si="0"/>
        <v>0</v>
      </c>
      <c r="AM11" s="83">
        <v>9.6519999999999992</v>
      </c>
      <c r="AN11" s="86">
        <v>941</v>
      </c>
      <c r="AO11" s="42">
        <f t="shared" si="1"/>
        <v>9082.5319999999992</v>
      </c>
      <c r="AP11" s="43">
        <f t="shared" ref="AP11:AP40" si="14">IF(T11&gt;0,((((AJ11*AK11)+(AM11*AN11))/(T11*1000))*1000000),"no data")</f>
        <v>11062.76735688185</v>
      </c>
      <c r="AQ11" s="40">
        <f t="shared" ref="AQ11:AQ40" si="15">R11/24</f>
        <v>62.083333333333336</v>
      </c>
      <c r="AR11" s="27">
        <v>0</v>
      </c>
      <c r="AS11" s="45">
        <v>0</v>
      </c>
      <c r="AT11" s="45">
        <v>0</v>
      </c>
      <c r="AU11" s="27">
        <v>0</v>
      </c>
      <c r="AV11" s="45">
        <v>40</v>
      </c>
      <c r="AW11" s="27">
        <v>782</v>
      </c>
      <c r="AX11" s="27">
        <v>1</v>
      </c>
      <c r="AY11" s="4"/>
      <c r="AZ11" s="46">
        <v>597</v>
      </c>
      <c r="BA11" s="46">
        <v>0</v>
      </c>
      <c r="BB11" s="46">
        <v>259</v>
      </c>
      <c r="BC11" s="46">
        <f t="shared" si="2"/>
        <v>-597</v>
      </c>
      <c r="BD11" s="46">
        <f t="shared" si="3"/>
        <v>11062.76735688185</v>
      </c>
      <c r="BE11" s="136">
        <f t="shared" si="4"/>
        <v>10.791666666666666</v>
      </c>
      <c r="BF11" s="48">
        <v>0</v>
      </c>
      <c r="BG11" s="49">
        <v>0</v>
      </c>
      <c r="BH11" s="50">
        <v>24</v>
      </c>
      <c r="BI11" s="51">
        <v>28.23</v>
      </c>
      <c r="BJ11" s="52">
        <v>0</v>
      </c>
      <c r="BK11" s="52">
        <v>0</v>
      </c>
      <c r="BL11" s="504">
        <v>987.83</v>
      </c>
      <c r="BM11" s="50">
        <v>49.95</v>
      </c>
      <c r="BN11" s="53">
        <v>0</v>
      </c>
      <c r="BO11" s="47">
        <v>93.42</v>
      </c>
      <c r="BP11" s="47">
        <v>0</v>
      </c>
      <c r="BQ11" s="50">
        <v>0</v>
      </c>
      <c r="BR11" s="46">
        <v>21672</v>
      </c>
      <c r="BS11" s="46">
        <v>0</v>
      </c>
      <c r="BT11" s="56">
        <f t="shared" si="5"/>
        <v>-21672</v>
      </c>
      <c r="BU11" s="111">
        <f t="shared" si="6"/>
        <v>0</v>
      </c>
      <c r="BV11" s="137">
        <v>0</v>
      </c>
      <c r="BW11" s="137">
        <v>0</v>
      </c>
      <c r="BX11" s="47">
        <v>24</v>
      </c>
      <c r="BY11" s="516">
        <v>0</v>
      </c>
    </row>
    <row r="12" spans="1:77">
      <c r="A12" s="718"/>
      <c r="B12" s="24">
        <v>43043</v>
      </c>
      <c r="C12" s="25">
        <v>70.8</v>
      </c>
      <c r="D12" s="345">
        <v>0.84199999999999997</v>
      </c>
      <c r="E12" s="27">
        <v>77</v>
      </c>
      <c r="F12" s="27">
        <v>68</v>
      </c>
      <c r="G12" s="28">
        <v>24</v>
      </c>
      <c r="H12" s="28">
        <v>0</v>
      </c>
      <c r="I12" s="28">
        <v>0</v>
      </c>
      <c r="J12" s="28">
        <v>0</v>
      </c>
      <c r="K12" s="29">
        <v>0</v>
      </c>
      <c r="L12" s="29">
        <v>0</v>
      </c>
      <c r="M12" s="29">
        <v>0</v>
      </c>
      <c r="N12" s="29">
        <v>0</v>
      </c>
      <c r="O12" s="29">
        <v>0</v>
      </c>
      <c r="P12" s="29">
        <v>0</v>
      </c>
      <c r="Q12" s="29">
        <v>3688</v>
      </c>
      <c r="R12" s="30">
        <v>1490</v>
      </c>
      <c r="S12" s="30">
        <v>1490</v>
      </c>
      <c r="T12" s="31">
        <v>1464</v>
      </c>
      <c r="U12" s="31">
        <v>1530</v>
      </c>
      <c r="V12" s="28">
        <v>44</v>
      </c>
      <c r="W12" s="28">
        <v>0</v>
      </c>
      <c r="X12" s="28">
        <v>45</v>
      </c>
      <c r="Y12" s="28">
        <v>1440</v>
      </c>
      <c r="Z12" s="28">
        <v>60</v>
      </c>
      <c r="AA12" s="27">
        <v>0</v>
      </c>
      <c r="AB12" s="32">
        <f t="shared" si="7"/>
        <v>66</v>
      </c>
      <c r="AC12" s="33">
        <f t="shared" si="8"/>
        <v>-26</v>
      </c>
      <c r="AD12" s="27">
        <v>64</v>
      </c>
      <c r="AE12" s="34">
        <f t="shared" si="9"/>
        <v>0.99609375</v>
      </c>
      <c r="AF12" s="35">
        <f t="shared" si="10"/>
        <v>153.66666666666666</v>
      </c>
      <c r="AG12" s="34">
        <f t="shared" si="11"/>
        <v>0.39696312364425163</v>
      </c>
      <c r="AH12" s="36">
        <f t="shared" si="12"/>
        <v>0.69798657718120805</v>
      </c>
      <c r="AI12" s="37">
        <f t="shared" si="13"/>
        <v>0.42953020134228187</v>
      </c>
      <c r="AJ12" s="83">
        <v>0</v>
      </c>
      <c r="AK12" s="84">
        <v>0</v>
      </c>
      <c r="AL12" s="40">
        <f t="shared" si="0"/>
        <v>0</v>
      </c>
      <c r="AM12" s="83">
        <v>13.840999999999999</v>
      </c>
      <c r="AN12" s="86">
        <v>935</v>
      </c>
      <c r="AO12" s="42">
        <f t="shared" si="1"/>
        <v>12941.334999999999</v>
      </c>
      <c r="AP12" s="43">
        <f t="shared" si="14"/>
        <v>8839.7096994535514</v>
      </c>
      <c r="AQ12" s="40">
        <f t="shared" si="15"/>
        <v>62.083333333333336</v>
      </c>
      <c r="AR12" s="27">
        <v>0</v>
      </c>
      <c r="AS12" s="45">
        <v>0</v>
      </c>
      <c r="AT12" s="45">
        <v>0</v>
      </c>
      <c r="AU12" s="27">
        <v>0</v>
      </c>
      <c r="AV12" s="45">
        <v>40</v>
      </c>
      <c r="AW12" s="27">
        <v>1440</v>
      </c>
      <c r="AX12" s="27">
        <v>0</v>
      </c>
      <c r="AY12" s="4"/>
      <c r="AZ12" s="46">
        <v>1046</v>
      </c>
      <c r="BA12" s="46">
        <v>0</v>
      </c>
      <c r="BB12" s="46">
        <v>484</v>
      </c>
      <c r="BC12" s="46">
        <f t="shared" si="2"/>
        <v>-1046</v>
      </c>
      <c r="BD12" s="46">
        <f t="shared" si="3"/>
        <v>8839.7096994535514</v>
      </c>
      <c r="BE12" s="136">
        <f t="shared" si="4"/>
        <v>20.166666666666668</v>
      </c>
      <c r="BF12" s="48">
        <v>0</v>
      </c>
      <c r="BG12" s="49">
        <v>0</v>
      </c>
      <c r="BH12" s="50">
        <v>24</v>
      </c>
      <c r="BI12" s="51">
        <v>28.53</v>
      </c>
      <c r="BJ12" s="52">
        <v>0</v>
      </c>
      <c r="BK12" s="52">
        <v>0</v>
      </c>
      <c r="BL12" s="504">
        <v>1000.2</v>
      </c>
      <c r="BM12" s="50">
        <v>50.06</v>
      </c>
      <c r="BN12" s="53">
        <v>0</v>
      </c>
      <c r="BO12" s="47">
        <v>93.17</v>
      </c>
      <c r="BP12" s="47">
        <v>0</v>
      </c>
      <c r="BQ12" s="50"/>
      <c r="BR12" s="46">
        <v>12821</v>
      </c>
      <c r="BS12" s="46">
        <v>0</v>
      </c>
      <c r="BT12" s="56">
        <f t="shared" si="5"/>
        <v>-12821</v>
      </c>
      <c r="BU12" s="111">
        <f t="shared" si="6"/>
        <v>0</v>
      </c>
      <c r="BV12" s="137">
        <v>0</v>
      </c>
      <c r="BW12" s="137">
        <v>0</v>
      </c>
      <c r="BX12" s="47">
        <v>24</v>
      </c>
      <c r="BY12" s="516">
        <v>6.72</v>
      </c>
    </row>
    <row r="13" spans="1:77" s="412" customFormat="1" ht="12.75" customHeight="1">
      <c r="A13" s="728" t="s">
        <v>358</v>
      </c>
      <c r="B13" s="423">
        <v>43044</v>
      </c>
      <c r="C13" s="424">
        <v>68.150000000000006</v>
      </c>
      <c r="D13" s="425">
        <v>0.87209999999999999</v>
      </c>
      <c r="E13" s="426">
        <v>75</v>
      </c>
      <c r="F13" s="426">
        <v>65</v>
      </c>
      <c r="G13" s="427">
        <v>24</v>
      </c>
      <c r="H13" s="427">
        <v>0</v>
      </c>
      <c r="I13" s="427">
        <v>0</v>
      </c>
      <c r="J13" s="427">
        <v>0</v>
      </c>
      <c r="K13" s="428">
        <v>0</v>
      </c>
      <c r="L13" s="428">
        <v>0</v>
      </c>
      <c r="M13" s="428">
        <v>0</v>
      </c>
      <c r="N13" s="428">
        <v>0</v>
      </c>
      <c r="O13" s="428">
        <v>0</v>
      </c>
      <c r="P13" s="428">
        <v>0</v>
      </c>
      <c r="Q13" s="429">
        <v>3704</v>
      </c>
      <c r="R13" s="430">
        <v>1495</v>
      </c>
      <c r="S13" s="430">
        <v>1495</v>
      </c>
      <c r="T13" s="431">
        <v>1471</v>
      </c>
      <c r="U13" s="431">
        <v>1536</v>
      </c>
      <c r="V13" s="426">
        <v>44</v>
      </c>
      <c r="W13" s="426">
        <v>0</v>
      </c>
      <c r="X13" s="426">
        <v>45</v>
      </c>
      <c r="Y13" s="426">
        <v>1440</v>
      </c>
      <c r="Z13" s="426">
        <v>60</v>
      </c>
      <c r="AA13" s="426">
        <v>0</v>
      </c>
      <c r="AB13" s="432">
        <f t="shared" si="7"/>
        <v>65</v>
      </c>
      <c r="AC13" s="433">
        <f t="shared" si="8"/>
        <v>-24</v>
      </c>
      <c r="AD13" s="426">
        <v>65</v>
      </c>
      <c r="AE13" s="434">
        <f t="shared" si="9"/>
        <v>0.98461538461538467</v>
      </c>
      <c r="AF13" s="435">
        <f t="shared" si="10"/>
        <v>154.33333333333334</v>
      </c>
      <c r="AG13" s="434">
        <f t="shared" si="11"/>
        <v>0.39713822894168466</v>
      </c>
      <c r="AH13" s="436">
        <f t="shared" si="12"/>
        <v>0.69798657718120805</v>
      </c>
      <c r="AI13" s="437">
        <f t="shared" si="13"/>
        <v>0.42953020134228187</v>
      </c>
      <c r="AJ13" s="83">
        <v>0</v>
      </c>
      <c r="AK13" s="84">
        <v>0</v>
      </c>
      <c r="AL13" s="440">
        <f t="shared" si="0"/>
        <v>0</v>
      </c>
      <c r="AM13" s="83">
        <v>13.834</v>
      </c>
      <c r="AN13" s="86">
        <v>938</v>
      </c>
      <c r="AO13" s="442">
        <f t="shared" si="1"/>
        <v>12976.291999999999</v>
      </c>
      <c r="AP13" s="443">
        <f t="shared" si="14"/>
        <v>8821.4085656016305</v>
      </c>
      <c r="AQ13" s="444">
        <f t="shared" si="15"/>
        <v>62.291666666666664</v>
      </c>
      <c r="AR13" s="445">
        <v>0</v>
      </c>
      <c r="AS13" s="426">
        <v>0</v>
      </c>
      <c r="AT13" s="446">
        <v>0</v>
      </c>
      <c r="AU13" s="446">
        <v>0</v>
      </c>
      <c r="AV13" s="426">
        <v>40</v>
      </c>
      <c r="AW13" s="446">
        <v>1440</v>
      </c>
      <c r="AX13" s="426">
        <v>0</v>
      </c>
      <c r="AY13" s="4"/>
      <c r="AZ13" s="426">
        <v>1051</v>
      </c>
      <c r="BA13" s="426">
        <v>0</v>
      </c>
      <c r="BB13" s="426">
        <v>485</v>
      </c>
      <c r="BC13" s="447">
        <f t="shared" si="2"/>
        <v>-1051</v>
      </c>
      <c r="BD13" s="448">
        <f t="shared" si="3"/>
        <v>8821.4085656016305</v>
      </c>
      <c r="BE13" s="449">
        <f t="shared" si="4"/>
        <v>20.208333333333332</v>
      </c>
      <c r="BF13" s="450">
        <v>0</v>
      </c>
      <c r="BG13" s="451">
        <v>0</v>
      </c>
      <c r="BH13" s="449">
        <v>24</v>
      </c>
      <c r="BI13" s="447">
        <v>28.46</v>
      </c>
      <c r="BJ13" s="447">
        <v>0</v>
      </c>
      <c r="BK13" s="447">
        <v>0</v>
      </c>
      <c r="BL13" s="447">
        <v>1000.5</v>
      </c>
      <c r="BM13" s="449">
        <v>50.07</v>
      </c>
      <c r="BN13" s="452">
        <v>0</v>
      </c>
      <c r="BO13" s="453">
        <v>92.99</v>
      </c>
      <c r="BP13" s="453">
        <v>0</v>
      </c>
      <c r="BQ13" s="454"/>
      <c r="BR13" s="455">
        <v>12730</v>
      </c>
      <c r="BS13" s="455">
        <v>0</v>
      </c>
      <c r="BT13" s="456">
        <f t="shared" si="5"/>
        <v>-12730</v>
      </c>
      <c r="BU13" s="457">
        <f t="shared" si="6"/>
        <v>0</v>
      </c>
      <c r="BV13" s="503">
        <v>0</v>
      </c>
      <c r="BW13" s="503">
        <v>0</v>
      </c>
      <c r="BX13" s="449">
        <v>24</v>
      </c>
      <c r="BY13" s="449">
        <v>6.75</v>
      </c>
    </row>
    <row r="14" spans="1:77">
      <c r="A14" s="728"/>
      <c r="B14" s="423">
        <v>43045</v>
      </c>
      <c r="C14" s="458">
        <v>68.510000000000005</v>
      </c>
      <c r="D14" s="459">
        <v>0.85409999999999997</v>
      </c>
      <c r="E14" s="460">
        <v>76</v>
      </c>
      <c r="F14" s="460">
        <v>65</v>
      </c>
      <c r="G14" s="461">
        <v>24</v>
      </c>
      <c r="H14" s="461">
        <v>0</v>
      </c>
      <c r="I14" s="461">
        <v>0</v>
      </c>
      <c r="J14" s="461">
        <v>0</v>
      </c>
      <c r="K14" s="462">
        <v>0</v>
      </c>
      <c r="L14" s="462">
        <v>0</v>
      </c>
      <c r="M14" s="462">
        <v>0</v>
      </c>
      <c r="N14" s="462">
        <v>0</v>
      </c>
      <c r="O14" s="462">
        <v>0</v>
      </c>
      <c r="P14" s="462">
        <v>0</v>
      </c>
      <c r="Q14" s="463">
        <v>3701</v>
      </c>
      <c r="R14" s="464">
        <v>1496</v>
      </c>
      <c r="S14" s="464">
        <v>1496</v>
      </c>
      <c r="T14" s="465">
        <v>1473</v>
      </c>
      <c r="U14" s="465">
        <v>1537</v>
      </c>
      <c r="V14" s="460">
        <v>44</v>
      </c>
      <c r="W14" s="460">
        <v>0</v>
      </c>
      <c r="X14" s="460">
        <v>45</v>
      </c>
      <c r="Y14" s="460">
        <v>1440</v>
      </c>
      <c r="Z14" s="460">
        <v>60</v>
      </c>
      <c r="AA14" s="460">
        <v>0</v>
      </c>
      <c r="AB14" s="432">
        <f t="shared" si="7"/>
        <v>64</v>
      </c>
      <c r="AC14" s="467">
        <f t="shared" si="8"/>
        <v>-23</v>
      </c>
      <c r="AD14" s="460">
        <v>65</v>
      </c>
      <c r="AE14" s="468">
        <f t="shared" si="9"/>
        <v>0.98525641025641031</v>
      </c>
      <c r="AF14" s="469">
        <f t="shared" si="10"/>
        <v>154.20833333333334</v>
      </c>
      <c r="AG14" s="468">
        <f t="shared" si="11"/>
        <v>0.39800054039448796</v>
      </c>
      <c r="AH14" s="470">
        <f t="shared" si="12"/>
        <v>0.69798657718120805</v>
      </c>
      <c r="AI14" s="471">
        <f t="shared" si="13"/>
        <v>0.42953020134228187</v>
      </c>
      <c r="AJ14" s="83">
        <v>0</v>
      </c>
      <c r="AK14" s="84">
        <v>0</v>
      </c>
      <c r="AL14" s="473">
        <f t="shared" si="0"/>
        <v>0</v>
      </c>
      <c r="AM14" s="83">
        <v>13.914999999999999</v>
      </c>
      <c r="AN14" s="86">
        <v>934</v>
      </c>
      <c r="AO14" s="474">
        <f t="shared" si="1"/>
        <v>12996.609999999999</v>
      </c>
      <c r="AP14" s="475">
        <f t="shared" si="14"/>
        <v>8823.2247114731836</v>
      </c>
      <c r="AQ14" s="476">
        <f t="shared" si="15"/>
        <v>62.333333333333336</v>
      </c>
      <c r="AR14" s="477">
        <v>0</v>
      </c>
      <c r="AS14" s="460">
        <v>0</v>
      </c>
      <c r="AT14" s="478">
        <v>0</v>
      </c>
      <c r="AU14" s="478">
        <v>0</v>
      </c>
      <c r="AV14" s="460">
        <v>40</v>
      </c>
      <c r="AW14" s="478">
        <v>1440</v>
      </c>
      <c r="AX14" s="460">
        <v>0</v>
      </c>
      <c r="AY14" s="4"/>
      <c r="AZ14" s="460">
        <v>1052</v>
      </c>
      <c r="BA14" s="460">
        <v>0</v>
      </c>
      <c r="BB14" s="460">
        <v>485</v>
      </c>
      <c r="BC14" s="479">
        <f t="shared" si="2"/>
        <v>-1052</v>
      </c>
      <c r="BD14" s="480">
        <f t="shared" si="3"/>
        <v>8823.2247114731836</v>
      </c>
      <c r="BE14" s="481">
        <f t="shared" si="4"/>
        <v>20.208333333333332</v>
      </c>
      <c r="BF14" s="482">
        <v>0</v>
      </c>
      <c r="BG14" s="457">
        <v>0</v>
      </c>
      <c r="BH14" s="481">
        <v>24</v>
      </c>
      <c r="BI14" s="479">
        <v>28.79</v>
      </c>
      <c r="BJ14" s="479">
        <v>0</v>
      </c>
      <c r="BK14" s="479">
        <v>0</v>
      </c>
      <c r="BL14" s="483">
        <v>999.46</v>
      </c>
      <c r="BM14" s="483">
        <v>50.08</v>
      </c>
      <c r="BN14" s="484">
        <v>0</v>
      </c>
      <c r="BO14" s="481">
        <v>93.04</v>
      </c>
      <c r="BP14" s="481">
        <v>0</v>
      </c>
      <c r="BQ14" s="485"/>
      <c r="BR14" s="479">
        <v>12858</v>
      </c>
      <c r="BS14" s="479">
        <v>0</v>
      </c>
      <c r="BT14" s="486">
        <f t="shared" si="5"/>
        <v>-12858</v>
      </c>
      <c r="BU14" s="457">
        <f t="shared" si="6"/>
        <v>0</v>
      </c>
      <c r="BV14" s="481">
        <v>0</v>
      </c>
      <c r="BW14" s="505">
        <v>0</v>
      </c>
      <c r="BX14" s="505">
        <v>24</v>
      </c>
      <c r="BY14" s="505">
        <v>5.75</v>
      </c>
    </row>
    <row r="15" spans="1:77">
      <c r="A15" s="728"/>
      <c r="B15" s="423">
        <v>43046</v>
      </c>
      <c r="C15" s="458">
        <v>69</v>
      </c>
      <c r="D15" s="459">
        <v>0.78</v>
      </c>
      <c r="E15" s="460">
        <v>79</v>
      </c>
      <c r="F15" s="460">
        <v>64</v>
      </c>
      <c r="G15" s="461">
        <v>24</v>
      </c>
      <c r="H15" s="461">
        <v>0</v>
      </c>
      <c r="I15" s="461">
        <v>0</v>
      </c>
      <c r="J15" s="461">
        <v>0</v>
      </c>
      <c r="K15" s="462">
        <v>0</v>
      </c>
      <c r="L15" s="462">
        <v>0</v>
      </c>
      <c r="M15" s="462">
        <v>0</v>
      </c>
      <c r="N15" s="462">
        <v>0</v>
      </c>
      <c r="O15" s="462">
        <v>0</v>
      </c>
      <c r="P15" s="462">
        <v>0</v>
      </c>
      <c r="Q15" s="463">
        <v>3689</v>
      </c>
      <c r="R15" s="464">
        <v>1499</v>
      </c>
      <c r="S15" s="464">
        <v>1499</v>
      </c>
      <c r="T15" s="465">
        <v>1474</v>
      </c>
      <c r="U15" s="465">
        <v>1539</v>
      </c>
      <c r="V15" s="460">
        <v>44</v>
      </c>
      <c r="W15" s="460">
        <v>0</v>
      </c>
      <c r="X15" s="460">
        <v>45</v>
      </c>
      <c r="Y15" s="460">
        <v>1440</v>
      </c>
      <c r="Z15" s="460">
        <v>60</v>
      </c>
      <c r="AA15" s="460">
        <v>0</v>
      </c>
      <c r="AB15" s="432">
        <f t="shared" si="7"/>
        <v>65</v>
      </c>
      <c r="AC15" s="467">
        <f t="shared" si="8"/>
        <v>-25</v>
      </c>
      <c r="AD15" s="460">
        <v>65</v>
      </c>
      <c r="AE15" s="468">
        <f t="shared" si="9"/>
        <v>0.98653846153846159</v>
      </c>
      <c r="AF15" s="469">
        <f t="shared" si="10"/>
        <v>153.70833333333334</v>
      </c>
      <c r="AG15" s="468">
        <f t="shared" si="11"/>
        <v>0.39956627812415291</v>
      </c>
      <c r="AH15" s="470">
        <f t="shared" si="12"/>
        <v>0.69798657718120805</v>
      </c>
      <c r="AI15" s="471">
        <f t="shared" si="13"/>
        <v>0.42953020134228187</v>
      </c>
      <c r="AJ15" s="83">
        <v>0</v>
      </c>
      <c r="AK15" s="84">
        <v>0</v>
      </c>
      <c r="AL15" s="473">
        <f t="shared" si="0"/>
        <v>0</v>
      </c>
      <c r="AM15" s="83">
        <v>13.981</v>
      </c>
      <c r="AN15" s="86">
        <v>934</v>
      </c>
      <c r="AO15" s="474">
        <f t="shared" si="1"/>
        <v>13058.253999999999</v>
      </c>
      <c r="AP15" s="475">
        <f t="shared" si="14"/>
        <v>8859.059701492537</v>
      </c>
      <c r="AQ15" s="480">
        <f t="shared" si="15"/>
        <v>62.458333333333336</v>
      </c>
      <c r="AR15" s="487">
        <v>0</v>
      </c>
      <c r="AS15" s="460">
        <v>0</v>
      </c>
      <c r="AT15" s="478">
        <v>0</v>
      </c>
      <c r="AU15" s="478">
        <v>0</v>
      </c>
      <c r="AV15" s="460">
        <v>40</v>
      </c>
      <c r="AW15" s="478">
        <v>1440</v>
      </c>
      <c r="AX15" s="460">
        <v>0</v>
      </c>
      <c r="AY15" s="4"/>
      <c r="AZ15" s="460">
        <v>1056</v>
      </c>
      <c r="BA15" s="460">
        <v>0</v>
      </c>
      <c r="BB15" s="460">
        <v>483</v>
      </c>
      <c r="BC15" s="479">
        <f t="shared" si="2"/>
        <v>-1056</v>
      </c>
      <c r="BD15" s="480">
        <f t="shared" si="3"/>
        <v>8859.059701492537</v>
      </c>
      <c r="BE15" s="481">
        <f t="shared" si="4"/>
        <v>20.125</v>
      </c>
      <c r="BF15" s="482">
        <v>0</v>
      </c>
      <c r="BG15" s="457">
        <v>0</v>
      </c>
      <c r="BH15" s="481">
        <v>24</v>
      </c>
      <c r="BI15" s="479">
        <v>28.7</v>
      </c>
      <c r="BJ15" s="479">
        <v>0</v>
      </c>
      <c r="BK15" s="479">
        <v>0</v>
      </c>
      <c r="BL15" s="483">
        <v>998.5</v>
      </c>
      <c r="BM15" s="483">
        <v>50.1</v>
      </c>
      <c r="BN15" s="484">
        <v>0</v>
      </c>
      <c r="BO15" s="481">
        <v>92.89</v>
      </c>
      <c r="BP15" s="481">
        <v>0</v>
      </c>
      <c r="BQ15" s="485"/>
      <c r="BR15" s="479">
        <v>12768</v>
      </c>
      <c r="BS15" s="479">
        <v>0</v>
      </c>
      <c r="BT15" s="486">
        <f t="shared" si="5"/>
        <v>-12768</v>
      </c>
      <c r="BU15" s="457">
        <f t="shared" si="6"/>
        <v>0</v>
      </c>
      <c r="BV15" s="481">
        <v>0</v>
      </c>
      <c r="BW15" s="481">
        <v>0</v>
      </c>
      <c r="BX15" s="481">
        <v>24</v>
      </c>
      <c r="BY15" s="481">
        <v>6.4</v>
      </c>
    </row>
    <row r="16" spans="1:77">
      <c r="A16" s="728"/>
      <c r="B16" s="423">
        <v>43047</v>
      </c>
      <c r="C16" s="458">
        <v>68</v>
      </c>
      <c r="D16" s="459">
        <v>0.83</v>
      </c>
      <c r="E16" s="488">
        <v>74</v>
      </c>
      <c r="F16" s="488">
        <v>63</v>
      </c>
      <c r="G16" s="461">
        <v>24</v>
      </c>
      <c r="H16" s="461">
        <v>0</v>
      </c>
      <c r="I16" s="461">
        <v>0</v>
      </c>
      <c r="J16" s="461">
        <v>0</v>
      </c>
      <c r="K16" s="462">
        <v>0</v>
      </c>
      <c r="L16" s="462">
        <v>0</v>
      </c>
      <c r="M16" s="462">
        <v>0</v>
      </c>
      <c r="N16" s="462">
        <v>0</v>
      </c>
      <c r="O16" s="462">
        <v>0</v>
      </c>
      <c r="P16" s="462">
        <v>0</v>
      </c>
      <c r="Q16" s="463">
        <v>3698</v>
      </c>
      <c r="R16" s="464">
        <v>1502</v>
      </c>
      <c r="S16" s="464">
        <v>1502</v>
      </c>
      <c r="T16" s="465">
        <v>1471</v>
      </c>
      <c r="U16" s="465">
        <v>1536</v>
      </c>
      <c r="V16" s="460">
        <v>44</v>
      </c>
      <c r="W16" s="488">
        <v>0</v>
      </c>
      <c r="X16" s="488">
        <v>45</v>
      </c>
      <c r="Y16" s="488">
        <v>1440</v>
      </c>
      <c r="Z16" s="488">
        <v>60</v>
      </c>
      <c r="AA16" s="488">
        <v>0</v>
      </c>
      <c r="AB16" s="432">
        <f t="shared" si="7"/>
        <v>65</v>
      </c>
      <c r="AC16" s="467">
        <f t="shared" si="8"/>
        <v>-31</v>
      </c>
      <c r="AD16" s="460">
        <v>65</v>
      </c>
      <c r="AE16" s="468">
        <f t="shared" si="9"/>
        <v>0.98461538461538467</v>
      </c>
      <c r="AF16" s="469">
        <f t="shared" si="10"/>
        <v>154.08333333333334</v>
      </c>
      <c r="AG16" s="468">
        <f t="shared" si="11"/>
        <v>0.39778258518117904</v>
      </c>
      <c r="AH16" s="470">
        <f t="shared" si="12"/>
        <v>0.69798657718120805</v>
      </c>
      <c r="AI16" s="471">
        <f t="shared" si="13"/>
        <v>0.42953020134228187</v>
      </c>
      <c r="AJ16" s="83">
        <v>0</v>
      </c>
      <c r="AK16" s="84">
        <v>0</v>
      </c>
      <c r="AL16" s="473">
        <f t="shared" si="0"/>
        <v>0</v>
      </c>
      <c r="AM16" s="83">
        <v>14.089</v>
      </c>
      <c r="AN16" s="86">
        <v>916</v>
      </c>
      <c r="AO16" s="474">
        <f t="shared" si="1"/>
        <v>12905.524000000001</v>
      </c>
      <c r="AP16" s="475">
        <f t="shared" si="14"/>
        <v>8773.2997960571065</v>
      </c>
      <c r="AQ16" s="473">
        <f t="shared" si="15"/>
        <v>62.583333333333336</v>
      </c>
      <c r="AR16" s="460">
        <v>0</v>
      </c>
      <c r="AS16" s="478">
        <v>0</v>
      </c>
      <c r="AT16" s="478">
        <v>0</v>
      </c>
      <c r="AU16" s="460">
        <v>0</v>
      </c>
      <c r="AV16" s="478">
        <v>40</v>
      </c>
      <c r="AW16" s="460">
        <v>1440</v>
      </c>
      <c r="AX16" s="460">
        <v>0</v>
      </c>
      <c r="AY16" s="4"/>
      <c r="AZ16" s="479">
        <v>1055</v>
      </c>
      <c r="BA16" s="479">
        <v>0</v>
      </c>
      <c r="BB16" s="489">
        <v>481</v>
      </c>
      <c r="BC16" s="479">
        <f t="shared" si="2"/>
        <v>-1055</v>
      </c>
      <c r="BD16" s="481">
        <f t="shared" si="3"/>
        <v>8773.2997960571065</v>
      </c>
      <c r="BE16" s="481">
        <f t="shared" si="4"/>
        <v>20.041666666666668</v>
      </c>
      <c r="BF16" s="482">
        <v>0</v>
      </c>
      <c r="BG16" s="457">
        <v>0</v>
      </c>
      <c r="BH16" s="481">
        <v>24</v>
      </c>
      <c r="BI16" s="479">
        <v>29.4</v>
      </c>
      <c r="BJ16" s="479">
        <v>0</v>
      </c>
      <c r="BK16" s="479">
        <v>0</v>
      </c>
      <c r="BL16" s="483">
        <v>998.5</v>
      </c>
      <c r="BM16" s="483">
        <v>50.15</v>
      </c>
      <c r="BN16" s="490">
        <v>0</v>
      </c>
      <c r="BO16" s="481">
        <v>92.84</v>
      </c>
      <c r="BP16" s="481">
        <v>0</v>
      </c>
      <c r="BQ16" s="485"/>
      <c r="BR16" s="479">
        <v>13085</v>
      </c>
      <c r="BS16" s="479">
        <v>0</v>
      </c>
      <c r="BT16" s="486">
        <f t="shared" si="5"/>
        <v>-13085</v>
      </c>
      <c r="BU16" s="457">
        <f t="shared" si="6"/>
        <v>0</v>
      </c>
      <c r="BV16" s="481">
        <v>0</v>
      </c>
      <c r="BW16" s="481">
        <v>0</v>
      </c>
      <c r="BX16" s="481">
        <v>24</v>
      </c>
      <c r="BY16" s="481">
        <v>9.6999999999999993</v>
      </c>
    </row>
    <row r="17" spans="1:77">
      <c r="A17" s="728"/>
      <c r="B17" s="423">
        <v>43048</v>
      </c>
      <c r="C17" s="458">
        <v>64</v>
      </c>
      <c r="D17" s="459">
        <v>0.86</v>
      </c>
      <c r="E17" s="460">
        <v>71</v>
      </c>
      <c r="F17" s="460">
        <v>59</v>
      </c>
      <c r="G17" s="460">
        <v>24</v>
      </c>
      <c r="H17" s="460">
        <v>0</v>
      </c>
      <c r="I17" s="460">
        <v>7</v>
      </c>
      <c r="J17" s="460">
        <v>10</v>
      </c>
      <c r="K17" s="462">
        <v>0</v>
      </c>
      <c r="L17" s="462">
        <v>0</v>
      </c>
      <c r="M17" s="462">
        <v>0</v>
      </c>
      <c r="N17" s="462">
        <v>0</v>
      </c>
      <c r="O17" s="462">
        <v>0</v>
      </c>
      <c r="P17" s="462">
        <v>0</v>
      </c>
      <c r="Q17" s="463">
        <v>3718</v>
      </c>
      <c r="R17" s="464">
        <v>2055</v>
      </c>
      <c r="S17" s="464">
        <v>2055</v>
      </c>
      <c r="T17" s="465">
        <v>2040</v>
      </c>
      <c r="U17" s="465">
        <v>2120</v>
      </c>
      <c r="V17" s="460">
        <v>44</v>
      </c>
      <c r="W17" s="460">
        <v>0</v>
      </c>
      <c r="X17" s="460">
        <v>45</v>
      </c>
      <c r="Y17" s="460">
        <v>894</v>
      </c>
      <c r="Z17" s="460">
        <v>60</v>
      </c>
      <c r="AA17" s="460">
        <v>0</v>
      </c>
      <c r="AB17" s="432">
        <f t="shared" si="7"/>
        <v>80</v>
      </c>
      <c r="AC17" s="467">
        <f t="shared" si="8"/>
        <v>-15</v>
      </c>
      <c r="AD17" s="460">
        <v>137</v>
      </c>
      <c r="AE17" s="468">
        <f t="shared" si="9"/>
        <v>0.64476885644768855</v>
      </c>
      <c r="AF17" s="469">
        <f t="shared" si="10"/>
        <v>154.91666666666666</v>
      </c>
      <c r="AG17" s="468">
        <f t="shared" si="11"/>
        <v>0.54868208714362565</v>
      </c>
      <c r="AH17" s="470">
        <f t="shared" si="12"/>
        <v>0.8125</v>
      </c>
      <c r="AI17" s="471">
        <f t="shared" si="13"/>
        <v>0.58692207307979127</v>
      </c>
      <c r="AJ17" s="83">
        <v>2.3809999999999998</v>
      </c>
      <c r="AK17" s="84">
        <v>139.6</v>
      </c>
      <c r="AL17" s="473">
        <f t="shared" si="0"/>
        <v>332.38759999999996</v>
      </c>
      <c r="AM17" s="83">
        <v>19.041</v>
      </c>
      <c r="AN17" s="86">
        <v>926</v>
      </c>
      <c r="AO17" s="474">
        <f t="shared" si="1"/>
        <v>17631.966</v>
      </c>
      <c r="AP17" s="475">
        <f t="shared" si="14"/>
        <v>8806.0556862745088</v>
      </c>
      <c r="AQ17" s="473">
        <f t="shared" si="15"/>
        <v>85.625</v>
      </c>
      <c r="AR17" s="460">
        <v>0</v>
      </c>
      <c r="AS17" s="460">
        <v>0</v>
      </c>
      <c r="AT17" s="460">
        <v>20</v>
      </c>
      <c r="AU17" s="460">
        <v>116</v>
      </c>
      <c r="AV17" s="460">
        <v>32</v>
      </c>
      <c r="AW17" s="460">
        <v>1440</v>
      </c>
      <c r="AX17" s="460">
        <v>0</v>
      </c>
      <c r="AY17" s="4"/>
      <c r="AZ17" s="479">
        <v>1067</v>
      </c>
      <c r="BA17" s="479">
        <v>391</v>
      </c>
      <c r="BB17" s="479">
        <v>662</v>
      </c>
      <c r="BC17" s="479">
        <f t="shared" si="2"/>
        <v>-676</v>
      </c>
      <c r="BD17" s="481">
        <f t="shared" si="3"/>
        <v>8806.0556862745088</v>
      </c>
      <c r="BE17" s="481">
        <f t="shared" si="4"/>
        <v>27.583333333333332</v>
      </c>
      <c r="BF17" s="482">
        <v>0</v>
      </c>
      <c r="BG17" s="457">
        <v>0</v>
      </c>
      <c r="BH17" s="481">
        <v>24</v>
      </c>
      <c r="BI17" s="479">
        <v>28.8</v>
      </c>
      <c r="BJ17" s="479">
        <v>9.1999999999999993</v>
      </c>
      <c r="BK17" s="479">
        <v>8</v>
      </c>
      <c r="BL17" s="483">
        <v>998.1</v>
      </c>
      <c r="BM17" s="483">
        <v>50.14</v>
      </c>
      <c r="BN17" s="490">
        <v>0.93179999999999996</v>
      </c>
      <c r="BO17" s="481">
        <v>92.4</v>
      </c>
      <c r="BP17" s="481">
        <v>86.5</v>
      </c>
      <c r="BQ17" s="485"/>
      <c r="BR17" s="479">
        <v>12709</v>
      </c>
      <c r="BS17" s="479">
        <v>11896</v>
      </c>
      <c r="BT17" s="486">
        <f t="shared" si="5"/>
        <v>-813</v>
      </c>
      <c r="BU17" s="457">
        <f t="shared" si="6"/>
        <v>0</v>
      </c>
      <c r="BV17" s="481">
        <v>0</v>
      </c>
      <c r="BW17" s="481">
        <v>0</v>
      </c>
      <c r="BX17" s="481">
        <v>24</v>
      </c>
      <c r="BY17" s="481">
        <v>8.1</v>
      </c>
    </row>
    <row r="18" spans="1:77">
      <c r="A18" s="728"/>
      <c r="B18" s="423">
        <v>43049</v>
      </c>
      <c r="C18" s="458">
        <v>61.9</v>
      </c>
      <c r="D18" s="459">
        <v>0.89600000000000002</v>
      </c>
      <c r="E18" s="460">
        <v>66</v>
      </c>
      <c r="F18" s="460">
        <v>58</v>
      </c>
      <c r="G18" s="460">
        <v>24</v>
      </c>
      <c r="H18" s="460">
        <v>0</v>
      </c>
      <c r="I18" s="460">
        <v>13</v>
      </c>
      <c r="J18" s="460">
        <v>0</v>
      </c>
      <c r="K18" s="462">
        <v>0</v>
      </c>
      <c r="L18" s="462">
        <v>0</v>
      </c>
      <c r="M18" s="462">
        <v>0</v>
      </c>
      <c r="N18" s="462">
        <v>0</v>
      </c>
      <c r="O18" s="462">
        <v>0</v>
      </c>
      <c r="P18" s="462">
        <v>0</v>
      </c>
      <c r="Q18" s="463">
        <v>3720</v>
      </c>
      <c r="R18" s="464">
        <v>2446</v>
      </c>
      <c r="S18" s="464">
        <v>2446</v>
      </c>
      <c r="T18" s="465">
        <v>2409</v>
      </c>
      <c r="U18" s="465">
        <v>2491</v>
      </c>
      <c r="V18" s="460">
        <v>44</v>
      </c>
      <c r="W18" s="460">
        <v>0</v>
      </c>
      <c r="X18" s="460">
        <v>47</v>
      </c>
      <c r="Y18" s="460">
        <v>618</v>
      </c>
      <c r="Z18" s="460">
        <v>60</v>
      </c>
      <c r="AA18" s="460">
        <v>0</v>
      </c>
      <c r="AB18" s="432">
        <f t="shared" si="7"/>
        <v>82</v>
      </c>
      <c r="AC18" s="467">
        <f t="shared" si="8"/>
        <v>-37</v>
      </c>
      <c r="AD18" s="460">
        <v>137</v>
      </c>
      <c r="AE18" s="468">
        <f t="shared" si="9"/>
        <v>0.75760340632603407</v>
      </c>
      <c r="AF18" s="469">
        <f t="shared" si="10"/>
        <v>155</v>
      </c>
      <c r="AG18" s="468">
        <f t="shared" si="11"/>
        <v>0.64758064516129032</v>
      </c>
      <c r="AH18" s="470">
        <f t="shared" si="12"/>
        <v>0.86641832229580573</v>
      </c>
      <c r="AI18" s="471">
        <f t="shared" si="13"/>
        <v>0.68297461368653423</v>
      </c>
      <c r="AJ18" s="83">
        <v>4.0279999999999996</v>
      </c>
      <c r="AK18" s="84">
        <v>140.81</v>
      </c>
      <c r="AL18" s="473">
        <f t="shared" si="0"/>
        <v>567.18268</v>
      </c>
      <c r="AM18" s="83">
        <v>21.422000000000001</v>
      </c>
      <c r="AN18" s="86">
        <v>945</v>
      </c>
      <c r="AO18" s="474">
        <f t="shared" si="1"/>
        <v>20243.79</v>
      </c>
      <c r="AP18" s="475">
        <f t="shared" si="14"/>
        <v>8638.8429555832317</v>
      </c>
      <c r="AQ18" s="473">
        <f t="shared" si="15"/>
        <v>101.91666666666667</v>
      </c>
      <c r="AR18" s="460">
        <v>0</v>
      </c>
      <c r="AS18" s="460">
        <v>0</v>
      </c>
      <c r="AT18" s="460">
        <v>24</v>
      </c>
      <c r="AU18" s="460">
        <v>42</v>
      </c>
      <c r="AV18" s="460">
        <v>27</v>
      </c>
      <c r="AW18" s="460">
        <v>1440</v>
      </c>
      <c r="AX18" s="460">
        <v>0</v>
      </c>
      <c r="AY18" s="4"/>
      <c r="AZ18" s="479">
        <v>1068</v>
      </c>
      <c r="BA18" s="479">
        <v>627</v>
      </c>
      <c r="BB18" s="479">
        <v>796</v>
      </c>
      <c r="BC18" s="479">
        <f t="shared" si="2"/>
        <v>-441</v>
      </c>
      <c r="BD18" s="481">
        <f t="shared" si="3"/>
        <v>8638.8429555832317</v>
      </c>
      <c r="BE18" s="481">
        <f t="shared" si="4"/>
        <v>33.166666666666664</v>
      </c>
      <c r="BF18" s="482">
        <v>0</v>
      </c>
      <c r="BG18" s="457">
        <v>0</v>
      </c>
      <c r="BH18" s="481">
        <v>24</v>
      </c>
      <c r="BI18" s="479">
        <v>28.7</v>
      </c>
      <c r="BJ18" s="479">
        <v>23.6</v>
      </c>
      <c r="BK18" s="479">
        <v>22.7</v>
      </c>
      <c r="BL18" s="483">
        <v>999.25</v>
      </c>
      <c r="BM18" s="483">
        <v>50.1</v>
      </c>
      <c r="BN18" s="490">
        <v>0.93130000000000002</v>
      </c>
      <c r="BO18" s="481">
        <v>92.2</v>
      </c>
      <c r="BP18" s="491">
        <v>85.6</v>
      </c>
      <c r="BQ18" s="485"/>
      <c r="BR18" s="479">
        <v>12642</v>
      </c>
      <c r="BS18" s="479">
        <v>12226</v>
      </c>
      <c r="BT18" s="486">
        <f t="shared" si="5"/>
        <v>-416</v>
      </c>
      <c r="BU18" s="457">
        <f t="shared" si="6"/>
        <v>0</v>
      </c>
      <c r="BV18" s="481">
        <v>0</v>
      </c>
      <c r="BW18" s="481">
        <v>0</v>
      </c>
      <c r="BX18" s="481">
        <v>24</v>
      </c>
      <c r="BY18" s="481">
        <v>8.76</v>
      </c>
    </row>
    <row r="19" spans="1:77">
      <c r="A19" s="728"/>
      <c r="B19" s="423">
        <v>43050</v>
      </c>
      <c r="C19" s="458">
        <v>63.1</v>
      </c>
      <c r="D19" s="459">
        <v>0.91500000000000004</v>
      </c>
      <c r="E19" s="460">
        <v>68</v>
      </c>
      <c r="F19" s="460">
        <v>61</v>
      </c>
      <c r="G19" s="460">
        <v>24</v>
      </c>
      <c r="H19" s="460">
        <v>0</v>
      </c>
      <c r="I19" s="460">
        <v>24</v>
      </c>
      <c r="J19" s="460">
        <v>0</v>
      </c>
      <c r="K19" s="460">
        <v>0</v>
      </c>
      <c r="L19" s="460">
        <v>0</v>
      </c>
      <c r="M19" s="492">
        <v>0</v>
      </c>
      <c r="N19" s="492">
        <v>0</v>
      </c>
      <c r="O19" s="492">
        <v>0</v>
      </c>
      <c r="P19" s="492">
        <v>0</v>
      </c>
      <c r="Q19" s="463">
        <v>3720</v>
      </c>
      <c r="R19" s="464">
        <v>3193</v>
      </c>
      <c r="S19" s="464">
        <v>3193</v>
      </c>
      <c r="T19" s="465">
        <v>3140</v>
      </c>
      <c r="U19" s="465">
        <v>3234</v>
      </c>
      <c r="V19" s="460">
        <v>44</v>
      </c>
      <c r="W19" s="460">
        <v>0</v>
      </c>
      <c r="X19" s="460">
        <v>46</v>
      </c>
      <c r="Y19" s="460">
        <v>0</v>
      </c>
      <c r="Z19" s="460">
        <v>60</v>
      </c>
      <c r="AA19" s="460">
        <v>0</v>
      </c>
      <c r="AB19" s="432">
        <f t="shared" si="7"/>
        <v>94</v>
      </c>
      <c r="AC19" s="467">
        <f t="shared" si="8"/>
        <v>-53</v>
      </c>
      <c r="AD19" s="460">
        <v>136</v>
      </c>
      <c r="AE19" s="468">
        <f t="shared" si="9"/>
        <v>0.9908088235294118</v>
      </c>
      <c r="AF19" s="469">
        <f t="shared" si="10"/>
        <v>155</v>
      </c>
      <c r="AG19" s="468">
        <f t="shared" si="11"/>
        <v>0.84408602150537637</v>
      </c>
      <c r="AH19" s="470">
        <f t="shared" si="12"/>
        <v>1</v>
      </c>
      <c r="AI19" s="471">
        <f t="shared" si="13"/>
        <v>0.89333333333333342</v>
      </c>
      <c r="AJ19" s="83">
        <v>7.577</v>
      </c>
      <c r="AK19" s="84">
        <v>133.36000000000001</v>
      </c>
      <c r="AL19" s="473">
        <f t="shared" si="0"/>
        <v>1010.4687200000001</v>
      </c>
      <c r="AM19" s="83">
        <v>27.597999999999999</v>
      </c>
      <c r="AN19" s="86">
        <v>948</v>
      </c>
      <c r="AO19" s="474">
        <f t="shared" si="1"/>
        <v>26162.903999999999</v>
      </c>
      <c r="AP19" s="475">
        <f t="shared" si="14"/>
        <v>8653.9403566878991</v>
      </c>
      <c r="AQ19" s="473">
        <f t="shared" si="15"/>
        <v>133.04166666666666</v>
      </c>
      <c r="AR19" s="460">
        <v>0</v>
      </c>
      <c r="AS19" s="460">
        <v>0</v>
      </c>
      <c r="AT19" s="460">
        <v>0</v>
      </c>
      <c r="AU19" s="460">
        <v>0</v>
      </c>
      <c r="AV19" s="478">
        <v>16</v>
      </c>
      <c r="AW19" s="460">
        <v>1440</v>
      </c>
      <c r="AX19" s="460">
        <v>0</v>
      </c>
      <c r="AY19" s="4"/>
      <c r="AZ19" s="479">
        <v>1061</v>
      </c>
      <c r="BA19" s="479">
        <v>1113</v>
      </c>
      <c r="BB19" s="479">
        <v>1060</v>
      </c>
      <c r="BC19" s="479">
        <f t="shared" si="2"/>
        <v>52</v>
      </c>
      <c r="BD19" s="481">
        <f t="shared" si="3"/>
        <v>8653.9403566878991</v>
      </c>
      <c r="BE19" s="481">
        <f t="shared" si="4"/>
        <v>44.166666666666664</v>
      </c>
      <c r="BF19" s="482">
        <v>0</v>
      </c>
      <c r="BG19" s="457">
        <v>0</v>
      </c>
      <c r="BH19" s="481">
        <v>24</v>
      </c>
      <c r="BI19" s="479">
        <v>28.4</v>
      </c>
      <c r="BJ19" s="479">
        <v>24.1</v>
      </c>
      <c r="BK19" s="479">
        <v>23.7</v>
      </c>
      <c r="BL19" s="483">
        <v>1000</v>
      </c>
      <c r="BM19" s="483">
        <v>50.07</v>
      </c>
      <c r="BN19" s="490">
        <v>0.93359999999999999</v>
      </c>
      <c r="BO19" s="491">
        <v>92.4</v>
      </c>
      <c r="BP19" s="491">
        <v>85.3</v>
      </c>
      <c r="BQ19" s="485"/>
      <c r="BR19" s="479">
        <v>12610</v>
      </c>
      <c r="BS19" s="479">
        <v>11976</v>
      </c>
      <c r="BT19" s="486">
        <f t="shared" si="5"/>
        <v>-634</v>
      </c>
      <c r="BU19" s="457">
        <f t="shared" si="6"/>
        <v>0</v>
      </c>
      <c r="BV19" s="481">
        <v>0</v>
      </c>
      <c r="BW19" s="481">
        <v>0</v>
      </c>
      <c r="BX19" s="481">
        <v>24</v>
      </c>
      <c r="BY19" s="481">
        <v>6.65</v>
      </c>
    </row>
    <row r="20" spans="1:77" ht="12.75" customHeight="1">
      <c r="A20" s="718" t="s">
        <v>359</v>
      </c>
      <c r="B20" s="24">
        <v>43051</v>
      </c>
      <c r="C20" s="25">
        <v>62.1</v>
      </c>
      <c r="D20" s="345">
        <v>0.872</v>
      </c>
      <c r="E20" s="27">
        <v>69</v>
      </c>
      <c r="F20" s="27">
        <v>57</v>
      </c>
      <c r="G20" s="27">
        <v>24</v>
      </c>
      <c r="H20" s="27">
        <v>0</v>
      </c>
      <c r="I20" s="27">
        <v>24</v>
      </c>
      <c r="J20" s="27">
        <v>0</v>
      </c>
      <c r="K20" s="27">
        <v>0</v>
      </c>
      <c r="L20" s="27">
        <v>0</v>
      </c>
      <c r="M20" s="29">
        <v>0</v>
      </c>
      <c r="N20" s="29">
        <v>0</v>
      </c>
      <c r="O20" s="29">
        <v>0</v>
      </c>
      <c r="P20" s="29">
        <v>0</v>
      </c>
      <c r="Q20" s="107">
        <v>3718</v>
      </c>
      <c r="R20" s="30">
        <v>3209</v>
      </c>
      <c r="S20" s="30">
        <v>3209</v>
      </c>
      <c r="T20" s="108">
        <v>3150</v>
      </c>
      <c r="U20" s="31">
        <v>3244</v>
      </c>
      <c r="V20" s="27">
        <v>45</v>
      </c>
      <c r="W20" s="27">
        <v>0</v>
      </c>
      <c r="X20" s="27">
        <v>46</v>
      </c>
      <c r="Y20" s="27">
        <v>0</v>
      </c>
      <c r="Z20" s="27">
        <v>60</v>
      </c>
      <c r="AA20" s="27">
        <v>0</v>
      </c>
      <c r="AB20" s="32">
        <f t="shared" si="7"/>
        <v>94</v>
      </c>
      <c r="AC20" s="33">
        <f t="shared" si="8"/>
        <v>-59</v>
      </c>
      <c r="AD20" s="27">
        <v>137</v>
      </c>
      <c r="AE20" s="34">
        <f t="shared" si="9"/>
        <v>0.98661800486618001</v>
      </c>
      <c r="AF20" s="35">
        <f t="shared" si="10"/>
        <v>154.91666666666666</v>
      </c>
      <c r="AG20" s="34">
        <f t="shared" si="11"/>
        <v>0.84722969338353948</v>
      </c>
      <c r="AH20" s="36">
        <f t="shared" si="12"/>
        <v>1</v>
      </c>
      <c r="AI20" s="37">
        <f t="shared" si="13"/>
        <v>0.89403973509933776</v>
      </c>
      <c r="AJ20" s="83">
        <v>7.6360000000000001</v>
      </c>
      <c r="AK20" s="84">
        <v>138.51</v>
      </c>
      <c r="AL20" s="40">
        <f t="shared" si="0"/>
        <v>1057.66236</v>
      </c>
      <c r="AM20" s="83">
        <v>27.689</v>
      </c>
      <c r="AN20" s="86">
        <v>946</v>
      </c>
      <c r="AO20" s="42">
        <f t="shared" si="1"/>
        <v>26193.794000000002</v>
      </c>
      <c r="AP20" s="43">
        <f t="shared" si="14"/>
        <v>8651.2559873015871</v>
      </c>
      <c r="AQ20" s="40">
        <f t="shared" si="15"/>
        <v>133.70833333333334</v>
      </c>
      <c r="AR20" s="27">
        <v>0</v>
      </c>
      <c r="AS20" s="45">
        <v>0</v>
      </c>
      <c r="AT20" s="45">
        <v>0</v>
      </c>
      <c r="AU20" s="27">
        <v>0</v>
      </c>
      <c r="AV20" s="45">
        <v>16</v>
      </c>
      <c r="AW20" s="27">
        <v>1440</v>
      </c>
      <c r="AX20" s="27">
        <v>0</v>
      </c>
      <c r="AY20" s="4"/>
      <c r="AZ20" s="61">
        <v>1069</v>
      </c>
      <c r="BA20" s="61">
        <v>1111</v>
      </c>
      <c r="BB20" s="61">
        <v>1064</v>
      </c>
      <c r="BC20" s="46">
        <f t="shared" si="2"/>
        <v>42</v>
      </c>
      <c r="BD20" s="47">
        <f t="shared" si="3"/>
        <v>8651.2559873015871</v>
      </c>
      <c r="BE20" s="109">
        <f t="shared" si="4"/>
        <v>44.333333333333336</v>
      </c>
      <c r="BF20" s="110">
        <v>0</v>
      </c>
      <c r="BG20" s="111">
        <v>0</v>
      </c>
      <c r="BH20" s="47">
        <v>24</v>
      </c>
      <c r="BI20" s="46">
        <v>28.8</v>
      </c>
      <c r="BJ20" s="46">
        <v>24.3</v>
      </c>
      <c r="BK20" s="46">
        <v>23.6</v>
      </c>
      <c r="BL20" s="112">
        <v>997.8</v>
      </c>
      <c r="BM20" s="112">
        <v>50.1</v>
      </c>
      <c r="BN20" s="113">
        <v>0.93159999999999998</v>
      </c>
      <c r="BO20" s="47">
        <v>92.2</v>
      </c>
      <c r="BP20" s="47">
        <v>84.8</v>
      </c>
      <c r="BQ20" s="54"/>
      <c r="BR20" s="46">
        <v>12642</v>
      </c>
      <c r="BS20" s="46">
        <v>12072</v>
      </c>
      <c r="BT20" s="56">
        <f t="shared" si="5"/>
        <v>-570</v>
      </c>
      <c r="BU20" s="111">
        <f t="shared" si="6"/>
        <v>0</v>
      </c>
      <c r="BV20" s="47">
        <v>0</v>
      </c>
      <c r="BW20" s="47">
        <v>0</v>
      </c>
      <c r="BX20" s="47">
        <v>24</v>
      </c>
      <c r="BY20" s="47">
        <v>6.33</v>
      </c>
    </row>
    <row r="21" spans="1:77">
      <c r="A21" s="718"/>
      <c r="B21" s="24">
        <v>43052</v>
      </c>
      <c r="C21" s="25">
        <v>64.099999999999994</v>
      </c>
      <c r="D21" s="345">
        <v>0.78700000000000003</v>
      </c>
      <c r="E21" s="27">
        <v>75</v>
      </c>
      <c r="F21" s="27">
        <v>55</v>
      </c>
      <c r="G21" s="27">
        <v>24</v>
      </c>
      <c r="H21" s="27">
        <v>0</v>
      </c>
      <c r="I21" s="27">
        <v>24</v>
      </c>
      <c r="J21" s="27">
        <v>0</v>
      </c>
      <c r="K21" s="29">
        <v>0</v>
      </c>
      <c r="L21" s="29">
        <v>0</v>
      </c>
      <c r="M21" s="29">
        <v>0</v>
      </c>
      <c r="N21" s="29">
        <v>0</v>
      </c>
      <c r="O21" s="29">
        <v>0</v>
      </c>
      <c r="P21" s="29">
        <v>0</v>
      </c>
      <c r="Q21" s="107">
        <v>3705</v>
      </c>
      <c r="R21" s="30">
        <v>3182</v>
      </c>
      <c r="S21" s="30">
        <v>3150</v>
      </c>
      <c r="T21" s="108">
        <v>3102</v>
      </c>
      <c r="U21" s="31">
        <v>3193</v>
      </c>
      <c r="V21" s="27">
        <v>43</v>
      </c>
      <c r="W21" s="27">
        <v>0</v>
      </c>
      <c r="X21" s="27">
        <v>45</v>
      </c>
      <c r="Y21" s="27">
        <v>0</v>
      </c>
      <c r="Z21" s="27">
        <v>60</v>
      </c>
      <c r="AA21" s="27">
        <v>0</v>
      </c>
      <c r="AB21" s="32">
        <f t="shared" si="7"/>
        <v>91</v>
      </c>
      <c r="AC21" s="33">
        <f t="shared" si="8"/>
        <v>-48</v>
      </c>
      <c r="AD21" s="27">
        <v>136</v>
      </c>
      <c r="AE21" s="34">
        <f t="shared" si="9"/>
        <v>0.97824754901960786</v>
      </c>
      <c r="AF21" s="35">
        <f t="shared" si="10"/>
        <v>154.375</v>
      </c>
      <c r="AG21" s="34">
        <f t="shared" si="11"/>
        <v>0.83724696356275308</v>
      </c>
      <c r="AH21" s="36">
        <f t="shared" si="12"/>
        <v>1</v>
      </c>
      <c r="AI21" s="37">
        <f t="shared" si="13"/>
        <v>0.89189189189189189</v>
      </c>
      <c r="AJ21" s="83">
        <v>7.7530000000000001</v>
      </c>
      <c r="AK21" s="84">
        <v>134.29</v>
      </c>
      <c r="AL21" s="40">
        <f t="shared" si="0"/>
        <v>1041.1503700000001</v>
      </c>
      <c r="AM21" s="83">
        <v>27.297999999999998</v>
      </c>
      <c r="AN21" s="86">
        <v>946</v>
      </c>
      <c r="AO21" s="42">
        <f t="shared" si="1"/>
        <v>25823.907999999999</v>
      </c>
      <c r="AP21" s="43">
        <f t="shared" si="14"/>
        <v>8660.560402965828</v>
      </c>
      <c r="AQ21" s="40">
        <f t="shared" si="15"/>
        <v>132.58333333333334</v>
      </c>
      <c r="AR21" s="27">
        <v>0</v>
      </c>
      <c r="AS21" s="45">
        <v>0</v>
      </c>
      <c r="AT21" s="45">
        <v>0</v>
      </c>
      <c r="AU21" s="27">
        <v>0</v>
      </c>
      <c r="AV21" s="45">
        <v>16</v>
      </c>
      <c r="AW21" s="27">
        <v>1440</v>
      </c>
      <c r="AX21" s="27">
        <v>0</v>
      </c>
      <c r="AY21" s="4"/>
      <c r="AZ21" s="61">
        <v>1039</v>
      </c>
      <c r="BA21" s="61">
        <v>1096</v>
      </c>
      <c r="BB21" s="61">
        <v>1058</v>
      </c>
      <c r="BC21" s="46">
        <f t="shared" si="2"/>
        <v>57</v>
      </c>
      <c r="BD21" s="46">
        <f t="shared" si="3"/>
        <v>8660.560402965828</v>
      </c>
      <c r="BE21" s="109">
        <f t="shared" si="4"/>
        <v>44.083333333333336</v>
      </c>
      <c r="BF21" s="48">
        <v>0</v>
      </c>
      <c r="BG21" s="49">
        <v>0</v>
      </c>
      <c r="BH21" s="50">
        <v>24</v>
      </c>
      <c r="BI21" s="52">
        <v>28.16</v>
      </c>
      <c r="BJ21" s="52">
        <v>24.09</v>
      </c>
      <c r="BK21" s="52">
        <v>23.59</v>
      </c>
      <c r="BL21" s="52">
        <v>995.29</v>
      </c>
      <c r="BM21" s="50">
        <v>50.09</v>
      </c>
      <c r="BN21" s="53">
        <v>0.93359999999999999</v>
      </c>
      <c r="BO21" s="47">
        <v>89.79</v>
      </c>
      <c r="BP21" s="47">
        <v>84.35</v>
      </c>
      <c r="BQ21" s="54"/>
      <c r="BR21" s="46">
        <v>12740</v>
      </c>
      <c r="BS21" s="46">
        <v>12130</v>
      </c>
      <c r="BT21" s="56">
        <f t="shared" si="5"/>
        <v>-610</v>
      </c>
      <c r="BU21" s="111">
        <f t="shared" si="6"/>
        <v>0</v>
      </c>
      <c r="BV21" s="47">
        <v>0</v>
      </c>
      <c r="BW21" s="47">
        <v>0</v>
      </c>
      <c r="BX21" s="47">
        <v>18.420000000000002</v>
      </c>
      <c r="BY21" s="47">
        <v>6.57</v>
      </c>
    </row>
    <row r="22" spans="1:77">
      <c r="A22" s="718"/>
      <c r="B22" s="24">
        <v>43053</v>
      </c>
      <c r="C22" s="25">
        <v>65</v>
      </c>
      <c r="D22" s="345">
        <v>0.80600000000000005</v>
      </c>
      <c r="E22" s="27">
        <v>70</v>
      </c>
      <c r="F22" s="27">
        <v>60</v>
      </c>
      <c r="G22" s="27">
        <v>24</v>
      </c>
      <c r="H22" s="27">
        <v>0</v>
      </c>
      <c r="I22" s="27">
        <v>24</v>
      </c>
      <c r="J22" s="27">
        <v>0</v>
      </c>
      <c r="K22" s="29">
        <v>0</v>
      </c>
      <c r="L22" s="29">
        <v>0</v>
      </c>
      <c r="M22" s="29">
        <v>0</v>
      </c>
      <c r="N22" s="29">
        <v>0</v>
      </c>
      <c r="O22" s="29">
        <v>0</v>
      </c>
      <c r="P22" s="29">
        <v>0</v>
      </c>
      <c r="Q22" s="107">
        <v>3714</v>
      </c>
      <c r="R22" s="30">
        <v>3177</v>
      </c>
      <c r="S22" s="30">
        <v>3177</v>
      </c>
      <c r="T22" s="108">
        <v>3111</v>
      </c>
      <c r="U22" s="31">
        <v>3205</v>
      </c>
      <c r="V22" s="27">
        <v>44</v>
      </c>
      <c r="W22" s="27">
        <v>0</v>
      </c>
      <c r="X22" s="27">
        <v>45</v>
      </c>
      <c r="Y22" s="27">
        <v>0</v>
      </c>
      <c r="Z22" s="27">
        <v>60</v>
      </c>
      <c r="AA22" s="27">
        <v>0</v>
      </c>
      <c r="AB22" s="32">
        <f t="shared" si="7"/>
        <v>94</v>
      </c>
      <c r="AC22" s="33">
        <f t="shared" si="8"/>
        <v>-66</v>
      </c>
      <c r="AD22" s="27">
        <v>136</v>
      </c>
      <c r="AE22" s="34">
        <f t="shared" si="9"/>
        <v>0.98192401960784315</v>
      </c>
      <c r="AF22" s="35">
        <f t="shared" si="10"/>
        <v>154.75</v>
      </c>
      <c r="AG22" s="34">
        <f t="shared" si="11"/>
        <v>0.83764135702746367</v>
      </c>
      <c r="AH22" s="36">
        <f t="shared" si="12"/>
        <v>1</v>
      </c>
      <c r="AI22" s="37">
        <f t="shared" si="13"/>
        <v>0.89261744966442946</v>
      </c>
      <c r="AJ22" s="83">
        <v>7.7549999999999999</v>
      </c>
      <c r="AK22" s="84">
        <v>133.27000000000001</v>
      </c>
      <c r="AL22" s="40">
        <f t="shared" si="0"/>
        <v>1033.5088500000002</v>
      </c>
      <c r="AM22" s="83">
        <v>27.475000000000001</v>
      </c>
      <c r="AN22" s="86">
        <v>944</v>
      </c>
      <c r="AO22" s="42">
        <f t="shared" si="1"/>
        <v>25936.400000000001</v>
      </c>
      <c r="AP22" s="43">
        <f t="shared" si="14"/>
        <v>8669.2088878174218</v>
      </c>
      <c r="AQ22" s="40">
        <f t="shared" si="15"/>
        <v>132.375</v>
      </c>
      <c r="AR22" s="27">
        <v>0</v>
      </c>
      <c r="AS22" s="45">
        <v>0</v>
      </c>
      <c r="AT22" s="45">
        <v>0</v>
      </c>
      <c r="AU22" s="27">
        <v>0</v>
      </c>
      <c r="AV22" s="45">
        <v>16</v>
      </c>
      <c r="AW22" s="27">
        <v>1440</v>
      </c>
      <c r="AX22" s="27">
        <v>0</v>
      </c>
      <c r="AY22" s="4"/>
      <c r="AZ22" s="61">
        <v>1055</v>
      </c>
      <c r="BA22" s="61">
        <v>1090</v>
      </c>
      <c r="BB22" s="61">
        <v>1060</v>
      </c>
      <c r="BC22" s="46">
        <f t="shared" si="2"/>
        <v>35</v>
      </c>
      <c r="BD22" s="46">
        <f t="shared" si="3"/>
        <v>8669.2088878174218</v>
      </c>
      <c r="BE22" s="109">
        <f t="shared" si="4"/>
        <v>44.166666666666664</v>
      </c>
      <c r="BF22" s="48">
        <v>0</v>
      </c>
      <c r="BG22" s="49">
        <v>0</v>
      </c>
      <c r="BH22" s="50">
        <v>24</v>
      </c>
      <c r="BI22" s="52">
        <v>28.53</v>
      </c>
      <c r="BJ22" s="52">
        <v>24.09</v>
      </c>
      <c r="BK22" s="52">
        <v>23.56</v>
      </c>
      <c r="BL22" s="115">
        <v>994.5</v>
      </c>
      <c r="BM22" s="50">
        <v>50.13</v>
      </c>
      <c r="BN22" s="53">
        <v>0.9335</v>
      </c>
      <c r="BO22" s="47">
        <v>91.8</v>
      </c>
      <c r="BP22" s="47">
        <v>84.4</v>
      </c>
      <c r="BQ22" s="54"/>
      <c r="BR22" s="46">
        <v>12713</v>
      </c>
      <c r="BS22" s="46">
        <v>12184</v>
      </c>
      <c r="BT22" s="56">
        <f t="shared" si="5"/>
        <v>-529</v>
      </c>
      <c r="BU22" s="111">
        <f t="shared" si="6"/>
        <v>0</v>
      </c>
      <c r="BV22" s="47">
        <v>0</v>
      </c>
      <c r="BW22" s="47">
        <v>0</v>
      </c>
      <c r="BX22" s="47">
        <v>24</v>
      </c>
      <c r="BY22" s="47">
        <v>6.37</v>
      </c>
    </row>
    <row r="23" spans="1:77">
      <c r="A23" s="718"/>
      <c r="B23" s="24">
        <v>43054</v>
      </c>
      <c r="C23" s="25">
        <v>62.2</v>
      </c>
      <c r="D23" s="345">
        <v>0.83899999999999997</v>
      </c>
      <c r="E23" s="27">
        <v>71</v>
      </c>
      <c r="F23" s="27">
        <v>68</v>
      </c>
      <c r="G23" s="27">
        <v>19</v>
      </c>
      <c r="H23" s="27">
        <v>9</v>
      </c>
      <c r="I23" s="27">
        <v>18</v>
      </c>
      <c r="J23" s="27">
        <v>49</v>
      </c>
      <c r="K23" s="29">
        <v>3</v>
      </c>
      <c r="L23" s="29">
        <v>35</v>
      </c>
      <c r="M23" s="29">
        <v>3</v>
      </c>
      <c r="N23" s="29">
        <v>31</v>
      </c>
      <c r="O23" s="29">
        <v>0</v>
      </c>
      <c r="P23" s="29">
        <v>0</v>
      </c>
      <c r="Q23" s="107">
        <v>3718</v>
      </c>
      <c r="R23" s="30">
        <v>3268</v>
      </c>
      <c r="S23" s="30">
        <v>2645</v>
      </c>
      <c r="T23" s="108">
        <v>2554</v>
      </c>
      <c r="U23" s="31">
        <v>2633</v>
      </c>
      <c r="V23" s="27">
        <v>44</v>
      </c>
      <c r="W23" s="27">
        <v>0</v>
      </c>
      <c r="X23" s="27">
        <v>44</v>
      </c>
      <c r="Y23" s="27">
        <v>0</v>
      </c>
      <c r="Z23" s="27">
        <v>60</v>
      </c>
      <c r="AA23" s="27">
        <v>0</v>
      </c>
      <c r="AB23" s="32">
        <f t="shared" si="7"/>
        <v>83</v>
      </c>
      <c r="AC23" s="33">
        <f t="shared" si="8"/>
        <v>-91</v>
      </c>
      <c r="AD23" s="27">
        <v>136</v>
      </c>
      <c r="AE23" s="34">
        <f t="shared" si="9"/>
        <v>0.80667892156862742</v>
      </c>
      <c r="AF23" s="35">
        <f t="shared" si="10"/>
        <v>154.91666666666666</v>
      </c>
      <c r="AG23" s="34">
        <f t="shared" si="11"/>
        <v>0.68692845615922538</v>
      </c>
      <c r="AH23" s="36">
        <f t="shared" si="12"/>
        <v>1</v>
      </c>
      <c r="AI23" s="37">
        <f t="shared" si="13"/>
        <v>0.89602102102102099</v>
      </c>
      <c r="AJ23" s="83">
        <v>6.4580000000000002</v>
      </c>
      <c r="AK23" s="84">
        <v>141.1</v>
      </c>
      <c r="AL23" s="40">
        <f t="shared" si="0"/>
        <v>911.22379999999998</v>
      </c>
      <c r="AM23" s="83">
        <v>23.105</v>
      </c>
      <c r="AN23" s="86">
        <v>946</v>
      </c>
      <c r="AO23" s="42">
        <f t="shared" si="1"/>
        <v>21857.33</v>
      </c>
      <c r="AP23" s="43">
        <f t="shared" si="14"/>
        <v>8914.8605324980417</v>
      </c>
      <c r="AQ23" s="40">
        <f t="shared" si="15"/>
        <v>136.16666666666666</v>
      </c>
      <c r="AR23" s="27">
        <v>20</v>
      </c>
      <c r="AS23" s="45">
        <v>76</v>
      </c>
      <c r="AT23" s="45">
        <v>20</v>
      </c>
      <c r="AU23" s="27">
        <v>100</v>
      </c>
      <c r="AV23" s="45">
        <v>16</v>
      </c>
      <c r="AW23" s="27">
        <v>1165</v>
      </c>
      <c r="AX23" s="27">
        <v>4</v>
      </c>
      <c r="AY23" s="4"/>
      <c r="AZ23" s="61">
        <v>879</v>
      </c>
      <c r="BA23" s="61">
        <v>907</v>
      </c>
      <c r="BB23" s="61">
        <v>847</v>
      </c>
      <c r="BC23" s="46">
        <f t="shared" si="2"/>
        <v>28</v>
      </c>
      <c r="BD23" s="46">
        <f t="shared" si="3"/>
        <v>8914.8605324980417</v>
      </c>
      <c r="BE23" s="109">
        <f t="shared" si="4"/>
        <v>35.291666666666664</v>
      </c>
      <c r="BF23" s="48">
        <v>0</v>
      </c>
      <c r="BG23" s="49">
        <v>0</v>
      </c>
      <c r="BH23" s="50">
        <v>24</v>
      </c>
      <c r="BI23" s="52">
        <v>23.91</v>
      </c>
      <c r="BJ23" s="52">
        <v>20.23</v>
      </c>
      <c r="BK23" s="52">
        <v>19.7</v>
      </c>
      <c r="BL23" s="115">
        <v>999.13</v>
      </c>
      <c r="BM23" s="50">
        <v>50.1</v>
      </c>
      <c r="BN23" s="53">
        <v>0.93059999999999998</v>
      </c>
      <c r="BO23" s="47">
        <v>91.96</v>
      </c>
      <c r="BP23" s="47">
        <v>84.6</v>
      </c>
      <c r="BQ23" s="54"/>
      <c r="BR23" s="46">
        <v>12631</v>
      </c>
      <c r="BS23" s="46">
        <v>12076</v>
      </c>
      <c r="BT23" s="56">
        <f t="shared" si="5"/>
        <v>-555</v>
      </c>
      <c r="BU23" s="111">
        <f t="shared" si="6"/>
        <v>0</v>
      </c>
      <c r="BV23" s="47">
        <v>0</v>
      </c>
      <c r="BW23" s="47">
        <v>0</v>
      </c>
      <c r="BX23" s="47">
        <v>18.43</v>
      </c>
      <c r="BY23" s="47">
        <v>7.18</v>
      </c>
    </row>
    <row r="24" spans="1:77">
      <c r="A24" s="718"/>
      <c r="B24" s="24">
        <v>43055</v>
      </c>
      <c r="C24" s="25">
        <v>64.099999999999994</v>
      </c>
      <c r="D24" s="345">
        <v>0.74</v>
      </c>
      <c r="E24" s="28">
        <v>74</v>
      </c>
      <c r="F24" s="28">
        <v>74</v>
      </c>
      <c r="G24" s="28">
        <v>17</v>
      </c>
      <c r="H24" s="28">
        <v>40</v>
      </c>
      <c r="I24" s="28">
        <v>13</v>
      </c>
      <c r="J24" s="28">
        <v>2</v>
      </c>
      <c r="K24" s="28">
        <v>4</v>
      </c>
      <c r="L24" s="28">
        <v>53</v>
      </c>
      <c r="M24" s="28">
        <v>4</v>
      </c>
      <c r="N24" s="28">
        <v>53</v>
      </c>
      <c r="O24" s="28">
        <v>0</v>
      </c>
      <c r="P24" s="28">
        <v>0</v>
      </c>
      <c r="Q24" s="116">
        <v>3710</v>
      </c>
      <c r="R24" s="117">
        <v>3110</v>
      </c>
      <c r="S24" s="118">
        <v>2121</v>
      </c>
      <c r="T24" s="119">
        <v>2084</v>
      </c>
      <c r="U24" s="119">
        <v>2152</v>
      </c>
      <c r="V24" s="28">
        <v>44</v>
      </c>
      <c r="W24" s="28">
        <v>0</v>
      </c>
      <c r="X24" s="28">
        <v>45</v>
      </c>
      <c r="Y24" s="28">
        <v>295</v>
      </c>
      <c r="Z24" s="28">
        <v>60</v>
      </c>
      <c r="AA24" s="28">
        <v>0</v>
      </c>
      <c r="AB24" s="32">
        <f t="shared" si="7"/>
        <v>74</v>
      </c>
      <c r="AC24" s="33">
        <f t="shared" si="8"/>
        <v>-37</v>
      </c>
      <c r="AD24" s="28">
        <v>138</v>
      </c>
      <c r="AE24" s="34">
        <f t="shared" si="9"/>
        <v>0.64975845410628019</v>
      </c>
      <c r="AF24" s="35">
        <f t="shared" si="10"/>
        <v>154.58333333333334</v>
      </c>
      <c r="AG24" s="34">
        <f t="shared" si="11"/>
        <v>0.5617250673854447</v>
      </c>
      <c r="AH24" s="36">
        <f t="shared" si="12"/>
        <v>0.93812919463087241</v>
      </c>
      <c r="AI24" s="37">
        <f t="shared" si="13"/>
        <v>0.80808165548098432</v>
      </c>
      <c r="AJ24" s="83">
        <v>4.3230000000000004</v>
      </c>
      <c r="AK24" s="84">
        <v>152.88999999999999</v>
      </c>
      <c r="AL24" s="40">
        <f t="shared" si="0"/>
        <v>660.94347000000005</v>
      </c>
      <c r="AM24" s="83">
        <v>19.213000000000001</v>
      </c>
      <c r="AN24" s="86">
        <v>948</v>
      </c>
      <c r="AO24" s="42">
        <f t="shared" si="1"/>
        <v>18213.924000000003</v>
      </c>
      <c r="AP24" s="43">
        <f t="shared" si="14"/>
        <v>9057.0381333973146</v>
      </c>
      <c r="AQ24" s="122">
        <f t="shared" si="15"/>
        <v>129.58333333333334</v>
      </c>
      <c r="AR24" s="28">
        <v>17</v>
      </c>
      <c r="AS24" s="28">
        <v>87</v>
      </c>
      <c r="AT24" s="28">
        <v>20</v>
      </c>
      <c r="AU24" s="28">
        <v>70</v>
      </c>
      <c r="AV24" s="28">
        <v>23</v>
      </c>
      <c r="AW24" s="28">
        <v>1088</v>
      </c>
      <c r="AX24" s="28">
        <v>6</v>
      </c>
      <c r="AY24" s="4"/>
      <c r="AZ24" s="28">
        <v>816</v>
      </c>
      <c r="BA24" s="28">
        <v>656</v>
      </c>
      <c r="BB24" s="28">
        <v>680</v>
      </c>
      <c r="BC24" s="46">
        <f t="shared" si="2"/>
        <v>-160</v>
      </c>
      <c r="BD24" s="46">
        <f t="shared" si="3"/>
        <v>9057.0381333973146</v>
      </c>
      <c r="BE24" s="109">
        <f t="shared" si="4"/>
        <v>28.333333333333332</v>
      </c>
      <c r="BF24" s="120">
        <v>0</v>
      </c>
      <c r="BG24" s="120">
        <v>0</v>
      </c>
      <c r="BH24" s="121">
        <v>24</v>
      </c>
      <c r="BI24" s="121">
        <v>22.33</v>
      </c>
      <c r="BJ24" s="121">
        <v>14.47</v>
      </c>
      <c r="BK24" s="121">
        <v>13.59</v>
      </c>
      <c r="BL24" s="122">
        <v>1001.3</v>
      </c>
      <c r="BM24" s="122">
        <v>50.1</v>
      </c>
      <c r="BN24" s="123">
        <v>0.92810000000000004</v>
      </c>
      <c r="BO24" s="64">
        <v>90.65</v>
      </c>
      <c r="BP24" s="64">
        <v>86.23</v>
      </c>
      <c r="BQ24" s="54"/>
      <c r="BR24" s="65">
        <v>12717</v>
      </c>
      <c r="BS24" s="65">
        <v>11801</v>
      </c>
      <c r="BT24" s="56">
        <f t="shared" si="5"/>
        <v>-916</v>
      </c>
      <c r="BU24" s="111">
        <f t="shared" si="6"/>
        <v>0</v>
      </c>
      <c r="BV24" s="122">
        <v>0</v>
      </c>
      <c r="BW24" s="122">
        <v>0</v>
      </c>
      <c r="BX24" s="375">
        <v>15.25</v>
      </c>
      <c r="BY24" s="375">
        <v>7.73</v>
      </c>
    </row>
    <row r="25" spans="1:77">
      <c r="A25" s="718"/>
      <c r="B25" s="24">
        <v>43056</v>
      </c>
      <c r="C25" s="25">
        <v>65.37</v>
      </c>
      <c r="D25" s="345">
        <v>0.66359999999999997</v>
      </c>
      <c r="E25" s="124">
        <v>77</v>
      </c>
      <c r="F25" s="124">
        <v>56</v>
      </c>
      <c r="G25" s="27">
        <v>24</v>
      </c>
      <c r="H25" s="27">
        <v>0</v>
      </c>
      <c r="I25" s="27">
        <v>24</v>
      </c>
      <c r="J25" s="27">
        <v>0</v>
      </c>
      <c r="K25" s="29">
        <v>0</v>
      </c>
      <c r="L25" s="29">
        <v>0</v>
      </c>
      <c r="M25" s="29">
        <v>0</v>
      </c>
      <c r="N25" s="29">
        <v>0</v>
      </c>
      <c r="O25" s="29">
        <v>0</v>
      </c>
      <c r="P25" s="29">
        <v>0</v>
      </c>
      <c r="Q25" s="116">
        <v>3701</v>
      </c>
      <c r="R25" s="117">
        <v>3335</v>
      </c>
      <c r="S25" s="125">
        <v>3221</v>
      </c>
      <c r="T25" s="31">
        <v>3174</v>
      </c>
      <c r="U25" s="31">
        <v>3269</v>
      </c>
      <c r="V25" s="27">
        <v>45</v>
      </c>
      <c r="W25" s="27">
        <v>0</v>
      </c>
      <c r="X25" s="27">
        <v>48</v>
      </c>
      <c r="Y25" s="27">
        <v>0</v>
      </c>
      <c r="Z25" s="27">
        <v>60</v>
      </c>
      <c r="AA25" s="27">
        <v>0</v>
      </c>
      <c r="AB25" s="32">
        <f t="shared" si="7"/>
        <v>95</v>
      </c>
      <c r="AC25" s="33">
        <f t="shared" si="8"/>
        <v>-47</v>
      </c>
      <c r="AD25" s="28">
        <v>139</v>
      </c>
      <c r="AE25" s="34">
        <f t="shared" si="9"/>
        <v>0.97991606714628299</v>
      </c>
      <c r="AF25" s="35">
        <f t="shared" si="10"/>
        <v>154.20833333333334</v>
      </c>
      <c r="AG25" s="34">
        <f t="shared" si="11"/>
        <v>0.85760605241826537</v>
      </c>
      <c r="AH25" s="36">
        <f t="shared" si="12"/>
        <v>1</v>
      </c>
      <c r="AI25" s="37">
        <f t="shared" si="13"/>
        <v>0.90196078431372539</v>
      </c>
      <c r="AJ25" s="83">
        <v>7.85</v>
      </c>
      <c r="AK25" s="84">
        <v>139.19999999999999</v>
      </c>
      <c r="AL25" s="40">
        <f t="shared" si="0"/>
        <v>1092.7199999999998</v>
      </c>
      <c r="AM25" s="83">
        <v>27.347000000000001</v>
      </c>
      <c r="AN25" s="86">
        <v>944</v>
      </c>
      <c r="AO25" s="42">
        <f t="shared" si="1"/>
        <v>25815.568000000003</v>
      </c>
      <c r="AP25" s="43">
        <f t="shared" si="14"/>
        <v>8477.7214870825464</v>
      </c>
      <c r="AQ25" s="40">
        <f t="shared" si="15"/>
        <v>138.95833333333334</v>
      </c>
      <c r="AR25" s="45">
        <v>0</v>
      </c>
      <c r="AS25" s="45">
        <v>0</v>
      </c>
      <c r="AT25" s="45">
        <v>0</v>
      </c>
      <c r="AU25" s="27">
        <v>0</v>
      </c>
      <c r="AV25" s="45">
        <v>15</v>
      </c>
      <c r="AW25" s="27">
        <v>1440</v>
      </c>
      <c r="AX25" s="27">
        <v>0</v>
      </c>
      <c r="AY25" s="4"/>
      <c r="AZ25" s="46">
        <v>1049</v>
      </c>
      <c r="BA25" s="46">
        <v>1150</v>
      </c>
      <c r="BB25" s="46">
        <v>1070</v>
      </c>
      <c r="BC25" s="46">
        <f t="shared" si="2"/>
        <v>101</v>
      </c>
      <c r="BD25" s="46">
        <f t="shared" si="3"/>
        <v>8477.7214870825464</v>
      </c>
      <c r="BE25" s="109">
        <f t="shared" si="4"/>
        <v>44.583333333333336</v>
      </c>
      <c r="BF25" s="48">
        <v>0</v>
      </c>
      <c r="BG25" s="49">
        <v>0</v>
      </c>
      <c r="BH25" s="50">
        <v>24</v>
      </c>
      <c r="BI25" s="52">
        <v>28.51</v>
      </c>
      <c r="BJ25" s="52">
        <v>24.85</v>
      </c>
      <c r="BK25" s="52">
        <v>23.76</v>
      </c>
      <c r="BL25" s="52">
        <v>1001.3</v>
      </c>
      <c r="BM25" s="50">
        <v>50.1</v>
      </c>
      <c r="BN25" s="53">
        <v>0.93240000000000001</v>
      </c>
      <c r="BO25" s="64">
        <v>89.92</v>
      </c>
      <c r="BP25" s="64">
        <v>85.62</v>
      </c>
      <c r="BQ25" s="54"/>
      <c r="BR25" s="65">
        <v>12780</v>
      </c>
      <c r="BS25" s="65">
        <v>11876</v>
      </c>
      <c r="BT25" s="56">
        <f t="shared" si="5"/>
        <v>-904</v>
      </c>
      <c r="BU25" s="111">
        <f t="shared" si="6"/>
        <v>0</v>
      </c>
      <c r="BV25" s="47">
        <v>0</v>
      </c>
      <c r="BW25" s="47">
        <v>0</v>
      </c>
      <c r="BX25" s="47">
        <v>19.5</v>
      </c>
      <c r="BY25" s="47">
        <v>6.98</v>
      </c>
    </row>
    <row r="26" spans="1:77">
      <c r="A26" s="718"/>
      <c r="B26" s="24">
        <v>43057</v>
      </c>
      <c r="C26" s="25">
        <v>64.62</v>
      </c>
      <c r="D26" s="345">
        <v>0.58160000000000001</v>
      </c>
      <c r="E26" s="28">
        <v>76</v>
      </c>
      <c r="F26" s="28">
        <v>55</v>
      </c>
      <c r="G26" s="27">
        <v>24</v>
      </c>
      <c r="H26" s="27">
        <v>0</v>
      </c>
      <c r="I26" s="27">
        <v>24</v>
      </c>
      <c r="J26" s="27">
        <v>0</v>
      </c>
      <c r="K26" s="29">
        <v>0</v>
      </c>
      <c r="L26" s="29">
        <v>0</v>
      </c>
      <c r="M26" s="29">
        <v>0</v>
      </c>
      <c r="N26" s="29">
        <v>0</v>
      </c>
      <c r="O26" s="29">
        <v>0</v>
      </c>
      <c r="P26" s="29">
        <v>0</v>
      </c>
      <c r="Q26" s="116">
        <v>3703</v>
      </c>
      <c r="R26" s="117">
        <v>3275</v>
      </c>
      <c r="S26" s="117">
        <v>3275</v>
      </c>
      <c r="T26" s="31">
        <v>3204</v>
      </c>
      <c r="U26" s="31">
        <v>3297</v>
      </c>
      <c r="V26" s="27">
        <v>44</v>
      </c>
      <c r="W26" s="28">
        <v>0</v>
      </c>
      <c r="X26" s="28">
        <v>48</v>
      </c>
      <c r="Y26" s="28">
        <v>0</v>
      </c>
      <c r="Z26" s="28">
        <v>60</v>
      </c>
      <c r="AA26" s="28">
        <v>0</v>
      </c>
      <c r="AB26" s="32">
        <f t="shared" si="7"/>
        <v>93</v>
      </c>
      <c r="AC26" s="33">
        <f t="shared" si="8"/>
        <v>-71</v>
      </c>
      <c r="AD26" s="28">
        <v>139</v>
      </c>
      <c r="AE26" s="34">
        <f t="shared" si="9"/>
        <v>0.98830935251798557</v>
      </c>
      <c r="AF26" s="35">
        <f t="shared" si="10"/>
        <v>154.29166666666666</v>
      </c>
      <c r="AG26" s="34">
        <f t="shared" si="11"/>
        <v>0.86524439643532269</v>
      </c>
      <c r="AH26" s="36">
        <f t="shared" si="12"/>
        <v>1</v>
      </c>
      <c r="AI26" s="37">
        <f t="shared" si="13"/>
        <v>0.90131578947368418</v>
      </c>
      <c r="AJ26" s="83">
        <v>7.8449999999999998</v>
      </c>
      <c r="AK26" s="84">
        <v>138.38999999999999</v>
      </c>
      <c r="AL26" s="40">
        <f t="shared" si="0"/>
        <v>1085.6695499999998</v>
      </c>
      <c r="AM26" s="83">
        <v>27.512</v>
      </c>
      <c r="AN26" s="86">
        <v>947</v>
      </c>
      <c r="AO26" s="42">
        <f t="shared" si="1"/>
        <v>26053.864000000001</v>
      </c>
      <c r="AP26" s="43">
        <f t="shared" si="14"/>
        <v>8470.5160892634212</v>
      </c>
      <c r="AQ26" s="40">
        <f t="shared" si="15"/>
        <v>136.45833333333334</v>
      </c>
      <c r="AR26" s="27">
        <v>0</v>
      </c>
      <c r="AS26" s="45">
        <v>0</v>
      </c>
      <c r="AT26" s="45">
        <v>0</v>
      </c>
      <c r="AU26" s="27">
        <v>0</v>
      </c>
      <c r="AV26" s="45">
        <v>15</v>
      </c>
      <c r="AW26" s="27">
        <v>1440</v>
      </c>
      <c r="AX26" s="27">
        <v>0</v>
      </c>
      <c r="AY26" s="4"/>
      <c r="AZ26" s="46">
        <v>1061</v>
      </c>
      <c r="BA26" s="46">
        <v>1161</v>
      </c>
      <c r="BB26" s="46">
        <v>1075</v>
      </c>
      <c r="BC26" s="46">
        <f t="shared" si="2"/>
        <v>100</v>
      </c>
      <c r="BD26" s="46">
        <f t="shared" si="3"/>
        <v>8470.5160892634212</v>
      </c>
      <c r="BE26" s="109">
        <f t="shared" si="4"/>
        <v>44.791666666666664</v>
      </c>
      <c r="BF26" s="48">
        <v>0</v>
      </c>
      <c r="BG26" s="49">
        <v>0</v>
      </c>
      <c r="BH26" s="50">
        <v>24</v>
      </c>
      <c r="BI26" s="52">
        <v>28.59</v>
      </c>
      <c r="BJ26" s="52">
        <v>24.91</v>
      </c>
      <c r="BK26" s="52">
        <v>23.83</v>
      </c>
      <c r="BL26" s="52">
        <v>1001.8</v>
      </c>
      <c r="BM26" s="50">
        <v>50.15</v>
      </c>
      <c r="BN26" s="53">
        <v>0.93179999999999996</v>
      </c>
      <c r="BO26" s="64">
        <v>89.86</v>
      </c>
      <c r="BP26" s="64">
        <v>85.36</v>
      </c>
      <c r="BQ26" s="54"/>
      <c r="BR26" s="65">
        <v>12658</v>
      </c>
      <c r="BS26" s="65">
        <v>11807</v>
      </c>
      <c r="BT26" s="56">
        <f t="shared" si="5"/>
        <v>-851</v>
      </c>
      <c r="BU26" s="111">
        <f t="shared" si="6"/>
        <v>0</v>
      </c>
      <c r="BV26" s="47">
        <v>0</v>
      </c>
      <c r="BW26" s="47">
        <v>0</v>
      </c>
      <c r="BX26" s="47">
        <v>19.670000000000002</v>
      </c>
      <c r="BY26" s="47">
        <v>4.9800000000000004</v>
      </c>
    </row>
    <row r="27" spans="1:77" ht="12.75" customHeight="1">
      <c r="A27" s="728" t="s">
        <v>360</v>
      </c>
      <c r="B27" s="423">
        <v>43058</v>
      </c>
      <c r="C27" s="458">
        <v>65.900000000000006</v>
      </c>
      <c r="D27" s="459">
        <v>0.53</v>
      </c>
      <c r="E27" s="461">
        <v>79</v>
      </c>
      <c r="F27" s="461">
        <v>56</v>
      </c>
      <c r="G27" s="461">
        <v>19</v>
      </c>
      <c r="H27" s="461">
        <v>33</v>
      </c>
      <c r="I27" s="461">
        <v>19</v>
      </c>
      <c r="J27" s="461">
        <v>33</v>
      </c>
      <c r="K27" s="493">
        <v>0</v>
      </c>
      <c r="L27" s="493">
        <v>0</v>
      </c>
      <c r="M27" s="493">
        <v>0</v>
      </c>
      <c r="N27" s="493">
        <v>0</v>
      </c>
      <c r="O27" s="493">
        <v>0</v>
      </c>
      <c r="P27" s="493">
        <v>0</v>
      </c>
      <c r="Q27" s="494">
        <v>3695</v>
      </c>
      <c r="R27" s="495">
        <v>3336</v>
      </c>
      <c r="S27" s="495">
        <v>3120</v>
      </c>
      <c r="T27" s="465">
        <v>3072</v>
      </c>
      <c r="U27" s="465">
        <v>3162</v>
      </c>
      <c r="V27" s="461">
        <v>43</v>
      </c>
      <c r="W27" s="461">
        <v>0</v>
      </c>
      <c r="X27" s="461">
        <v>46</v>
      </c>
      <c r="Y27" s="461">
        <v>0</v>
      </c>
      <c r="Z27" s="461">
        <v>60</v>
      </c>
      <c r="AA27" s="461">
        <v>0</v>
      </c>
      <c r="AB27" s="466">
        <f t="shared" si="7"/>
        <v>90</v>
      </c>
      <c r="AC27" s="467">
        <f t="shared" si="8"/>
        <v>-48</v>
      </c>
      <c r="AD27" s="461">
        <v>139</v>
      </c>
      <c r="AE27" s="468">
        <f t="shared" si="9"/>
        <v>0.94784172661870503</v>
      </c>
      <c r="AF27" s="469">
        <f t="shared" si="10"/>
        <v>153.95833333333334</v>
      </c>
      <c r="AG27" s="468">
        <f t="shared" si="11"/>
        <v>0.83139377537212444</v>
      </c>
      <c r="AH27" s="470">
        <f t="shared" si="12"/>
        <v>1</v>
      </c>
      <c r="AI27" s="471">
        <f t="shared" si="13"/>
        <v>0.8636698359433258</v>
      </c>
      <c r="AJ27" s="83">
        <v>7.84</v>
      </c>
      <c r="AK27" s="84">
        <v>135.76</v>
      </c>
      <c r="AL27" s="473">
        <f t="shared" si="0"/>
        <v>1064.3583999999998</v>
      </c>
      <c r="AM27" s="83">
        <v>26.353999999999999</v>
      </c>
      <c r="AN27" s="86">
        <v>950</v>
      </c>
      <c r="AO27" s="474">
        <f t="shared" si="1"/>
        <v>25036.3</v>
      </c>
      <c r="AP27" s="475">
        <f t="shared" si="14"/>
        <v>8496.3080729166668</v>
      </c>
      <c r="AQ27" s="473">
        <f t="shared" si="15"/>
        <v>139</v>
      </c>
      <c r="AR27" s="460">
        <v>7</v>
      </c>
      <c r="AS27" s="478">
        <v>367</v>
      </c>
      <c r="AT27" s="478">
        <v>6</v>
      </c>
      <c r="AU27" s="460">
        <v>367</v>
      </c>
      <c r="AV27" s="478">
        <v>17</v>
      </c>
      <c r="AW27" s="460">
        <v>1440</v>
      </c>
      <c r="AX27" s="460">
        <v>0</v>
      </c>
      <c r="AY27" s="4"/>
      <c r="AZ27" s="479">
        <v>1011</v>
      </c>
      <c r="BA27" s="479">
        <v>1113</v>
      </c>
      <c r="BB27" s="479">
        <v>1038</v>
      </c>
      <c r="BC27" s="479">
        <f t="shared" si="2"/>
        <v>102</v>
      </c>
      <c r="BD27" s="479">
        <f t="shared" si="3"/>
        <v>8496.3080729166668</v>
      </c>
      <c r="BE27" s="481">
        <f t="shared" si="4"/>
        <v>43.25</v>
      </c>
      <c r="BF27" s="496">
        <v>0</v>
      </c>
      <c r="BG27" s="441">
        <v>0</v>
      </c>
      <c r="BH27" s="485">
        <v>24</v>
      </c>
      <c r="BI27" s="497">
        <v>21.58</v>
      </c>
      <c r="BJ27" s="497">
        <v>23.98</v>
      </c>
      <c r="BK27" s="497">
        <v>23.85</v>
      </c>
      <c r="BL27" s="497">
        <v>1001.75</v>
      </c>
      <c r="BM27" s="497">
        <v>50.1</v>
      </c>
      <c r="BN27" s="498">
        <v>0.93259999999999998</v>
      </c>
      <c r="BO27" s="499">
        <v>87.6</v>
      </c>
      <c r="BP27" s="499">
        <v>85.22</v>
      </c>
      <c r="BQ27" s="485"/>
      <c r="BR27" s="499">
        <v>12834</v>
      </c>
      <c r="BS27" s="499">
        <v>11928</v>
      </c>
      <c r="BT27" s="486">
        <f t="shared" si="5"/>
        <v>-906</v>
      </c>
      <c r="BU27" s="457">
        <v>0</v>
      </c>
      <c r="BV27" s="481">
        <v>0</v>
      </c>
      <c r="BW27" s="481">
        <v>0</v>
      </c>
      <c r="BX27" s="481">
        <v>13.4</v>
      </c>
      <c r="BY27" s="481">
        <v>6.48</v>
      </c>
    </row>
    <row r="28" spans="1:77">
      <c r="A28" s="728"/>
      <c r="B28" s="423">
        <v>43059</v>
      </c>
      <c r="C28" s="458">
        <v>65</v>
      </c>
      <c r="D28" s="459">
        <v>0.54</v>
      </c>
      <c r="E28" s="461">
        <v>80</v>
      </c>
      <c r="F28" s="461">
        <v>52</v>
      </c>
      <c r="G28" s="461">
        <v>24</v>
      </c>
      <c r="H28" s="461">
        <v>0</v>
      </c>
      <c r="I28" s="461">
        <v>24</v>
      </c>
      <c r="J28" s="461">
        <v>0</v>
      </c>
      <c r="K28" s="493">
        <v>0</v>
      </c>
      <c r="L28" s="493">
        <v>0</v>
      </c>
      <c r="M28" s="493">
        <v>0</v>
      </c>
      <c r="N28" s="493">
        <v>0</v>
      </c>
      <c r="O28" s="493">
        <v>0</v>
      </c>
      <c r="P28" s="493">
        <v>0</v>
      </c>
      <c r="Q28" s="494">
        <v>3693</v>
      </c>
      <c r="R28" s="464">
        <v>3238</v>
      </c>
      <c r="S28" s="464">
        <v>3238</v>
      </c>
      <c r="T28" s="465">
        <v>3171</v>
      </c>
      <c r="U28" s="465">
        <v>3264</v>
      </c>
      <c r="V28" s="461">
        <v>43</v>
      </c>
      <c r="W28" s="461">
        <v>0</v>
      </c>
      <c r="X28" s="461">
        <v>48</v>
      </c>
      <c r="Y28" s="461">
        <v>0</v>
      </c>
      <c r="Z28" s="461">
        <v>60</v>
      </c>
      <c r="AA28" s="461">
        <v>0</v>
      </c>
      <c r="AB28" s="466">
        <f t="shared" si="7"/>
        <v>93</v>
      </c>
      <c r="AC28" s="467">
        <f t="shared" si="8"/>
        <v>-67</v>
      </c>
      <c r="AD28" s="461">
        <v>138</v>
      </c>
      <c r="AE28" s="468">
        <f t="shared" si="9"/>
        <v>0.98550724637681164</v>
      </c>
      <c r="AF28" s="469">
        <f t="shared" si="10"/>
        <v>153.875</v>
      </c>
      <c r="AG28" s="468">
        <f t="shared" si="11"/>
        <v>0.8586515028432169</v>
      </c>
      <c r="AH28" s="470">
        <f t="shared" si="12"/>
        <v>1</v>
      </c>
      <c r="AI28" s="471">
        <f t="shared" si="13"/>
        <v>0.90066225165562908</v>
      </c>
      <c r="AJ28" s="83">
        <v>7.85</v>
      </c>
      <c r="AK28" s="84">
        <v>137.01</v>
      </c>
      <c r="AL28" s="473">
        <f t="shared" si="0"/>
        <v>1075.5284999999999</v>
      </c>
      <c r="AM28" s="83">
        <v>27.321000000000002</v>
      </c>
      <c r="AN28" s="86">
        <v>944</v>
      </c>
      <c r="AO28" s="474">
        <f t="shared" si="1"/>
        <v>25791.024000000001</v>
      </c>
      <c r="AP28" s="475">
        <f t="shared" si="14"/>
        <v>8472.5804162724708</v>
      </c>
      <c r="AQ28" s="473">
        <f t="shared" si="15"/>
        <v>134.91666666666666</v>
      </c>
      <c r="AR28" s="460">
        <v>0</v>
      </c>
      <c r="AS28" s="478">
        <v>0</v>
      </c>
      <c r="AT28" s="460">
        <v>0</v>
      </c>
      <c r="AU28" s="460">
        <v>0</v>
      </c>
      <c r="AV28" s="478">
        <v>15</v>
      </c>
      <c r="AW28" s="460">
        <v>1440</v>
      </c>
      <c r="AX28" s="460">
        <v>0</v>
      </c>
      <c r="AY28" s="4"/>
      <c r="AZ28" s="479">
        <v>1042</v>
      </c>
      <c r="BA28" s="479">
        <v>1150</v>
      </c>
      <c r="BB28" s="479">
        <v>1072</v>
      </c>
      <c r="BC28" s="479">
        <f t="shared" si="2"/>
        <v>108</v>
      </c>
      <c r="BD28" s="479">
        <f t="shared" si="3"/>
        <v>8472.5804162724708</v>
      </c>
      <c r="BE28" s="481">
        <f t="shared" si="4"/>
        <v>44.666666666666664</v>
      </c>
      <c r="BF28" s="496">
        <v>0</v>
      </c>
      <c r="BG28" s="441">
        <v>0</v>
      </c>
      <c r="BH28" s="485">
        <v>24</v>
      </c>
      <c r="BI28" s="497">
        <v>28.3</v>
      </c>
      <c r="BJ28" s="497">
        <v>24.9</v>
      </c>
      <c r="BK28" s="497">
        <v>23.98</v>
      </c>
      <c r="BL28" s="500">
        <v>1002</v>
      </c>
      <c r="BM28" s="497">
        <v>50.07</v>
      </c>
      <c r="BN28" s="498">
        <v>0.93220000000000003</v>
      </c>
      <c r="BO28" s="499">
        <v>87.82</v>
      </c>
      <c r="BP28" s="499">
        <v>84.91</v>
      </c>
      <c r="BQ28" s="485"/>
      <c r="BR28" s="499">
        <v>12771</v>
      </c>
      <c r="BS28" s="499">
        <v>11931</v>
      </c>
      <c r="BT28" s="486">
        <f t="shared" si="5"/>
        <v>-840</v>
      </c>
      <c r="BU28" s="457">
        <f t="shared" si="6"/>
        <v>0</v>
      </c>
      <c r="BV28" s="481">
        <v>0</v>
      </c>
      <c r="BW28" s="481">
        <v>0</v>
      </c>
      <c r="BX28" s="481">
        <v>14</v>
      </c>
      <c r="BY28" s="481">
        <v>2.2999999999999998</v>
      </c>
    </row>
    <row r="29" spans="1:77">
      <c r="A29" s="728"/>
      <c r="B29" s="423">
        <v>43060</v>
      </c>
      <c r="C29" s="458">
        <v>66</v>
      </c>
      <c r="D29" s="459">
        <v>0.51</v>
      </c>
      <c r="E29" s="461">
        <v>80</v>
      </c>
      <c r="F29" s="461">
        <v>52</v>
      </c>
      <c r="G29" s="461">
        <v>24</v>
      </c>
      <c r="H29" s="461">
        <v>0</v>
      </c>
      <c r="I29" s="461">
        <v>24</v>
      </c>
      <c r="J29" s="461">
        <v>0</v>
      </c>
      <c r="K29" s="493">
        <v>0</v>
      </c>
      <c r="L29" s="493">
        <v>0</v>
      </c>
      <c r="M29" s="493">
        <v>0</v>
      </c>
      <c r="N29" s="493">
        <v>0</v>
      </c>
      <c r="O29" s="493">
        <v>0</v>
      </c>
      <c r="P29" s="493">
        <v>0</v>
      </c>
      <c r="Q29" s="494">
        <v>3693</v>
      </c>
      <c r="R29" s="464">
        <v>3226</v>
      </c>
      <c r="S29" s="464">
        <v>3226</v>
      </c>
      <c r="T29" s="465">
        <v>3158</v>
      </c>
      <c r="U29" s="465">
        <v>3255</v>
      </c>
      <c r="V29" s="461">
        <v>43</v>
      </c>
      <c r="W29" s="461">
        <v>0</v>
      </c>
      <c r="X29" s="461">
        <v>48</v>
      </c>
      <c r="Y29" s="461">
        <v>0</v>
      </c>
      <c r="Z29" s="461">
        <v>60</v>
      </c>
      <c r="AA29" s="461">
        <v>0</v>
      </c>
      <c r="AB29" s="466">
        <f t="shared" si="7"/>
        <v>97</v>
      </c>
      <c r="AC29" s="467">
        <f t="shared" si="8"/>
        <v>-68</v>
      </c>
      <c r="AD29" s="461">
        <v>139</v>
      </c>
      <c r="AE29" s="468">
        <f t="shared" si="9"/>
        <v>0.97571942446043169</v>
      </c>
      <c r="AF29" s="469">
        <f t="shared" si="10"/>
        <v>153.875</v>
      </c>
      <c r="AG29" s="468">
        <f t="shared" si="11"/>
        <v>0.85513132954237747</v>
      </c>
      <c r="AH29" s="470">
        <f t="shared" si="12"/>
        <v>1</v>
      </c>
      <c r="AI29" s="471">
        <f t="shared" si="13"/>
        <v>0.90066225165562908</v>
      </c>
      <c r="AJ29" s="83">
        <v>7.9</v>
      </c>
      <c r="AK29" s="84">
        <v>137.11000000000001</v>
      </c>
      <c r="AL29" s="473">
        <f t="shared" si="0"/>
        <v>1083.1690000000001</v>
      </c>
      <c r="AM29" s="83">
        <v>26.908000000000001</v>
      </c>
      <c r="AN29" s="86">
        <v>948</v>
      </c>
      <c r="AO29" s="474">
        <f t="shared" si="1"/>
        <v>25508.784</v>
      </c>
      <c r="AP29" s="475">
        <f t="shared" si="14"/>
        <v>8420.5044331855606</v>
      </c>
      <c r="AQ29" s="473">
        <f t="shared" si="15"/>
        <v>134.41666666666666</v>
      </c>
      <c r="AR29" s="460">
        <v>0</v>
      </c>
      <c r="AS29" s="478">
        <v>0</v>
      </c>
      <c r="AT29" s="478">
        <v>0</v>
      </c>
      <c r="AU29" s="460">
        <v>0</v>
      </c>
      <c r="AV29" s="478">
        <v>15</v>
      </c>
      <c r="AW29" s="460">
        <v>1440</v>
      </c>
      <c r="AX29" s="460">
        <v>0</v>
      </c>
      <c r="AY29" s="4"/>
      <c r="AZ29" s="479">
        <v>1033</v>
      </c>
      <c r="BA29" s="479">
        <v>1150</v>
      </c>
      <c r="BB29" s="479">
        <v>1072</v>
      </c>
      <c r="BC29" s="479">
        <f t="shared" si="2"/>
        <v>117</v>
      </c>
      <c r="BD29" s="479">
        <f t="shared" si="3"/>
        <v>8420.5044331855606</v>
      </c>
      <c r="BE29" s="481">
        <f t="shared" si="4"/>
        <v>44.666666666666664</v>
      </c>
      <c r="BF29" s="496">
        <v>0</v>
      </c>
      <c r="BG29" s="441">
        <v>0</v>
      </c>
      <c r="BH29" s="485">
        <v>24</v>
      </c>
      <c r="BI29" s="497">
        <v>28</v>
      </c>
      <c r="BJ29" s="497">
        <v>24.73</v>
      </c>
      <c r="BK29" s="497">
        <v>24.45</v>
      </c>
      <c r="BL29" s="500">
        <v>1000.5</v>
      </c>
      <c r="BM29" s="485">
        <v>50.07</v>
      </c>
      <c r="BN29" s="498">
        <v>0.93240000000000001</v>
      </c>
      <c r="BO29" s="499">
        <v>87.42</v>
      </c>
      <c r="BP29" s="499">
        <v>84.87</v>
      </c>
      <c r="BQ29" s="485"/>
      <c r="BR29" s="499">
        <v>12741</v>
      </c>
      <c r="BS29" s="499">
        <v>11885</v>
      </c>
      <c r="BT29" s="486">
        <f t="shared" si="5"/>
        <v>-856</v>
      </c>
      <c r="BU29" s="457">
        <f t="shared" si="6"/>
        <v>0</v>
      </c>
      <c r="BV29" s="481">
        <v>0</v>
      </c>
      <c r="BW29" s="481">
        <v>0</v>
      </c>
      <c r="BX29" s="481">
        <v>12.1</v>
      </c>
      <c r="BY29" s="481">
        <v>3.3</v>
      </c>
    </row>
    <row r="30" spans="1:77">
      <c r="A30" s="728"/>
      <c r="B30" s="423">
        <v>43061</v>
      </c>
      <c r="C30" s="458">
        <v>65.3</v>
      </c>
      <c r="D30" s="459">
        <v>0.499</v>
      </c>
      <c r="E30" s="461">
        <v>81</v>
      </c>
      <c r="F30" s="461">
        <v>52</v>
      </c>
      <c r="G30" s="461">
        <v>24</v>
      </c>
      <c r="H30" s="461">
        <v>0</v>
      </c>
      <c r="I30" s="461">
        <v>24</v>
      </c>
      <c r="J30" s="461">
        <v>0</v>
      </c>
      <c r="K30" s="493">
        <v>0</v>
      </c>
      <c r="L30" s="493">
        <v>0</v>
      </c>
      <c r="M30" s="493">
        <v>0</v>
      </c>
      <c r="N30" s="493">
        <v>0</v>
      </c>
      <c r="O30" s="493">
        <v>0</v>
      </c>
      <c r="P30" s="493">
        <v>0</v>
      </c>
      <c r="Q30" s="494">
        <v>3692</v>
      </c>
      <c r="R30" s="464">
        <v>3221</v>
      </c>
      <c r="S30" s="464">
        <v>3221</v>
      </c>
      <c r="T30" s="465">
        <v>3159</v>
      </c>
      <c r="U30" s="465">
        <v>3252</v>
      </c>
      <c r="V30" s="461">
        <v>43</v>
      </c>
      <c r="W30" s="461">
        <v>0</v>
      </c>
      <c r="X30" s="461">
        <v>48</v>
      </c>
      <c r="Y30" s="461">
        <v>0</v>
      </c>
      <c r="Z30" s="461">
        <v>60</v>
      </c>
      <c r="AA30" s="461">
        <v>0</v>
      </c>
      <c r="AB30" s="466">
        <f t="shared" si="7"/>
        <v>93</v>
      </c>
      <c r="AC30" s="467">
        <f t="shared" si="8"/>
        <v>-62</v>
      </c>
      <c r="AD30" s="461">
        <v>138</v>
      </c>
      <c r="AE30" s="468">
        <f t="shared" si="9"/>
        <v>0.98188405797101452</v>
      </c>
      <c r="AF30" s="469">
        <f t="shared" si="10"/>
        <v>153.83333333333334</v>
      </c>
      <c r="AG30" s="468">
        <f t="shared" si="11"/>
        <v>0.85563380281690138</v>
      </c>
      <c r="AH30" s="470">
        <f t="shared" si="12"/>
        <v>1</v>
      </c>
      <c r="AI30" s="471">
        <f t="shared" si="13"/>
        <v>0.90066225165562908</v>
      </c>
      <c r="AJ30" s="83">
        <v>8.01</v>
      </c>
      <c r="AK30" s="84">
        <v>134.29</v>
      </c>
      <c r="AL30" s="473">
        <f t="shared" si="0"/>
        <v>1075.6628999999998</v>
      </c>
      <c r="AM30" s="83">
        <v>27.021000000000001</v>
      </c>
      <c r="AN30" s="86">
        <v>945</v>
      </c>
      <c r="AO30" s="474">
        <f t="shared" si="1"/>
        <v>25534.845000000001</v>
      </c>
      <c r="AP30" s="475">
        <f t="shared" si="14"/>
        <v>8423.7125356125343</v>
      </c>
      <c r="AQ30" s="473">
        <f t="shared" si="15"/>
        <v>134.20833333333334</v>
      </c>
      <c r="AR30" s="460">
        <v>0</v>
      </c>
      <c r="AS30" s="478">
        <v>0</v>
      </c>
      <c r="AT30" s="478">
        <v>0</v>
      </c>
      <c r="AU30" s="460">
        <v>0</v>
      </c>
      <c r="AV30" s="478">
        <v>15</v>
      </c>
      <c r="AW30" s="460">
        <v>1440</v>
      </c>
      <c r="AX30" s="460">
        <v>0</v>
      </c>
      <c r="AY30" s="4"/>
      <c r="AZ30" s="479">
        <v>1033</v>
      </c>
      <c r="BA30" s="479">
        <v>1147</v>
      </c>
      <c r="BB30" s="479">
        <v>1072</v>
      </c>
      <c r="BC30" s="479">
        <f t="shared" si="2"/>
        <v>114</v>
      </c>
      <c r="BD30" s="479">
        <f t="shared" si="3"/>
        <v>8423.7125356125343</v>
      </c>
      <c r="BE30" s="481">
        <f t="shared" si="4"/>
        <v>44.666666666666664</v>
      </c>
      <c r="BF30" s="496">
        <v>0</v>
      </c>
      <c r="BG30" s="441">
        <v>0</v>
      </c>
      <c r="BH30" s="485">
        <v>24</v>
      </c>
      <c r="BI30" s="497">
        <v>28</v>
      </c>
      <c r="BJ30" s="500">
        <v>24.9</v>
      </c>
      <c r="BK30" s="497">
        <v>24.2</v>
      </c>
      <c r="BL30" s="497">
        <v>999.7</v>
      </c>
      <c r="BM30" s="497">
        <v>50.08</v>
      </c>
      <c r="BN30" s="498">
        <v>0.93330000000000002</v>
      </c>
      <c r="BO30" s="499">
        <v>87.2</v>
      </c>
      <c r="BP30" s="485">
        <v>84.6</v>
      </c>
      <c r="BQ30" s="485"/>
      <c r="BR30" s="499">
        <v>12775</v>
      </c>
      <c r="BS30" s="479">
        <v>11974</v>
      </c>
      <c r="BT30" s="486">
        <f t="shared" si="5"/>
        <v>-801</v>
      </c>
      <c r="BU30" s="457">
        <f t="shared" si="6"/>
        <v>0</v>
      </c>
      <c r="BV30" s="481">
        <v>0</v>
      </c>
      <c r="BW30" s="481">
        <v>0</v>
      </c>
      <c r="BX30" s="481">
        <v>11.45</v>
      </c>
      <c r="BY30" s="481">
        <v>6.52</v>
      </c>
    </row>
    <row r="31" spans="1:77">
      <c r="A31" s="728"/>
      <c r="B31" s="423">
        <v>43062</v>
      </c>
      <c r="C31" s="458">
        <v>65.3</v>
      </c>
      <c r="D31" s="459">
        <v>0.51100000000000001</v>
      </c>
      <c r="E31" s="461">
        <v>83</v>
      </c>
      <c r="F31" s="461">
        <v>52</v>
      </c>
      <c r="G31" s="461">
        <v>24</v>
      </c>
      <c r="H31" s="461">
        <v>0</v>
      </c>
      <c r="I31" s="461">
        <v>24</v>
      </c>
      <c r="J31" s="461">
        <v>0</v>
      </c>
      <c r="K31" s="492">
        <v>0</v>
      </c>
      <c r="L31" s="492">
        <v>0</v>
      </c>
      <c r="M31" s="492">
        <v>0</v>
      </c>
      <c r="N31" s="492">
        <v>0</v>
      </c>
      <c r="O31" s="492">
        <v>4</v>
      </c>
      <c r="P31" s="492">
        <v>0</v>
      </c>
      <c r="Q31" s="494">
        <v>3685</v>
      </c>
      <c r="R31" s="501">
        <v>3395</v>
      </c>
      <c r="S31" s="464">
        <v>3395</v>
      </c>
      <c r="T31" s="465">
        <v>3332</v>
      </c>
      <c r="U31" s="465">
        <v>3430</v>
      </c>
      <c r="V31" s="461">
        <v>43</v>
      </c>
      <c r="W31" s="461">
        <v>0</v>
      </c>
      <c r="X31" s="461">
        <v>48</v>
      </c>
      <c r="Y31" s="461">
        <v>0</v>
      </c>
      <c r="Z31" s="461">
        <v>60</v>
      </c>
      <c r="AA31" s="461">
        <v>0</v>
      </c>
      <c r="AB31" s="466">
        <f t="shared" si="7"/>
        <v>98</v>
      </c>
      <c r="AC31" s="467">
        <f t="shared" si="8"/>
        <v>-63</v>
      </c>
      <c r="AD31" s="461">
        <v>153</v>
      </c>
      <c r="AE31" s="468">
        <f t="shared" si="9"/>
        <v>0.93409586056644878</v>
      </c>
      <c r="AF31" s="469">
        <f t="shared" si="10"/>
        <v>153.54166666666666</v>
      </c>
      <c r="AG31" s="468">
        <f t="shared" si="11"/>
        <v>0.90420624151967433</v>
      </c>
      <c r="AH31" s="470">
        <f t="shared" si="12"/>
        <v>1</v>
      </c>
      <c r="AI31" s="471">
        <f t="shared" si="13"/>
        <v>0.94481236203090502</v>
      </c>
      <c r="AJ31" s="83">
        <v>7.9</v>
      </c>
      <c r="AK31" s="84">
        <v>134.41999999999999</v>
      </c>
      <c r="AL31" s="473">
        <f t="shared" si="0"/>
        <v>1061.9179999999999</v>
      </c>
      <c r="AM31" s="83">
        <v>29.213000000000001</v>
      </c>
      <c r="AN31" s="86">
        <v>948</v>
      </c>
      <c r="AO31" s="474">
        <f t="shared" si="1"/>
        <v>27693.924000000003</v>
      </c>
      <c r="AP31" s="475">
        <f t="shared" si="14"/>
        <v>8630.2046818727504</v>
      </c>
      <c r="AQ31" s="473">
        <f t="shared" si="15"/>
        <v>141.45833333333334</v>
      </c>
      <c r="AR31" s="460">
        <v>0</v>
      </c>
      <c r="AS31" s="478">
        <v>0</v>
      </c>
      <c r="AT31" s="478">
        <v>0</v>
      </c>
      <c r="AU31" s="460">
        <v>0</v>
      </c>
      <c r="AV31" s="478">
        <v>10</v>
      </c>
      <c r="AW31" s="460">
        <v>1200</v>
      </c>
      <c r="AX31" s="460">
        <v>0</v>
      </c>
      <c r="AY31" s="4"/>
      <c r="AZ31" s="479">
        <v>1032</v>
      </c>
      <c r="BA31" s="479">
        <v>1141</v>
      </c>
      <c r="BB31" s="479">
        <v>1257</v>
      </c>
      <c r="BC31" s="479">
        <f t="shared" si="2"/>
        <v>109</v>
      </c>
      <c r="BD31" s="479">
        <f t="shared" si="3"/>
        <v>8630.2046818727504</v>
      </c>
      <c r="BE31" s="481">
        <f t="shared" si="4"/>
        <v>52.375</v>
      </c>
      <c r="BF31" s="496">
        <v>1.069</v>
      </c>
      <c r="BG31" s="441">
        <v>1.0509999999999999</v>
      </c>
      <c r="BH31" s="502">
        <v>24</v>
      </c>
      <c r="BI31" s="485">
        <v>27.9</v>
      </c>
      <c r="BJ31" s="497">
        <v>24.6</v>
      </c>
      <c r="BK31" s="497">
        <v>24.7</v>
      </c>
      <c r="BL31" s="497">
        <v>998.04</v>
      </c>
      <c r="BM31" s="485">
        <v>50.04</v>
      </c>
      <c r="BN31" s="498">
        <v>0.93310000000000004</v>
      </c>
      <c r="BO31" s="499">
        <v>86.9</v>
      </c>
      <c r="BP31" s="485">
        <v>84.4</v>
      </c>
      <c r="BQ31" s="485"/>
      <c r="BR31" s="499">
        <v>12727</v>
      </c>
      <c r="BS31" s="479">
        <v>11965</v>
      </c>
      <c r="BT31" s="486">
        <v>0</v>
      </c>
      <c r="BU31" s="457">
        <f t="shared" si="6"/>
        <v>2.12</v>
      </c>
      <c r="BV31" s="481">
        <v>20</v>
      </c>
      <c r="BW31" s="481">
        <v>20</v>
      </c>
      <c r="BX31" s="481">
        <v>11.27</v>
      </c>
      <c r="BY31" s="481">
        <v>6.55</v>
      </c>
    </row>
    <row r="32" spans="1:77">
      <c r="A32" s="728"/>
      <c r="B32" s="423">
        <v>43063</v>
      </c>
      <c r="C32" s="473">
        <v>63.67</v>
      </c>
      <c r="D32" s="459">
        <v>0.54579999999999995</v>
      </c>
      <c r="E32" s="460">
        <v>80</v>
      </c>
      <c r="F32" s="460">
        <v>53</v>
      </c>
      <c r="G32" s="461">
        <v>6</v>
      </c>
      <c r="H32" s="461">
        <v>1</v>
      </c>
      <c r="I32" s="461">
        <v>6</v>
      </c>
      <c r="J32" s="461">
        <v>5</v>
      </c>
      <c r="K32" s="492">
        <v>0</v>
      </c>
      <c r="L32" s="492">
        <v>0</v>
      </c>
      <c r="M32" s="492">
        <v>0</v>
      </c>
      <c r="N32" s="492">
        <v>0</v>
      </c>
      <c r="O32" s="492">
        <v>0</v>
      </c>
      <c r="P32" s="492">
        <v>0</v>
      </c>
      <c r="Q32" s="492">
        <v>3702</v>
      </c>
      <c r="R32" s="464">
        <v>3606</v>
      </c>
      <c r="S32" s="464">
        <v>3606</v>
      </c>
      <c r="T32" s="465">
        <v>859</v>
      </c>
      <c r="U32" s="465">
        <v>884</v>
      </c>
      <c r="V32" s="461">
        <v>43</v>
      </c>
      <c r="W32" s="461">
        <v>1079</v>
      </c>
      <c r="X32" s="461">
        <v>48</v>
      </c>
      <c r="Y32" s="461">
        <v>1075</v>
      </c>
      <c r="Z32" s="461">
        <v>60</v>
      </c>
      <c r="AA32" s="461">
        <v>1076</v>
      </c>
      <c r="AB32" s="466">
        <f t="shared" si="7"/>
        <v>39</v>
      </c>
      <c r="AC32" s="467">
        <f t="shared" si="8"/>
        <v>-2747</v>
      </c>
      <c r="AD32" s="461">
        <v>151</v>
      </c>
      <c r="AE32" s="468">
        <f t="shared" si="9"/>
        <v>0.24392935982339956</v>
      </c>
      <c r="AF32" s="469">
        <f t="shared" si="10"/>
        <v>154.25</v>
      </c>
      <c r="AG32" s="468">
        <f t="shared" si="11"/>
        <v>0.23203673689897353</v>
      </c>
      <c r="AH32" s="470">
        <f t="shared" si="12"/>
        <v>0.25240526122148643</v>
      </c>
      <c r="AI32" s="471">
        <f t="shared" si="13"/>
        <v>0.245157284768212</v>
      </c>
      <c r="AJ32" s="83">
        <v>1.7509999999999999</v>
      </c>
      <c r="AK32" s="84">
        <v>132.44999999999999</v>
      </c>
      <c r="AL32" s="473">
        <f t="shared" si="0"/>
        <v>231.91994999999997</v>
      </c>
      <c r="AM32" s="83">
        <v>8.2129999999999992</v>
      </c>
      <c r="AN32" s="86">
        <v>944</v>
      </c>
      <c r="AO32" s="474">
        <f t="shared" si="1"/>
        <v>7753.0719999999992</v>
      </c>
      <c r="AP32" s="475">
        <f t="shared" si="14"/>
        <v>9295.6832945285205</v>
      </c>
      <c r="AQ32" s="473">
        <f t="shared" si="15"/>
        <v>150.25</v>
      </c>
      <c r="AR32" s="460">
        <v>20</v>
      </c>
      <c r="AS32" s="478">
        <v>16</v>
      </c>
      <c r="AT32" s="460">
        <v>24</v>
      </c>
      <c r="AU32" s="460">
        <v>22</v>
      </c>
      <c r="AV32" s="478">
        <v>2</v>
      </c>
      <c r="AW32" s="460">
        <v>364</v>
      </c>
      <c r="AX32" s="460">
        <v>14</v>
      </c>
      <c r="AY32" s="4"/>
      <c r="AZ32" s="479">
        <v>247</v>
      </c>
      <c r="BA32" s="479">
        <v>284</v>
      </c>
      <c r="BB32" s="479">
        <v>353</v>
      </c>
      <c r="BC32" s="479">
        <f t="shared" si="2"/>
        <v>37</v>
      </c>
      <c r="BD32" s="479">
        <f t="shared" si="3"/>
        <v>9295.6832945285205</v>
      </c>
      <c r="BE32" s="481">
        <f t="shared" si="4"/>
        <v>14.708333333333334</v>
      </c>
      <c r="BF32" s="496">
        <v>0.42099999999999999</v>
      </c>
      <c r="BG32" s="441">
        <v>0.42099999999999999</v>
      </c>
      <c r="BH32" s="485">
        <v>0</v>
      </c>
      <c r="BI32" s="497">
        <v>6.95</v>
      </c>
      <c r="BJ32" s="497">
        <v>6.52</v>
      </c>
      <c r="BK32" s="497">
        <v>6.0369999999999999</v>
      </c>
      <c r="BL32" s="497">
        <v>999.79</v>
      </c>
      <c r="BM32" s="497">
        <v>50.09</v>
      </c>
      <c r="BN32" s="498">
        <v>0.93330000000000002</v>
      </c>
      <c r="BO32" s="497">
        <v>83.4</v>
      </c>
      <c r="BP32" s="485">
        <v>84.38</v>
      </c>
      <c r="BQ32" s="485"/>
      <c r="BR32" s="479">
        <v>12849</v>
      </c>
      <c r="BS32" s="479">
        <v>11969</v>
      </c>
      <c r="BT32" s="486">
        <f t="shared" si="5"/>
        <v>-880</v>
      </c>
      <c r="BU32" s="457">
        <f t="shared" si="6"/>
        <v>0.84199999999999997</v>
      </c>
      <c r="BV32" s="481">
        <v>5.7</v>
      </c>
      <c r="BW32" s="481">
        <v>5.7</v>
      </c>
      <c r="BX32" s="481">
        <v>0</v>
      </c>
      <c r="BY32" s="481">
        <v>0</v>
      </c>
    </row>
    <row r="33" spans="1:77">
      <c r="A33" s="728"/>
      <c r="B33" s="423">
        <v>43064</v>
      </c>
      <c r="C33" s="458">
        <v>61.5</v>
      </c>
      <c r="D33" s="459">
        <v>0.57799999999999996</v>
      </c>
      <c r="E33" s="460">
        <v>78</v>
      </c>
      <c r="F33" s="460">
        <v>52</v>
      </c>
      <c r="G33" s="461">
        <v>0</v>
      </c>
      <c r="H33" s="461">
        <v>0</v>
      </c>
      <c r="I33" s="461">
        <v>0</v>
      </c>
      <c r="J33" s="461">
        <v>0</v>
      </c>
      <c r="K33" s="492">
        <v>24</v>
      </c>
      <c r="L33" s="492">
        <v>0</v>
      </c>
      <c r="M33" s="492">
        <v>24</v>
      </c>
      <c r="N33" s="492">
        <v>0</v>
      </c>
      <c r="O33" s="492">
        <v>0</v>
      </c>
      <c r="P33" s="492">
        <v>0</v>
      </c>
      <c r="Q33" s="492">
        <v>3696</v>
      </c>
      <c r="R33" s="464">
        <v>3636</v>
      </c>
      <c r="S33" s="464">
        <v>3636</v>
      </c>
      <c r="T33" s="465">
        <v>0</v>
      </c>
      <c r="U33" s="465">
        <v>0</v>
      </c>
      <c r="V33" s="461">
        <v>43</v>
      </c>
      <c r="W33" s="461">
        <v>1440</v>
      </c>
      <c r="X33" s="461">
        <v>48</v>
      </c>
      <c r="Y33" s="460">
        <v>1440</v>
      </c>
      <c r="Z33" s="461">
        <v>60</v>
      </c>
      <c r="AA33" s="460">
        <v>1440</v>
      </c>
      <c r="AB33" s="466">
        <f t="shared" si="7"/>
        <v>15</v>
      </c>
      <c r="AC33" s="467">
        <f t="shared" si="8"/>
        <v>-3636</v>
      </c>
      <c r="AD33" s="460">
        <v>0</v>
      </c>
      <c r="AE33" s="468" t="str">
        <f t="shared" si="9"/>
        <v>no data</v>
      </c>
      <c r="AF33" s="469">
        <f t="shared" si="10"/>
        <v>154</v>
      </c>
      <c r="AG33" s="468" t="str">
        <f t="shared" si="11"/>
        <v>no data</v>
      </c>
      <c r="AH33" s="470">
        <f t="shared" si="12"/>
        <v>0</v>
      </c>
      <c r="AI33" s="471" t="str">
        <f t="shared" si="13"/>
        <v>no data</v>
      </c>
      <c r="AJ33" s="83">
        <v>0</v>
      </c>
      <c r="AK33" s="84">
        <v>0</v>
      </c>
      <c r="AL33" s="473">
        <f t="shared" si="0"/>
        <v>0</v>
      </c>
      <c r="AM33" s="83">
        <v>0</v>
      </c>
      <c r="AN33" s="86">
        <v>0</v>
      </c>
      <c r="AO33" s="474">
        <f t="shared" si="1"/>
        <v>0</v>
      </c>
      <c r="AP33" s="475" t="str">
        <f t="shared" si="14"/>
        <v>no data</v>
      </c>
      <c r="AQ33" s="473">
        <f t="shared" si="15"/>
        <v>151.5</v>
      </c>
      <c r="AR33" s="460">
        <v>0</v>
      </c>
      <c r="AS33" s="478">
        <v>0</v>
      </c>
      <c r="AT33" s="478">
        <v>0</v>
      </c>
      <c r="AU33" s="460">
        <v>0</v>
      </c>
      <c r="AV33" s="478">
        <v>0</v>
      </c>
      <c r="AW33" s="460">
        <v>0</v>
      </c>
      <c r="AX33" s="460">
        <v>15</v>
      </c>
      <c r="AY33" s="4"/>
      <c r="AZ33" s="479">
        <v>0</v>
      </c>
      <c r="BA33" s="479">
        <v>0</v>
      </c>
      <c r="BB33" s="479">
        <v>0</v>
      </c>
      <c r="BC33" s="479">
        <f t="shared" si="2"/>
        <v>0</v>
      </c>
      <c r="BD33" s="479" t="str">
        <f t="shared" si="3"/>
        <v>no data</v>
      </c>
      <c r="BE33" s="481">
        <f t="shared" si="4"/>
        <v>0</v>
      </c>
      <c r="BF33" s="496">
        <v>0</v>
      </c>
      <c r="BG33" s="441">
        <v>0</v>
      </c>
      <c r="BH33" s="485">
        <v>0</v>
      </c>
      <c r="BI33" s="497">
        <v>0</v>
      </c>
      <c r="BJ33" s="497">
        <v>0</v>
      </c>
      <c r="BK33" s="497">
        <v>0</v>
      </c>
      <c r="BL33" s="483">
        <v>999.7</v>
      </c>
      <c r="BM33" s="497">
        <v>50.06</v>
      </c>
      <c r="BN33" s="517" t="s">
        <v>382</v>
      </c>
      <c r="BO33" s="499" t="s">
        <v>382</v>
      </c>
      <c r="BP33" s="499" t="s">
        <v>382</v>
      </c>
      <c r="BQ33" s="499" t="s">
        <v>382</v>
      </c>
      <c r="BR33" s="499" t="s">
        <v>382</v>
      </c>
      <c r="BS33" s="499" t="s">
        <v>382</v>
      </c>
      <c r="BT33" s="486" t="e">
        <f t="shared" si="5"/>
        <v>#VALUE!</v>
      </c>
      <c r="BU33" s="457">
        <f t="shared" si="6"/>
        <v>0</v>
      </c>
      <c r="BV33" s="481">
        <v>0</v>
      </c>
      <c r="BW33" s="481">
        <v>0</v>
      </c>
      <c r="BX33" s="481">
        <v>0</v>
      </c>
      <c r="BY33" s="481">
        <v>0</v>
      </c>
    </row>
    <row r="34" spans="1:77" ht="12.75" customHeight="1">
      <c r="A34" s="718" t="s">
        <v>361</v>
      </c>
      <c r="B34" s="24">
        <v>43065</v>
      </c>
      <c r="C34" s="25">
        <v>65</v>
      </c>
      <c r="D34" s="345">
        <v>0.59</v>
      </c>
      <c r="E34" s="27">
        <v>80</v>
      </c>
      <c r="F34" s="27">
        <v>56</v>
      </c>
      <c r="G34" s="28">
        <v>4</v>
      </c>
      <c r="H34" s="28">
        <v>3</v>
      </c>
      <c r="I34" s="28">
        <v>4</v>
      </c>
      <c r="J34" s="28">
        <v>10</v>
      </c>
      <c r="K34" s="29">
        <v>19</v>
      </c>
      <c r="L34" s="29">
        <v>9</v>
      </c>
      <c r="M34" s="29">
        <v>17</v>
      </c>
      <c r="N34" s="29">
        <v>24</v>
      </c>
      <c r="O34" s="29">
        <v>1</v>
      </c>
      <c r="P34" s="29">
        <v>52</v>
      </c>
      <c r="Q34" s="29">
        <v>3694</v>
      </c>
      <c r="R34" s="30">
        <v>3635</v>
      </c>
      <c r="S34" s="30">
        <v>3596</v>
      </c>
      <c r="T34" s="31">
        <v>656</v>
      </c>
      <c r="U34" s="31">
        <v>682</v>
      </c>
      <c r="V34" s="28">
        <v>44</v>
      </c>
      <c r="W34" s="28">
        <v>1150</v>
      </c>
      <c r="X34" s="28">
        <v>48</v>
      </c>
      <c r="Y34" s="28">
        <v>1044</v>
      </c>
      <c r="Z34" s="28">
        <v>60</v>
      </c>
      <c r="AA34" s="27">
        <v>1163</v>
      </c>
      <c r="AB34" s="32">
        <f>U34-T34+AX34</f>
        <v>35</v>
      </c>
      <c r="AC34" s="33">
        <f>T34-S34</f>
        <v>-2940</v>
      </c>
      <c r="AD34" s="27">
        <v>156</v>
      </c>
      <c r="AE34" s="34">
        <f>IF(AD34&gt;0, U34/(AD34*24),"no data")</f>
        <v>0.18215811965811965</v>
      </c>
      <c r="AF34" s="35">
        <f>IF(Q34&gt;0,Q34/24,"no data")</f>
        <v>153.91666666666666</v>
      </c>
      <c r="AG34" s="34">
        <f>IF(T34&gt;0,(T34/Q34),"no data")</f>
        <v>0.17758527341635083</v>
      </c>
      <c r="AH34" s="36">
        <f>(1440-((V34*W34)+(X34*Y34)+(Z34*AA34))/(V34+X34+Z34))/1440</f>
        <v>0.22107090643274854</v>
      </c>
      <c r="AI34" s="37">
        <f>IF(T34&gt;0,(1440-((W34*V34+AR34*AS34)+(Y34*X34+AT34*AU34)+(Z34*AA34+AV34*AW34))/(V34+X34+Z34))/1440,"no data")</f>
        <v>0.19173976608187138</v>
      </c>
      <c r="AJ34" s="83">
        <v>2.0659999999999998</v>
      </c>
      <c r="AK34" s="84">
        <v>141.69</v>
      </c>
      <c r="AL34" s="40">
        <f t="shared" si="0"/>
        <v>292.73154</v>
      </c>
      <c r="AM34" s="83">
        <v>6.82</v>
      </c>
      <c r="AN34" s="86">
        <v>944</v>
      </c>
      <c r="AO34" s="42">
        <f t="shared" si="1"/>
        <v>6438.08</v>
      </c>
      <c r="AP34" s="43">
        <f>IF(T34&gt;0,((((AJ34*AK34)+(AM34*AN34))/(T34*1000))*1000000),"no data")</f>
        <v>10260.383445121952</v>
      </c>
      <c r="AQ34" s="40">
        <f>R34/24</f>
        <v>151.45833333333334</v>
      </c>
      <c r="AR34" s="27">
        <v>24</v>
      </c>
      <c r="AS34" s="45">
        <v>48</v>
      </c>
      <c r="AT34" s="45">
        <v>18</v>
      </c>
      <c r="AU34" s="27">
        <v>146</v>
      </c>
      <c r="AV34" s="45">
        <v>16</v>
      </c>
      <c r="AW34" s="27">
        <v>165</v>
      </c>
      <c r="AX34" s="27">
        <v>9</v>
      </c>
      <c r="AY34" s="4"/>
      <c r="AZ34" s="46">
        <v>193</v>
      </c>
      <c r="BA34" s="46">
        <v>276</v>
      </c>
      <c r="BB34" s="46">
        <v>213</v>
      </c>
      <c r="BC34" s="46">
        <f t="shared" si="2"/>
        <v>83</v>
      </c>
      <c r="BD34" s="46">
        <f t="shared" si="3"/>
        <v>10260.383445121952</v>
      </c>
      <c r="BE34" s="136">
        <f t="shared" si="4"/>
        <v>8.875</v>
      </c>
      <c r="BF34" s="48">
        <v>0.192</v>
      </c>
      <c r="BG34" s="49">
        <v>0.187</v>
      </c>
      <c r="BH34" s="50">
        <v>26</v>
      </c>
      <c r="BI34" s="51">
        <v>5.55</v>
      </c>
      <c r="BJ34" s="50">
        <v>6.65</v>
      </c>
      <c r="BK34" s="50">
        <v>6.05</v>
      </c>
      <c r="BL34" s="52">
        <v>1001.04</v>
      </c>
      <c r="BM34" s="50">
        <v>50.09</v>
      </c>
      <c r="BN34" s="53">
        <v>0.93030000000000002</v>
      </c>
      <c r="BO34" s="51">
        <v>88.57</v>
      </c>
      <c r="BP34" s="50">
        <v>86</v>
      </c>
      <c r="BQ34" s="54"/>
      <c r="BR34" s="46">
        <v>12640</v>
      </c>
      <c r="BS34" s="46">
        <v>12074</v>
      </c>
      <c r="BT34" s="56">
        <f t="shared" si="5"/>
        <v>-566</v>
      </c>
      <c r="BU34" s="111">
        <f t="shared" si="6"/>
        <v>0.379</v>
      </c>
      <c r="BV34" s="47">
        <v>2.4300000000000002</v>
      </c>
      <c r="BW34" s="47">
        <v>2.5499999999999998</v>
      </c>
      <c r="BX34" s="47">
        <v>1.53</v>
      </c>
      <c r="BY34" s="47">
        <v>3.75</v>
      </c>
    </row>
    <row r="35" spans="1:77">
      <c r="A35" s="718"/>
      <c r="B35" s="24">
        <v>43066</v>
      </c>
      <c r="C35" s="25">
        <v>64.8</v>
      </c>
      <c r="D35" s="345">
        <v>0.61799999999999999</v>
      </c>
      <c r="E35" s="27">
        <v>80</v>
      </c>
      <c r="F35" s="27">
        <v>53</v>
      </c>
      <c r="G35" s="28">
        <v>24</v>
      </c>
      <c r="H35" s="28">
        <v>0</v>
      </c>
      <c r="I35" s="28">
        <v>24</v>
      </c>
      <c r="J35" s="28">
        <v>0</v>
      </c>
      <c r="K35" s="29">
        <v>0</v>
      </c>
      <c r="L35" s="29">
        <v>0</v>
      </c>
      <c r="M35" s="29">
        <v>0</v>
      </c>
      <c r="N35" s="29">
        <v>0</v>
      </c>
      <c r="O35" s="29">
        <v>11</v>
      </c>
      <c r="P35" s="29">
        <v>6</v>
      </c>
      <c r="Q35" s="29">
        <v>3693</v>
      </c>
      <c r="R35" s="30">
        <v>3560</v>
      </c>
      <c r="S35" s="30">
        <v>3403</v>
      </c>
      <c r="T35" s="31">
        <v>3374</v>
      </c>
      <c r="U35" s="31">
        <v>3474</v>
      </c>
      <c r="V35" s="28">
        <v>45</v>
      </c>
      <c r="W35" s="28">
        <v>0</v>
      </c>
      <c r="X35" s="28">
        <v>48</v>
      </c>
      <c r="Y35" s="28">
        <v>0</v>
      </c>
      <c r="Z35" s="28">
        <v>60</v>
      </c>
      <c r="AA35" s="27">
        <v>0</v>
      </c>
      <c r="AB35" s="32">
        <f>U35-T35+AX35</f>
        <v>100</v>
      </c>
      <c r="AC35" s="33">
        <f>T35-S35</f>
        <v>-29</v>
      </c>
      <c r="AD35" s="27">
        <v>157</v>
      </c>
      <c r="AE35" s="34">
        <f>IF(AD35&gt;0, U35/(AD35*24),"no data")</f>
        <v>0.92197452229299359</v>
      </c>
      <c r="AF35" s="35">
        <f>IF(Q35&gt;0,Q35/24,"no data")</f>
        <v>153.875</v>
      </c>
      <c r="AG35" s="34">
        <f>IF(T35&gt;0,(T35/Q35),"no data")</f>
        <v>0.91362036284863257</v>
      </c>
      <c r="AH35" s="36">
        <f>(1440-((V35*W35)+(X35*Y35)+(Z35*AA35))/(V35+X35+Z35))/1440</f>
        <v>1</v>
      </c>
      <c r="AI35" s="37">
        <f>IF(T35&gt;0,(1440-((W35*V35+AR35*AS35)+(Y35*X35+AT35*AU35)+(Z35*AA35+AV35*AW35))/(V35+X35+Z35))/1440,"no data")</f>
        <v>0.94730392156862742</v>
      </c>
      <c r="AJ35" s="83">
        <v>8.2850000000000001</v>
      </c>
      <c r="AK35" s="84">
        <v>136.69</v>
      </c>
      <c r="AL35" s="40">
        <f t="shared" si="0"/>
        <v>1132.4766500000001</v>
      </c>
      <c r="AM35" s="83">
        <v>29.715</v>
      </c>
      <c r="AN35" s="86">
        <v>943</v>
      </c>
      <c r="AO35" s="42">
        <f t="shared" si="1"/>
        <v>28021.244999999999</v>
      </c>
      <c r="AP35" s="43">
        <f>IF(T35&gt;0,((((AJ35*AK35)+(AM35*AN35))/(T35*1000))*1000000),"no data")</f>
        <v>8640.6999555423827</v>
      </c>
      <c r="AQ35" s="40">
        <f>R35/24</f>
        <v>148.33333333333334</v>
      </c>
      <c r="AR35" s="27">
        <v>0</v>
      </c>
      <c r="AS35" s="45">
        <v>0</v>
      </c>
      <c r="AT35" s="45">
        <v>0</v>
      </c>
      <c r="AU35" s="27">
        <v>0</v>
      </c>
      <c r="AV35" s="45">
        <v>15</v>
      </c>
      <c r="AW35" s="27">
        <v>774</v>
      </c>
      <c r="AX35" s="27">
        <v>0</v>
      </c>
      <c r="AY35" s="4"/>
      <c r="AZ35" s="46">
        <v>1083</v>
      </c>
      <c r="BA35" s="46">
        <v>1151</v>
      </c>
      <c r="BB35" s="46">
        <v>1240</v>
      </c>
      <c r="BC35" s="46">
        <f t="shared" si="2"/>
        <v>68</v>
      </c>
      <c r="BD35" s="46">
        <f t="shared" si="3"/>
        <v>8640.6999555423827</v>
      </c>
      <c r="BE35" s="136">
        <f t="shared" si="4"/>
        <v>51.666666666666664</v>
      </c>
      <c r="BF35" s="48">
        <v>1.069</v>
      </c>
      <c r="BG35" s="49">
        <v>1.0589999999999999</v>
      </c>
      <c r="BH35" s="50">
        <v>26</v>
      </c>
      <c r="BI35" s="50">
        <v>28.69</v>
      </c>
      <c r="BJ35" s="51">
        <v>24.77</v>
      </c>
      <c r="BK35" s="50">
        <v>24.85</v>
      </c>
      <c r="BL35" s="52">
        <v>998.71</v>
      </c>
      <c r="BM35" s="50">
        <v>50.09</v>
      </c>
      <c r="BN35" s="53">
        <v>0.93240000000000001</v>
      </c>
      <c r="BO35" s="61">
        <v>91.16</v>
      </c>
      <c r="BP35" s="50">
        <v>85.74</v>
      </c>
      <c r="BQ35" s="54"/>
      <c r="BR35" s="46">
        <v>12453</v>
      </c>
      <c r="BS35" s="46">
        <v>11910</v>
      </c>
      <c r="BT35" s="56">
        <f t="shared" si="5"/>
        <v>-543</v>
      </c>
      <c r="BU35" s="111">
        <f t="shared" si="6"/>
        <v>2.1280000000000001</v>
      </c>
      <c r="BV35" s="47">
        <v>11.25</v>
      </c>
      <c r="BW35" s="47">
        <v>11.17</v>
      </c>
      <c r="BX35" s="47">
        <v>15.5</v>
      </c>
      <c r="BY35" s="47">
        <v>4.63</v>
      </c>
    </row>
    <row r="36" spans="1:77">
      <c r="A36" s="718"/>
      <c r="B36" s="24">
        <v>43067</v>
      </c>
      <c r="C36" s="25">
        <v>66.099999999999994</v>
      </c>
      <c r="D36" s="345">
        <v>0.56599999999999995</v>
      </c>
      <c r="E36" s="27">
        <v>82</v>
      </c>
      <c r="F36" s="27">
        <v>55</v>
      </c>
      <c r="G36" s="28">
        <v>24</v>
      </c>
      <c r="H36" s="28">
        <v>0</v>
      </c>
      <c r="I36" s="28">
        <v>24</v>
      </c>
      <c r="J36" s="28">
        <v>0</v>
      </c>
      <c r="K36" s="29">
        <v>0</v>
      </c>
      <c r="L36" s="29">
        <v>0</v>
      </c>
      <c r="M36" s="29">
        <v>0</v>
      </c>
      <c r="N36" s="29">
        <v>0</v>
      </c>
      <c r="O36" s="29">
        <v>24</v>
      </c>
      <c r="P36" s="29">
        <v>0</v>
      </c>
      <c r="Q36" s="29">
        <v>3690</v>
      </c>
      <c r="R36" s="30">
        <v>3662</v>
      </c>
      <c r="S36" s="30">
        <v>3662</v>
      </c>
      <c r="T36" s="31">
        <v>3593</v>
      </c>
      <c r="U36" s="31">
        <v>3703</v>
      </c>
      <c r="V36" s="28">
        <v>45</v>
      </c>
      <c r="W36" s="28">
        <v>0</v>
      </c>
      <c r="X36" s="28">
        <v>47</v>
      </c>
      <c r="Y36" s="28">
        <v>0</v>
      </c>
      <c r="Z36" s="28">
        <v>62</v>
      </c>
      <c r="AA36" s="27">
        <v>0</v>
      </c>
      <c r="AB36" s="32">
        <f>U36-T36+AX36</f>
        <v>110</v>
      </c>
      <c r="AC36" s="33">
        <f>T36-S36</f>
        <v>-69</v>
      </c>
      <c r="AD36" s="27">
        <v>157</v>
      </c>
      <c r="AE36" s="34">
        <f>IF(AD36&gt;0, U36/(AD36*24),"no data")</f>
        <v>0.9827494692144374</v>
      </c>
      <c r="AF36" s="35">
        <f>IF(Q36&gt;0,Q36/24,"no data")</f>
        <v>153.75</v>
      </c>
      <c r="AG36" s="34">
        <f>IF(T36&gt;0,(T36/Q36),"no data")</f>
        <v>0.97371273712737128</v>
      </c>
      <c r="AH36" s="36">
        <f>(1440-((V36*W36)+(X36*Y36)+(Z36*AA36))/(V36+X36+Z36))/1440</f>
        <v>1</v>
      </c>
      <c r="AI36" s="37">
        <f>IF(T36&gt;0,(1440-((W36*V36+AR36*AS36)+(Y36*X36+AT36*AU36)+(Z36*AA36+AV36*AW36))/(V36+X36+Z36))/1440,"no data")</f>
        <v>1</v>
      </c>
      <c r="AJ36" s="83">
        <v>8.3759999999999994</v>
      </c>
      <c r="AK36" s="84">
        <v>134.51</v>
      </c>
      <c r="AL36" s="40">
        <f t="shared" si="0"/>
        <v>1126.6557599999999</v>
      </c>
      <c r="AM36" s="83">
        <v>31.914999999999999</v>
      </c>
      <c r="AN36" s="86">
        <v>946</v>
      </c>
      <c r="AO36" s="42">
        <f t="shared" si="1"/>
        <v>30191.59</v>
      </c>
      <c r="AP36" s="43">
        <f>IF(T36&gt;0,((((AJ36*AK36)+(AM36*AN36))/(T36*1000))*1000000),"no data")</f>
        <v>8716.4613860283898</v>
      </c>
      <c r="AQ36" s="40">
        <f>R36/24</f>
        <v>152.58333333333334</v>
      </c>
      <c r="AR36" s="27">
        <v>0</v>
      </c>
      <c r="AS36" s="45">
        <v>0</v>
      </c>
      <c r="AT36" s="45">
        <v>0</v>
      </c>
      <c r="AU36" s="27">
        <v>0</v>
      </c>
      <c r="AV36" s="45">
        <v>0</v>
      </c>
      <c r="AW36" s="27">
        <v>0</v>
      </c>
      <c r="AX36" s="27">
        <v>0</v>
      </c>
      <c r="AY36" s="4"/>
      <c r="AZ36" s="46">
        <v>1081</v>
      </c>
      <c r="BA36" s="46">
        <v>1138</v>
      </c>
      <c r="BB36" s="46">
        <v>1484</v>
      </c>
      <c r="BC36" s="46">
        <f t="shared" si="2"/>
        <v>57</v>
      </c>
      <c r="BD36" s="46">
        <f t="shared" si="3"/>
        <v>8716.4613860283898</v>
      </c>
      <c r="BE36" s="136">
        <f t="shared" si="4"/>
        <v>61.833333333333336</v>
      </c>
      <c r="BF36" s="48">
        <v>2.2909999999999999</v>
      </c>
      <c r="BG36" s="49">
        <v>2.2879999999999998</v>
      </c>
      <c r="BH36" s="50">
        <v>26</v>
      </c>
      <c r="BI36" s="51">
        <v>28.64</v>
      </c>
      <c r="BJ36" s="50">
        <v>24.97</v>
      </c>
      <c r="BK36" s="50">
        <v>24.36</v>
      </c>
      <c r="BL36" s="52">
        <v>995.1</v>
      </c>
      <c r="BM36" s="50">
        <v>50.07</v>
      </c>
      <c r="BN36" s="53">
        <v>0.93310000000000004</v>
      </c>
      <c r="BO36" s="51">
        <v>91.49</v>
      </c>
      <c r="BP36" s="50">
        <v>85.38</v>
      </c>
      <c r="BQ36" s="54"/>
      <c r="BR36" s="46">
        <v>12456</v>
      </c>
      <c r="BS36" s="46">
        <v>12072</v>
      </c>
      <c r="BT36" s="56">
        <f t="shared" si="5"/>
        <v>-384</v>
      </c>
      <c r="BU36" s="111">
        <f t="shared" si="6"/>
        <v>4.5789999999999997</v>
      </c>
      <c r="BV36" s="47">
        <v>24</v>
      </c>
      <c r="BW36" s="47">
        <v>24</v>
      </c>
      <c r="BX36" s="47">
        <v>15.8</v>
      </c>
      <c r="BY36" s="47">
        <v>4.25</v>
      </c>
    </row>
    <row r="37" spans="1:77">
      <c r="A37" s="718"/>
      <c r="B37" s="24">
        <v>43068</v>
      </c>
      <c r="C37" s="25">
        <v>66.95</v>
      </c>
      <c r="D37" s="345">
        <v>0.55469999999999997</v>
      </c>
      <c r="E37" s="27">
        <v>81</v>
      </c>
      <c r="F37" s="27">
        <v>56</v>
      </c>
      <c r="G37" s="28">
        <v>24</v>
      </c>
      <c r="H37" s="28">
        <v>0</v>
      </c>
      <c r="I37" s="28">
        <v>24</v>
      </c>
      <c r="J37" s="28">
        <v>0</v>
      </c>
      <c r="K37" s="29">
        <v>0</v>
      </c>
      <c r="L37" s="29">
        <v>0</v>
      </c>
      <c r="M37" s="29">
        <v>0</v>
      </c>
      <c r="N37" s="29">
        <v>0</v>
      </c>
      <c r="O37" s="29">
        <v>24</v>
      </c>
      <c r="P37" s="29">
        <v>0</v>
      </c>
      <c r="Q37" s="29">
        <v>3687</v>
      </c>
      <c r="R37" s="30">
        <v>3674</v>
      </c>
      <c r="S37" s="30">
        <v>3674</v>
      </c>
      <c r="T37" s="31">
        <v>3620</v>
      </c>
      <c r="U37" s="31">
        <v>3729</v>
      </c>
      <c r="V37" s="28">
        <v>46</v>
      </c>
      <c r="W37" s="28">
        <v>0</v>
      </c>
      <c r="X37" s="28">
        <v>48</v>
      </c>
      <c r="Y37" s="28">
        <v>0</v>
      </c>
      <c r="Z37" s="28">
        <v>62</v>
      </c>
      <c r="AA37" s="27">
        <v>0</v>
      </c>
      <c r="AB37" s="32">
        <f>U37-T37+AX37</f>
        <v>109</v>
      </c>
      <c r="AC37" s="33">
        <f>T37-S37</f>
        <v>-54</v>
      </c>
      <c r="AD37" s="27">
        <v>161</v>
      </c>
      <c r="AE37" s="34">
        <f>IF(AD37&gt;0, U37/(AD37*24),"no data")</f>
        <v>0.96506211180124224</v>
      </c>
      <c r="AF37" s="35">
        <f>IF(Q37&gt;0,Q37/24,"no data")</f>
        <v>153.625</v>
      </c>
      <c r="AG37" s="34">
        <f>IF(T37&gt;0,(T37/Q37),"no data")</f>
        <v>0.98182804448060756</v>
      </c>
      <c r="AH37" s="36">
        <f>(1440-((V37*W37)+(X37*Y37)+(Z37*AA37))/(V37+X37+Z37))/1440</f>
        <v>1</v>
      </c>
      <c r="AI37" s="37">
        <f>IF(T37&gt;0,(1440-((W37*V37+AR37*AS37)+(Y37*X37+AT37*AU37)+(Z37*AA37+AV37*AW37))/(V37+X37+Z37))/1440,"no data")</f>
        <v>1</v>
      </c>
      <c r="AJ37" s="83">
        <v>8.4250000000000007</v>
      </c>
      <c r="AK37" s="84">
        <v>133.97999999999999</v>
      </c>
      <c r="AL37" s="40">
        <f t="shared" si="0"/>
        <v>1128.7815000000001</v>
      </c>
      <c r="AM37" s="83">
        <v>32.058999999999997</v>
      </c>
      <c r="AN37" s="86">
        <v>951</v>
      </c>
      <c r="AO37" s="42">
        <f t="shared" si="1"/>
        <v>30488.108999999997</v>
      </c>
      <c r="AP37" s="43">
        <f>IF(T37&gt;0,((((AJ37*AK37)+(AM37*AN37))/(T37*1000))*1000000),"no data")</f>
        <v>8733.9476519337004</v>
      </c>
      <c r="AQ37" s="40">
        <f>R37/24</f>
        <v>153.08333333333334</v>
      </c>
      <c r="AR37" s="27">
        <v>0</v>
      </c>
      <c r="AS37" s="45">
        <v>0</v>
      </c>
      <c r="AT37" s="45">
        <v>0</v>
      </c>
      <c r="AU37" s="27">
        <v>0</v>
      </c>
      <c r="AV37" s="45">
        <v>0</v>
      </c>
      <c r="AW37" s="27">
        <v>0</v>
      </c>
      <c r="AX37" s="27">
        <v>0</v>
      </c>
      <c r="AY37" s="4"/>
      <c r="AZ37" s="46">
        <v>1098</v>
      </c>
      <c r="BA37" s="46">
        <v>1139</v>
      </c>
      <c r="BB37" s="46">
        <v>1492</v>
      </c>
      <c r="BC37" s="46">
        <f t="shared" si="2"/>
        <v>41</v>
      </c>
      <c r="BD37" s="46">
        <f t="shared" si="3"/>
        <v>8733.9476519337004</v>
      </c>
      <c r="BE37" s="136">
        <f t="shared" si="4"/>
        <v>62.166666666666664</v>
      </c>
      <c r="BF37" s="48">
        <v>2.3199999999999998</v>
      </c>
      <c r="BG37" s="49">
        <v>2.3199999999999998</v>
      </c>
      <c r="BH37" s="50">
        <v>27.25</v>
      </c>
      <c r="BI37" s="51">
        <v>28.85</v>
      </c>
      <c r="BJ37" s="50">
        <v>25.17</v>
      </c>
      <c r="BK37" s="50">
        <v>24.39</v>
      </c>
      <c r="BL37" s="52">
        <v>997.4</v>
      </c>
      <c r="BM37" s="50">
        <v>50.01</v>
      </c>
      <c r="BN37" s="63">
        <v>0.93340000000000001</v>
      </c>
      <c r="BO37" s="50">
        <v>93.18</v>
      </c>
      <c r="BP37" s="50">
        <v>85.21</v>
      </c>
      <c r="BQ37" s="54"/>
      <c r="BR37" s="46">
        <v>12356</v>
      </c>
      <c r="BS37" s="46">
        <v>12130</v>
      </c>
      <c r="BT37" s="56">
        <f t="shared" si="5"/>
        <v>-226</v>
      </c>
      <c r="BU37" s="111">
        <f t="shared" si="6"/>
        <v>4.6399999999999997</v>
      </c>
      <c r="BV37" s="47">
        <v>24</v>
      </c>
      <c r="BW37" s="47">
        <v>24</v>
      </c>
      <c r="BX37" s="47">
        <v>19.350000000000001</v>
      </c>
      <c r="BY37" s="47">
        <v>6.35</v>
      </c>
    </row>
    <row r="38" spans="1:77">
      <c r="A38" s="718"/>
      <c r="B38" s="24">
        <v>43069</v>
      </c>
      <c r="C38" s="25">
        <v>66.58</v>
      </c>
      <c r="D38" s="345">
        <v>0.54369999999999996</v>
      </c>
      <c r="E38" s="27">
        <v>80</v>
      </c>
      <c r="F38" s="27">
        <v>58</v>
      </c>
      <c r="G38" s="28">
        <v>15</v>
      </c>
      <c r="H38" s="28">
        <v>22</v>
      </c>
      <c r="I38" s="28">
        <v>19</v>
      </c>
      <c r="J38" s="28">
        <v>34</v>
      </c>
      <c r="K38" s="29">
        <v>0</v>
      </c>
      <c r="L38" s="29">
        <v>0</v>
      </c>
      <c r="M38" s="29">
        <v>0</v>
      </c>
      <c r="N38" s="29">
        <v>0</v>
      </c>
      <c r="O38" s="29">
        <v>4</v>
      </c>
      <c r="P38" s="29">
        <v>30</v>
      </c>
      <c r="Q38" s="29">
        <v>3690</v>
      </c>
      <c r="R38" s="30">
        <v>3241</v>
      </c>
      <c r="S38" s="30">
        <v>3241</v>
      </c>
      <c r="T38" s="31">
        <v>2515</v>
      </c>
      <c r="U38" s="31">
        <v>2591</v>
      </c>
      <c r="V38" s="28">
        <v>45</v>
      </c>
      <c r="W38" s="28">
        <v>453</v>
      </c>
      <c r="X38" s="28">
        <v>48</v>
      </c>
      <c r="Y38" s="28">
        <v>248</v>
      </c>
      <c r="Z38" s="28">
        <v>62</v>
      </c>
      <c r="AA38" s="27">
        <v>249</v>
      </c>
      <c r="AB38" s="32">
        <f>U38-T38+AX38</f>
        <v>80</v>
      </c>
      <c r="AC38" s="33">
        <f>T38-S38</f>
        <v>-726</v>
      </c>
      <c r="AD38" s="27">
        <v>154</v>
      </c>
      <c r="AE38" s="34">
        <f>IF(AD38&gt;0, U38/(AD38*24),"no data")</f>
        <v>0.7010281385281385</v>
      </c>
      <c r="AF38" s="35">
        <f>IF(Q38&gt;0,Q38/24,"no data")</f>
        <v>153.75</v>
      </c>
      <c r="AG38" s="34">
        <f>IF(T38&gt;0,(T38/Q38),"no data")</f>
        <v>0.68157181571815717</v>
      </c>
      <c r="AH38" s="36">
        <f>(1440-((V38*W38)+(X38*Y38)+(Z38*AA38))/(V38+X38+Z38))/1440</f>
        <v>0.78616935483870964</v>
      </c>
      <c r="AI38" s="37">
        <f>IF(T38&gt;0,(1440-((W38*V38+AR38*AS38)+(Y38*X38+AT38*AU38)+(Z38*AA38+AV38*AW38))/(V38+X38+Z38))/1440,"no data")</f>
        <v>0.70052419354838713</v>
      </c>
      <c r="AJ38" s="83">
        <v>7.7169999999999996</v>
      </c>
      <c r="AK38" s="84">
        <v>132.58000000000001</v>
      </c>
      <c r="AL38" s="40">
        <f t="shared" si="0"/>
        <v>1023.11986</v>
      </c>
      <c r="AM38" s="83">
        <v>22.65</v>
      </c>
      <c r="AN38" s="86">
        <v>947</v>
      </c>
      <c r="AO38" s="42">
        <f t="shared" si="1"/>
        <v>21449.55</v>
      </c>
      <c r="AP38" s="43">
        <f>IF(T38&gt;0,((((AJ38*AK38)+(AM38*AN38))/(T38*1000))*1000000),"no data")</f>
        <v>8935.4552127236566</v>
      </c>
      <c r="AQ38" s="40">
        <f>R38/24</f>
        <v>135.04166666666666</v>
      </c>
      <c r="AR38" s="27">
        <v>18</v>
      </c>
      <c r="AS38" s="45">
        <v>70</v>
      </c>
      <c r="AT38" s="45">
        <v>21</v>
      </c>
      <c r="AU38" s="27">
        <v>17</v>
      </c>
      <c r="AV38" s="45">
        <v>19</v>
      </c>
      <c r="AW38" s="27">
        <v>921</v>
      </c>
      <c r="AX38" s="27">
        <v>4</v>
      </c>
      <c r="AY38" s="4"/>
      <c r="AZ38" s="46">
        <v>721</v>
      </c>
      <c r="BA38" s="46">
        <v>933</v>
      </c>
      <c r="BB38" s="46">
        <v>937</v>
      </c>
      <c r="BC38" s="46">
        <f t="shared" si="2"/>
        <v>212</v>
      </c>
      <c r="BD38" s="46">
        <f t="shared" si="3"/>
        <v>8935.4552127236566</v>
      </c>
      <c r="BE38" s="136">
        <f t="shared" si="4"/>
        <v>39.041666666666664</v>
      </c>
      <c r="BF38" s="48">
        <v>0.42699999999999999</v>
      </c>
      <c r="BG38" s="49">
        <v>1.177</v>
      </c>
      <c r="BH38" s="50">
        <v>28</v>
      </c>
      <c r="BI38" s="51">
        <v>19.3</v>
      </c>
      <c r="BJ38" s="52">
        <v>20.23</v>
      </c>
      <c r="BK38" s="52">
        <v>21.89</v>
      </c>
      <c r="BL38" s="52">
        <v>998.25</v>
      </c>
      <c r="BM38" s="50">
        <v>50.07</v>
      </c>
      <c r="BN38" s="53">
        <v>0.93510000000000004</v>
      </c>
      <c r="BO38" s="47">
        <v>95.11</v>
      </c>
      <c r="BP38" s="47">
        <v>84.88</v>
      </c>
      <c r="BQ38" s="54"/>
      <c r="BR38" s="46">
        <v>12322</v>
      </c>
      <c r="BS38" s="46">
        <v>12073</v>
      </c>
      <c r="BT38" s="56">
        <f t="shared" si="5"/>
        <v>-249</v>
      </c>
      <c r="BU38" s="111">
        <f t="shared" si="6"/>
        <v>1.6040000000000001</v>
      </c>
      <c r="BV38" s="47">
        <v>6.55</v>
      </c>
      <c r="BW38" s="47">
        <v>18.73</v>
      </c>
      <c r="BX38" s="47">
        <v>10.9</v>
      </c>
      <c r="BY38" s="47">
        <v>9.65</v>
      </c>
    </row>
    <row r="39" spans="1:77">
      <c r="A39" s="718"/>
      <c r="B39" s="24">
        <v>43070</v>
      </c>
      <c r="C39" s="25"/>
      <c r="D39" s="345"/>
      <c r="E39" s="27"/>
      <c r="F39" s="27"/>
      <c r="G39" s="28"/>
      <c r="H39" s="28"/>
      <c r="I39" s="28"/>
      <c r="J39" s="28"/>
      <c r="K39" s="29"/>
      <c r="L39" s="29"/>
      <c r="M39" s="29"/>
      <c r="N39" s="29"/>
      <c r="O39" s="29"/>
      <c r="P39" s="29"/>
      <c r="Q39" s="29"/>
      <c r="R39" s="30"/>
      <c r="S39" s="30"/>
      <c r="T39" s="31"/>
      <c r="U39" s="31"/>
      <c r="V39" s="28"/>
      <c r="W39" s="28"/>
      <c r="X39" s="28"/>
      <c r="Y39" s="28"/>
      <c r="Z39" s="28"/>
      <c r="AA39" s="27"/>
      <c r="AB39" s="32">
        <f t="shared" si="7"/>
        <v>0</v>
      </c>
      <c r="AC39" s="33">
        <f t="shared" si="8"/>
        <v>0</v>
      </c>
      <c r="AD39" s="27"/>
      <c r="AE39" s="34" t="str">
        <f t="shared" si="9"/>
        <v>no data</v>
      </c>
      <c r="AF39" s="35" t="str">
        <f t="shared" si="10"/>
        <v>no data</v>
      </c>
      <c r="AG39" s="34" t="str">
        <f t="shared" si="11"/>
        <v>no data</v>
      </c>
      <c r="AH39" s="36" t="e">
        <f t="shared" si="12"/>
        <v>#DIV/0!</v>
      </c>
      <c r="AI39" s="37" t="str">
        <f t="shared" si="13"/>
        <v>no data</v>
      </c>
      <c r="AJ39" s="365"/>
      <c r="AK39" s="40"/>
      <c r="AL39" s="40">
        <f t="shared" si="0"/>
        <v>0</v>
      </c>
      <c r="AM39" s="49"/>
      <c r="AN39" s="27"/>
      <c r="AO39" s="42">
        <f t="shared" si="1"/>
        <v>0</v>
      </c>
      <c r="AP39" s="43" t="str">
        <f t="shared" si="14"/>
        <v>no data</v>
      </c>
      <c r="AQ39" s="40">
        <f t="shared" si="15"/>
        <v>0</v>
      </c>
      <c r="AR39" s="27"/>
      <c r="AS39" s="45"/>
      <c r="AT39" s="45"/>
      <c r="AU39" s="27"/>
      <c r="AV39" s="45"/>
      <c r="AW39" s="27"/>
      <c r="AX39" s="27"/>
      <c r="AY39" s="4"/>
      <c r="AZ39" s="46"/>
      <c r="BA39" s="46"/>
      <c r="BB39" s="46"/>
      <c r="BC39" s="46">
        <f t="shared" si="2"/>
        <v>0</v>
      </c>
      <c r="BD39" s="46" t="str">
        <f t="shared" si="3"/>
        <v>no data</v>
      </c>
      <c r="BE39" s="136">
        <f t="shared" si="4"/>
        <v>0</v>
      </c>
      <c r="BF39" s="48"/>
      <c r="BG39" s="49"/>
      <c r="BH39" s="50"/>
      <c r="BI39" s="51"/>
      <c r="BJ39" s="52"/>
      <c r="BK39" s="52"/>
      <c r="BL39" s="52"/>
      <c r="BM39" s="50"/>
      <c r="BN39" s="53"/>
      <c r="BO39" s="47"/>
      <c r="BP39" s="47"/>
      <c r="BQ39" s="54"/>
      <c r="BR39" s="46"/>
      <c r="BS39" s="46"/>
      <c r="BT39" s="56">
        <f t="shared" si="5"/>
        <v>0</v>
      </c>
      <c r="BU39" s="111">
        <f t="shared" si="6"/>
        <v>0</v>
      </c>
      <c r="BV39" s="47"/>
      <c r="BW39" s="47"/>
      <c r="BX39" s="47"/>
      <c r="BY39" s="47"/>
    </row>
    <row r="40" spans="1:77">
      <c r="A40" s="718"/>
      <c r="B40" s="24">
        <v>43071</v>
      </c>
      <c r="C40" s="25"/>
      <c r="D40" s="345"/>
      <c r="E40" s="27"/>
      <c r="F40" s="27"/>
      <c r="G40" s="28"/>
      <c r="H40" s="28"/>
      <c r="I40" s="28"/>
      <c r="J40" s="28"/>
      <c r="K40" s="29"/>
      <c r="L40" s="29"/>
      <c r="M40" s="29"/>
      <c r="N40" s="29"/>
      <c r="O40" s="29"/>
      <c r="P40" s="29"/>
      <c r="Q40" s="29"/>
      <c r="R40" s="30"/>
      <c r="S40" s="30"/>
      <c r="T40" s="31"/>
      <c r="U40" s="31"/>
      <c r="V40" s="28"/>
      <c r="W40" s="28"/>
      <c r="X40" s="28"/>
      <c r="Y40" s="28"/>
      <c r="Z40" s="28"/>
      <c r="AA40" s="27"/>
      <c r="AB40" s="32">
        <f t="shared" si="7"/>
        <v>0</v>
      </c>
      <c r="AC40" s="33">
        <f t="shared" si="8"/>
        <v>0</v>
      </c>
      <c r="AD40" s="27"/>
      <c r="AE40" s="34" t="str">
        <f t="shared" si="9"/>
        <v>no data</v>
      </c>
      <c r="AF40" s="35" t="str">
        <f t="shared" si="10"/>
        <v>no data</v>
      </c>
      <c r="AG40" s="34" t="str">
        <f t="shared" si="11"/>
        <v>no data</v>
      </c>
      <c r="AH40" s="36" t="e">
        <f t="shared" si="12"/>
        <v>#DIV/0!</v>
      </c>
      <c r="AI40" s="37" t="str">
        <f t="shared" si="13"/>
        <v>no data</v>
      </c>
      <c r="AJ40" s="365"/>
      <c r="AK40" s="40"/>
      <c r="AL40" s="40">
        <f t="shared" si="0"/>
        <v>0</v>
      </c>
      <c r="AM40" s="49"/>
      <c r="AN40" s="27"/>
      <c r="AO40" s="42">
        <f t="shared" si="1"/>
        <v>0</v>
      </c>
      <c r="AP40" s="43" t="str">
        <f t="shared" si="14"/>
        <v>no data</v>
      </c>
      <c r="AQ40" s="40">
        <f t="shared" si="15"/>
        <v>0</v>
      </c>
      <c r="AR40" s="27"/>
      <c r="AS40" s="45"/>
      <c r="AT40" s="45"/>
      <c r="AU40" s="27"/>
      <c r="AV40" s="45"/>
      <c r="AW40" s="27"/>
      <c r="AX40" s="27"/>
      <c r="AY40" s="4"/>
      <c r="AZ40" s="46"/>
      <c r="BA40" s="46"/>
      <c r="BB40" s="46"/>
      <c r="BC40" s="46">
        <f t="shared" si="2"/>
        <v>0</v>
      </c>
      <c r="BD40" s="46" t="str">
        <f t="shared" si="3"/>
        <v>no data</v>
      </c>
      <c r="BE40" s="136"/>
      <c r="BF40" s="48"/>
      <c r="BG40" s="49"/>
      <c r="BH40" s="50"/>
      <c r="BI40" s="51"/>
      <c r="BJ40" s="52"/>
      <c r="BK40" s="52"/>
      <c r="BL40" s="52"/>
      <c r="BM40" s="50"/>
      <c r="BN40" s="53"/>
      <c r="BO40" s="47"/>
      <c r="BP40" s="47"/>
      <c r="BQ40" s="54"/>
      <c r="BR40" s="46"/>
      <c r="BS40" s="46"/>
      <c r="BT40" s="56">
        <f t="shared" si="5"/>
        <v>0</v>
      </c>
      <c r="BU40" s="111">
        <f t="shared" si="6"/>
        <v>0</v>
      </c>
      <c r="BV40" s="67"/>
      <c r="BW40" s="67"/>
      <c r="BX40" s="67"/>
      <c r="BY40" s="67"/>
    </row>
    <row r="41" spans="1:77">
      <c r="A41" s="138"/>
      <c r="B41" s="139" t="s">
        <v>85</v>
      </c>
      <c r="C41" s="140">
        <f>AVERAGE(C9:C38)</f>
        <v>65.831666666666663</v>
      </c>
      <c r="D41" s="141">
        <f>AVERAGE(D9:D38)</f>
        <v>0.70688666666666655</v>
      </c>
      <c r="E41" s="140">
        <f>AVERAGE(E9:E38)</f>
        <v>76.466666666666669</v>
      </c>
      <c r="F41" s="140">
        <f>AVERAGE(F9:F38)</f>
        <v>59.06666666666667</v>
      </c>
      <c r="G41" s="140">
        <f>SUM(G9:G38)+(INT(SUM(H9:H38)/60))</f>
        <v>633</v>
      </c>
      <c r="H41" s="140">
        <f>SUM(H9:H38)-(INT(SUM(H9:H38)/60)*60)</f>
        <v>48</v>
      </c>
      <c r="I41" s="140">
        <f>SUM(I9:I38)+(INT(SUM(J9:J38)/60))</f>
        <v>413</v>
      </c>
      <c r="J41" s="140">
        <f t="shared" ref="J41:P41" si="16">SUM(J9:J38)-(INT(SUM(J9:J38)/60)*60)</f>
        <v>23</v>
      </c>
      <c r="K41" s="140">
        <f t="shared" si="16"/>
        <v>50</v>
      </c>
      <c r="L41" s="140">
        <f t="shared" si="16"/>
        <v>37</v>
      </c>
      <c r="M41" s="140">
        <f t="shared" si="16"/>
        <v>48</v>
      </c>
      <c r="N41" s="140">
        <f t="shared" si="16"/>
        <v>48</v>
      </c>
      <c r="O41" s="140">
        <f t="shared" si="16"/>
        <v>8</v>
      </c>
      <c r="P41" s="140">
        <f t="shared" si="16"/>
        <v>28</v>
      </c>
      <c r="Q41" s="142">
        <f>SUM(Q9:Q38)</f>
        <v>110975</v>
      </c>
      <c r="R41" s="142">
        <f>SUM(R9:R38)</f>
        <v>83640</v>
      </c>
      <c r="S41" s="142">
        <f>SUM(S9:S38)</f>
        <v>81470</v>
      </c>
      <c r="T41" s="506">
        <v>69724.27</v>
      </c>
      <c r="U41" s="142">
        <f>SUM(U9:U38)</f>
        <v>71879</v>
      </c>
      <c r="V41" s="368">
        <f>AVERAGE(V9:V38)</f>
        <v>44</v>
      </c>
      <c r="W41" s="368">
        <f>SUM(W9:W38)</f>
        <v>4714</v>
      </c>
      <c r="X41" s="368">
        <f>AVERAGE(X9:X38)</f>
        <v>46.4</v>
      </c>
      <c r="Y41" s="368">
        <f>SUM(Y9:Y38)</f>
        <v>17134</v>
      </c>
      <c r="Z41" s="368">
        <f>AVERAGE(Z9:Z38)</f>
        <v>60.2</v>
      </c>
      <c r="AA41" s="368">
        <f>SUM(AA9:AA38)</f>
        <v>4586</v>
      </c>
      <c r="AB41" s="145">
        <f>U41-T41+AX41</f>
        <v>2207.7299999999959</v>
      </c>
      <c r="AC41" s="146">
        <f>(SUM($AC$9:$AC$38))</f>
        <v>-11877</v>
      </c>
      <c r="AD41" s="146">
        <f t="shared" ref="AD41:AI41" si="17">AVERAGE(AD9:AD38)</f>
        <v>117.8</v>
      </c>
      <c r="AE41" s="147">
        <f t="shared" si="17"/>
        <v>0.86318973852665026</v>
      </c>
      <c r="AF41" s="149">
        <f t="shared" si="17"/>
        <v>154.13194444444446</v>
      </c>
      <c r="AG41" s="147">
        <f t="shared" si="17"/>
        <v>0.64865008108898425</v>
      </c>
      <c r="AH41" s="147">
        <f t="shared" si="17"/>
        <v>0.80523975555211824</v>
      </c>
      <c r="AI41" s="147">
        <f t="shared" si="17"/>
        <v>0.69660898086458645</v>
      </c>
      <c r="AJ41" s="148">
        <f>SUM(AJ9:AJ38)</f>
        <v>139.72600000000003</v>
      </c>
      <c r="AK41" s="148">
        <f>AVERAGE(AK9:AK38)</f>
        <v>96.063666666666677</v>
      </c>
      <c r="AL41" s="148">
        <f>SUM(AL9:AL38)</f>
        <v>19089.239460000001</v>
      </c>
      <c r="AM41" s="148">
        <f>SUM(AM9:AM38)</f>
        <v>622.74429999999995</v>
      </c>
      <c r="AN41" s="148">
        <f>AVERAGE(AN9:AN38)</f>
        <v>911.17309999999998</v>
      </c>
      <c r="AO41" s="149">
        <f>SUM(AO9:AO38)</f>
        <v>587790.32678089989</v>
      </c>
      <c r="AP41" s="150">
        <f>((AL41+AO41))/(T41*1000)*1000000</f>
        <v>8703.9931180477015</v>
      </c>
      <c r="AQ41" s="379">
        <f>AVERAGE(AQ9:AQ38)</f>
        <v>116.16666666666669</v>
      </c>
      <c r="AR41" s="151">
        <f t="shared" ref="AR41:AX41" si="18">SUM(AR9:AR38)</f>
        <v>106</v>
      </c>
      <c r="AS41" s="151">
        <f t="shared" si="18"/>
        <v>664</v>
      </c>
      <c r="AT41" s="151">
        <f t="shared" si="18"/>
        <v>153</v>
      </c>
      <c r="AU41" s="151">
        <f t="shared" si="18"/>
        <v>880</v>
      </c>
      <c r="AV41" s="151">
        <f t="shared" si="18"/>
        <v>636</v>
      </c>
      <c r="AW41" s="151">
        <f t="shared" si="18"/>
        <v>33819</v>
      </c>
      <c r="AX41" s="151">
        <f t="shared" si="18"/>
        <v>53</v>
      </c>
      <c r="AY41" s="4"/>
      <c r="AZ41" s="151">
        <f>SUM(AZ9:AZ38)</f>
        <v>27710</v>
      </c>
      <c r="BA41" s="151">
        <f>SUM(BA9:BA38)</f>
        <v>19924</v>
      </c>
      <c r="BB41" s="151">
        <f>SUM(BB9:BB38)</f>
        <v>24245</v>
      </c>
      <c r="BC41" s="6">
        <f>(BA41-AZ41)</f>
        <v>-7786</v>
      </c>
      <c r="BD41" s="153">
        <f>AP41</f>
        <v>8703.9931180477015</v>
      </c>
      <c r="BE41" s="153">
        <f>SUM(BE9:BE38)</f>
        <v>1010.2083333333331</v>
      </c>
      <c r="BF41" s="153">
        <f>SUM(BF9:BF38)</f>
        <v>7.7889999999999997</v>
      </c>
      <c r="BG41" s="153">
        <f>SUM(BG9:BG38)</f>
        <v>8.5030000000000001</v>
      </c>
      <c r="BH41" s="153">
        <f t="shared" ref="BH41:BP41" si="19">AVERAGE(BH9:BH38)</f>
        <v>22.841666666666665</v>
      </c>
      <c r="BI41" s="153">
        <f t="shared" si="19"/>
        <v>25.183999999999994</v>
      </c>
      <c r="BJ41" s="153">
        <f t="shared" si="19"/>
        <v>14.841999999999997</v>
      </c>
      <c r="BK41" s="153">
        <f t="shared" si="19"/>
        <v>14.492899999999997</v>
      </c>
      <c r="BL41" s="153">
        <f t="shared" si="19"/>
        <v>998.77300000000002</v>
      </c>
      <c r="BM41" s="153">
        <f t="shared" si="19"/>
        <v>50.081999999999987</v>
      </c>
      <c r="BN41" s="153">
        <f t="shared" si="19"/>
        <v>0.67515517241379297</v>
      </c>
      <c r="BO41" s="153">
        <f t="shared" si="19"/>
        <v>90.984137931034482</v>
      </c>
      <c r="BP41" s="153">
        <f t="shared" si="19"/>
        <v>61.66724137931034</v>
      </c>
      <c r="BQ41" s="153">
        <f t="shared" ref="BQ41:BS41" si="20">AVERAGE(BQ9:BQ38)</f>
        <v>0</v>
      </c>
      <c r="BR41" s="153">
        <f t="shared" si="20"/>
        <v>13620.793103448275</v>
      </c>
      <c r="BS41" s="153">
        <f t="shared" si="20"/>
        <v>8688.1034482758623</v>
      </c>
      <c r="BT41" s="56">
        <f t="shared" si="5"/>
        <v>-4932.689655172413</v>
      </c>
      <c r="BU41" s="155">
        <f>SUM(BU9:BU38)</f>
        <v>16.291999999999998</v>
      </c>
      <c r="BV41" s="155">
        <f>SUM(BV9:BV38)</f>
        <v>93.929999999999993</v>
      </c>
      <c r="BW41" s="155">
        <f>SUM(BW9:BW38)</f>
        <v>106.15</v>
      </c>
      <c r="BX41" s="155">
        <f>SUM(BX9:BX38)</f>
        <v>528.56999999999994</v>
      </c>
      <c r="BY41" s="155">
        <f>SUM(BY9:BY38)</f>
        <v>164.87000000000003</v>
      </c>
    </row>
    <row r="42" spans="1:77" ht="15.75" thickBot="1">
      <c r="A42" s="156"/>
      <c r="B42" s="157" t="s">
        <v>86</v>
      </c>
      <c r="C42" s="158" t="s">
        <v>87</v>
      </c>
      <c r="D42" s="159" t="s">
        <v>88</v>
      </c>
      <c r="E42" s="160" t="s">
        <v>89</v>
      </c>
      <c r="F42" s="160" t="s">
        <v>90</v>
      </c>
      <c r="G42" s="160" t="s">
        <v>76</v>
      </c>
      <c r="H42" s="160" t="s">
        <v>77</v>
      </c>
      <c r="I42" s="160" t="s">
        <v>76</v>
      </c>
      <c r="J42" s="160" t="s">
        <v>77</v>
      </c>
      <c r="K42" s="160" t="s">
        <v>76</v>
      </c>
      <c r="L42" s="160" t="s">
        <v>77</v>
      </c>
      <c r="M42" s="160" t="s">
        <v>76</v>
      </c>
      <c r="N42" s="160" t="s">
        <v>77</v>
      </c>
      <c r="O42" s="369" t="s">
        <v>91</v>
      </c>
      <c r="P42" s="369" t="s">
        <v>92</v>
      </c>
      <c r="Q42" s="369" t="s">
        <v>93</v>
      </c>
      <c r="R42" s="369" t="s">
        <v>93</v>
      </c>
      <c r="S42" s="369" t="s">
        <v>93</v>
      </c>
      <c r="T42" s="369" t="s">
        <v>93</v>
      </c>
      <c r="U42" s="369" t="s">
        <v>93</v>
      </c>
      <c r="V42" s="369" t="s">
        <v>94</v>
      </c>
      <c r="W42" s="369" t="s">
        <v>95</v>
      </c>
      <c r="X42" s="369" t="s">
        <v>96</v>
      </c>
      <c r="Y42" s="369" t="s">
        <v>95</v>
      </c>
      <c r="Z42" s="369" t="s">
        <v>96</v>
      </c>
      <c r="AA42" s="369" t="s">
        <v>95</v>
      </c>
      <c r="AB42" s="369" t="s">
        <v>97</v>
      </c>
      <c r="AC42" s="369" t="s">
        <v>98</v>
      </c>
      <c r="AD42" s="369" t="s">
        <v>99</v>
      </c>
      <c r="AE42" s="369" t="s">
        <v>100</v>
      </c>
      <c r="AF42" s="369" t="s">
        <v>101</v>
      </c>
      <c r="AG42" s="369" t="s">
        <v>101</v>
      </c>
      <c r="AH42" s="369"/>
      <c r="AI42" s="369" t="s">
        <v>101</v>
      </c>
      <c r="AJ42" s="369" t="s">
        <v>102</v>
      </c>
      <c r="AK42" s="369" t="s">
        <v>101</v>
      </c>
      <c r="AL42" s="369"/>
      <c r="AM42" s="369" t="s">
        <v>102</v>
      </c>
      <c r="AN42" s="369" t="s">
        <v>101</v>
      </c>
      <c r="AO42" s="162"/>
      <c r="AP42" s="163" t="s">
        <v>101</v>
      </c>
      <c r="AQ42" s="164"/>
      <c r="AX42" s="165" t="s">
        <v>102</v>
      </c>
      <c r="AY42" s="4"/>
      <c r="BD42" s="166" t="str">
        <f t="shared" si="3"/>
        <v>Avg.</v>
      </c>
      <c r="BQ42" s="4"/>
      <c r="BR42" s="5"/>
      <c r="BS42" s="5"/>
      <c r="BT42" s="6"/>
      <c r="BX42" s="169"/>
      <c r="BY42" s="155">
        <f>SUM(BY10:BY39)</f>
        <v>164.87000000000003</v>
      </c>
    </row>
    <row r="43" spans="1:77" ht="15.75" thickBot="1">
      <c r="B43" s="167"/>
      <c r="C43" s="167"/>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8"/>
      <c r="AP43" s="169"/>
      <c r="AQ43" s="4"/>
      <c r="AY43" s="4"/>
      <c r="AZ43" s="171"/>
      <c r="BA43" s="171"/>
      <c r="BB43" s="171"/>
      <c r="BC43" s="6"/>
      <c r="BQ43" s="4"/>
      <c r="BR43" s="5"/>
      <c r="BS43" s="5"/>
      <c r="BT43" s="6"/>
      <c r="BW43" s="526"/>
      <c r="BX43" s="169"/>
      <c r="BY43" s="169"/>
    </row>
    <row r="44" spans="1:77" ht="60.75" thickBot="1">
      <c r="B44" s="172" t="s">
        <v>103</v>
      </c>
      <c r="C44" s="514" t="s">
        <v>104</v>
      </c>
      <c r="D44" s="514" t="s">
        <v>105</v>
      </c>
      <c r="E44" s="712" t="s">
        <v>106</v>
      </c>
      <c r="F44" s="712"/>
      <c r="G44" s="712" t="s">
        <v>107</v>
      </c>
      <c r="H44" s="712"/>
      <c r="I44" s="712" t="s">
        <v>108</v>
      </c>
      <c r="J44" s="712"/>
      <c r="K44" s="712" t="s">
        <v>109</v>
      </c>
      <c r="L44" s="712"/>
      <c r="M44" s="712" t="s">
        <v>110</v>
      </c>
      <c r="N44" s="712"/>
      <c r="O44" s="712" t="s">
        <v>111</v>
      </c>
      <c r="P44" s="712"/>
      <c r="Q44" s="174" t="s">
        <v>112</v>
      </c>
      <c r="R44" s="175" t="s">
        <v>113</v>
      </c>
      <c r="S44" s="176" t="s">
        <v>114</v>
      </c>
      <c r="T44" s="514" t="s">
        <v>12</v>
      </c>
      <c r="U44" s="176" t="s">
        <v>13</v>
      </c>
      <c r="V44" s="514" t="s">
        <v>115</v>
      </c>
      <c r="W44" s="514" t="s">
        <v>15</v>
      </c>
      <c r="X44" s="514" t="s">
        <v>116</v>
      </c>
      <c r="Y44" s="514" t="s">
        <v>17</v>
      </c>
      <c r="Z44" s="514" t="s">
        <v>19</v>
      </c>
      <c r="AA44" s="514" t="s">
        <v>18</v>
      </c>
      <c r="AB44" s="175" t="s">
        <v>20</v>
      </c>
      <c r="AC44" s="177" t="s">
        <v>21</v>
      </c>
      <c r="AD44" s="178" t="s">
        <v>22</v>
      </c>
      <c r="AE44" s="178" t="s">
        <v>23</v>
      </c>
      <c r="AF44" s="178" t="s">
        <v>117</v>
      </c>
      <c r="AG44" s="179" t="s">
        <v>118</v>
      </c>
      <c r="AH44" s="179" t="s">
        <v>26</v>
      </c>
      <c r="AI44" s="180" t="s">
        <v>27</v>
      </c>
      <c r="AJ44" s="176" t="s">
        <v>119</v>
      </c>
      <c r="AK44" s="181" t="s">
        <v>29</v>
      </c>
      <c r="AL44" s="181" t="s">
        <v>30</v>
      </c>
      <c r="AM44" s="176" t="s">
        <v>120</v>
      </c>
      <c r="AN44" s="181" t="s">
        <v>121</v>
      </c>
      <c r="AO44" s="181" t="s">
        <v>33</v>
      </c>
      <c r="AP44" s="180" t="s">
        <v>122</v>
      </c>
      <c r="AQ44" s="182"/>
      <c r="AY44" s="170"/>
      <c r="AZ44" s="171"/>
      <c r="BA44" s="171"/>
      <c r="BB44" s="171"/>
      <c r="BC44" s="183">
        <f>AVERAGE(BC28:BC31)</f>
        <v>112</v>
      </c>
      <c r="BQ44" s="4"/>
      <c r="BR44" s="5"/>
      <c r="BS44" s="5"/>
      <c r="BT44" s="6"/>
      <c r="BX44" s="169"/>
      <c r="BY44" s="169"/>
    </row>
    <row r="45" spans="1:77">
      <c r="B45" s="184" t="s">
        <v>334</v>
      </c>
      <c r="C45" s="185">
        <f>IF(C6=0,"no data",AVERAGE(C6:C12))</f>
        <v>72.814285714285717</v>
      </c>
      <c r="D45" s="186">
        <f>IF(D6=0,"no data",AVERAGE(D6:D12))</f>
        <v>0.754142857142857</v>
      </c>
      <c r="E45" s="185">
        <f>IF(E6=0,"no data",AVERAGE(E6:E12))</f>
        <v>81.571428571428569</v>
      </c>
      <c r="F45" s="185">
        <f>IF(F6=0,"no data",AVERAGE(F6:F12))</f>
        <v>66</v>
      </c>
      <c r="G45" s="185">
        <f>SUM(G6:G12)+INT(SUM(H6:H12)/60)</f>
        <v>143</v>
      </c>
      <c r="H45" s="185">
        <f>SUM(H6:H12)-INT(SUM(H6:H12)/60)*60</f>
        <v>57</v>
      </c>
      <c r="I45" s="185">
        <f>SUM(I6:I12)+INT(SUM(J6:J12)/60)</f>
        <v>0</v>
      </c>
      <c r="J45" s="185">
        <f>SUM(J6:J12)-INT(SUM(J6:J12)/60)*60</f>
        <v>0</v>
      </c>
      <c r="K45" s="185">
        <f>SUM(K6:K12)+INT(SUM(L6:L12)/60)</f>
        <v>0</v>
      </c>
      <c r="L45" s="185">
        <f>SUM(L6:L12)-INT(SUM(L6:L12)/60)*60</f>
        <v>0</v>
      </c>
      <c r="M45" s="185">
        <f>SUM(M6:M12)+INT(SUM(N6:N12)/60)</f>
        <v>0</v>
      </c>
      <c r="N45" s="185">
        <f>SUM(N6:N12)-INT(SUM(N6:N12)/60)*60</f>
        <v>0</v>
      </c>
      <c r="O45" s="185">
        <f>SUM(O6:O12)+INT(SUM(P6:P12)/60)</f>
        <v>0</v>
      </c>
      <c r="P45" s="185">
        <f>SUM(P6:P12)-INT(SUM(P6:P12)/60)*60</f>
        <v>0</v>
      </c>
      <c r="Q45" s="187">
        <f t="shared" ref="Q45:V45" si="21">IF(Q6=0,"no data", AVERAGE(Q6:Q12))</f>
        <v>3664.1428571428573</v>
      </c>
      <c r="R45" s="187">
        <f t="shared" si="21"/>
        <v>1295.1428571428571</v>
      </c>
      <c r="S45" s="187">
        <f t="shared" si="21"/>
        <v>1295.1428571428571</v>
      </c>
      <c r="T45" s="187">
        <f t="shared" si="21"/>
        <v>1180</v>
      </c>
      <c r="U45" s="187">
        <f t="shared" si="21"/>
        <v>1235.1428571428571</v>
      </c>
      <c r="V45" s="188">
        <f t="shared" si="21"/>
        <v>44.571428571428569</v>
      </c>
      <c r="W45" s="189">
        <f>IF(AND(W6=0,W7=0,W8=0,W9=0,W10=0,W11= 0,W12=0),"No outage",SUM(W6:W12))</f>
        <v>2001</v>
      </c>
      <c r="X45" s="189">
        <f>IF(X6=0,"no data", AVERAGE(X6:X12))</f>
        <v>45</v>
      </c>
      <c r="Y45" s="189">
        <f>IF(AND(Y6=0,Y7=0,Y8=0,Y9=0,Y10=0,Y11= 0,Y12=0),"No outage",SUM(Y6:Y12))</f>
        <v>10080</v>
      </c>
      <c r="Z45" s="189">
        <f>IF(AND(Z6=0,Z7=0,Z8=0,Z9=0,Z10=0, Z11=0,Z12=0),"No outage",SUM(Z6:Z12))</f>
        <v>420</v>
      </c>
      <c r="AA45" s="189">
        <f>IF(Y6=0,"no data", AVERAGE(AA6:AA12))</f>
        <v>319.28571428571428</v>
      </c>
      <c r="AB45" s="185">
        <f>IF(Y6=0,"no data", SUM(AB6:AB12))</f>
        <v>409</v>
      </c>
      <c r="AC45" s="185">
        <f>IF(AC6=0,"no data", SUM(AC6:AC12))</f>
        <v>-806</v>
      </c>
      <c r="AD45" s="188">
        <f t="shared" ref="AD45:AI45" si="22">IF(AD6=0,"no data", AVERAGE(AD6:AD12))</f>
        <v>66.571428571428569</v>
      </c>
      <c r="AE45" s="190">
        <f t="shared" si="22"/>
        <v>0.77465924700299704</v>
      </c>
      <c r="AF45" s="189">
        <f t="shared" si="22"/>
        <v>152.67261904761904</v>
      </c>
      <c r="AG45" s="190">
        <f t="shared" si="22"/>
        <v>0.32201728114067124</v>
      </c>
      <c r="AH45" s="190">
        <f t="shared" si="22"/>
        <v>0.55099372802812396</v>
      </c>
      <c r="AI45" s="190">
        <f t="shared" si="22"/>
        <v>0.34441695074748763</v>
      </c>
      <c r="AJ45" s="189" t="str">
        <f>IF(AJ6=0,"no data", SUM(AJ6:AJ12))</f>
        <v>no data</v>
      </c>
      <c r="AK45" s="189" t="str">
        <f>IF(AK6=0,"no data", AVERAGE(AK6:AK12))</f>
        <v>no data</v>
      </c>
      <c r="AL45" s="189" t="e">
        <f>AJ45*AK45</f>
        <v>#VALUE!</v>
      </c>
      <c r="AM45" s="189">
        <f>IF(AM6=0,"no data", SUM(AM6:AM12))</f>
        <v>79.257299999999987</v>
      </c>
      <c r="AN45" s="189">
        <f>IF(AN6=0,"no data", AVERAGE(AN6:AN12))</f>
        <v>942.59900000000005</v>
      </c>
      <c r="AO45" s="189">
        <f>AM45*AN45</f>
        <v>74707.851722699997</v>
      </c>
      <c r="AP45" s="191">
        <f>IF(AP6=0,"no data", AVERAGE(AP6:AP12))</f>
        <v>9181.0440757334272</v>
      </c>
      <c r="AQ45" s="192"/>
      <c r="AY45" s="170"/>
      <c r="AZ45" s="171"/>
      <c r="BA45" s="171"/>
      <c r="BB45" s="171"/>
      <c r="BQ45" s="4"/>
      <c r="BR45" s="5"/>
      <c r="BS45" s="5"/>
      <c r="BT45" s="6"/>
      <c r="BX45" s="169"/>
      <c r="BY45" s="169"/>
    </row>
    <row r="46" spans="1:77">
      <c r="B46" s="184" t="s">
        <v>335</v>
      </c>
      <c r="C46" s="193">
        <f>IF(C13=0,"no data", AVERAGE(C13:C19))</f>
        <v>66.094285714285718</v>
      </c>
      <c r="D46" s="194">
        <f>IF(D13=0,"no data", AVERAGE(D13:D19))</f>
        <v>0.85817142857142859</v>
      </c>
      <c r="E46" s="193">
        <f>IF(E13=0,"no data", AVERAGE(E13:E19))</f>
        <v>72.714285714285708</v>
      </c>
      <c r="F46" s="193">
        <f>IF(F13=0,"no data", AVERAGE(F13:F19))</f>
        <v>62.142857142857146</v>
      </c>
      <c r="G46" s="193">
        <f>SUM(G13:G19)+INT(SUM(H13:H19)/60)</f>
        <v>168</v>
      </c>
      <c r="H46" s="193">
        <f>SUM(H13:H19)-INT(SUM(I13:I19)/60)</f>
        <v>0</v>
      </c>
      <c r="I46" s="193">
        <f>SUM(I13:I19)+INT(SUM(J13:J19)/60)</f>
        <v>44</v>
      </c>
      <c r="J46" s="193">
        <f>SUM(J13:J19)-INT(SUM(K13:K19)/60)*60</f>
        <v>10</v>
      </c>
      <c r="K46" s="193">
        <f>SUM(K13:K19)+INT(SUM(L13:L19)/60)</f>
        <v>0</v>
      </c>
      <c r="L46" s="193">
        <f>SUM(L13:L19)-INT(SUM(M13:M19)/60)*60</f>
        <v>0</v>
      </c>
      <c r="M46" s="193">
        <f>SUM(M13:M19)+INT(SUM(N13:N19)/60)</f>
        <v>0</v>
      </c>
      <c r="N46" s="193">
        <f>SUM(N13:N19)-INT(SUM(O13:O19)/60)*60</f>
        <v>0</v>
      </c>
      <c r="O46" s="193">
        <f>SUM(O13:O19)+INT(SUM(P13:P19)/60)</f>
        <v>0</v>
      </c>
      <c r="P46" s="193">
        <f>SUM(P7:P13)-INT(SUM(P13:P19)/60)*60</f>
        <v>0</v>
      </c>
      <c r="Q46" s="195">
        <f>IF(Q13=0,"no data", AVERAGE(Q13:Q19))</f>
        <v>3707.1428571428573</v>
      </c>
      <c r="R46" s="195">
        <f>IF(R13=0,"no data", AVERAGE(R13:R19))</f>
        <v>1955.1428571428571</v>
      </c>
      <c r="S46" s="195">
        <f>IF(S13=0,"no data", AVERAGE(S13:S19))</f>
        <v>1955.1428571428571</v>
      </c>
      <c r="T46" s="195">
        <f>IF(T13=0,"no data", SUM(T13:T19))</f>
        <v>13478</v>
      </c>
      <c r="U46" s="195">
        <f>IF(U13=0,"no data", SUM(U13:U19))</f>
        <v>13993</v>
      </c>
      <c r="V46" s="195">
        <f>IF(V13=0,"no data", AVERAGE(V13:V19))</f>
        <v>44</v>
      </c>
      <c r="W46" s="196" t="str">
        <f>IF(AND(W13=0,W14=0,W15=0,W16=0,W17=0,W18=0,W19=0),"No outage",SUM(W13:W19))</f>
        <v>No outage</v>
      </c>
      <c r="X46" s="196">
        <f>IF(AND(X13=0,X14=0,X15=0,X16=0,X17=0,X18=0,X19=0),"No outage",SUM(X13:X19))</f>
        <v>318</v>
      </c>
      <c r="Y46" s="195">
        <f>IF(Y13=0,"no data", AVERAGE(Y13:Y19))</f>
        <v>1038.8571428571429</v>
      </c>
      <c r="Z46" s="196">
        <f>IF(AND(Z13=0,Z14=0,Z15=0,Z16=0,Z17=0,Z18=0,Z19=0),"No outage",SUM(Z13:Z19))</f>
        <v>420</v>
      </c>
      <c r="AA46" s="195" t="str">
        <f>IF(AA13=0,"no data", AVERAGE(AA13:AA19))</f>
        <v>no data</v>
      </c>
      <c r="AB46" s="195">
        <f>IF(AB13=0,"no data", SUM(AB13:AB19))</f>
        <v>515</v>
      </c>
      <c r="AC46" s="195">
        <f>IF(AC13=0,"no data", SUM(AC13:AC19))</f>
        <v>-208</v>
      </c>
      <c r="AD46" s="195">
        <f t="shared" ref="AD46:AI46" si="23">IF(AD13=0,"no data", AVERAGE(AD13:AD19))</f>
        <v>95.714285714285708</v>
      </c>
      <c r="AE46" s="197">
        <f t="shared" si="23"/>
        <v>0.9048866753326823</v>
      </c>
      <c r="AF46" s="195">
        <f t="shared" si="23"/>
        <v>154.46428571428572</v>
      </c>
      <c r="AG46" s="197">
        <f t="shared" si="23"/>
        <v>0.51897662663597099</v>
      </c>
      <c r="AH46" s="197">
        <f t="shared" si="23"/>
        <v>0.7815520901458054</v>
      </c>
      <c r="AI46" s="197">
        <f t="shared" si="23"/>
        <v>0.55447868935268374</v>
      </c>
      <c r="AJ46" s="198" t="str">
        <f>IF(AJ13=0,"no data",SUM(AJ13:AJ19))</f>
        <v>no data</v>
      </c>
      <c r="AK46" s="199" t="str">
        <f>IF(AK13=0,"no data", AVERAGE(AK13:AK19))</f>
        <v>no data</v>
      </c>
      <c r="AL46" s="196" t="e">
        <f>AJ46*AK46</f>
        <v>#VALUE!</v>
      </c>
      <c r="AM46" s="196">
        <f>IF(AM13=0,"no data", SUM(AM13:AM19))</f>
        <v>123.88</v>
      </c>
      <c r="AN46" s="198">
        <f>IF(AN13=0,"no data",AVERAGE(AN13:AN19))</f>
        <v>934.42857142857144</v>
      </c>
      <c r="AO46" s="196">
        <f>AM46*AN46</f>
        <v>115757.01142857142</v>
      </c>
      <c r="AP46" s="200">
        <f>IF(AP13=0,"no data", AVERAGE(AP13:AP19))</f>
        <v>8767.9759675957284</v>
      </c>
      <c r="AQ46" s="192"/>
      <c r="AV46">
        <f>3413/12465</f>
        <v>0.27380665864420378</v>
      </c>
      <c r="AY46" s="170"/>
      <c r="BA46" s="171"/>
      <c r="BQ46" s="4"/>
      <c r="BR46" s="5"/>
      <c r="BS46" s="5"/>
      <c r="BT46" s="6"/>
      <c r="BX46" s="169"/>
      <c r="BY46" s="169"/>
    </row>
    <row r="47" spans="1:77">
      <c r="A47" s="201"/>
      <c r="B47" s="184" t="s">
        <v>336</v>
      </c>
      <c r="C47" s="196">
        <f>IF(C20=0,"no data", AVERAGE(C20:C26))</f>
        <v>63.927142857142861</v>
      </c>
      <c r="D47" s="194">
        <f>IF(D20=0,"no data", AVERAGE(D20:D26))</f>
        <v>0.75559999999999994</v>
      </c>
      <c r="E47" s="196">
        <f>IF(E20=0,"no data", AVERAGE(E20:E26))</f>
        <v>73.142857142857139</v>
      </c>
      <c r="F47" s="196">
        <f>IF(F20=0,"no data", AVERAGE(F20:F26))</f>
        <v>60.714285714285715</v>
      </c>
      <c r="G47" s="193">
        <f>SUM(G20:G26)+INT(SUM(H20:H26)/60)</f>
        <v>156</v>
      </c>
      <c r="H47" s="193">
        <f>SUM(H20:H26)-INT(SUM(H26:H26)/60)*60</f>
        <v>49</v>
      </c>
      <c r="I47" s="193">
        <f>SUM(I20:I26)+INT(SUM(J20:J26)/60)</f>
        <v>151</v>
      </c>
      <c r="J47" s="193">
        <f>SUM(J20:J26)-INT(SUM(J20:J26)/60)*60</f>
        <v>51</v>
      </c>
      <c r="K47" s="193">
        <f>SUM(K20:K26)+INT(SUM(L20:L26)/60)</f>
        <v>8</v>
      </c>
      <c r="L47" s="193">
        <f>SUM(L20:L26)-INT(SUM(L20:L26)/60)*60</f>
        <v>28</v>
      </c>
      <c r="M47" s="193">
        <f>SUM(M20:M26)+INT(SUM(N20:N26)/60)</f>
        <v>8</v>
      </c>
      <c r="N47" s="193">
        <f>SUM(N20:N26)-INT(SUM(N20:N26)/60)*60</f>
        <v>24</v>
      </c>
      <c r="O47" s="193">
        <f>SUM(O20:O26)+INT(SUM(P20:P26)/60)</f>
        <v>0</v>
      </c>
      <c r="P47" s="193">
        <f>SUM(P20:P26)-INT(SUM(P20:P26)/60)*60</f>
        <v>0</v>
      </c>
      <c r="Q47" s="195">
        <f>IF(Q20=0,"no data", AVERAGE(Q20:Q26))</f>
        <v>3709.8571428571427</v>
      </c>
      <c r="R47" s="195">
        <f>IF(R20=0,"no data", AVERAGE(R20:R26))</f>
        <v>3222.2857142857142</v>
      </c>
      <c r="S47" s="195">
        <f>IF(S20=0,"no data", AVERAGE(S20:S26))</f>
        <v>2971.1428571428573</v>
      </c>
      <c r="T47" s="202">
        <f>IF(T20=0,"no data", SUM(T20:T26))</f>
        <v>20379</v>
      </c>
      <c r="U47" s="202">
        <f>IF(U20=0,"no data", SUM(U20:U26))</f>
        <v>20993</v>
      </c>
      <c r="V47" s="202">
        <f>IF(V20=0,"no data", AVERAGE(V20:V26))</f>
        <v>44.142857142857146</v>
      </c>
      <c r="W47" s="196" t="str">
        <f>IF(AND(W20=0,W21=0,W22=0,W23=0,W24=0,W25=0,W26=0),"No outage",SUM(W20:W26))</f>
        <v>No outage</v>
      </c>
      <c r="X47" s="196">
        <f>IF(AND(X20=0,X21=0,X22=0,X23=0,X24=0,X25=0,X26=0),"No outage",SUM(X20:X26))</f>
        <v>321</v>
      </c>
      <c r="Y47" s="202" t="str">
        <f>IF(Y20=0,"no data", AVERAGE(Y20:Y26))</f>
        <v>no data</v>
      </c>
      <c r="Z47" s="196">
        <f>IF(AND(Z20=0,Z21=0,Z22=0,Z23=0,Z24=0,Z25=0,Z26=0),"No outage",SUM(Z20:Z26))</f>
        <v>420</v>
      </c>
      <c r="AA47" s="196" t="str">
        <f>IF(AA20=0,"no data", AVERAGE(AA20:AA26))</f>
        <v>no data</v>
      </c>
      <c r="AB47" s="196">
        <f>IF(AB20=0,"no data", SUM(AB20:AB26))</f>
        <v>624</v>
      </c>
      <c r="AC47" s="202">
        <f>IF(AC20=0,"no data", SUM(AC20:AC26))</f>
        <v>-419</v>
      </c>
      <c r="AD47" s="196">
        <f t="shared" ref="AD47:AI47" si="24">IF(AD20=0,"no data", AVERAGE(AD20:AD26))</f>
        <v>137.28571428571428</v>
      </c>
      <c r="AE47" s="197">
        <f t="shared" si="24"/>
        <v>0.9102074812618296</v>
      </c>
      <c r="AF47" s="196">
        <f t="shared" si="24"/>
        <v>154.57738095238096</v>
      </c>
      <c r="AG47" s="197">
        <f t="shared" si="24"/>
        <v>0.7848031409102878</v>
      </c>
      <c r="AH47" s="197">
        <f t="shared" si="24"/>
        <v>0.99116131351869607</v>
      </c>
      <c r="AI47" s="197">
        <f t="shared" si="24"/>
        <v>0.88370404670643909</v>
      </c>
      <c r="AJ47" s="196">
        <f>IF(AJ20=0,"no data", SUM(AJ20:AJ26))</f>
        <v>49.62</v>
      </c>
      <c r="AK47" s="196">
        <f>IF(AK20=0,"no data", AVERAGE(AK20:AK26))</f>
        <v>139.66428571428571</v>
      </c>
      <c r="AL47" s="196">
        <f>AJ47*AK47</f>
        <v>6930.1418571428567</v>
      </c>
      <c r="AM47" s="196">
        <f>IF(AM20=0,"no data", SUM(AM20:AM25))</f>
        <v>152.12700000000001</v>
      </c>
      <c r="AN47" s="196">
        <f>IF(AN20=0,"no data", AVERAGE(AN20:AN25))</f>
        <v>945.66666666666663</v>
      </c>
      <c r="AO47" s="196">
        <f>AM47*AN47</f>
        <v>143861.43299999999</v>
      </c>
      <c r="AP47" s="200">
        <f>IF(AP20=0,"no data", AVERAGE(AP20:AP26))</f>
        <v>8700.1659314751651</v>
      </c>
      <c r="AQ47" s="192"/>
      <c r="AR47" s="201"/>
      <c r="AS47" s="201"/>
      <c r="AT47" s="201"/>
      <c r="AU47" s="201"/>
      <c r="AV47" s="201">
        <f>3413/12796</f>
        <v>0.26672397624257582</v>
      </c>
      <c r="AW47" s="201"/>
      <c r="AX47" s="201"/>
      <c r="AY47" s="170"/>
      <c r="AZ47" s="201"/>
      <c r="BA47" s="171"/>
      <c r="BB47" s="201"/>
      <c r="BC47" s="201"/>
      <c r="BD47" s="201"/>
      <c r="BE47" s="201"/>
      <c r="BQ47" s="4"/>
      <c r="BR47" s="5"/>
      <c r="BS47" s="5"/>
      <c r="BT47" s="6"/>
      <c r="BX47" s="169"/>
      <c r="BY47" s="169"/>
    </row>
    <row r="48" spans="1:77">
      <c r="B48" s="184" t="s">
        <v>337</v>
      </c>
      <c r="C48" s="196">
        <f>IF(C21=0,"no data", AVERAGE(C27:C33))</f>
        <v>64.667142857142863</v>
      </c>
      <c r="D48" s="194">
        <f>IF(D21=0,"no data", AVERAGE(D27:D33))</f>
        <v>0.53054285714285709</v>
      </c>
      <c r="E48" s="196">
        <f>IF(E21=0,"no data", AVERAGE(E27:E33))</f>
        <v>80.142857142857139</v>
      </c>
      <c r="F48" s="196">
        <f>IF(F21=0,"no data", AVERAGE(F27:F33))</f>
        <v>52.714285714285715</v>
      </c>
      <c r="G48" s="193">
        <f>SUM(G27:G33)+INT(SUM(H27:H33)/60)</f>
        <v>121</v>
      </c>
      <c r="H48" s="193">
        <f>SUM(H27:H33)-INT(SUM(H27:H33)/60)*60</f>
        <v>34</v>
      </c>
      <c r="I48" s="193">
        <f>SUM(I27:I33)+INT(SUM(J27:J33)/60)</f>
        <v>121</v>
      </c>
      <c r="J48" s="193">
        <f>SUM(J27:J33)-INT(SUM(J27:J33)/60)*60</f>
        <v>38</v>
      </c>
      <c r="K48" s="193">
        <f>SUM(K27:K33)+INT(SUM(L27:L33)/60)</f>
        <v>24</v>
      </c>
      <c r="L48" s="193">
        <f>SUM(L27:L33)-INT(SUM(L27:L33)/60)*60</f>
        <v>0</v>
      </c>
      <c r="M48" s="193">
        <f>SUM(M27:M33)+INT(SUM(N27:N33)/60)</f>
        <v>24</v>
      </c>
      <c r="N48" s="193">
        <f>SUM(N27:N33)-INT(SUM(N27:N33)/60)*60</f>
        <v>0</v>
      </c>
      <c r="O48" s="193">
        <f>SUM(O27:O33)+INT(SUM(P27:P33)/60)</f>
        <v>4</v>
      </c>
      <c r="P48" s="193">
        <f>SUM(P27:P33)-INT(SUM(P27:P33)/60)*60</f>
        <v>0</v>
      </c>
      <c r="Q48" s="195">
        <f>IF(Q27=0,"no data", AVERAGE(Q27:Q33))</f>
        <v>3693.7142857142858</v>
      </c>
      <c r="R48" s="195">
        <f>IF(R27=0,"no data", AVERAGE(R27:R33))</f>
        <v>3379.7142857142858</v>
      </c>
      <c r="S48" s="195">
        <f>IF(S27=0,"no data", AVERAGE(S27:S33))</f>
        <v>3348.8571428571427</v>
      </c>
      <c r="T48" s="195">
        <f>IF(T27=0,"no data", SUM(T27:T33))</f>
        <v>16751</v>
      </c>
      <c r="U48" s="195">
        <f>IF(U27=0,"no data", SUM(U27:U33))</f>
        <v>17247</v>
      </c>
      <c r="V48" s="202">
        <f>IF(V27=0,"no data", AVERAGE(V27:V33))</f>
        <v>43</v>
      </c>
      <c r="W48" s="196">
        <f>IF(AND(W27=0,W28=0,W29=0,W30=0,W31=0,W32=0,W33=0),"No outage",SUM(W27:W33))</f>
        <v>2519</v>
      </c>
      <c r="X48" s="196">
        <f>IF(AND(X27=0,X28=0,X29=0,X30=0,X31=0,X32=0,X33=0),"No outage",SUM(X27:X33))</f>
        <v>334</v>
      </c>
      <c r="Y48" s="202" t="str">
        <f>IF(Y27=0,"no data", AVERAGE(Y27:Y33))</f>
        <v>no data</v>
      </c>
      <c r="Z48" s="196">
        <f>IF(AND(Z27=0,Z28=0,Z29=0,Z30=0,Z31=0,Z32=0,Z33=0),"No outage",SUM(Z27:Z33))</f>
        <v>420</v>
      </c>
      <c r="AA48" s="196" t="str">
        <f>IF(AA27=0,"no data", AVERAGE(AA27:AA33))</f>
        <v>no data</v>
      </c>
      <c r="AB48" s="195">
        <f>IF(AB27=0,"no data", SUM(AB27:AB33))</f>
        <v>525</v>
      </c>
      <c r="AC48" s="195">
        <f>IF(AC27=0,"no data", SUM(AC27:AC33))</f>
        <v>-6691</v>
      </c>
      <c r="AD48" s="202">
        <f t="shared" ref="AD48:AI48" si="25">IF(AD27=0,"no data", AVERAGE(AD27:AD33))</f>
        <v>122.57142857142857</v>
      </c>
      <c r="AE48" s="194">
        <f t="shared" si="25"/>
        <v>0.8448296126361351</v>
      </c>
      <c r="AF48" s="196">
        <f t="shared" si="25"/>
        <v>153.90476190476193</v>
      </c>
      <c r="AG48" s="194">
        <f t="shared" si="25"/>
        <v>0.75617556483221149</v>
      </c>
      <c r="AH48" s="194">
        <f t="shared" si="25"/>
        <v>0.75034360874592665</v>
      </c>
      <c r="AI48" s="194">
        <f t="shared" si="25"/>
        <v>0.79260437295155495</v>
      </c>
      <c r="AJ48" s="195">
        <f>IF(AJ27=0,"no data", SUM(AJ27:AJ33))</f>
        <v>41.250999999999998</v>
      </c>
      <c r="AK48" s="196">
        <f>IF(AK27=0,"no data", AVERAGE(AK27:AK33))</f>
        <v>115.86285714285714</v>
      </c>
      <c r="AL48" s="196">
        <f>AJ48*AK48</f>
        <v>4779.4587199999996</v>
      </c>
      <c r="AM48" s="196">
        <f>IF(AM27=0,"no data", SUM(AM27:AM33))</f>
        <v>145.03</v>
      </c>
      <c r="AN48" s="196">
        <f>IF(AN27=0,"no data", AVERAGE(AN27:AN33))</f>
        <v>811.28571428571433</v>
      </c>
      <c r="AO48" s="196">
        <f>AM48*AN48</f>
        <v>117660.76714285715</v>
      </c>
      <c r="AP48" s="200">
        <f>IF(AP27=0,"no data", AVERAGE(AP27:AP33))</f>
        <v>8623.1655723980839</v>
      </c>
      <c r="AQ48" s="192"/>
      <c r="AY48" s="170"/>
      <c r="BA48" s="171"/>
      <c r="BQ48" s="4"/>
      <c r="BR48" s="5"/>
      <c r="BS48" s="5"/>
      <c r="BT48" s="6"/>
      <c r="BX48" s="169"/>
      <c r="BY48" s="169"/>
    </row>
    <row r="49" spans="2:77">
      <c r="B49" s="184" t="s">
        <v>338</v>
      </c>
      <c r="C49" s="196">
        <f>IF(C34=0,"no data", AVERAGE(C34:C40))</f>
        <v>65.885999999999996</v>
      </c>
      <c r="D49" s="196">
        <f>IF(D34=0,"no data", AVERAGE(D34:D40))</f>
        <v>0.57447999999999999</v>
      </c>
      <c r="E49" s="196">
        <f>IF(E34=0,"no data", AVERAGE(E34:E40))</f>
        <v>80.599999999999994</v>
      </c>
      <c r="F49" s="196">
        <f>IF(F34=0,"no data", AVERAGE(F34:F40))</f>
        <v>55.6</v>
      </c>
      <c r="G49" s="193">
        <f>SUM(G34:G40)+INT(SUM(H34:H40)/60)</f>
        <v>91</v>
      </c>
      <c r="H49" s="193">
        <f>SUM(H34:H40)-INT(SUM(H34:H40)/60)*60</f>
        <v>25</v>
      </c>
      <c r="I49" s="193">
        <f>SUM(I34:I40)+INT(SUM(J34:J40)/60)</f>
        <v>95</v>
      </c>
      <c r="J49" s="193">
        <f>SUM(J34:J40)-INT(SUM(J34:J40)/60)*60</f>
        <v>44</v>
      </c>
      <c r="K49" s="193">
        <f>SUM(K34:K40)+INT(SUM(L34:L40)/60)</f>
        <v>19</v>
      </c>
      <c r="L49" s="193">
        <f>SUM(L34:L40)-INT(SUM(L34:L40)/60)*60</f>
        <v>9</v>
      </c>
      <c r="M49" s="193">
        <f>SUM(M34:M40)+INT(SUM(N34:N40)/60)</f>
        <v>17</v>
      </c>
      <c r="N49" s="193">
        <f>SUM(N34:N40)-INT(SUM(N34:N40)/60)*60</f>
        <v>24</v>
      </c>
      <c r="O49" s="193">
        <f>SUM(O34:O40)+INT(SUM(P34:P40)/60)</f>
        <v>65</v>
      </c>
      <c r="P49" s="193">
        <f>SUM(P34:P40)-INT(SUM(P34:P40)/60)*60</f>
        <v>28</v>
      </c>
      <c r="Q49" s="195">
        <f>IF(Q28=0,"no data", AVERAGE(Q34:Q40))</f>
        <v>3690.8</v>
      </c>
      <c r="R49" s="195">
        <f>IF(R34=0,"no data", AVERAGE(R34:R40))</f>
        <v>3554.4</v>
      </c>
      <c r="S49" s="195">
        <f>IF(S34=0,"no data", AVERAGE(S34:S40))</f>
        <v>3515.2</v>
      </c>
      <c r="T49" s="195">
        <f>IF(T34=0,"no data", SUM(T34:T40))</f>
        <v>13758</v>
      </c>
      <c r="U49" s="195">
        <f>IF(U34=0,"no data", SUM(U34:U40))</f>
        <v>14179</v>
      </c>
      <c r="V49" s="202">
        <f>IF(V34=0,"no data", AVERAGE(V34:V40))</f>
        <v>45</v>
      </c>
      <c r="W49" s="196">
        <f>IF(AND(W28=0,W29=0,W30=0,W31=0,W32=0,W33=0,W34=0),"No outage",SUM(W28:W34))</f>
        <v>3669</v>
      </c>
      <c r="X49" s="196">
        <f>IF(AND(X28=0,X29=0,X30=0,X31=0,X32=0,X33=0,X34=0),"No outage",SUM(X28:X34))</f>
        <v>336</v>
      </c>
      <c r="Y49" s="202">
        <f>IF(Y34=0,"no data", AVERAGE(Y34:Y40))</f>
        <v>258.39999999999998</v>
      </c>
      <c r="Z49" s="196" t="e">
        <f>IF(AND(Z34=0,Z35=0,Z36=0,Z37=0,Z38=0,Z39=0,#REF!=0),"No outage",SUM(Z34:Z40))</f>
        <v>#REF!</v>
      </c>
      <c r="AA49" s="196">
        <f>IF(AA34=0,"no data", AVERAGE(AA34:AA40))</f>
        <v>282.39999999999998</v>
      </c>
      <c r="AB49" s="195">
        <f>IF(AB34=0,"no data", SUM(AB34:AB40))</f>
        <v>434</v>
      </c>
      <c r="AC49" s="195">
        <f>IF(AC34=0,"no data", SUM(AC34:AC40))</f>
        <v>-3818</v>
      </c>
      <c r="AD49" s="202">
        <f>IF(AD34=0,"no data", AVERAGE(AD34:AD40))</f>
        <v>157</v>
      </c>
      <c r="AE49" s="194">
        <f>IF(AE34=0,"no data", AVERAGE(AE34:AE40))</f>
        <v>0.75059447229898635</v>
      </c>
      <c r="AF49" s="196">
        <f>IF(AF34=0,"no data", AVERAGE(AF34:AF40))</f>
        <v>153.78333333333333</v>
      </c>
      <c r="AG49" s="194">
        <f>IF(AG34=0,"no data", AVERAGE(AG34:AG40))</f>
        <v>0.74566364671822394</v>
      </c>
      <c r="AH49" s="194" t="e">
        <f>IF(AH28=0,"no data", AVERAGE(AH34:AH40))</f>
        <v>#DIV/0!</v>
      </c>
      <c r="AI49" s="194">
        <f>IF(AI34=0,"no data", AVERAGE(AI34:AI40))</f>
        <v>0.76791357623977718</v>
      </c>
      <c r="AJ49" s="195">
        <f>IF(AJ34=0,"no data", SUM(AJ34:AJ40))</f>
        <v>34.869</v>
      </c>
      <c r="AK49" s="196">
        <f>IF(AK34=0,"no data", AVERAGE(AK34:AK40))</f>
        <v>135.89000000000001</v>
      </c>
      <c r="AL49" s="196">
        <f>AJ49*AK49</f>
        <v>4738.3484100000005</v>
      </c>
      <c r="AM49" s="196">
        <f>IF(AM34=0,"no data", SUM(AM34:AM40))</f>
        <v>123.15899999999999</v>
      </c>
      <c r="AN49" s="196">
        <f>IF(AN34=0,"no data", AVERAGE(AN34:AN40))</f>
        <v>946.2</v>
      </c>
      <c r="AO49" s="196">
        <f>AM49*AN49</f>
        <v>116533.04579999999</v>
      </c>
      <c r="AP49" s="200">
        <f>IF(AP34=0,"no data", AVERAGE(AP34:AP40))</f>
        <v>9057.3895302700166</v>
      </c>
      <c r="AQ49" s="192"/>
      <c r="AY49" s="170"/>
      <c r="BA49" s="171"/>
      <c r="BQ49" s="4"/>
      <c r="BR49" s="5"/>
      <c r="BS49" s="5"/>
      <c r="BT49" s="6"/>
      <c r="BX49" s="169"/>
      <c r="BY49" s="169"/>
    </row>
    <row r="50" spans="2:77">
      <c r="B50" s="203"/>
      <c r="C50" s="204"/>
      <c r="D50" s="204"/>
      <c r="E50" s="204"/>
      <c r="F50" s="205"/>
      <c r="G50" s="205"/>
      <c r="H50" s="205"/>
      <c r="I50" s="205"/>
      <c r="J50" s="206"/>
      <c r="K50" s="206"/>
      <c r="L50" s="206"/>
      <c r="M50" s="206"/>
      <c r="N50" s="207"/>
      <c r="O50" s="207"/>
      <c r="P50" s="204"/>
      <c r="Q50" s="204"/>
      <c r="R50" s="204"/>
      <c r="S50" s="204"/>
      <c r="T50" s="204"/>
      <c r="U50" s="204"/>
      <c r="V50" s="204"/>
      <c r="W50" s="204"/>
      <c r="X50" s="204"/>
      <c r="Y50" s="204"/>
      <c r="Z50" s="204"/>
      <c r="AA50" s="204"/>
      <c r="AB50" s="207"/>
      <c r="AC50" s="207"/>
      <c r="AD50" s="204"/>
      <c r="AE50" s="207"/>
      <c r="AF50" s="207"/>
      <c r="AG50" s="204"/>
      <c r="AH50" s="204"/>
      <c r="AI50" s="204"/>
      <c r="AJ50" s="204"/>
      <c r="AK50" s="204"/>
      <c r="AL50" s="204"/>
      <c r="AP50" s="183"/>
      <c r="AQ50" s="183"/>
      <c r="AR50" s="183"/>
      <c r="AY50" s="170"/>
      <c r="BA50" s="171"/>
      <c r="BQ50" s="4"/>
      <c r="BR50" s="5"/>
      <c r="BS50" s="5"/>
      <c r="BT50" s="6"/>
      <c r="BX50" s="169"/>
      <c r="BY50" s="169"/>
    </row>
    <row r="51" spans="2:77" ht="15.75" thickBot="1">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X51" s="169"/>
      <c r="BY51" s="169"/>
    </row>
    <row r="52" spans="2:77" ht="16.5" thickTop="1">
      <c r="B52" s="208" t="s">
        <v>123</v>
      </c>
      <c r="C52" s="713" t="s">
        <v>124</v>
      </c>
      <c r="D52" s="713"/>
      <c r="E52" s="713"/>
      <c r="F52" s="713"/>
      <c r="G52" s="713"/>
      <c r="H52" s="713"/>
      <c r="I52" s="713"/>
      <c r="J52" s="713"/>
      <c r="K52" s="713"/>
      <c r="L52" s="713"/>
      <c r="M52" s="713"/>
      <c r="N52" s="713"/>
      <c r="O52" s="713"/>
      <c r="P52" s="713"/>
      <c r="Q52" s="713"/>
      <c r="R52" s="713"/>
      <c r="S52" s="713"/>
      <c r="T52" s="713"/>
      <c r="U52" s="713"/>
      <c r="V52" s="713"/>
      <c r="W52" s="713"/>
      <c r="X52" s="713"/>
      <c r="Y52" s="713"/>
      <c r="Z52" s="713"/>
      <c r="AA52" s="713"/>
      <c r="AB52" s="713"/>
      <c r="AC52" s="713"/>
      <c r="AD52" s="714"/>
      <c r="AE52" s="207"/>
      <c r="AF52" s="207"/>
      <c r="AG52" s="204"/>
      <c r="AH52" s="204"/>
      <c r="AI52" s="204"/>
      <c r="AJ52" s="204"/>
      <c r="AK52" s="204"/>
      <c r="AL52" s="204"/>
      <c r="AP52" s="183"/>
      <c r="AQ52" s="183"/>
      <c r="AR52" s="183"/>
      <c r="AY52" s="170"/>
      <c r="BQ52" s="4"/>
      <c r="BR52" s="5"/>
      <c r="BS52" s="5"/>
      <c r="BT52" s="6"/>
      <c r="BX52" s="169"/>
      <c r="BY52" s="169"/>
    </row>
    <row r="53" spans="2:77" ht="15" customHeight="1">
      <c r="B53" s="209">
        <v>43040</v>
      </c>
      <c r="C53" s="528" t="s">
        <v>362</v>
      </c>
      <c r="D53" s="529"/>
      <c r="E53" s="529"/>
      <c r="F53" s="529"/>
      <c r="G53" s="529"/>
      <c r="H53" s="529"/>
      <c r="I53" s="529"/>
      <c r="J53" s="529"/>
      <c r="K53" s="529"/>
      <c r="L53" s="529"/>
      <c r="M53" s="529"/>
      <c r="N53" s="529"/>
      <c r="O53" s="529"/>
      <c r="P53" s="529"/>
      <c r="Q53" s="529"/>
      <c r="R53" s="529"/>
      <c r="S53" s="529"/>
      <c r="T53" s="529"/>
      <c r="U53" s="529"/>
      <c r="V53" s="529"/>
      <c r="W53" s="529"/>
      <c r="X53" s="529"/>
      <c r="Y53" s="529"/>
      <c r="Z53" s="529"/>
      <c r="AA53" s="529"/>
      <c r="AB53" s="529"/>
      <c r="AC53" s="529"/>
      <c r="AD53" s="530"/>
      <c r="AE53" s="207"/>
      <c r="AF53" s="207"/>
      <c r="AG53" s="204"/>
      <c r="AH53" s="204"/>
      <c r="AI53" s="204"/>
      <c r="AJ53" s="204"/>
      <c r="AK53" s="204"/>
      <c r="AL53" s="204"/>
      <c r="AP53" s="183"/>
      <c r="AQ53" s="183"/>
      <c r="AR53" s="183"/>
      <c r="AY53" s="170"/>
      <c r="BQ53" s="4"/>
      <c r="BR53" s="5"/>
      <c r="BS53" s="5"/>
      <c r="BT53" s="6"/>
      <c r="BX53" s="169"/>
      <c r="BY53" s="169"/>
    </row>
    <row r="54" spans="2:77" ht="15.75">
      <c r="B54" s="209">
        <v>43041</v>
      </c>
      <c r="C54" s="528" t="s">
        <v>363</v>
      </c>
      <c r="D54" s="529"/>
      <c r="E54" s="529"/>
      <c r="F54" s="529"/>
      <c r="G54" s="529"/>
      <c r="H54" s="529"/>
      <c r="I54" s="529"/>
      <c r="J54" s="529"/>
      <c r="K54" s="529"/>
      <c r="L54" s="529"/>
      <c r="M54" s="529"/>
      <c r="N54" s="529"/>
      <c r="O54" s="529"/>
      <c r="P54" s="529"/>
      <c r="Q54" s="529"/>
      <c r="R54" s="529"/>
      <c r="S54" s="529"/>
      <c r="T54" s="529"/>
      <c r="U54" s="529"/>
      <c r="V54" s="529"/>
      <c r="W54" s="529"/>
      <c r="X54" s="529"/>
      <c r="Y54" s="529"/>
      <c r="Z54" s="529"/>
      <c r="AA54" s="529"/>
      <c r="AB54" s="529"/>
      <c r="AC54" s="529"/>
      <c r="AD54" s="530"/>
      <c r="AE54" s="207"/>
      <c r="AF54" s="207"/>
      <c r="AG54" s="204"/>
      <c r="AH54" s="204"/>
      <c r="AI54" s="204"/>
      <c r="AJ54" s="204"/>
      <c r="AK54" s="204"/>
      <c r="AL54" s="204"/>
      <c r="AP54" s="183"/>
      <c r="AQ54" s="183"/>
      <c r="AR54" s="183"/>
      <c r="AY54" s="170"/>
      <c r="BQ54" s="4"/>
      <c r="BR54" s="5"/>
      <c r="BS54" s="5"/>
      <c r="BT54" s="6"/>
      <c r="BX54" s="169"/>
      <c r="BY54" s="169"/>
    </row>
    <row r="55" spans="2:77" ht="15.75">
      <c r="B55" s="209">
        <v>43042</v>
      </c>
      <c r="C55" s="721" t="s">
        <v>364</v>
      </c>
      <c r="D55" s="722"/>
      <c r="E55" s="722"/>
      <c r="F55" s="722"/>
      <c r="G55" s="722"/>
      <c r="H55" s="722"/>
      <c r="I55" s="722"/>
      <c r="J55" s="722"/>
      <c r="K55" s="722"/>
      <c r="L55" s="722"/>
      <c r="M55" s="722"/>
      <c r="N55" s="722"/>
      <c r="O55" s="722"/>
      <c r="P55" s="722"/>
      <c r="Q55" s="722"/>
      <c r="R55" s="722"/>
      <c r="S55" s="722"/>
      <c r="T55" s="722"/>
      <c r="U55" s="722"/>
      <c r="V55" s="722"/>
      <c r="W55" s="722"/>
      <c r="X55" s="722"/>
      <c r="Y55" s="722"/>
      <c r="Z55" s="722"/>
      <c r="AA55" s="722"/>
      <c r="AB55" s="722"/>
      <c r="AC55" s="722"/>
      <c r="AD55" s="723"/>
      <c r="AE55" s="207"/>
      <c r="AF55" s="207"/>
      <c r="AG55" s="204"/>
      <c r="AH55" s="204"/>
      <c r="AI55" s="204"/>
      <c r="AJ55" s="204"/>
      <c r="AK55" s="204"/>
      <c r="AL55" s="204"/>
      <c r="AP55" s="183"/>
      <c r="AQ55" s="183"/>
      <c r="AR55" s="183"/>
      <c r="AY55" s="170"/>
      <c r="BQ55" s="4"/>
      <c r="BR55" s="5"/>
      <c r="BS55" s="5"/>
      <c r="BT55" s="6"/>
      <c r="BX55" s="169"/>
      <c r="BY55" s="169"/>
    </row>
    <row r="56" spans="2:77" ht="15.75">
      <c r="B56" s="209">
        <v>43043</v>
      </c>
      <c r="C56" s="528" t="s">
        <v>365</v>
      </c>
      <c r="D56" s="529"/>
      <c r="E56" s="529"/>
      <c r="F56" s="529"/>
      <c r="G56" s="529"/>
      <c r="H56" s="529"/>
      <c r="I56" s="529"/>
      <c r="J56" s="529"/>
      <c r="K56" s="529"/>
      <c r="L56" s="529"/>
      <c r="M56" s="529"/>
      <c r="N56" s="529"/>
      <c r="O56" s="529"/>
      <c r="P56" s="529"/>
      <c r="Q56" s="529"/>
      <c r="R56" s="529"/>
      <c r="S56" s="529"/>
      <c r="T56" s="529"/>
      <c r="U56" s="529"/>
      <c r="V56" s="529"/>
      <c r="W56" s="529"/>
      <c r="X56" s="529"/>
      <c r="Y56" s="529"/>
      <c r="Z56" s="529"/>
      <c r="AA56" s="529"/>
      <c r="AB56" s="529"/>
      <c r="AC56" s="529"/>
      <c r="AD56" s="530"/>
      <c r="AE56" s="207"/>
      <c r="AF56" s="207"/>
      <c r="AG56" s="204"/>
      <c r="AH56" s="204"/>
      <c r="AI56" s="204"/>
      <c r="AJ56" s="204"/>
      <c r="AK56" s="204"/>
      <c r="AL56" s="204"/>
      <c r="AP56" s="183"/>
      <c r="AQ56" s="183"/>
      <c r="AR56" s="183"/>
      <c r="AY56" s="170"/>
      <c r="BQ56" s="4"/>
      <c r="BR56" s="5"/>
      <c r="BS56" s="5"/>
      <c r="BT56" s="6"/>
      <c r="BX56" s="169"/>
      <c r="BY56" s="169"/>
    </row>
    <row r="57" spans="2:77" ht="15.75">
      <c r="B57" s="209">
        <v>43044</v>
      </c>
      <c r="C57" s="528" t="s">
        <v>365</v>
      </c>
      <c r="D57" s="529"/>
      <c r="E57" s="529"/>
      <c r="F57" s="529"/>
      <c r="G57" s="529"/>
      <c r="H57" s="529"/>
      <c r="I57" s="529"/>
      <c r="J57" s="529"/>
      <c r="K57" s="529"/>
      <c r="L57" s="529"/>
      <c r="M57" s="529"/>
      <c r="N57" s="529"/>
      <c r="O57" s="529"/>
      <c r="P57" s="529"/>
      <c r="Q57" s="529"/>
      <c r="R57" s="529"/>
      <c r="S57" s="529"/>
      <c r="T57" s="529"/>
      <c r="U57" s="529"/>
      <c r="V57" s="529"/>
      <c r="W57" s="529"/>
      <c r="X57" s="529"/>
      <c r="Y57" s="529"/>
      <c r="Z57" s="529"/>
      <c r="AA57" s="529"/>
      <c r="AB57" s="529"/>
      <c r="AC57" s="529"/>
      <c r="AD57" s="530"/>
      <c r="AE57" s="207"/>
      <c r="AF57" s="207"/>
      <c r="AG57" s="204"/>
      <c r="AH57" s="204"/>
      <c r="AI57" s="204"/>
      <c r="AJ57" s="204"/>
      <c r="AK57" s="204"/>
      <c r="AL57" s="204"/>
      <c r="AP57" s="183"/>
      <c r="AQ57" s="183"/>
      <c r="AR57" s="183"/>
      <c r="AY57" s="170"/>
      <c r="BQ57" s="4"/>
      <c r="BR57" s="5"/>
      <c r="BS57" s="5"/>
      <c r="BT57" s="6"/>
      <c r="BX57" s="169"/>
      <c r="BY57" s="169"/>
    </row>
    <row r="58" spans="2:77" ht="15.75">
      <c r="B58" s="209">
        <v>43045</v>
      </c>
      <c r="C58" s="528" t="s">
        <v>362</v>
      </c>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30"/>
      <c r="AE58" s="207"/>
      <c r="AF58" s="207"/>
      <c r="AG58" s="204"/>
      <c r="AH58" s="204"/>
      <c r="AI58" s="204"/>
      <c r="AJ58" s="204"/>
      <c r="AK58" s="204"/>
      <c r="AL58" s="204"/>
      <c r="AP58" s="183"/>
      <c r="AQ58" s="183"/>
      <c r="AR58" s="183"/>
      <c r="AY58" s="170"/>
      <c r="BQ58" s="4"/>
      <c r="BR58" s="5"/>
      <c r="BS58" s="5"/>
      <c r="BT58" s="6"/>
      <c r="BX58" s="169"/>
      <c r="BY58" s="169"/>
    </row>
    <row r="59" spans="2:77" ht="15.75">
      <c r="B59" s="209">
        <v>43046</v>
      </c>
      <c r="C59" s="528" t="s">
        <v>365</v>
      </c>
      <c r="D59" s="529"/>
      <c r="E59" s="529"/>
      <c r="F59" s="529"/>
      <c r="G59" s="529"/>
      <c r="H59" s="529"/>
      <c r="I59" s="529"/>
      <c r="J59" s="529"/>
      <c r="K59" s="529"/>
      <c r="L59" s="529"/>
      <c r="M59" s="529"/>
      <c r="N59" s="529"/>
      <c r="O59" s="529"/>
      <c r="P59" s="529"/>
      <c r="Q59" s="529"/>
      <c r="R59" s="529"/>
      <c r="S59" s="529"/>
      <c r="T59" s="529"/>
      <c r="U59" s="529"/>
      <c r="V59" s="529"/>
      <c r="W59" s="529"/>
      <c r="X59" s="529"/>
      <c r="Y59" s="529"/>
      <c r="Z59" s="529"/>
      <c r="AA59" s="529"/>
      <c r="AB59" s="529"/>
      <c r="AC59" s="529"/>
      <c r="AD59" s="530"/>
      <c r="AE59" s="207"/>
      <c r="AF59" s="207"/>
      <c r="AG59" s="204"/>
      <c r="AH59" s="204"/>
      <c r="AI59" s="204"/>
      <c r="AJ59" s="204"/>
      <c r="AK59" s="204"/>
      <c r="AL59" s="204"/>
      <c r="AP59" s="183"/>
      <c r="AQ59" s="183"/>
      <c r="AR59" s="183"/>
      <c r="AY59" s="170"/>
      <c r="BQ59" s="4"/>
      <c r="BR59" s="5"/>
      <c r="BS59" s="5"/>
      <c r="BT59" s="6"/>
      <c r="BX59" s="169"/>
      <c r="BY59" s="169"/>
    </row>
    <row r="60" spans="2:77" ht="15.75">
      <c r="B60" s="209">
        <v>43047</v>
      </c>
      <c r="C60" s="528" t="s">
        <v>365</v>
      </c>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30"/>
      <c r="AE60" s="207"/>
      <c r="AF60" s="207"/>
      <c r="AG60" s="204"/>
      <c r="AH60" s="204"/>
      <c r="AI60" s="204"/>
      <c r="AJ60" s="204"/>
      <c r="AK60" s="204"/>
      <c r="AL60" s="204"/>
      <c r="AP60" s="183"/>
      <c r="AQ60" s="183"/>
      <c r="AR60" s="183"/>
      <c r="AY60" s="170"/>
      <c r="BQ60" s="4"/>
      <c r="BR60" s="5"/>
      <c r="BS60" s="5"/>
      <c r="BT60" s="6"/>
      <c r="BX60" s="169"/>
      <c r="BY60" s="169"/>
    </row>
    <row r="61" spans="2:77" ht="15.75">
      <c r="B61" s="209">
        <v>43048</v>
      </c>
      <c r="C61" s="528" t="s">
        <v>366</v>
      </c>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30"/>
      <c r="AE61" s="207"/>
      <c r="AF61" s="207"/>
      <c r="AG61" s="204"/>
      <c r="AH61" s="204"/>
      <c r="AI61" s="204"/>
      <c r="AJ61" s="204"/>
      <c r="AK61" s="204"/>
      <c r="AL61" s="204"/>
      <c r="AP61" s="183"/>
      <c r="AQ61" s="183"/>
      <c r="AR61" s="183"/>
      <c r="AY61" s="170"/>
      <c r="BQ61" s="4"/>
      <c r="BR61" s="5"/>
      <c r="BS61" s="5"/>
      <c r="BT61" s="6"/>
      <c r="BX61" s="169"/>
      <c r="BY61" s="169"/>
    </row>
    <row r="62" spans="2:77" ht="15.75">
      <c r="B62" s="209">
        <v>43049</v>
      </c>
      <c r="C62" s="528" t="s">
        <v>367</v>
      </c>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30"/>
      <c r="AE62" s="207"/>
      <c r="AF62" s="207"/>
      <c r="AG62" s="204"/>
      <c r="AH62" s="204"/>
      <c r="AI62" s="204"/>
      <c r="AJ62" s="204"/>
      <c r="AK62" s="204"/>
      <c r="AL62" s="204"/>
      <c r="AP62" s="183"/>
      <c r="AQ62" s="183"/>
      <c r="AR62" s="183"/>
      <c r="AY62" s="170"/>
      <c r="BQ62" s="4"/>
      <c r="BR62" s="5"/>
      <c r="BS62" s="5"/>
      <c r="BT62" s="6"/>
      <c r="BX62" s="169"/>
      <c r="BY62" s="169"/>
    </row>
    <row r="63" spans="2:77" ht="15.75">
      <c r="B63" s="209">
        <v>43050</v>
      </c>
      <c r="C63" s="528" t="s">
        <v>368</v>
      </c>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30"/>
      <c r="AE63" s="207"/>
      <c r="AF63" s="207"/>
      <c r="AG63" s="204"/>
      <c r="AH63" s="204"/>
      <c r="AI63" s="204"/>
      <c r="AJ63" s="204"/>
      <c r="AK63" s="204"/>
      <c r="AL63" s="204"/>
      <c r="AP63" s="183"/>
      <c r="AQ63" s="183"/>
      <c r="AR63" s="183"/>
      <c r="AY63" s="170"/>
      <c r="BQ63" s="4"/>
      <c r="BR63" s="5"/>
      <c r="BS63" s="5"/>
      <c r="BT63" s="6"/>
      <c r="BX63" s="169"/>
      <c r="BY63" s="169"/>
    </row>
    <row r="64" spans="2:77" ht="15.75">
      <c r="B64" s="209">
        <v>43051</v>
      </c>
      <c r="C64" s="528" t="s">
        <v>369</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4"/>
      <c r="BR64" s="5"/>
      <c r="BS64" s="5"/>
      <c r="BT64" s="6"/>
      <c r="BX64" s="169"/>
      <c r="BY64" s="169"/>
    </row>
    <row r="65" spans="2:77" ht="15.75">
      <c r="B65" s="209">
        <v>43052</v>
      </c>
      <c r="C65" s="528" t="s">
        <v>370</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4"/>
      <c r="BR65" s="5"/>
      <c r="BS65" s="5"/>
      <c r="BT65" s="6"/>
      <c r="BX65" s="169"/>
      <c r="BY65" s="169"/>
    </row>
    <row r="66" spans="2:77" ht="15.75">
      <c r="B66" s="209">
        <v>43053</v>
      </c>
      <c r="C66" s="528" t="s">
        <v>371</v>
      </c>
      <c r="D66" s="529"/>
      <c r="E66" s="529"/>
      <c r="F66" s="529"/>
      <c r="G66" s="529"/>
      <c r="H66" s="529"/>
      <c r="I66" s="529"/>
      <c r="J66" s="529"/>
      <c r="K66" s="529"/>
      <c r="L66" s="529"/>
      <c r="M66" s="529"/>
      <c r="N66" s="529"/>
      <c r="O66" s="529"/>
      <c r="P66" s="529"/>
      <c r="Q66" s="529"/>
      <c r="R66" s="529"/>
      <c r="S66" s="529"/>
      <c r="T66" s="529"/>
      <c r="U66" s="529"/>
      <c r="V66" s="529"/>
      <c r="W66" s="529"/>
      <c r="X66" s="529"/>
      <c r="Y66" s="529"/>
      <c r="Z66" s="529"/>
      <c r="AA66" s="529"/>
      <c r="AB66" s="529"/>
      <c r="AC66" s="529"/>
      <c r="AD66" s="530"/>
      <c r="AE66" s="207"/>
      <c r="AF66" s="207"/>
      <c r="AG66" s="204"/>
      <c r="AH66" s="204"/>
      <c r="AI66" s="204"/>
      <c r="AJ66" s="204"/>
      <c r="AK66" s="204"/>
      <c r="AL66" s="204"/>
      <c r="AP66" s="183"/>
      <c r="AQ66" s="183"/>
      <c r="AR66" s="183"/>
      <c r="AY66" s="170"/>
      <c r="BQ66" s="4"/>
      <c r="BR66" s="5"/>
      <c r="BS66" s="5"/>
      <c r="BT66" s="6"/>
      <c r="BX66" s="169"/>
      <c r="BY66" s="169"/>
    </row>
    <row r="67" spans="2:77" ht="17.25" customHeight="1">
      <c r="B67" s="209">
        <v>43054</v>
      </c>
      <c r="C67" s="721" t="s">
        <v>372</v>
      </c>
      <c r="D67" s="722"/>
      <c r="E67" s="722"/>
      <c r="F67" s="722"/>
      <c r="G67" s="722"/>
      <c r="H67" s="722"/>
      <c r="I67" s="722"/>
      <c r="J67" s="722"/>
      <c r="K67" s="722"/>
      <c r="L67" s="722"/>
      <c r="M67" s="722"/>
      <c r="N67" s="722"/>
      <c r="O67" s="722"/>
      <c r="P67" s="722"/>
      <c r="Q67" s="722"/>
      <c r="R67" s="722"/>
      <c r="S67" s="722"/>
      <c r="T67" s="722"/>
      <c r="U67" s="722"/>
      <c r="V67" s="722"/>
      <c r="W67" s="722"/>
      <c r="X67" s="722"/>
      <c r="Y67" s="722"/>
      <c r="Z67" s="722"/>
      <c r="AA67" s="722"/>
      <c r="AB67" s="722"/>
      <c r="AC67" s="722"/>
      <c r="AD67" s="723"/>
      <c r="AE67" s="207"/>
      <c r="AF67" s="207"/>
      <c r="AG67" s="204"/>
      <c r="AH67" s="204"/>
      <c r="AI67" s="204"/>
      <c r="AJ67" s="204"/>
      <c r="AK67" s="204"/>
      <c r="AL67" s="204"/>
      <c r="AP67" s="183"/>
      <c r="AQ67" s="183"/>
      <c r="AR67" s="183"/>
      <c r="AY67" s="170"/>
      <c r="BQ67" s="4"/>
      <c r="BR67" s="5"/>
      <c r="BS67" s="5"/>
      <c r="BT67" s="6"/>
      <c r="BX67" s="169"/>
      <c r="BY67" s="169"/>
    </row>
    <row r="68" spans="2:77" ht="15.75">
      <c r="B68" s="209">
        <v>43055</v>
      </c>
      <c r="C68" s="721" t="s">
        <v>373</v>
      </c>
      <c r="D68" s="722"/>
      <c r="E68" s="722"/>
      <c r="F68" s="722"/>
      <c r="G68" s="722"/>
      <c r="H68" s="722"/>
      <c r="I68" s="722"/>
      <c r="J68" s="722"/>
      <c r="K68" s="722"/>
      <c r="L68" s="722"/>
      <c r="M68" s="722"/>
      <c r="N68" s="722"/>
      <c r="O68" s="722"/>
      <c r="P68" s="722"/>
      <c r="Q68" s="722"/>
      <c r="R68" s="722"/>
      <c r="S68" s="722"/>
      <c r="T68" s="722"/>
      <c r="U68" s="722"/>
      <c r="V68" s="722"/>
      <c r="W68" s="722"/>
      <c r="X68" s="722"/>
      <c r="Y68" s="722"/>
      <c r="Z68" s="722"/>
      <c r="AA68" s="722"/>
      <c r="AB68" s="722"/>
      <c r="AC68" s="722"/>
      <c r="AD68" s="723"/>
      <c r="AE68" s="207"/>
      <c r="AF68" s="207"/>
      <c r="AG68" s="204"/>
      <c r="AH68" s="204"/>
      <c r="AI68" s="204"/>
      <c r="AJ68" s="204"/>
      <c r="AK68" s="204"/>
      <c r="AL68" s="204"/>
      <c r="AP68" s="183"/>
      <c r="AQ68" s="183"/>
      <c r="AR68" s="183"/>
      <c r="AY68" s="170"/>
      <c r="BQ68" s="4"/>
      <c r="BR68" s="5"/>
      <c r="BS68" s="5"/>
      <c r="BT68" s="6"/>
      <c r="BX68" s="169"/>
      <c r="BY68" s="169"/>
    </row>
    <row r="69" spans="2:77" ht="15.75" customHeight="1">
      <c r="B69" s="209">
        <v>43056</v>
      </c>
      <c r="C69" s="721" t="s">
        <v>374</v>
      </c>
      <c r="D69" s="722"/>
      <c r="E69" s="722"/>
      <c r="F69" s="722"/>
      <c r="G69" s="722"/>
      <c r="H69" s="722"/>
      <c r="I69" s="722"/>
      <c r="J69" s="722"/>
      <c r="K69" s="722"/>
      <c r="L69" s="722"/>
      <c r="M69" s="722"/>
      <c r="N69" s="722"/>
      <c r="O69" s="722"/>
      <c r="P69" s="722"/>
      <c r="Q69" s="722"/>
      <c r="R69" s="722"/>
      <c r="S69" s="722"/>
      <c r="T69" s="722"/>
      <c r="U69" s="722"/>
      <c r="V69" s="722"/>
      <c r="W69" s="722"/>
      <c r="X69" s="722"/>
      <c r="Y69" s="722"/>
      <c r="Z69" s="722"/>
      <c r="AA69" s="722"/>
      <c r="AB69" s="722"/>
      <c r="AC69" s="722"/>
      <c r="AD69" s="723"/>
      <c r="AE69" s="207"/>
      <c r="AF69" s="207"/>
      <c r="AG69" s="204"/>
      <c r="AH69" s="204"/>
      <c r="AI69" s="204"/>
      <c r="AJ69" s="204"/>
      <c r="AK69" s="204"/>
      <c r="AL69" s="204"/>
      <c r="AP69" s="183"/>
      <c r="AQ69" s="183"/>
      <c r="AR69" s="183"/>
      <c r="AY69" s="170"/>
      <c r="BQ69" s="4"/>
      <c r="BR69" s="5"/>
      <c r="BS69" s="5"/>
      <c r="BT69" s="6"/>
      <c r="BX69" s="169"/>
      <c r="BY69" s="169"/>
    </row>
    <row r="70" spans="2:77" ht="15.75">
      <c r="B70" s="209">
        <v>43057</v>
      </c>
      <c r="C70" s="528" t="s">
        <v>375</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207"/>
      <c r="AF70" s="207"/>
      <c r="AG70" s="204"/>
      <c r="AH70" s="204"/>
      <c r="AI70" s="204"/>
      <c r="AJ70" s="204"/>
      <c r="AK70" s="204"/>
      <c r="AL70" s="204"/>
      <c r="AP70" s="183"/>
      <c r="AQ70" s="183"/>
      <c r="AR70" s="183"/>
      <c r="AY70" s="170"/>
      <c r="BQ70" s="4"/>
      <c r="BR70" s="5"/>
      <c r="BS70" s="5"/>
      <c r="BT70" s="6"/>
      <c r="BX70" s="169"/>
      <c r="BY70" s="169"/>
    </row>
    <row r="71" spans="2:77" ht="15.75">
      <c r="B71" s="209">
        <v>43058</v>
      </c>
      <c r="C71" s="721" t="s">
        <v>376</v>
      </c>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3"/>
      <c r="AE71" s="207"/>
      <c r="AF71" s="207"/>
      <c r="AG71" s="204"/>
      <c r="AH71" s="204"/>
      <c r="AI71" s="204"/>
      <c r="AJ71" s="204"/>
      <c r="AK71" s="204"/>
      <c r="AL71" s="204"/>
      <c r="AP71" s="183"/>
      <c r="AQ71" s="183"/>
      <c r="AR71" s="183"/>
      <c r="AY71" s="170"/>
      <c r="BQ71" s="4"/>
      <c r="BR71" s="5"/>
      <c r="BS71" s="5"/>
      <c r="BT71" s="6"/>
      <c r="BX71" s="169"/>
      <c r="BY71" s="169"/>
    </row>
    <row r="72" spans="2:77" ht="15.75">
      <c r="B72" s="209">
        <v>43059</v>
      </c>
      <c r="C72" s="528" t="s">
        <v>377</v>
      </c>
      <c r="D72" s="529"/>
      <c r="E72" s="529"/>
      <c r="F72" s="529"/>
      <c r="G72" s="529"/>
      <c r="H72" s="529"/>
      <c r="I72" s="529"/>
      <c r="J72" s="529"/>
      <c r="K72" s="529"/>
      <c r="L72" s="529"/>
      <c r="M72" s="529"/>
      <c r="N72" s="529"/>
      <c r="O72" s="529"/>
      <c r="P72" s="529"/>
      <c r="Q72" s="529"/>
      <c r="R72" s="529"/>
      <c r="S72" s="529"/>
      <c r="T72" s="529"/>
      <c r="U72" s="529"/>
      <c r="V72" s="529"/>
      <c r="W72" s="529"/>
      <c r="X72" s="529"/>
      <c r="Y72" s="529"/>
      <c r="Z72" s="529"/>
      <c r="AA72" s="529"/>
      <c r="AB72" s="529"/>
      <c r="AC72" s="529"/>
      <c r="AD72" s="530"/>
      <c r="AE72" s="207"/>
      <c r="AF72" s="207"/>
      <c r="AG72" s="204"/>
      <c r="AH72" s="204"/>
      <c r="AI72" s="204"/>
      <c r="AJ72" s="204"/>
      <c r="AK72" s="204"/>
      <c r="AL72" s="204"/>
      <c r="AP72" s="183"/>
      <c r="AQ72" s="183"/>
      <c r="AR72" s="183"/>
      <c r="AY72" s="170"/>
      <c r="BQ72" s="4"/>
      <c r="BR72" s="5"/>
      <c r="BS72" s="5"/>
      <c r="BT72" s="6"/>
      <c r="BX72" s="169"/>
      <c r="BY72" s="169"/>
    </row>
    <row r="73" spans="2:77" ht="15.75">
      <c r="B73" s="209">
        <v>43060</v>
      </c>
      <c r="C73" s="528" t="s">
        <v>378</v>
      </c>
      <c r="D73" s="529"/>
      <c r="E73" s="529"/>
      <c r="F73" s="529"/>
      <c r="G73" s="529"/>
      <c r="H73" s="529"/>
      <c r="I73" s="529"/>
      <c r="J73" s="529"/>
      <c r="K73" s="529"/>
      <c r="L73" s="529"/>
      <c r="M73" s="529"/>
      <c r="N73" s="529"/>
      <c r="O73" s="529"/>
      <c r="P73" s="529"/>
      <c r="Q73" s="529"/>
      <c r="R73" s="529"/>
      <c r="S73" s="529"/>
      <c r="T73" s="529"/>
      <c r="U73" s="529"/>
      <c r="V73" s="529"/>
      <c r="W73" s="529"/>
      <c r="X73" s="529"/>
      <c r="Y73" s="529"/>
      <c r="Z73" s="529"/>
      <c r="AA73" s="529"/>
      <c r="AB73" s="529"/>
      <c r="AC73" s="529"/>
      <c r="AD73" s="530"/>
      <c r="AE73" s="207"/>
      <c r="AF73" s="207"/>
      <c r="AG73" s="204"/>
      <c r="AH73" s="204"/>
      <c r="AI73" s="204"/>
      <c r="AJ73" s="204"/>
      <c r="AK73" s="204"/>
      <c r="AL73" s="204"/>
      <c r="AP73" s="183"/>
      <c r="AQ73" s="183"/>
      <c r="AR73" s="183"/>
      <c r="AY73" s="170"/>
      <c r="BQ73" s="4"/>
      <c r="BR73" s="5"/>
      <c r="BS73" s="5"/>
      <c r="BT73" s="6"/>
      <c r="BX73" s="169"/>
      <c r="BY73" s="169"/>
    </row>
    <row r="74" spans="2:77" ht="15.75">
      <c r="B74" s="209">
        <v>43061</v>
      </c>
      <c r="C74" s="528" t="s">
        <v>379</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c r="BX74" s="169"/>
      <c r="BY74" s="169"/>
    </row>
    <row r="75" spans="2:77" ht="15.75">
      <c r="B75" s="209">
        <v>43062</v>
      </c>
      <c r="C75" s="721" t="s">
        <v>380</v>
      </c>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3"/>
      <c r="AE75" s="207"/>
      <c r="AF75" s="207"/>
      <c r="AG75" s="204"/>
      <c r="AH75" s="204"/>
      <c r="AI75" s="204"/>
      <c r="AJ75" s="204"/>
      <c r="AK75" s="204"/>
      <c r="AL75" s="204"/>
      <c r="AP75" s="183"/>
      <c r="AQ75" s="183"/>
      <c r="AR75" s="183"/>
      <c r="AY75" s="170"/>
      <c r="BQ75" s="4"/>
      <c r="BR75" s="5"/>
      <c r="BS75" s="5"/>
      <c r="BT75" s="6"/>
      <c r="BX75" s="169"/>
      <c r="BY75" s="169"/>
    </row>
    <row r="76" spans="2:77" ht="15.75">
      <c r="B76" s="209">
        <v>43063</v>
      </c>
      <c r="C76" s="721" t="s">
        <v>381</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X76" s="169"/>
      <c r="BY76" s="169"/>
    </row>
    <row r="77" spans="2:77" ht="15.75">
      <c r="B77" s="209">
        <v>43064</v>
      </c>
      <c r="C77" s="721" t="s">
        <v>383</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X77" s="169"/>
      <c r="BY77" s="169"/>
    </row>
    <row r="78" spans="2:77" ht="15.75">
      <c r="B78" s="209">
        <v>43065</v>
      </c>
      <c r="C78" s="528" t="s">
        <v>384</v>
      </c>
      <c r="D78" s="529"/>
      <c r="E78" s="529"/>
      <c r="F78" s="529"/>
      <c r="G78" s="529"/>
      <c r="H78" s="529"/>
      <c r="I78" s="529"/>
      <c r="J78" s="529"/>
      <c r="K78" s="529"/>
      <c r="L78" s="529"/>
      <c r="M78" s="529"/>
      <c r="N78" s="529"/>
      <c r="O78" s="529"/>
      <c r="P78" s="529"/>
      <c r="Q78" s="529"/>
      <c r="R78" s="529"/>
      <c r="S78" s="529"/>
      <c r="T78" s="529"/>
      <c r="U78" s="529"/>
      <c r="V78" s="529"/>
      <c r="W78" s="529"/>
      <c r="X78" s="529"/>
      <c r="Y78" s="529"/>
      <c r="Z78" s="529"/>
      <c r="AA78" s="529"/>
      <c r="AB78" s="529"/>
      <c r="AC78" s="529"/>
      <c r="AD78" s="530"/>
      <c r="AE78" s="207"/>
      <c r="AF78" s="207"/>
      <c r="AG78" s="204"/>
      <c r="AH78" s="204"/>
      <c r="AI78" s="204"/>
      <c r="AJ78" s="204"/>
      <c r="AK78" s="204"/>
      <c r="AL78" s="204"/>
      <c r="AP78" s="183"/>
      <c r="AQ78" s="183"/>
      <c r="AR78" s="183"/>
      <c r="AY78" s="170"/>
      <c r="BQ78" s="4"/>
      <c r="BR78" s="5"/>
      <c r="BS78" s="5"/>
      <c r="BT78" s="6"/>
      <c r="BX78" s="169"/>
      <c r="BY78" s="169"/>
    </row>
    <row r="79" spans="2:77" ht="15.75">
      <c r="B79" s="209">
        <v>43066</v>
      </c>
      <c r="C79" s="721" t="s">
        <v>385</v>
      </c>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3"/>
      <c r="AE79" s="207"/>
      <c r="AF79" s="207"/>
      <c r="AG79" s="204"/>
      <c r="AH79" s="204"/>
      <c r="AI79" s="204"/>
      <c r="AJ79" s="204"/>
      <c r="AK79" s="204"/>
      <c r="AL79" s="204"/>
      <c r="AP79" s="183"/>
      <c r="AQ79" s="183"/>
      <c r="AR79" s="183"/>
      <c r="AY79" s="170"/>
      <c r="BQ79" s="4"/>
      <c r="BR79" s="5"/>
      <c r="BS79" s="5"/>
      <c r="BT79" s="6"/>
      <c r="BX79" s="169"/>
      <c r="BY79" s="169"/>
    </row>
    <row r="80" spans="2:77" ht="15.75">
      <c r="B80" s="209">
        <v>43067</v>
      </c>
      <c r="C80" s="721" t="s">
        <v>386</v>
      </c>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3"/>
      <c r="AE80" s="207"/>
      <c r="AF80" s="207"/>
      <c r="AG80" s="204"/>
      <c r="AH80" s="204"/>
      <c r="AI80" s="204"/>
      <c r="AJ80" s="204"/>
      <c r="AK80" s="204"/>
      <c r="AL80" s="204"/>
      <c r="AP80" s="183"/>
      <c r="AQ80" s="183"/>
      <c r="AR80" s="183"/>
      <c r="AY80" s="170"/>
      <c r="BQ80" s="4"/>
      <c r="BR80" s="5"/>
      <c r="BS80" s="5"/>
      <c r="BT80" s="6"/>
      <c r="BX80" s="169"/>
      <c r="BY80" s="169"/>
    </row>
    <row r="81" spans="2:77" ht="15.75">
      <c r="B81" s="209">
        <v>43068</v>
      </c>
      <c r="C81" s="528" t="s">
        <v>387</v>
      </c>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30"/>
      <c r="AE81" s="207"/>
      <c r="AF81" s="207"/>
      <c r="AG81" s="204"/>
      <c r="AH81" s="204"/>
      <c r="AI81" s="204"/>
      <c r="AJ81" s="204"/>
      <c r="AK81" s="204"/>
      <c r="AL81" s="204"/>
      <c r="AP81" s="183"/>
      <c r="AQ81" s="183"/>
      <c r="AR81" s="183"/>
      <c r="AY81" s="170"/>
      <c r="BQ81" s="4"/>
      <c r="BR81" s="5"/>
      <c r="BS81" s="5"/>
      <c r="BT81" s="6"/>
      <c r="BX81" s="169"/>
      <c r="BY81" s="169"/>
    </row>
    <row r="82" spans="2:77" ht="15.75" customHeight="1">
      <c r="B82" s="209">
        <v>43069</v>
      </c>
      <c r="C82" s="528" t="s">
        <v>388</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X82" s="169"/>
      <c r="BY82" s="169"/>
    </row>
  </sheetData>
  <mergeCells count="113">
    <mergeCell ref="C77:AD77"/>
    <mergeCell ref="C78:AD78"/>
    <mergeCell ref="C79:AD79"/>
    <mergeCell ref="C80:AD80"/>
    <mergeCell ref="C81:AD81"/>
    <mergeCell ref="C82:AD82"/>
    <mergeCell ref="C71:AD71"/>
    <mergeCell ref="C72:AD72"/>
    <mergeCell ref="C73:AD73"/>
    <mergeCell ref="C74:AD74"/>
    <mergeCell ref="C75:AD75"/>
    <mergeCell ref="C76:AD76"/>
    <mergeCell ref="C65:AD65"/>
    <mergeCell ref="C66:AD66"/>
    <mergeCell ref="C67:AD67"/>
    <mergeCell ref="C68:AD68"/>
    <mergeCell ref="C69:AD69"/>
    <mergeCell ref="C70:AD70"/>
    <mergeCell ref="C59:AD59"/>
    <mergeCell ref="C60:AD60"/>
    <mergeCell ref="C61:AD61"/>
    <mergeCell ref="C62:AD62"/>
    <mergeCell ref="C63:AD63"/>
    <mergeCell ref="C64:AD64"/>
    <mergeCell ref="C53:AD53"/>
    <mergeCell ref="C54:AD54"/>
    <mergeCell ref="C55:AD55"/>
    <mergeCell ref="C56:AD56"/>
    <mergeCell ref="C57:AD57"/>
    <mergeCell ref="C58:AD58"/>
    <mergeCell ref="G44:H44"/>
    <mergeCell ref="I44:J44"/>
    <mergeCell ref="K44:L44"/>
    <mergeCell ref="M44:N44"/>
    <mergeCell ref="O44:P44"/>
    <mergeCell ref="C52:AD52"/>
    <mergeCell ref="A6:A12"/>
    <mergeCell ref="A13:A19"/>
    <mergeCell ref="A20:A26"/>
    <mergeCell ref="A27:A33"/>
    <mergeCell ref="A34:A40"/>
    <mergeCell ref="E44:F44"/>
    <mergeCell ref="BY3:BY5"/>
    <mergeCell ref="G4:H4"/>
    <mergeCell ref="I4:J4"/>
    <mergeCell ref="K4:L4"/>
    <mergeCell ref="M4:N4"/>
    <mergeCell ref="BF4:BF5"/>
    <mergeCell ref="BG4:BG5"/>
    <mergeCell ref="BI4:BI5"/>
    <mergeCell ref="BJ4:BJ5"/>
    <mergeCell ref="BK4:BK5"/>
    <mergeCell ref="BP3:BP5"/>
    <mergeCell ref="BR3:BR5"/>
    <mergeCell ref="BS3:BS5"/>
    <mergeCell ref="BV3:BV5"/>
    <mergeCell ref="BW3:BW5"/>
    <mergeCell ref="BX3:BX5"/>
    <mergeCell ref="BU4:BU5"/>
    <mergeCell ref="BC3:BC5"/>
    <mergeCell ref="BD3:BD5"/>
    <mergeCell ref="BE3:BE5"/>
    <mergeCell ref="BJ3:BK3"/>
    <mergeCell ref="BN3:BN5"/>
    <mergeCell ref="BO3:BO5"/>
    <mergeCell ref="BL4:BL5"/>
    <mergeCell ref="BM4:BM5"/>
    <mergeCell ref="AV3:AV5"/>
    <mergeCell ref="AW3:AW5"/>
    <mergeCell ref="AX3:AX5"/>
    <mergeCell ref="AZ3:AZ5"/>
    <mergeCell ref="BA3:BA5"/>
    <mergeCell ref="BB3:BB5"/>
    <mergeCell ref="AP3:AP5"/>
    <mergeCell ref="AQ3:AQ5"/>
    <mergeCell ref="AR3:AR5"/>
    <mergeCell ref="AS3:AS5"/>
    <mergeCell ref="AT3:AT5"/>
    <mergeCell ref="AU3:AU5"/>
    <mergeCell ref="AJ3:AJ5"/>
    <mergeCell ref="AK3:AK5"/>
    <mergeCell ref="AL3:AL5"/>
    <mergeCell ref="AM3:AM5"/>
    <mergeCell ref="AN3:AN5"/>
    <mergeCell ref="AO3:AO5"/>
    <mergeCell ref="AG3:AG5"/>
    <mergeCell ref="AH3:AH5"/>
    <mergeCell ref="AI3:AI5"/>
    <mergeCell ref="X3:X5"/>
    <mergeCell ref="Y3:Y5"/>
    <mergeCell ref="Z3:Z5"/>
    <mergeCell ref="AA3:AA5"/>
    <mergeCell ref="AB3:AB5"/>
    <mergeCell ref="AC3:AC5"/>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AF3:AF5"/>
  </mergeCells>
  <conditionalFormatting sqref="Q13:S15">
    <cfRule type="cellIs" dxfId="8" priority="1" stopIfTrue="1" operator="greaterThan">
      <formula>3768</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CA84"/>
  <sheetViews>
    <sheetView workbookViewId="0">
      <pane xSplit="2" ySplit="5" topLeftCell="AH6" activePane="bottomRight" state="frozen"/>
      <selection pane="topRight" activeCell="C1" sqref="C1"/>
      <selection pane="bottomLeft" activeCell="A6" sqref="A6"/>
      <selection pane="bottomRight" activeCell="AR45" sqref="AR45"/>
    </sheetView>
  </sheetViews>
  <sheetFormatPr defaultRowHeight="15"/>
  <cols>
    <col min="32" max="32" width="10" bestFit="1" customWidth="1"/>
    <col min="38" max="38" width="10.42578125" customWidth="1"/>
    <col min="41" max="41" width="11" customWidth="1"/>
    <col min="69" max="69" width="6.140625" customWidth="1"/>
  </cols>
  <sheetData>
    <row r="1" spans="1:78" ht="18">
      <c r="B1" s="596" t="s">
        <v>1</v>
      </c>
      <c r="C1" s="596"/>
      <c r="D1" s="596"/>
      <c r="E1" s="596"/>
      <c r="F1" s="596"/>
      <c r="G1" s="596"/>
      <c r="H1" s="596"/>
      <c r="I1" s="596"/>
      <c r="J1" s="596"/>
      <c r="K1" s="596"/>
      <c r="L1" s="596"/>
      <c r="M1" s="596"/>
      <c r="N1" s="596"/>
      <c r="O1" s="596"/>
      <c r="P1" s="596"/>
      <c r="Q1" s="596"/>
      <c r="R1" s="596"/>
      <c r="S1" s="596"/>
      <c r="T1" s="596"/>
      <c r="U1" s="596"/>
      <c r="V1" s="596"/>
      <c r="W1" s="596"/>
      <c r="X1" s="596"/>
      <c r="Y1" s="1"/>
      <c r="Z1" s="2"/>
      <c r="AA1" s="2"/>
      <c r="AB1" s="2"/>
      <c r="AC1" s="2"/>
      <c r="AD1" s="3"/>
      <c r="AE1" s="3"/>
      <c r="AF1" s="3"/>
      <c r="AG1" s="3"/>
      <c r="AH1" s="3"/>
      <c r="AI1" s="3"/>
      <c r="AJ1" s="3"/>
      <c r="AK1" s="3"/>
      <c r="AL1" s="3"/>
      <c r="AQ1" s="4"/>
      <c r="AY1" s="4"/>
      <c r="BQ1" s="4"/>
      <c r="BR1" s="5"/>
      <c r="BS1" s="5"/>
      <c r="BT1" s="6"/>
      <c r="BX1" s="169"/>
      <c r="BY1" s="169"/>
    </row>
    <row r="2" spans="1:78" ht="18.75" thickBot="1">
      <c r="B2" s="597">
        <v>43070</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c r="AG2" s="7"/>
      <c r="AH2" s="7"/>
      <c r="AI2" s="7"/>
      <c r="AJ2" s="8"/>
      <c r="AK2" s="8"/>
      <c r="AL2" s="8"/>
      <c r="AM2" s="8"/>
      <c r="AN2" s="8"/>
      <c r="AO2" s="8"/>
      <c r="AP2" s="8"/>
      <c r="AQ2" s="10"/>
      <c r="AR2" s="10"/>
      <c r="AS2" s="10"/>
      <c r="AT2" s="10"/>
      <c r="AU2" s="10"/>
      <c r="AV2" s="10"/>
      <c r="AW2" s="11"/>
      <c r="AX2" s="11"/>
      <c r="AY2" s="4"/>
      <c r="BQ2" s="4"/>
      <c r="BR2" s="5"/>
      <c r="BS2" s="5"/>
      <c r="BT2" s="6"/>
      <c r="BX2" s="169"/>
      <c r="BY2" s="169"/>
    </row>
    <row r="3" spans="1:78" ht="30.75" thickBot="1">
      <c r="A3" s="12"/>
      <c r="B3" s="598" t="s">
        <v>2</v>
      </c>
      <c r="C3" s="601" t="s">
        <v>3</v>
      </c>
      <c r="D3" s="601" t="s">
        <v>4</v>
      </c>
      <c r="E3" s="607" t="s">
        <v>5</v>
      </c>
      <c r="F3" s="608"/>
      <c r="G3" s="566" t="s">
        <v>6</v>
      </c>
      <c r="H3" s="611"/>
      <c r="I3" s="611"/>
      <c r="J3" s="569"/>
      <c r="K3" s="651" t="s">
        <v>7</v>
      </c>
      <c r="L3" s="651"/>
      <c r="M3" s="651"/>
      <c r="N3" s="651"/>
      <c r="O3" s="612" t="s">
        <v>8</v>
      </c>
      <c r="P3" s="613"/>
      <c r="Q3" s="616" t="s">
        <v>9</v>
      </c>
      <c r="R3" s="582" t="s">
        <v>10</v>
      </c>
      <c r="S3" s="585" t="s">
        <v>11</v>
      </c>
      <c r="T3" s="588" t="s">
        <v>12</v>
      </c>
      <c r="U3" s="591" t="s">
        <v>13</v>
      </c>
      <c r="V3" s="594" t="s">
        <v>14</v>
      </c>
      <c r="W3" s="594" t="s">
        <v>15</v>
      </c>
      <c r="X3" s="594" t="s">
        <v>16</v>
      </c>
      <c r="Y3" s="594" t="s">
        <v>17</v>
      </c>
      <c r="Z3" s="594" t="s">
        <v>18</v>
      </c>
      <c r="AA3" s="594" t="s">
        <v>19</v>
      </c>
      <c r="AB3" s="625" t="s">
        <v>20</v>
      </c>
      <c r="AC3" s="622" t="s">
        <v>21</v>
      </c>
      <c r="AD3" s="619" t="s">
        <v>22</v>
      </c>
      <c r="AE3" s="622" t="s">
        <v>23</v>
      </c>
      <c r="AF3" s="558" t="s">
        <v>24</v>
      </c>
      <c r="AG3" s="558" t="s">
        <v>25</v>
      </c>
      <c r="AH3" s="558" t="s">
        <v>26</v>
      </c>
      <c r="AI3" s="561" t="s">
        <v>27</v>
      </c>
      <c r="AJ3" s="576" t="s">
        <v>28</v>
      </c>
      <c r="AK3" s="579" t="s">
        <v>29</v>
      </c>
      <c r="AL3" s="570" t="s">
        <v>30</v>
      </c>
      <c r="AM3" s="579" t="s">
        <v>31</v>
      </c>
      <c r="AN3" s="579" t="s">
        <v>32</v>
      </c>
      <c r="AO3" s="570" t="s">
        <v>33</v>
      </c>
      <c r="AP3" s="637" t="s">
        <v>34</v>
      </c>
      <c r="AQ3" s="655" t="s">
        <v>35</v>
      </c>
      <c r="AR3" s="557" t="s">
        <v>36</v>
      </c>
      <c r="AS3" s="535" t="s">
        <v>37</v>
      </c>
      <c r="AT3" s="535" t="s">
        <v>38</v>
      </c>
      <c r="AU3" s="535" t="s">
        <v>39</v>
      </c>
      <c r="AV3" s="535" t="s">
        <v>40</v>
      </c>
      <c r="AW3" s="535" t="s">
        <v>41</v>
      </c>
      <c r="AX3" s="535" t="s">
        <v>42</v>
      </c>
      <c r="AY3" s="4"/>
      <c r="AZ3" s="631" t="s">
        <v>43</v>
      </c>
      <c r="BA3" s="631" t="s">
        <v>44</v>
      </c>
      <c r="BB3" s="631" t="s">
        <v>45</v>
      </c>
      <c r="BC3" s="631" t="s">
        <v>46</v>
      </c>
      <c r="BD3" s="631" t="s">
        <v>47</v>
      </c>
      <c r="BE3" s="631" t="s">
        <v>48</v>
      </c>
      <c r="BF3" s="520" t="s">
        <v>49</v>
      </c>
      <c r="BG3" s="520" t="s">
        <v>50</v>
      </c>
      <c r="BH3" s="520" t="s">
        <v>51</v>
      </c>
      <c r="BI3" s="520" t="s">
        <v>52</v>
      </c>
      <c r="BJ3" s="631" t="s">
        <v>53</v>
      </c>
      <c r="BK3" s="631"/>
      <c r="BL3" s="520" t="s">
        <v>54</v>
      </c>
      <c r="BM3" s="520" t="s">
        <v>55</v>
      </c>
      <c r="BN3" s="631" t="s">
        <v>56</v>
      </c>
      <c r="BO3" s="632" t="s">
        <v>57</v>
      </c>
      <c r="BP3" s="632" t="s">
        <v>58</v>
      </c>
      <c r="BQ3" s="15"/>
      <c r="BR3" s="633" t="s">
        <v>59</v>
      </c>
      <c r="BS3" s="633" t="s">
        <v>60</v>
      </c>
      <c r="BT3" s="6"/>
      <c r="BU3" s="520" t="s">
        <v>61</v>
      </c>
      <c r="BV3" s="533" t="s">
        <v>62</v>
      </c>
      <c r="BW3" s="533" t="s">
        <v>63</v>
      </c>
      <c r="BX3" s="715" t="s">
        <v>64</v>
      </c>
      <c r="BY3" s="715" t="s">
        <v>65</v>
      </c>
    </row>
    <row r="4" spans="1:78" ht="15.75" thickBot="1">
      <c r="A4" s="16"/>
      <c r="B4" s="599"/>
      <c r="C4" s="602"/>
      <c r="D4" s="602"/>
      <c r="E4" s="609"/>
      <c r="F4" s="610"/>
      <c r="G4" s="566" t="s">
        <v>66</v>
      </c>
      <c r="H4" s="567"/>
      <c r="I4" s="568" t="s">
        <v>67</v>
      </c>
      <c r="J4" s="569"/>
      <c r="K4" s="643" t="s">
        <v>66</v>
      </c>
      <c r="L4" s="644"/>
      <c r="M4" s="644" t="s">
        <v>67</v>
      </c>
      <c r="N4" s="645"/>
      <c r="O4" s="614"/>
      <c r="P4" s="615"/>
      <c r="Q4" s="617"/>
      <c r="R4" s="583"/>
      <c r="S4" s="586"/>
      <c r="T4" s="589"/>
      <c r="U4" s="592"/>
      <c r="V4" s="534"/>
      <c r="W4" s="534"/>
      <c r="X4" s="534"/>
      <c r="Y4" s="534"/>
      <c r="Z4" s="534"/>
      <c r="AA4" s="534"/>
      <c r="AB4" s="626"/>
      <c r="AC4" s="623"/>
      <c r="AD4" s="620"/>
      <c r="AE4" s="623"/>
      <c r="AF4" s="559"/>
      <c r="AG4" s="559"/>
      <c r="AH4" s="559"/>
      <c r="AI4" s="562"/>
      <c r="AJ4" s="577"/>
      <c r="AK4" s="580"/>
      <c r="AL4" s="571"/>
      <c r="AM4" s="580"/>
      <c r="AN4" s="580"/>
      <c r="AO4" s="571"/>
      <c r="AP4" s="638"/>
      <c r="AQ4" s="656"/>
      <c r="AR4" s="565"/>
      <c r="AS4" s="631"/>
      <c r="AT4" s="631"/>
      <c r="AU4" s="631"/>
      <c r="AV4" s="631"/>
      <c r="AW4" s="631"/>
      <c r="AX4" s="631"/>
      <c r="AY4" s="4"/>
      <c r="AZ4" s="631"/>
      <c r="BA4" s="631"/>
      <c r="BB4" s="631"/>
      <c r="BC4" s="631"/>
      <c r="BD4" s="631"/>
      <c r="BE4" s="631"/>
      <c r="BF4" s="719" t="s">
        <v>68</v>
      </c>
      <c r="BG4" s="719" t="s">
        <v>68</v>
      </c>
      <c r="BH4" s="525" t="s">
        <v>69</v>
      </c>
      <c r="BI4" s="720" t="s">
        <v>70</v>
      </c>
      <c r="BJ4" s="720" t="s">
        <v>70</v>
      </c>
      <c r="BK4" s="720" t="s">
        <v>71</v>
      </c>
      <c r="BL4" s="719" t="s">
        <v>72</v>
      </c>
      <c r="BM4" s="719" t="s">
        <v>73</v>
      </c>
      <c r="BN4" s="631"/>
      <c r="BO4" s="632"/>
      <c r="BP4" s="632"/>
      <c r="BQ4" s="15"/>
      <c r="BR4" s="633"/>
      <c r="BS4" s="633"/>
      <c r="BT4" s="6"/>
      <c r="BU4" s="539" t="s">
        <v>68</v>
      </c>
      <c r="BV4" s="534"/>
      <c r="BW4" s="534"/>
      <c r="BX4" s="716"/>
      <c r="BY4" s="716"/>
    </row>
    <row r="5" spans="1:78" ht="15.75" thickBot="1">
      <c r="A5" s="16"/>
      <c r="B5" s="600"/>
      <c r="C5" s="603"/>
      <c r="D5" s="603"/>
      <c r="E5" s="18" t="s">
        <v>74</v>
      </c>
      <c r="F5" s="523" t="s">
        <v>75</v>
      </c>
      <c r="G5" s="518" t="s">
        <v>76</v>
      </c>
      <c r="H5" s="522" t="s">
        <v>77</v>
      </c>
      <c r="I5" s="522" t="s">
        <v>76</v>
      </c>
      <c r="J5" s="519" t="s">
        <v>77</v>
      </c>
      <c r="K5" s="521" t="s">
        <v>76</v>
      </c>
      <c r="L5" s="522" t="s">
        <v>77</v>
      </c>
      <c r="M5" s="522" t="s">
        <v>76</v>
      </c>
      <c r="N5" s="523" t="s">
        <v>77</v>
      </c>
      <c r="O5" s="522" t="s">
        <v>76</v>
      </c>
      <c r="P5" s="523" t="s">
        <v>77</v>
      </c>
      <c r="Q5" s="618"/>
      <c r="R5" s="584"/>
      <c r="S5" s="587"/>
      <c r="T5" s="590"/>
      <c r="U5" s="593"/>
      <c r="V5" s="595"/>
      <c r="W5" s="595"/>
      <c r="X5" s="595"/>
      <c r="Y5" s="595"/>
      <c r="Z5" s="595"/>
      <c r="AA5" s="595"/>
      <c r="AB5" s="627"/>
      <c r="AC5" s="624"/>
      <c r="AD5" s="621"/>
      <c r="AE5" s="624"/>
      <c r="AF5" s="560"/>
      <c r="AG5" s="560"/>
      <c r="AH5" s="560"/>
      <c r="AI5" s="563"/>
      <c r="AJ5" s="578"/>
      <c r="AK5" s="581"/>
      <c r="AL5" s="572"/>
      <c r="AM5" s="581"/>
      <c r="AN5" s="581"/>
      <c r="AO5" s="572"/>
      <c r="AP5" s="639"/>
      <c r="AQ5" s="657"/>
      <c r="AR5" s="565"/>
      <c r="AS5" s="631"/>
      <c r="AT5" s="631"/>
      <c r="AU5" s="631"/>
      <c r="AV5" s="631"/>
      <c r="AW5" s="631"/>
      <c r="AX5" s="631"/>
      <c r="AY5" s="4"/>
      <c r="AZ5" s="631"/>
      <c r="BA5" s="631"/>
      <c r="BB5" s="631"/>
      <c r="BC5" s="631"/>
      <c r="BD5" s="631"/>
      <c r="BE5" s="631"/>
      <c r="BF5" s="719"/>
      <c r="BG5" s="719"/>
      <c r="BH5" s="525" t="s">
        <v>78</v>
      </c>
      <c r="BI5" s="720"/>
      <c r="BJ5" s="720"/>
      <c r="BK5" s="720"/>
      <c r="BL5" s="719"/>
      <c r="BM5" s="719"/>
      <c r="BN5" s="631"/>
      <c r="BO5" s="632"/>
      <c r="BP5" s="632"/>
      <c r="BQ5" s="15"/>
      <c r="BR5" s="633"/>
      <c r="BS5" s="633"/>
      <c r="BT5" s="6"/>
      <c r="BU5" s="540"/>
      <c r="BV5" s="535"/>
      <c r="BW5" s="535"/>
      <c r="BX5" s="717"/>
      <c r="BY5" s="717"/>
    </row>
    <row r="6" spans="1:78">
      <c r="A6" s="718" t="s">
        <v>361</v>
      </c>
      <c r="B6" s="24">
        <v>43065</v>
      </c>
      <c r="C6" s="25">
        <v>65</v>
      </c>
      <c r="D6" s="345">
        <v>0.59</v>
      </c>
      <c r="E6" s="27">
        <v>80</v>
      </c>
      <c r="F6" s="27">
        <v>56</v>
      </c>
      <c r="G6" s="28">
        <v>4</v>
      </c>
      <c r="H6" s="28">
        <v>3</v>
      </c>
      <c r="I6" s="28">
        <v>4</v>
      </c>
      <c r="J6" s="28">
        <v>10</v>
      </c>
      <c r="K6" s="29">
        <v>19</v>
      </c>
      <c r="L6" s="29">
        <v>9</v>
      </c>
      <c r="M6" s="29">
        <v>17</v>
      </c>
      <c r="N6" s="29">
        <v>24</v>
      </c>
      <c r="O6" s="29">
        <v>1</v>
      </c>
      <c r="P6" s="29">
        <v>52</v>
      </c>
      <c r="Q6" s="29">
        <v>3694</v>
      </c>
      <c r="R6" s="30">
        <v>3635</v>
      </c>
      <c r="S6" s="30">
        <v>3596</v>
      </c>
      <c r="T6" s="31">
        <v>656</v>
      </c>
      <c r="U6" s="31">
        <v>682</v>
      </c>
      <c r="V6" s="28">
        <v>44</v>
      </c>
      <c r="W6" s="28">
        <v>0</v>
      </c>
      <c r="X6" s="28">
        <v>48</v>
      </c>
      <c r="Y6" s="28">
        <v>0</v>
      </c>
      <c r="Z6" s="28">
        <v>60</v>
      </c>
      <c r="AA6" s="27">
        <v>0</v>
      </c>
      <c r="AB6" s="32">
        <f>U6-T6+AX6</f>
        <v>35</v>
      </c>
      <c r="AC6" s="33">
        <f>T6-S6</f>
        <v>-2940</v>
      </c>
      <c r="AD6" s="27">
        <v>156</v>
      </c>
      <c r="AE6" s="34">
        <f>IF(AD6&gt;0, U6/(AD6*24),"no data")</f>
        <v>0.18215811965811965</v>
      </c>
      <c r="AF6" s="35">
        <f>IF(Q6&gt;0,Q6/24,"no data")</f>
        <v>153.91666666666666</v>
      </c>
      <c r="AG6" s="34">
        <f>IF(T6&gt;0,(T6/Q6),"no data")</f>
        <v>0.17758527341635083</v>
      </c>
      <c r="AH6" s="36">
        <f>(1440-((V6*W6)+(X6*Y6)+(Z6*AA6))/(V6+X6+Z6))/1440</f>
        <v>1</v>
      </c>
      <c r="AI6" s="37">
        <f>IF(T6&gt;0,(1440-((W6*V6+AR6*AS6)+(Y6*X6+AT6*AU6)+(Z6*AA6+AV6*AW6))/(V6+X6+Z6))/1440,"no data")</f>
        <v>0.97066885964912286</v>
      </c>
      <c r="AJ6" s="49">
        <v>2.0659999999999998</v>
      </c>
      <c r="AK6" s="40">
        <v>141.69</v>
      </c>
      <c r="AL6" s="40">
        <f t="shared" ref="AL6:AL41" si="0">AJ6*AK6</f>
        <v>292.73154</v>
      </c>
      <c r="AM6" s="49">
        <v>6.54</v>
      </c>
      <c r="AN6" s="27">
        <v>944</v>
      </c>
      <c r="AO6" s="42">
        <f t="shared" ref="AO6:AO41" si="1">AM6*AN6</f>
        <v>6173.76</v>
      </c>
      <c r="AP6" s="43">
        <f>IF(T6&gt;0,((((AJ6*AK6)+(AM6*AN6))/(T6*1000))*1000000),"no data")</f>
        <v>9857.4566158536581</v>
      </c>
      <c r="AQ6" s="40">
        <f>R6/24</f>
        <v>151.45833333333334</v>
      </c>
      <c r="AR6" s="27">
        <v>24</v>
      </c>
      <c r="AS6" s="45">
        <v>48</v>
      </c>
      <c r="AT6" s="45">
        <v>18</v>
      </c>
      <c r="AU6" s="27">
        <v>146</v>
      </c>
      <c r="AV6" s="45">
        <v>16</v>
      </c>
      <c r="AW6" s="27">
        <v>165</v>
      </c>
      <c r="AX6" s="27">
        <v>9</v>
      </c>
      <c r="AY6" s="4"/>
      <c r="AZ6" s="46">
        <v>193</v>
      </c>
      <c r="BA6" s="46">
        <v>276</v>
      </c>
      <c r="BB6" s="46">
        <v>213</v>
      </c>
      <c r="BC6" s="46">
        <f t="shared" ref="BC6:BC41" si="2">BA6-AZ6</f>
        <v>83</v>
      </c>
      <c r="BD6" s="46">
        <f t="shared" ref="BD6:BD43" si="3">AP6</f>
        <v>9857.4566158536581</v>
      </c>
      <c r="BE6" s="136">
        <f t="shared" ref="BE6:BE41" si="4">BB6/24</f>
        <v>8.875</v>
      </c>
      <c r="BF6" s="48">
        <v>0.192</v>
      </c>
      <c r="BG6" s="49">
        <v>0.187</v>
      </c>
      <c r="BH6" s="50">
        <v>26</v>
      </c>
      <c r="BI6" s="51">
        <v>5.55</v>
      </c>
      <c r="BJ6" s="50">
        <v>6.65</v>
      </c>
      <c r="BK6" s="50">
        <v>6.05</v>
      </c>
      <c r="BL6" s="52">
        <v>1001.04</v>
      </c>
      <c r="BM6" s="50">
        <v>50.09</v>
      </c>
      <c r="BN6" s="53">
        <v>0.93030000000000002</v>
      </c>
      <c r="BO6" s="51">
        <v>88.57</v>
      </c>
      <c r="BP6" s="50">
        <v>86</v>
      </c>
      <c r="BQ6" s="15"/>
      <c r="BR6" s="46">
        <v>12640</v>
      </c>
      <c r="BS6" s="46">
        <v>12074</v>
      </c>
      <c r="BT6" s="56">
        <f t="shared" ref="BT6:BT42" si="5">BS6-BR6</f>
        <v>-566</v>
      </c>
      <c r="BU6" s="111">
        <f t="shared" ref="BU6:BU40" si="6">BF6+BG6</f>
        <v>0.379</v>
      </c>
      <c r="BV6" s="47">
        <v>2.4300000000000002</v>
      </c>
      <c r="BW6" s="47">
        <v>2.5499999999999998</v>
      </c>
      <c r="BX6" s="47">
        <v>1.53</v>
      </c>
      <c r="BY6" s="47">
        <v>3.75</v>
      </c>
    </row>
    <row r="7" spans="1:78">
      <c r="A7" s="718"/>
      <c r="B7" s="24">
        <v>43066</v>
      </c>
      <c r="C7" s="25">
        <v>64.8</v>
      </c>
      <c r="D7" s="345">
        <v>0.61799999999999999</v>
      </c>
      <c r="E7" s="27">
        <v>80</v>
      </c>
      <c r="F7" s="27">
        <v>53</v>
      </c>
      <c r="G7" s="28">
        <v>24</v>
      </c>
      <c r="H7" s="28">
        <v>0</v>
      </c>
      <c r="I7" s="28">
        <v>24</v>
      </c>
      <c r="J7" s="28">
        <v>0</v>
      </c>
      <c r="K7" s="29">
        <v>0</v>
      </c>
      <c r="L7" s="29">
        <v>0</v>
      </c>
      <c r="M7" s="29">
        <v>0</v>
      </c>
      <c r="N7" s="29">
        <v>0</v>
      </c>
      <c r="O7" s="29">
        <v>11</v>
      </c>
      <c r="P7" s="29">
        <v>6</v>
      </c>
      <c r="Q7" s="29">
        <v>3693</v>
      </c>
      <c r="R7" s="30">
        <v>3560</v>
      </c>
      <c r="S7" s="30">
        <v>3403</v>
      </c>
      <c r="T7" s="31">
        <v>3374</v>
      </c>
      <c r="U7" s="31">
        <v>3474</v>
      </c>
      <c r="V7" s="28">
        <v>45</v>
      </c>
      <c r="W7" s="28">
        <v>0</v>
      </c>
      <c r="X7" s="28">
        <v>48</v>
      </c>
      <c r="Y7" s="28">
        <v>0</v>
      </c>
      <c r="Z7" s="28">
        <v>60</v>
      </c>
      <c r="AA7" s="27">
        <v>0</v>
      </c>
      <c r="AB7" s="32">
        <f>U7-T7+AX7</f>
        <v>100</v>
      </c>
      <c r="AC7" s="33">
        <f>T7-S7</f>
        <v>-29</v>
      </c>
      <c r="AD7" s="27">
        <v>157</v>
      </c>
      <c r="AE7" s="34">
        <f>IF(AD7&gt;0, U7/(AD7*24),"no data")</f>
        <v>0.92197452229299359</v>
      </c>
      <c r="AF7" s="35">
        <f>IF(Q7&gt;0,Q7/24,"no data")</f>
        <v>153.875</v>
      </c>
      <c r="AG7" s="34">
        <f>IF(T7&gt;0,(T7/Q7),"no data")</f>
        <v>0.91362036284863257</v>
      </c>
      <c r="AH7" s="36">
        <f>(1440-((V7*W7)+(X7*Y7)+(Z7*AA7))/(V7+X7+Z7))/1440</f>
        <v>1</v>
      </c>
      <c r="AI7" s="37">
        <f>IF(T7&gt;0,(1440-((W7*V7+AR7*AS7)+(Y7*X7+AT7*AU7)+(Z7*AA7+AV7*AW7))/(V7+X7+Z7))/1440,"no data")</f>
        <v>0.94730392156862742</v>
      </c>
      <c r="AJ7" s="49">
        <v>8.2850000000000001</v>
      </c>
      <c r="AK7" s="40">
        <v>136.69</v>
      </c>
      <c r="AL7" s="40">
        <f t="shared" si="0"/>
        <v>1132.4766500000001</v>
      </c>
      <c r="AM7" s="49">
        <v>29.527000000000001</v>
      </c>
      <c r="AN7" s="27">
        <v>943</v>
      </c>
      <c r="AO7" s="42">
        <f t="shared" si="1"/>
        <v>27843.960999999999</v>
      </c>
      <c r="AP7" s="43">
        <f>IF(T7&gt;0,((((AJ7*AK7)+(AM7*AN7))/(T7*1000))*1000000),"no data")</f>
        <v>8588.1557943094249</v>
      </c>
      <c r="AQ7" s="40">
        <f>R7/24</f>
        <v>148.33333333333334</v>
      </c>
      <c r="AR7" s="27">
        <v>0</v>
      </c>
      <c r="AS7" s="45">
        <v>0</v>
      </c>
      <c r="AT7" s="45">
        <v>0</v>
      </c>
      <c r="AU7" s="27">
        <v>0</v>
      </c>
      <c r="AV7" s="45">
        <v>15</v>
      </c>
      <c r="AW7" s="27">
        <v>774</v>
      </c>
      <c r="AX7" s="27">
        <v>0</v>
      </c>
      <c r="AY7" s="4"/>
      <c r="AZ7" s="46">
        <v>1083</v>
      </c>
      <c r="BA7" s="46">
        <v>1151</v>
      </c>
      <c r="BB7" s="46">
        <v>1240</v>
      </c>
      <c r="BC7" s="46">
        <f t="shared" si="2"/>
        <v>68</v>
      </c>
      <c r="BD7" s="46">
        <f t="shared" si="3"/>
        <v>8588.1557943094249</v>
      </c>
      <c r="BE7" s="136">
        <f t="shared" si="4"/>
        <v>51.666666666666664</v>
      </c>
      <c r="BF7" s="48">
        <v>1.069</v>
      </c>
      <c r="BG7" s="49">
        <v>1.0589999999999999</v>
      </c>
      <c r="BH7" s="50">
        <v>26</v>
      </c>
      <c r="BI7" s="50">
        <v>28.69</v>
      </c>
      <c r="BJ7" s="51">
        <v>24.77</v>
      </c>
      <c r="BK7" s="50">
        <v>24.85</v>
      </c>
      <c r="BL7" s="52">
        <v>998.71</v>
      </c>
      <c r="BM7" s="50">
        <v>50.09</v>
      </c>
      <c r="BN7" s="53">
        <v>0.93240000000000001</v>
      </c>
      <c r="BO7" s="61">
        <v>91.16</v>
      </c>
      <c r="BP7" s="50">
        <v>85.74</v>
      </c>
      <c r="BQ7" s="15"/>
      <c r="BR7" s="46">
        <v>12453</v>
      </c>
      <c r="BS7" s="46">
        <v>11910</v>
      </c>
      <c r="BT7" s="56">
        <f t="shared" si="5"/>
        <v>-543</v>
      </c>
      <c r="BU7" s="111">
        <f t="shared" si="6"/>
        <v>2.1280000000000001</v>
      </c>
      <c r="BV7" s="47">
        <v>11.25</v>
      </c>
      <c r="BW7" s="47">
        <v>11.17</v>
      </c>
      <c r="BX7" s="47">
        <v>15.5</v>
      </c>
      <c r="BY7" s="47">
        <v>4.63</v>
      </c>
    </row>
    <row r="8" spans="1:78">
      <c r="A8" s="718"/>
      <c r="B8" s="24">
        <v>43067</v>
      </c>
      <c r="C8" s="25">
        <v>66.099999999999994</v>
      </c>
      <c r="D8" s="345">
        <v>0.56599999999999995</v>
      </c>
      <c r="E8" s="27">
        <v>82</v>
      </c>
      <c r="F8" s="27">
        <v>55</v>
      </c>
      <c r="G8" s="28">
        <v>24</v>
      </c>
      <c r="H8" s="28">
        <v>0</v>
      </c>
      <c r="I8" s="28">
        <v>24</v>
      </c>
      <c r="J8" s="28">
        <v>0</v>
      </c>
      <c r="K8" s="29">
        <v>0</v>
      </c>
      <c r="L8" s="29">
        <v>0</v>
      </c>
      <c r="M8" s="29">
        <v>0</v>
      </c>
      <c r="N8" s="29">
        <v>0</v>
      </c>
      <c r="O8" s="29">
        <v>24</v>
      </c>
      <c r="P8" s="29">
        <v>0</v>
      </c>
      <c r="Q8" s="29">
        <v>3690</v>
      </c>
      <c r="R8" s="30">
        <v>3662</v>
      </c>
      <c r="S8" s="30">
        <v>3662</v>
      </c>
      <c r="T8" s="31">
        <v>3593</v>
      </c>
      <c r="U8" s="31">
        <v>3703</v>
      </c>
      <c r="V8" s="28">
        <v>45</v>
      </c>
      <c r="W8" s="28">
        <v>0</v>
      </c>
      <c r="X8" s="28">
        <v>47</v>
      </c>
      <c r="Y8" s="28">
        <v>0</v>
      </c>
      <c r="Z8" s="28">
        <v>62</v>
      </c>
      <c r="AA8" s="27">
        <v>0</v>
      </c>
      <c r="AB8" s="32">
        <f>U8-T8+AX8</f>
        <v>110</v>
      </c>
      <c r="AC8" s="33">
        <f>T8-S8</f>
        <v>-69</v>
      </c>
      <c r="AD8" s="27">
        <v>157</v>
      </c>
      <c r="AE8" s="34">
        <f>IF(AD8&gt;0, U8/(AD8*24),"no data")</f>
        <v>0.9827494692144374</v>
      </c>
      <c r="AF8" s="35">
        <f>IF(Q8&gt;0,Q8/24,"no data")</f>
        <v>153.75</v>
      </c>
      <c r="AG8" s="34">
        <f>IF(T8&gt;0,(T8/Q8),"no data")</f>
        <v>0.97371273712737128</v>
      </c>
      <c r="AH8" s="36">
        <f>(1440-((V8*W8)+(X8*Y8)+(Z8*AA8))/(V8+X8+Z8))/1440</f>
        <v>1</v>
      </c>
      <c r="AI8" s="37">
        <f>IF(T8&gt;0,(1440-((W8*V8+AR8*AS8)+(Y8*X8+AT8*AU8)+(Z8*AA8+AV8*AW8))/(V8+X8+Z8))/1440,"no data")</f>
        <v>1</v>
      </c>
      <c r="AJ8" s="49">
        <v>8.09</v>
      </c>
      <c r="AK8" s="40">
        <v>134.51</v>
      </c>
      <c r="AL8" s="40">
        <f t="shared" si="0"/>
        <v>1088.1858999999999</v>
      </c>
      <c r="AM8" s="49">
        <v>31.914999999999999</v>
      </c>
      <c r="AN8" s="27">
        <v>946</v>
      </c>
      <c r="AO8" s="42">
        <f t="shared" si="1"/>
        <v>30191.59</v>
      </c>
      <c r="AP8" s="43">
        <f>IF(T8&gt;0,((((AJ8*AK8)+(AM8*AN8))/(T8*1000))*1000000),"no data")</f>
        <v>8705.7544948510986</v>
      </c>
      <c r="AQ8" s="40">
        <f>R8/24</f>
        <v>152.58333333333334</v>
      </c>
      <c r="AR8" s="27">
        <v>0</v>
      </c>
      <c r="AS8" s="45">
        <v>0</v>
      </c>
      <c r="AT8" s="45">
        <v>0</v>
      </c>
      <c r="AU8" s="27">
        <v>0</v>
      </c>
      <c r="AV8" s="45">
        <v>0</v>
      </c>
      <c r="AW8" s="27">
        <v>0</v>
      </c>
      <c r="AX8" s="27">
        <v>0</v>
      </c>
      <c r="AY8" s="4"/>
      <c r="AZ8" s="46">
        <v>1081</v>
      </c>
      <c r="BA8" s="46">
        <v>1138</v>
      </c>
      <c r="BB8" s="46">
        <v>1484</v>
      </c>
      <c r="BC8" s="46">
        <f t="shared" si="2"/>
        <v>57</v>
      </c>
      <c r="BD8" s="46">
        <f t="shared" si="3"/>
        <v>8705.7544948510986</v>
      </c>
      <c r="BE8" s="136">
        <f t="shared" si="4"/>
        <v>61.833333333333336</v>
      </c>
      <c r="BF8" s="48">
        <v>2.2909999999999999</v>
      </c>
      <c r="BG8" s="49">
        <v>2.2879999999999998</v>
      </c>
      <c r="BH8" s="50">
        <v>26</v>
      </c>
      <c r="BI8" s="51">
        <v>28.64</v>
      </c>
      <c r="BJ8" s="50">
        <v>24.97</v>
      </c>
      <c r="BK8" s="50">
        <v>24.36</v>
      </c>
      <c r="BL8" s="52">
        <v>995.1</v>
      </c>
      <c r="BM8" s="50">
        <v>50.07</v>
      </c>
      <c r="BN8" s="53">
        <v>0.93310000000000004</v>
      </c>
      <c r="BO8" s="51">
        <v>91.49</v>
      </c>
      <c r="BP8" s="50">
        <v>85.38</v>
      </c>
      <c r="BQ8" s="15"/>
      <c r="BR8" s="46">
        <v>12456</v>
      </c>
      <c r="BS8" s="46">
        <v>12072</v>
      </c>
      <c r="BT8" s="56">
        <f t="shared" si="5"/>
        <v>-384</v>
      </c>
      <c r="BU8" s="111">
        <f t="shared" si="6"/>
        <v>4.5789999999999997</v>
      </c>
      <c r="BV8" s="47">
        <v>24</v>
      </c>
      <c r="BW8" s="47">
        <v>24</v>
      </c>
      <c r="BX8" s="47">
        <v>15.8</v>
      </c>
      <c r="BY8" s="47">
        <v>4.25</v>
      </c>
    </row>
    <row r="9" spans="1:78">
      <c r="A9" s="718"/>
      <c r="B9" s="24">
        <v>43068</v>
      </c>
      <c r="C9" s="25">
        <v>66.95</v>
      </c>
      <c r="D9" s="345">
        <v>0.55469999999999997</v>
      </c>
      <c r="E9" s="27">
        <v>81</v>
      </c>
      <c r="F9" s="27">
        <v>56</v>
      </c>
      <c r="G9" s="28">
        <v>24</v>
      </c>
      <c r="H9" s="28">
        <v>0</v>
      </c>
      <c r="I9" s="28">
        <v>24</v>
      </c>
      <c r="J9" s="28">
        <v>0</v>
      </c>
      <c r="K9" s="29">
        <v>0</v>
      </c>
      <c r="L9" s="29">
        <v>0</v>
      </c>
      <c r="M9" s="29">
        <v>0</v>
      </c>
      <c r="N9" s="29">
        <v>0</v>
      </c>
      <c r="O9" s="29">
        <v>24</v>
      </c>
      <c r="P9" s="29">
        <v>0</v>
      </c>
      <c r="Q9" s="29">
        <v>3687</v>
      </c>
      <c r="R9" s="30">
        <v>3674</v>
      </c>
      <c r="S9" s="30">
        <v>3674</v>
      </c>
      <c r="T9" s="31">
        <v>3620</v>
      </c>
      <c r="U9" s="31">
        <v>3729</v>
      </c>
      <c r="V9" s="28">
        <v>46</v>
      </c>
      <c r="W9" s="28">
        <v>0</v>
      </c>
      <c r="X9" s="28">
        <v>48</v>
      </c>
      <c r="Y9" s="28">
        <v>0</v>
      </c>
      <c r="Z9" s="28">
        <v>62</v>
      </c>
      <c r="AA9" s="27">
        <v>0</v>
      </c>
      <c r="AB9" s="32">
        <f>U9-T9+AX9</f>
        <v>109</v>
      </c>
      <c r="AC9" s="33">
        <f>T9-S9</f>
        <v>-54</v>
      </c>
      <c r="AD9" s="27">
        <v>161</v>
      </c>
      <c r="AE9" s="34">
        <f>IF(AD9&gt;0, U9/(AD9*24),"no data")</f>
        <v>0.96506211180124224</v>
      </c>
      <c r="AF9" s="35">
        <f>IF(Q9&gt;0,Q9/24,"no data")</f>
        <v>153.625</v>
      </c>
      <c r="AG9" s="34">
        <f>IF(T9&gt;0,(T9/Q9),"no data")</f>
        <v>0.98182804448060756</v>
      </c>
      <c r="AH9" s="36">
        <f>(1440-((V9*W9)+(X9*Y9)+(Z9*AA9))/(V9+X9+Z9))/1440</f>
        <v>1</v>
      </c>
      <c r="AI9" s="37">
        <f>IF(T9&gt;0,(1440-((W9*V9+AR9*AS9)+(Y9*X9+AT9*AU9)+(Z9*AA9+AV9*AW9))/(V9+X9+Z9))/1440,"no data")</f>
        <v>1</v>
      </c>
      <c r="AJ9" s="49">
        <v>8.4250000000000007</v>
      </c>
      <c r="AK9" s="40">
        <v>133.97999999999999</v>
      </c>
      <c r="AL9" s="40">
        <f t="shared" si="0"/>
        <v>1128.7815000000001</v>
      </c>
      <c r="AM9" s="49">
        <v>32.058999999999997</v>
      </c>
      <c r="AN9" s="27">
        <v>951</v>
      </c>
      <c r="AO9" s="42">
        <f t="shared" si="1"/>
        <v>30488.108999999997</v>
      </c>
      <c r="AP9" s="43">
        <f>IF(T9&gt;0,((((AJ9*AK9)+(AM9*AN9))/(T9*1000))*1000000),"no data")</f>
        <v>8733.9476519337004</v>
      </c>
      <c r="AQ9" s="40">
        <f>R9/24</f>
        <v>153.08333333333334</v>
      </c>
      <c r="AR9" s="27">
        <v>0</v>
      </c>
      <c r="AS9" s="45">
        <v>0</v>
      </c>
      <c r="AT9" s="45">
        <v>0</v>
      </c>
      <c r="AU9" s="27">
        <v>0</v>
      </c>
      <c r="AV9" s="45">
        <v>0</v>
      </c>
      <c r="AW9" s="27">
        <v>0</v>
      </c>
      <c r="AX9" s="27">
        <v>0</v>
      </c>
      <c r="AY9" s="4"/>
      <c r="AZ9" s="46">
        <v>1098</v>
      </c>
      <c r="BA9" s="46">
        <v>1139</v>
      </c>
      <c r="BB9" s="46">
        <v>1492</v>
      </c>
      <c r="BC9" s="46">
        <f t="shared" si="2"/>
        <v>41</v>
      </c>
      <c r="BD9" s="46">
        <f t="shared" si="3"/>
        <v>8733.9476519337004</v>
      </c>
      <c r="BE9" s="136">
        <f t="shared" si="4"/>
        <v>62.166666666666664</v>
      </c>
      <c r="BF9" s="48">
        <v>2.3199999999999998</v>
      </c>
      <c r="BG9" s="49">
        <v>2.3199999999999998</v>
      </c>
      <c r="BH9" s="50">
        <v>27.25</v>
      </c>
      <c r="BI9" s="51">
        <v>28.85</v>
      </c>
      <c r="BJ9" s="50">
        <v>25.17</v>
      </c>
      <c r="BK9" s="50">
        <v>24.39</v>
      </c>
      <c r="BL9" s="52">
        <v>997.4</v>
      </c>
      <c r="BM9" s="50">
        <v>50.01</v>
      </c>
      <c r="BN9" s="63">
        <v>0.93340000000000001</v>
      </c>
      <c r="BO9" s="50">
        <v>93.18</v>
      </c>
      <c r="BP9" s="50">
        <v>85.21</v>
      </c>
      <c r="BQ9" s="15"/>
      <c r="BR9" s="46">
        <v>12356</v>
      </c>
      <c r="BS9" s="46">
        <v>12130</v>
      </c>
      <c r="BT9" s="56">
        <f t="shared" si="5"/>
        <v>-226</v>
      </c>
      <c r="BU9" s="111">
        <f t="shared" si="6"/>
        <v>4.6399999999999997</v>
      </c>
      <c r="BV9" s="47">
        <v>24</v>
      </c>
      <c r="BW9" s="47">
        <v>24</v>
      </c>
      <c r="BX9" s="47">
        <v>19.350000000000001</v>
      </c>
      <c r="BY9" s="47">
        <v>6.35</v>
      </c>
    </row>
    <row r="10" spans="1:78">
      <c r="A10" s="718"/>
      <c r="B10" s="24">
        <v>43069</v>
      </c>
      <c r="C10" s="25">
        <v>66.58</v>
      </c>
      <c r="D10" s="345">
        <v>0.54369999999999996</v>
      </c>
      <c r="E10" s="27">
        <v>80</v>
      </c>
      <c r="F10" s="27">
        <v>58</v>
      </c>
      <c r="G10" s="28">
        <v>15</v>
      </c>
      <c r="H10" s="28">
        <v>22</v>
      </c>
      <c r="I10" s="28">
        <v>19</v>
      </c>
      <c r="J10" s="28">
        <v>34</v>
      </c>
      <c r="K10" s="29">
        <v>0</v>
      </c>
      <c r="L10" s="29">
        <v>0</v>
      </c>
      <c r="M10" s="29">
        <v>0</v>
      </c>
      <c r="N10" s="29">
        <v>0</v>
      </c>
      <c r="O10" s="29">
        <v>4</v>
      </c>
      <c r="P10" s="29">
        <v>30</v>
      </c>
      <c r="Q10" s="29">
        <v>3690</v>
      </c>
      <c r="R10" s="30">
        <v>3241</v>
      </c>
      <c r="S10" s="30">
        <v>3241</v>
      </c>
      <c r="T10" s="31">
        <v>2515</v>
      </c>
      <c r="U10" s="31">
        <v>2591</v>
      </c>
      <c r="V10" s="28">
        <v>45</v>
      </c>
      <c r="W10" s="28">
        <v>453</v>
      </c>
      <c r="X10" s="28">
        <v>48</v>
      </c>
      <c r="Y10" s="28">
        <v>248</v>
      </c>
      <c r="Z10" s="28">
        <v>62</v>
      </c>
      <c r="AA10" s="27">
        <v>249</v>
      </c>
      <c r="AB10" s="32">
        <f>U10-T10+AX10</f>
        <v>80</v>
      </c>
      <c r="AC10" s="33">
        <f>T10-S10</f>
        <v>-726</v>
      </c>
      <c r="AD10" s="27">
        <v>154</v>
      </c>
      <c r="AE10" s="34">
        <f>IF(AD10&gt;0, U10/(AD10*24),"no data")</f>
        <v>0.7010281385281385</v>
      </c>
      <c r="AF10" s="35">
        <f>IF(Q10&gt;0,Q10/24,"no data")</f>
        <v>153.75</v>
      </c>
      <c r="AG10" s="34">
        <f>IF(T10&gt;0,(T10/Q10),"no data")</f>
        <v>0.68157181571815717</v>
      </c>
      <c r="AH10" s="36">
        <f>(1440-((V10*W10)+(X10*Y10)+(Z10*AA10))/(V10+X10+Z10))/1440</f>
        <v>0.78616935483870964</v>
      </c>
      <c r="AI10" s="37">
        <f>IF(T10&gt;0,(1440-((W10*V10+AR10*AS10)+(Y10*X10+AT10*AU10)+(Z10*AA10+AV10*AW10))/(V10+X10+Z10))/1440,"no data")</f>
        <v>0.70052419354838713</v>
      </c>
      <c r="AJ10" s="49">
        <v>7.3</v>
      </c>
      <c r="AK10" s="40">
        <v>132.58000000000001</v>
      </c>
      <c r="AL10" s="40">
        <f t="shared" si="0"/>
        <v>967.83400000000006</v>
      </c>
      <c r="AM10" s="49">
        <v>21.94</v>
      </c>
      <c r="AN10" s="27">
        <v>947</v>
      </c>
      <c r="AO10" s="42">
        <f t="shared" si="1"/>
        <v>20777.18</v>
      </c>
      <c r="AP10" s="43">
        <f>IF(T10&gt;0,((((AJ10*AK10)+(AM10*AN10))/(T10*1000))*1000000),"no data")</f>
        <v>8646.1288270377736</v>
      </c>
      <c r="AQ10" s="40">
        <f>R10/24</f>
        <v>135.04166666666666</v>
      </c>
      <c r="AR10" s="27">
        <v>18</v>
      </c>
      <c r="AS10" s="45">
        <v>70</v>
      </c>
      <c r="AT10" s="45">
        <v>21</v>
      </c>
      <c r="AU10" s="27">
        <v>17</v>
      </c>
      <c r="AV10" s="45">
        <v>19</v>
      </c>
      <c r="AW10" s="27">
        <v>921</v>
      </c>
      <c r="AX10" s="27">
        <v>4</v>
      </c>
      <c r="AY10" s="4"/>
      <c r="AZ10" s="46">
        <v>721</v>
      </c>
      <c r="BA10" s="46">
        <v>933</v>
      </c>
      <c r="BB10" s="46">
        <v>937</v>
      </c>
      <c r="BC10" s="46">
        <f t="shared" si="2"/>
        <v>212</v>
      </c>
      <c r="BD10" s="46">
        <f t="shared" si="3"/>
        <v>8646.1288270377736</v>
      </c>
      <c r="BE10" s="136">
        <f t="shared" si="4"/>
        <v>39.041666666666664</v>
      </c>
      <c r="BF10" s="48">
        <v>0.42699999999999999</v>
      </c>
      <c r="BG10" s="49">
        <v>1.177</v>
      </c>
      <c r="BH10" s="50">
        <v>28</v>
      </c>
      <c r="BI10" s="51">
        <v>19.3</v>
      </c>
      <c r="BJ10" s="52">
        <v>20.23</v>
      </c>
      <c r="BK10" s="52">
        <v>21.89</v>
      </c>
      <c r="BL10" s="52">
        <v>998.25</v>
      </c>
      <c r="BM10" s="50">
        <v>50.07</v>
      </c>
      <c r="BN10" s="53">
        <v>0.93510000000000004</v>
      </c>
      <c r="BO10" s="47">
        <v>95.11</v>
      </c>
      <c r="BP10" s="47">
        <v>84.88</v>
      </c>
      <c r="BQ10" s="15"/>
      <c r="BR10" s="46">
        <v>12322</v>
      </c>
      <c r="BS10" s="46">
        <v>12073</v>
      </c>
      <c r="BT10" s="56">
        <f t="shared" si="5"/>
        <v>-249</v>
      </c>
      <c r="BU10" s="111">
        <f t="shared" si="6"/>
        <v>1.6040000000000001</v>
      </c>
      <c r="BV10" s="47">
        <v>6.55</v>
      </c>
      <c r="BW10" s="47">
        <v>18.73</v>
      </c>
      <c r="BX10" s="47">
        <v>10.9</v>
      </c>
      <c r="BY10" s="47">
        <v>9.65</v>
      </c>
    </row>
    <row r="11" spans="1:78">
      <c r="A11" s="718"/>
      <c r="B11" s="24">
        <v>43070</v>
      </c>
      <c r="C11" s="25">
        <v>64</v>
      </c>
      <c r="D11" s="345">
        <v>0.62</v>
      </c>
      <c r="E11" s="27">
        <v>82</v>
      </c>
      <c r="F11" s="27">
        <v>54</v>
      </c>
      <c r="G11" s="28">
        <v>0</v>
      </c>
      <c r="H11" s="28">
        <v>0</v>
      </c>
      <c r="I11" s="28">
        <v>0</v>
      </c>
      <c r="J11" s="28">
        <v>0</v>
      </c>
      <c r="K11" s="29">
        <v>0</v>
      </c>
      <c r="L11" s="29">
        <v>0</v>
      </c>
      <c r="M11" s="29">
        <v>0</v>
      </c>
      <c r="N11" s="29">
        <v>0</v>
      </c>
      <c r="O11" s="29">
        <v>0</v>
      </c>
      <c r="P11" s="29">
        <v>0</v>
      </c>
      <c r="Q11" s="29">
        <v>3701</v>
      </c>
      <c r="R11" s="30">
        <v>3669</v>
      </c>
      <c r="S11" s="30">
        <v>3669</v>
      </c>
      <c r="T11" s="31">
        <v>0</v>
      </c>
      <c r="U11" s="31">
        <v>0</v>
      </c>
      <c r="V11" s="28">
        <v>45</v>
      </c>
      <c r="W11" s="28">
        <v>1440</v>
      </c>
      <c r="X11" s="28">
        <v>48</v>
      </c>
      <c r="Y11" s="28">
        <v>1440</v>
      </c>
      <c r="Z11" s="28">
        <v>60</v>
      </c>
      <c r="AA11" s="27">
        <v>1440</v>
      </c>
      <c r="AB11" s="32">
        <f t="shared" ref="AB11:AB41" si="7">U11-T11+AX11</f>
        <v>14</v>
      </c>
      <c r="AC11" s="33">
        <f t="shared" ref="AC11:AC41" si="8">T11-S11</f>
        <v>-3669</v>
      </c>
      <c r="AD11" s="27">
        <v>0</v>
      </c>
      <c r="AE11" s="34" t="str">
        <f t="shared" ref="AE11:AE41" si="9">IF(AD11&gt;0, U11/(AD11*24),"no data")</f>
        <v>no data</v>
      </c>
      <c r="AF11" s="35">
        <f t="shared" ref="AF11:AF41" si="10">IF(Q11&gt;0,Q11/24,"no data")</f>
        <v>154.20833333333334</v>
      </c>
      <c r="AG11" s="34" t="str">
        <f t="shared" ref="AG11:AG41" si="11">IF(T11&gt;0,(T11/Q11),"no data")</f>
        <v>no data</v>
      </c>
      <c r="AH11" s="36">
        <f t="shared" ref="AH11:AH41" si="12">(1440-((V11*W11)+(X11*Y11)+(Z11*AA11))/(V11+X11+Z11))/1440</f>
        <v>0</v>
      </c>
      <c r="AI11" s="37" t="str">
        <f t="shared" ref="AI11:AI41" si="13">IF(T11&gt;0,(1440-((W11*V11+AR11*AS11)+(Y11*X11+AT11*AU11)+(Z11*AA11+AV11*AW11))/(V11+X11+Z11))/1440,"no data")</f>
        <v>no data</v>
      </c>
      <c r="AJ11" s="38">
        <v>0</v>
      </c>
      <c r="AK11" s="39">
        <v>0</v>
      </c>
      <c r="AL11" s="40">
        <f t="shared" si="0"/>
        <v>0</v>
      </c>
      <c r="AM11" s="38">
        <v>0</v>
      </c>
      <c r="AN11" s="41">
        <v>0</v>
      </c>
      <c r="AO11" s="42">
        <f t="shared" si="1"/>
        <v>0</v>
      </c>
      <c r="AP11" s="43" t="str">
        <f t="shared" ref="AP11:AP41" si="14">IF(T11&gt;0,((((AJ11*AK11)+(AM11*AN11))/(T11*1000))*1000000),"no data")</f>
        <v>no data</v>
      </c>
      <c r="AQ11" s="40">
        <f t="shared" ref="AQ11:AQ33" si="15">R11/24</f>
        <v>152.875</v>
      </c>
      <c r="AR11" s="27">
        <v>0</v>
      </c>
      <c r="AS11" s="45">
        <v>0</v>
      </c>
      <c r="AT11" s="45">
        <v>0</v>
      </c>
      <c r="AU11" s="27">
        <v>0</v>
      </c>
      <c r="AV11" s="45">
        <v>0</v>
      </c>
      <c r="AW11" s="27">
        <v>0</v>
      </c>
      <c r="AX11" s="27">
        <v>14</v>
      </c>
      <c r="AY11" s="4"/>
      <c r="AZ11" s="46">
        <v>0</v>
      </c>
      <c r="BA11" s="46">
        <v>0</v>
      </c>
      <c r="BB11" s="46">
        <v>0</v>
      </c>
      <c r="BC11" s="46">
        <f t="shared" si="2"/>
        <v>0</v>
      </c>
      <c r="BD11" s="46" t="str">
        <f t="shared" si="3"/>
        <v>no data</v>
      </c>
      <c r="BE11" s="136">
        <f t="shared" si="4"/>
        <v>0</v>
      </c>
      <c r="BF11" s="48">
        <v>0</v>
      </c>
      <c r="BG11" s="49">
        <v>0</v>
      </c>
      <c r="BH11" s="50">
        <v>0</v>
      </c>
      <c r="BI11" s="51">
        <v>0</v>
      </c>
      <c r="BJ11" s="52">
        <v>0</v>
      </c>
      <c r="BK11" s="52">
        <v>0</v>
      </c>
      <c r="BL11" s="504">
        <v>996.9</v>
      </c>
      <c r="BM11" s="50">
        <v>50.1</v>
      </c>
      <c r="BN11" s="53">
        <v>0</v>
      </c>
      <c r="BO11" s="47">
        <v>0</v>
      </c>
      <c r="BP11" s="47">
        <v>0</v>
      </c>
      <c r="BQ11" s="15"/>
      <c r="BR11" s="46">
        <v>0</v>
      </c>
      <c r="BS11" s="46">
        <v>0</v>
      </c>
      <c r="BT11" s="56">
        <f t="shared" si="5"/>
        <v>0</v>
      </c>
      <c r="BU11" s="111">
        <f t="shared" si="6"/>
        <v>0</v>
      </c>
      <c r="BV11" s="137">
        <v>0</v>
      </c>
      <c r="BW11" s="137">
        <v>0</v>
      </c>
      <c r="BX11" s="47">
        <v>0</v>
      </c>
      <c r="BY11" s="516">
        <v>0</v>
      </c>
    </row>
    <row r="12" spans="1:78">
      <c r="A12" s="718"/>
      <c r="B12" s="24">
        <v>43071</v>
      </c>
      <c r="C12" s="25">
        <v>63.8</v>
      </c>
      <c r="D12" s="345">
        <v>0.58099999999999996</v>
      </c>
      <c r="E12" s="27">
        <v>82</v>
      </c>
      <c r="F12" s="27">
        <v>53</v>
      </c>
      <c r="G12" s="28">
        <v>0</v>
      </c>
      <c r="H12" s="28">
        <v>0</v>
      </c>
      <c r="I12" s="28">
        <v>0</v>
      </c>
      <c r="J12" s="28">
        <v>0</v>
      </c>
      <c r="K12" s="29">
        <v>0</v>
      </c>
      <c r="L12" s="29">
        <v>0</v>
      </c>
      <c r="M12" s="29">
        <v>0</v>
      </c>
      <c r="N12" s="29">
        <v>0</v>
      </c>
      <c r="O12" s="29">
        <v>0</v>
      </c>
      <c r="P12" s="29">
        <v>0</v>
      </c>
      <c r="Q12" s="29">
        <v>3702</v>
      </c>
      <c r="R12" s="30">
        <v>3669</v>
      </c>
      <c r="S12" s="30">
        <v>3669</v>
      </c>
      <c r="T12" s="31">
        <v>0</v>
      </c>
      <c r="U12" s="31">
        <v>0</v>
      </c>
      <c r="V12" s="28">
        <v>45</v>
      </c>
      <c r="W12" s="28">
        <v>1440</v>
      </c>
      <c r="X12" s="28">
        <v>48</v>
      </c>
      <c r="Y12" s="28">
        <v>1440</v>
      </c>
      <c r="Z12" s="28">
        <v>60</v>
      </c>
      <c r="AA12" s="27">
        <v>1440</v>
      </c>
      <c r="AB12" s="32">
        <f t="shared" si="7"/>
        <v>12</v>
      </c>
      <c r="AC12" s="33">
        <f t="shared" si="8"/>
        <v>-3669</v>
      </c>
      <c r="AD12" s="27">
        <v>0</v>
      </c>
      <c r="AE12" s="34" t="str">
        <f t="shared" si="9"/>
        <v>no data</v>
      </c>
      <c r="AF12" s="35">
        <f t="shared" si="10"/>
        <v>154.25</v>
      </c>
      <c r="AG12" s="34" t="str">
        <f t="shared" si="11"/>
        <v>no data</v>
      </c>
      <c r="AH12" s="36">
        <f t="shared" si="12"/>
        <v>0</v>
      </c>
      <c r="AI12" s="37" t="str">
        <f t="shared" si="13"/>
        <v>no data</v>
      </c>
      <c r="AJ12" s="83">
        <v>0</v>
      </c>
      <c r="AK12" s="58">
        <v>0</v>
      </c>
      <c r="AL12" s="40">
        <f t="shared" si="0"/>
        <v>0</v>
      </c>
      <c r="AM12" s="83">
        <v>0</v>
      </c>
      <c r="AN12" s="86">
        <v>0</v>
      </c>
      <c r="AO12" s="42">
        <f t="shared" si="1"/>
        <v>0</v>
      </c>
      <c r="AP12" s="43" t="str">
        <f t="shared" si="14"/>
        <v>no data</v>
      </c>
      <c r="AQ12" s="40">
        <f t="shared" si="15"/>
        <v>152.875</v>
      </c>
      <c r="AR12" s="27">
        <v>0</v>
      </c>
      <c r="AS12" s="45">
        <v>0</v>
      </c>
      <c r="AT12" s="45">
        <v>0</v>
      </c>
      <c r="AU12" s="27">
        <v>0</v>
      </c>
      <c r="AV12" s="45">
        <v>0</v>
      </c>
      <c r="AW12" s="27">
        <v>0</v>
      </c>
      <c r="AX12" s="27">
        <v>12</v>
      </c>
      <c r="AY12" s="4"/>
      <c r="AZ12" s="46">
        <v>0</v>
      </c>
      <c r="BA12" s="46">
        <v>0</v>
      </c>
      <c r="BB12" s="46">
        <v>0</v>
      </c>
      <c r="BC12" s="46">
        <f t="shared" si="2"/>
        <v>0</v>
      </c>
      <c r="BD12" s="46" t="str">
        <f t="shared" si="3"/>
        <v>no data</v>
      </c>
      <c r="BE12" s="136">
        <f t="shared" si="4"/>
        <v>0</v>
      </c>
      <c r="BF12" s="48">
        <v>0</v>
      </c>
      <c r="BG12" s="49">
        <v>0</v>
      </c>
      <c r="BH12" s="50">
        <v>0</v>
      </c>
      <c r="BI12" s="51">
        <v>0</v>
      </c>
      <c r="BJ12" s="52">
        <v>0</v>
      </c>
      <c r="BK12" s="52">
        <v>0</v>
      </c>
      <c r="BL12" s="504">
        <v>996.8</v>
      </c>
      <c r="BM12" s="50">
        <v>50.02</v>
      </c>
      <c r="BN12" s="53">
        <v>0</v>
      </c>
      <c r="BO12" s="47">
        <v>0</v>
      </c>
      <c r="BP12" s="47">
        <v>0</v>
      </c>
      <c r="BQ12" s="15"/>
      <c r="BR12" s="46">
        <v>0</v>
      </c>
      <c r="BS12" s="46">
        <v>0</v>
      </c>
      <c r="BT12" s="56">
        <f t="shared" si="5"/>
        <v>0</v>
      </c>
      <c r="BU12" s="111">
        <f t="shared" si="6"/>
        <v>0</v>
      </c>
      <c r="BV12" s="137">
        <v>0</v>
      </c>
      <c r="BW12" s="137">
        <v>0</v>
      </c>
      <c r="BX12" s="47">
        <v>0</v>
      </c>
      <c r="BY12" s="516">
        <v>0</v>
      </c>
    </row>
    <row r="13" spans="1:78">
      <c r="A13" s="728" t="s">
        <v>188</v>
      </c>
      <c r="B13" s="423">
        <v>43072</v>
      </c>
      <c r="C13" s="424">
        <v>62</v>
      </c>
      <c r="D13" s="425">
        <v>0.62</v>
      </c>
      <c r="E13" s="426">
        <v>76</v>
      </c>
      <c r="F13" s="426">
        <v>54</v>
      </c>
      <c r="G13" s="427">
        <v>0</v>
      </c>
      <c r="H13" s="427">
        <v>0</v>
      </c>
      <c r="I13" s="427">
        <v>0</v>
      </c>
      <c r="J13" s="427">
        <v>0</v>
      </c>
      <c r="K13" s="428">
        <v>0</v>
      </c>
      <c r="L13" s="428">
        <v>0</v>
      </c>
      <c r="M13" s="428">
        <v>0</v>
      </c>
      <c r="N13" s="428">
        <v>0</v>
      </c>
      <c r="O13" s="428">
        <v>0</v>
      </c>
      <c r="P13" s="428">
        <v>0</v>
      </c>
      <c r="Q13" s="429">
        <v>3707</v>
      </c>
      <c r="R13" s="430">
        <v>3669</v>
      </c>
      <c r="S13" s="430">
        <v>3669</v>
      </c>
      <c r="T13" s="431">
        <v>0</v>
      </c>
      <c r="U13" s="431">
        <v>0</v>
      </c>
      <c r="V13" s="426">
        <v>45</v>
      </c>
      <c r="W13" s="426">
        <v>1440</v>
      </c>
      <c r="X13" s="426">
        <v>48</v>
      </c>
      <c r="Y13" s="426">
        <v>1440</v>
      </c>
      <c r="Z13" s="426">
        <v>60</v>
      </c>
      <c r="AA13" s="426">
        <v>1440</v>
      </c>
      <c r="AB13" s="432">
        <f t="shared" si="7"/>
        <v>12</v>
      </c>
      <c r="AC13" s="433">
        <f t="shared" si="8"/>
        <v>-3669</v>
      </c>
      <c r="AD13" s="426">
        <v>0</v>
      </c>
      <c r="AE13" s="434" t="str">
        <f t="shared" si="9"/>
        <v>no data</v>
      </c>
      <c r="AF13" s="435">
        <f t="shared" si="10"/>
        <v>154.45833333333334</v>
      </c>
      <c r="AG13" s="434" t="str">
        <f t="shared" si="11"/>
        <v>no data</v>
      </c>
      <c r="AH13" s="436">
        <f t="shared" si="12"/>
        <v>0</v>
      </c>
      <c r="AI13" s="437" t="str">
        <f t="shared" si="13"/>
        <v>no data</v>
      </c>
      <c r="AJ13" s="83">
        <v>0</v>
      </c>
      <c r="AK13" s="84">
        <v>0</v>
      </c>
      <c r="AL13" s="440">
        <f t="shared" si="0"/>
        <v>0</v>
      </c>
      <c r="AM13" s="83">
        <v>0</v>
      </c>
      <c r="AN13" s="86">
        <v>0</v>
      </c>
      <c r="AO13" s="442">
        <f t="shared" si="1"/>
        <v>0</v>
      </c>
      <c r="AP13" s="443" t="str">
        <f t="shared" si="14"/>
        <v>no data</v>
      </c>
      <c r="AQ13" s="444">
        <f t="shared" si="15"/>
        <v>152.875</v>
      </c>
      <c r="AR13" s="445">
        <v>0</v>
      </c>
      <c r="AS13" s="426">
        <v>0</v>
      </c>
      <c r="AT13" s="446">
        <v>0</v>
      </c>
      <c r="AU13" s="446">
        <v>0</v>
      </c>
      <c r="AV13" s="426">
        <v>0</v>
      </c>
      <c r="AW13" s="446">
        <v>0</v>
      </c>
      <c r="AX13" s="426">
        <v>12</v>
      </c>
      <c r="AY13" s="4"/>
      <c r="AZ13" s="426">
        <v>0</v>
      </c>
      <c r="BA13" s="426">
        <v>0</v>
      </c>
      <c r="BB13" s="426">
        <v>0</v>
      </c>
      <c r="BC13" s="447">
        <f t="shared" si="2"/>
        <v>0</v>
      </c>
      <c r="BD13" s="448" t="str">
        <f t="shared" si="3"/>
        <v>no data</v>
      </c>
      <c r="BE13" s="449">
        <f t="shared" si="4"/>
        <v>0</v>
      </c>
      <c r="BF13" s="450">
        <v>0</v>
      </c>
      <c r="BG13" s="451">
        <v>0</v>
      </c>
      <c r="BH13" s="449">
        <v>0</v>
      </c>
      <c r="BI13" s="447">
        <v>0</v>
      </c>
      <c r="BJ13" s="447">
        <v>0</v>
      </c>
      <c r="BK13" s="447">
        <v>0</v>
      </c>
      <c r="BL13" s="447">
        <v>998.4</v>
      </c>
      <c r="BM13" s="449">
        <v>50.05</v>
      </c>
      <c r="BN13" s="452">
        <v>0</v>
      </c>
      <c r="BO13" s="453">
        <v>0</v>
      </c>
      <c r="BP13" s="453">
        <v>0</v>
      </c>
      <c r="BQ13" s="15"/>
      <c r="BR13" s="455">
        <v>0</v>
      </c>
      <c r="BS13" s="455">
        <v>0</v>
      </c>
      <c r="BT13" s="456">
        <f t="shared" si="5"/>
        <v>0</v>
      </c>
      <c r="BU13" s="457">
        <f t="shared" si="6"/>
        <v>0</v>
      </c>
      <c r="BV13" s="503">
        <v>0</v>
      </c>
      <c r="BW13" s="503">
        <v>0</v>
      </c>
      <c r="BX13" s="449">
        <v>0</v>
      </c>
      <c r="BY13" s="449">
        <v>0</v>
      </c>
      <c r="BZ13" s="412"/>
    </row>
    <row r="14" spans="1:78">
      <c r="A14" s="728"/>
      <c r="B14" s="423">
        <v>43073</v>
      </c>
      <c r="C14" s="458">
        <v>62</v>
      </c>
      <c r="D14" s="459">
        <v>0.56200000000000006</v>
      </c>
      <c r="E14" s="460">
        <v>77</v>
      </c>
      <c r="F14" s="460">
        <v>33</v>
      </c>
      <c r="G14" s="461">
        <v>0</v>
      </c>
      <c r="H14" s="461">
        <v>0</v>
      </c>
      <c r="I14" s="461">
        <v>0</v>
      </c>
      <c r="J14" s="461">
        <v>0</v>
      </c>
      <c r="K14" s="462">
        <v>0</v>
      </c>
      <c r="L14" s="462">
        <v>0</v>
      </c>
      <c r="M14" s="462">
        <v>0</v>
      </c>
      <c r="N14" s="462">
        <v>0</v>
      </c>
      <c r="O14" s="462">
        <v>0</v>
      </c>
      <c r="P14" s="462">
        <v>0</v>
      </c>
      <c r="Q14" s="463">
        <v>3706</v>
      </c>
      <c r="R14" s="464">
        <v>3671</v>
      </c>
      <c r="S14" s="464">
        <v>3671</v>
      </c>
      <c r="T14" s="465">
        <v>0</v>
      </c>
      <c r="U14" s="465">
        <v>0</v>
      </c>
      <c r="V14" s="460">
        <v>45</v>
      </c>
      <c r="W14" s="460">
        <v>1440</v>
      </c>
      <c r="X14" s="460">
        <v>48</v>
      </c>
      <c r="Y14" s="460">
        <v>1440</v>
      </c>
      <c r="Z14" s="460">
        <v>60</v>
      </c>
      <c r="AA14" s="460">
        <v>1440</v>
      </c>
      <c r="AB14" s="432">
        <f t="shared" si="7"/>
        <v>14</v>
      </c>
      <c r="AC14" s="467">
        <f t="shared" si="8"/>
        <v>-3671</v>
      </c>
      <c r="AD14" s="460">
        <v>0</v>
      </c>
      <c r="AE14" s="468" t="str">
        <f t="shared" si="9"/>
        <v>no data</v>
      </c>
      <c r="AF14" s="469">
        <f t="shared" si="10"/>
        <v>154.41666666666666</v>
      </c>
      <c r="AG14" s="468" t="str">
        <f t="shared" si="11"/>
        <v>no data</v>
      </c>
      <c r="AH14" s="470">
        <f t="shared" si="12"/>
        <v>0</v>
      </c>
      <c r="AI14" s="471" t="str">
        <f t="shared" si="13"/>
        <v>no data</v>
      </c>
      <c r="AJ14" s="83">
        <v>0</v>
      </c>
      <c r="AK14" s="84">
        <v>0</v>
      </c>
      <c r="AL14" s="473">
        <f t="shared" si="0"/>
        <v>0</v>
      </c>
      <c r="AM14" s="83">
        <v>0</v>
      </c>
      <c r="AN14" s="86">
        <v>0</v>
      </c>
      <c r="AO14" s="474">
        <f t="shared" si="1"/>
        <v>0</v>
      </c>
      <c r="AP14" s="475" t="str">
        <f t="shared" si="14"/>
        <v>no data</v>
      </c>
      <c r="AQ14" s="476">
        <f t="shared" si="15"/>
        <v>152.95833333333334</v>
      </c>
      <c r="AR14" s="477">
        <v>0</v>
      </c>
      <c r="AS14" s="460">
        <v>0</v>
      </c>
      <c r="AT14" s="478">
        <v>0</v>
      </c>
      <c r="AU14" s="478">
        <v>0</v>
      </c>
      <c r="AV14" s="460">
        <v>0</v>
      </c>
      <c r="AW14" s="478">
        <v>0</v>
      </c>
      <c r="AX14" s="460">
        <v>14</v>
      </c>
      <c r="AY14" s="4"/>
      <c r="AZ14" s="460">
        <v>0</v>
      </c>
      <c r="BA14" s="460">
        <v>0</v>
      </c>
      <c r="BB14" s="460">
        <v>0</v>
      </c>
      <c r="BC14" s="479">
        <f t="shared" si="2"/>
        <v>0</v>
      </c>
      <c r="BD14" s="480" t="str">
        <f t="shared" si="3"/>
        <v>no data</v>
      </c>
      <c r="BE14" s="481">
        <f t="shared" si="4"/>
        <v>0</v>
      </c>
      <c r="BF14" s="482">
        <v>0</v>
      </c>
      <c r="BG14" s="457">
        <v>0</v>
      </c>
      <c r="BH14" s="481">
        <v>0</v>
      </c>
      <c r="BI14" s="479">
        <v>0</v>
      </c>
      <c r="BJ14" s="479">
        <v>0</v>
      </c>
      <c r="BK14" s="479">
        <v>0</v>
      </c>
      <c r="BL14" s="483">
        <v>998</v>
      </c>
      <c r="BM14" s="483">
        <v>50.1</v>
      </c>
      <c r="BN14" s="484">
        <v>0</v>
      </c>
      <c r="BO14" s="481">
        <v>0</v>
      </c>
      <c r="BP14" s="481">
        <v>0</v>
      </c>
      <c r="BQ14" s="15"/>
      <c r="BR14" s="479">
        <v>0</v>
      </c>
      <c r="BS14" s="479">
        <v>0</v>
      </c>
      <c r="BT14" s="486">
        <f t="shared" si="5"/>
        <v>0</v>
      </c>
      <c r="BU14" s="457">
        <f t="shared" si="6"/>
        <v>0</v>
      </c>
      <c r="BV14" s="481">
        <v>0</v>
      </c>
      <c r="BW14" s="505">
        <v>0</v>
      </c>
      <c r="BX14" s="505">
        <v>0</v>
      </c>
      <c r="BY14" s="505">
        <v>0</v>
      </c>
    </row>
    <row r="15" spans="1:78">
      <c r="A15" s="728"/>
      <c r="B15" s="423">
        <v>43074</v>
      </c>
      <c r="C15" s="458">
        <v>60.1</v>
      </c>
      <c r="D15" s="459">
        <v>0.38400000000000001</v>
      </c>
      <c r="E15" s="460">
        <v>77</v>
      </c>
      <c r="F15" s="460">
        <v>52</v>
      </c>
      <c r="G15" s="461">
        <v>0</v>
      </c>
      <c r="H15" s="461">
        <v>0</v>
      </c>
      <c r="I15" s="461">
        <v>3</v>
      </c>
      <c r="J15" s="461">
        <v>47</v>
      </c>
      <c r="K15" s="462">
        <v>0</v>
      </c>
      <c r="L15" s="462">
        <v>0</v>
      </c>
      <c r="M15" s="462">
        <v>0</v>
      </c>
      <c r="N15" s="462">
        <v>0</v>
      </c>
      <c r="O15" s="462">
        <v>0</v>
      </c>
      <c r="P15" s="462">
        <v>0</v>
      </c>
      <c r="Q15" s="463">
        <v>3710</v>
      </c>
      <c r="R15" s="464">
        <v>2971</v>
      </c>
      <c r="S15" s="464">
        <v>2971</v>
      </c>
      <c r="T15" s="465">
        <v>341</v>
      </c>
      <c r="U15" s="465">
        <v>359</v>
      </c>
      <c r="V15" s="460">
        <v>45</v>
      </c>
      <c r="W15" s="460">
        <v>1440</v>
      </c>
      <c r="X15" s="460">
        <v>51</v>
      </c>
      <c r="Y15" s="460">
        <v>1048</v>
      </c>
      <c r="Z15" s="460">
        <v>60</v>
      </c>
      <c r="AA15" s="460">
        <v>1195</v>
      </c>
      <c r="AB15" s="432">
        <f t="shared" si="7"/>
        <v>28</v>
      </c>
      <c r="AC15" s="467">
        <f t="shared" si="8"/>
        <v>-2630</v>
      </c>
      <c r="AD15" s="460">
        <v>73</v>
      </c>
      <c r="AE15" s="468">
        <f t="shared" si="9"/>
        <v>0.20490867579908675</v>
      </c>
      <c r="AF15" s="469">
        <f t="shared" si="10"/>
        <v>154.58333333333334</v>
      </c>
      <c r="AG15" s="468">
        <f t="shared" si="11"/>
        <v>9.1913746630727766E-2</v>
      </c>
      <c r="AH15" s="470">
        <f t="shared" si="12"/>
        <v>0.15443376068376075</v>
      </c>
      <c r="AI15" s="471">
        <f t="shared" si="13"/>
        <v>9.3536324786324732E-2</v>
      </c>
      <c r="AJ15" s="83">
        <v>2.6429999999999998</v>
      </c>
      <c r="AK15" s="84">
        <v>143.63999999999999</v>
      </c>
      <c r="AL15" s="473">
        <f t="shared" si="0"/>
        <v>379.64051999999992</v>
      </c>
      <c r="AM15" s="83">
        <v>2.9870000000000001</v>
      </c>
      <c r="AN15" s="86">
        <v>954</v>
      </c>
      <c r="AO15" s="474">
        <f t="shared" si="1"/>
        <v>2849.598</v>
      </c>
      <c r="AP15" s="475">
        <f t="shared" si="14"/>
        <v>9469.9076832844567</v>
      </c>
      <c r="AQ15" s="480">
        <f t="shared" si="15"/>
        <v>123.79166666666667</v>
      </c>
      <c r="AR15" s="487">
        <v>0</v>
      </c>
      <c r="AS15" s="460">
        <v>0</v>
      </c>
      <c r="AT15" s="478">
        <v>25</v>
      </c>
      <c r="AU15" s="478">
        <v>165</v>
      </c>
      <c r="AV15" s="460">
        <v>39</v>
      </c>
      <c r="AW15" s="478">
        <v>245</v>
      </c>
      <c r="AX15" s="460">
        <v>10</v>
      </c>
      <c r="AY15" s="4"/>
      <c r="AZ15" s="460">
        <v>0</v>
      </c>
      <c r="BA15" s="460">
        <v>273</v>
      </c>
      <c r="BB15" s="460">
        <v>86</v>
      </c>
      <c r="BC15" s="479">
        <f t="shared" si="2"/>
        <v>273</v>
      </c>
      <c r="BD15" s="480">
        <f t="shared" si="3"/>
        <v>9469.9076832844567</v>
      </c>
      <c r="BE15" s="481">
        <f t="shared" si="4"/>
        <v>3.5833333333333335</v>
      </c>
      <c r="BF15" s="482">
        <v>0</v>
      </c>
      <c r="BG15" s="457">
        <v>7.3999999999999996E-2</v>
      </c>
      <c r="BH15" s="481">
        <v>0</v>
      </c>
      <c r="BI15" s="479">
        <v>0</v>
      </c>
      <c r="BJ15" s="479">
        <v>21.8</v>
      </c>
      <c r="BK15" s="479">
        <v>34.200000000000003</v>
      </c>
      <c r="BL15" s="483">
        <v>999</v>
      </c>
      <c r="BM15" s="483">
        <v>50.07</v>
      </c>
      <c r="BN15" s="484">
        <v>0.93340000000000001</v>
      </c>
      <c r="BO15" s="481">
        <v>0</v>
      </c>
      <c r="BP15" s="481">
        <v>84.97</v>
      </c>
      <c r="BQ15" s="15"/>
      <c r="BR15" s="479">
        <v>0</v>
      </c>
      <c r="BS15" s="479">
        <v>13607</v>
      </c>
      <c r="BT15" s="486">
        <f t="shared" si="5"/>
        <v>13607</v>
      </c>
      <c r="BU15" s="457">
        <f t="shared" si="6"/>
        <v>7.3999999999999996E-2</v>
      </c>
      <c r="BV15" s="481">
        <v>0</v>
      </c>
      <c r="BW15" s="481">
        <v>3.78</v>
      </c>
      <c r="BX15" s="481">
        <v>0</v>
      </c>
      <c r="BY15" s="481">
        <v>0</v>
      </c>
    </row>
    <row r="16" spans="1:78">
      <c r="A16" s="728"/>
      <c r="B16" s="423">
        <v>43075</v>
      </c>
      <c r="C16" s="458">
        <v>58.4</v>
      </c>
      <c r="D16" s="459">
        <v>0.44</v>
      </c>
      <c r="E16" s="488">
        <v>75</v>
      </c>
      <c r="F16" s="488">
        <v>46</v>
      </c>
      <c r="G16" s="461">
        <v>0</v>
      </c>
      <c r="H16" s="461">
        <v>0</v>
      </c>
      <c r="I16" s="461">
        <v>24</v>
      </c>
      <c r="J16" s="461">
        <v>0</v>
      </c>
      <c r="K16" s="462">
        <v>0</v>
      </c>
      <c r="L16" s="462">
        <v>0</v>
      </c>
      <c r="M16" s="462">
        <v>0</v>
      </c>
      <c r="N16" s="462">
        <v>0</v>
      </c>
      <c r="O16" s="462">
        <v>0</v>
      </c>
      <c r="P16" s="462">
        <v>0</v>
      </c>
      <c r="Q16" s="463">
        <v>3712</v>
      </c>
      <c r="R16" s="464">
        <v>1747</v>
      </c>
      <c r="S16" s="464">
        <v>1747</v>
      </c>
      <c r="T16" s="465">
        <v>1719</v>
      </c>
      <c r="U16" s="465">
        <v>1785</v>
      </c>
      <c r="V16" s="460">
        <v>45</v>
      </c>
      <c r="W16" s="488">
        <v>1440</v>
      </c>
      <c r="X16" s="488">
        <v>50</v>
      </c>
      <c r="Y16" s="488">
        <v>0</v>
      </c>
      <c r="Z16" s="488">
        <v>60</v>
      </c>
      <c r="AA16" s="488">
        <v>0</v>
      </c>
      <c r="AB16" s="432">
        <f t="shared" si="7"/>
        <v>66</v>
      </c>
      <c r="AC16" s="467">
        <f t="shared" si="8"/>
        <v>-28</v>
      </c>
      <c r="AD16" s="460">
        <v>75</v>
      </c>
      <c r="AE16" s="468">
        <f t="shared" si="9"/>
        <v>0.9916666666666667</v>
      </c>
      <c r="AF16" s="469">
        <f t="shared" si="10"/>
        <v>154.66666666666666</v>
      </c>
      <c r="AG16" s="468">
        <f t="shared" si="11"/>
        <v>0.46309267241379309</v>
      </c>
      <c r="AH16" s="470">
        <f t="shared" si="12"/>
        <v>0.70967741935483875</v>
      </c>
      <c r="AI16" s="471">
        <f t="shared" si="13"/>
        <v>0.47741935483870968</v>
      </c>
      <c r="AJ16" s="83">
        <v>11.59</v>
      </c>
      <c r="AK16" s="84">
        <v>139.01</v>
      </c>
      <c r="AL16" s="473">
        <f t="shared" si="0"/>
        <v>1611.1258999999998</v>
      </c>
      <c r="AM16" s="83">
        <v>13.994</v>
      </c>
      <c r="AN16" s="86">
        <v>952</v>
      </c>
      <c r="AO16" s="474">
        <f t="shared" si="1"/>
        <v>13322.288</v>
      </c>
      <c r="AP16" s="475">
        <f t="shared" si="14"/>
        <v>8687.2681210005812</v>
      </c>
      <c r="AQ16" s="473">
        <f t="shared" si="15"/>
        <v>72.791666666666671</v>
      </c>
      <c r="AR16" s="460">
        <v>0</v>
      </c>
      <c r="AS16" s="478">
        <v>0</v>
      </c>
      <c r="AT16" s="478">
        <v>0</v>
      </c>
      <c r="AU16" s="460">
        <v>0</v>
      </c>
      <c r="AV16" s="478">
        <v>36</v>
      </c>
      <c r="AW16" s="460">
        <v>1440</v>
      </c>
      <c r="AX16" s="460">
        <v>0</v>
      </c>
      <c r="AY16" s="4"/>
      <c r="AZ16" s="479">
        <v>0</v>
      </c>
      <c r="BA16" s="479">
        <v>1208</v>
      </c>
      <c r="BB16" s="489">
        <v>577</v>
      </c>
      <c r="BC16" s="479">
        <f t="shared" si="2"/>
        <v>1208</v>
      </c>
      <c r="BD16" s="481">
        <f t="shared" si="3"/>
        <v>8687.2681210005812</v>
      </c>
      <c r="BE16" s="481">
        <f t="shared" si="4"/>
        <v>24.041666666666668</v>
      </c>
      <c r="BF16" s="482">
        <v>0</v>
      </c>
      <c r="BG16" s="457">
        <v>0.76400000000000001</v>
      </c>
      <c r="BH16" s="481">
        <v>0</v>
      </c>
      <c r="BI16" s="479">
        <v>0</v>
      </c>
      <c r="BJ16" s="479">
        <v>24.5</v>
      </c>
      <c r="BK16" s="479">
        <v>33.5</v>
      </c>
      <c r="BL16" s="483">
        <v>999.3</v>
      </c>
      <c r="BM16" s="483">
        <v>50.05</v>
      </c>
      <c r="BN16" s="490">
        <v>0.93640000000000001</v>
      </c>
      <c r="BO16" s="481">
        <v>0</v>
      </c>
      <c r="BP16" s="481">
        <v>85.2</v>
      </c>
      <c r="BQ16" s="15"/>
      <c r="BR16" s="479">
        <v>0</v>
      </c>
      <c r="BS16" s="479">
        <v>11760</v>
      </c>
      <c r="BT16" s="486">
        <f t="shared" si="5"/>
        <v>11760</v>
      </c>
      <c r="BU16" s="457">
        <f t="shared" si="6"/>
        <v>0.76400000000000001</v>
      </c>
      <c r="BV16" s="481">
        <v>0</v>
      </c>
      <c r="BW16" s="481">
        <v>24</v>
      </c>
      <c r="BX16" s="481">
        <v>0</v>
      </c>
      <c r="BY16" s="481">
        <v>0</v>
      </c>
    </row>
    <row r="17" spans="1:77">
      <c r="A17" s="728"/>
      <c r="B17" s="423">
        <v>43076</v>
      </c>
      <c r="C17" s="458">
        <v>60.91</v>
      </c>
      <c r="D17" s="459">
        <v>0.4536</v>
      </c>
      <c r="E17" s="460">
        <v>79</v>
      </c>
      <c r="F17" s="460">
        <v>45</v>
      </c>
      <c r="G17" s="460">
        <v>0</v>
      </c>
      <c r="H17" s="460">
        <v>0</v>
      </c>
      <c r="I17" s="460">
        <v>21</v>
      </c>
      <c r="J17" s="460">
        <v>55</v>
      </c>
      <c r="K17" s="462">
        <v>0</v>
      </c>
      <c r="L17" s="462">
        <v>0</v>
      </c>
      <c r="M17" s="462">
        <v>0</v>
      </c>
      <c r="N17" s="462">
        <v>0</v>
      </c>
      <c r="O17" s="462">
        <v>0</v>
      </c>
      <c r="P17" s="462">
        <v>0</v>
      </c>
      <c r="Q17" s="463">
        <v>3704</v>
      </c>
      <c r="R17" s="464">
        <v>1932</v>
      </c>
      <c r="S17" s="464">
        <v>1932</v>
      </c>
      <c r="T17" s="465">
        <v>1549</v>
      </c>
      <c r="U17" s="465">
        <v>1607</v>
      </c>
      <c r="V17" s="460">
        <v>45</v>
      </c>
      <c r="W17" s="460">
        <v>1440</v>
      </c>
      <c r="X17" s="460">
        <v>50</v>
      </c>
      <c r="Y17" s="460">
        <v>125</v>
      </c>
      <c r="Z17" s="460">
        <v>60</v>
      </c>
      <c r="AA17" s="460">
        <v>129</v>
      </c>
      <c r="AB17" s="432">
        <f t="shared" si="7"/>
        <v>60</v>
      </c>
      <c r="AC17" s="467">
        <f t="shared" si="8"/>
        <v>-383</v>
      </c>
      <c r="AD17" s="460">
        <v>75</v>
      </c>
      <c r="AE17" s="468">
        <f t="shared" si="9"/>
        <v>0.89277777777777778</v>
      </c>
      <c r="AF17" s="469">
        <f t="shared" si="10"/>
        <v>154.33333333333334</v>
      </c>
      <c r="AG17" s="468">
        <f t="shared" si="11"/>
        <v>0.41819654427645786</v>
      </c>
      <c r="AH17" s="470">
        <f t="shared" si="12"/>
        <v>0.64699820788530471</v>
      </c>
      <c r="AI17" s="471">
        <f t="shared" si="13"/>
        <v>0.42201164874551977</v>
      </c>
      <c r="AJ17" s="83">
        <v>10.55</v>
      </c>
      <c r="AK17" s="84">
        <v>136.54</v>
      </c>
      <c r="AL17" s="473">
        <f t="shared" si="0"/>
        <v>1440.4970000000001</v>
      </c>
      <c r="AM17" s="83">
        <v>13.749000000000001</v>
      </c>
      <c r="AN17" s="86">
        <v>956</v>
      </c>
      <c r="AO17" s="474">
        <f t="shared" si="1"/>
        <v>13144.044</v>
      </c>
      <c r="AP17" s="475">
        <f t="shared" si="14"/>
        <v>9415.4557779212391</v>
      </c>
      <c r="AQ17" s="473">
        <f t="shared" si="15"/>
        <v>80.5</v>
      </c>
      <c r="AR17" s="460">
        <v>0</v>
      </c>
      <c r="AS17" s="460">
        <v>0</v>
      </c>
      <c r="AT17" s="460">
        <v>19</v>
      </c>
      <c r="AU17" s="460">
        <v>21</v>
      </c>
      <c r="AV17" s="460">
        <v>38</v>
      </c>
      <c r="AW17" s="460">
        <v>1311</v>
      </c>
      <c r="AX17" s="460">
        <v>2</v>
      </c>
      <c r="AY17" s="4"/>
      <c r="AZ17" s="479">
        <v>0</v>
      </c>
      <c r="BA17" s="479">
        <v>1083</v>
      </c>
      <c r="BB17" s="479">
        <v>524</v>
      </c>
      <c r="BC17" s="479">
        <f t="shared" si="2"/>
        <v>1083</v>
      </c>
      <c r="BD17" s="481">
        <f t="shared" si="3"/>
        <v>9415.4557779212391</v>
      </c>
      <c r="BE17" s="481">
        <f t="shared" si="4"/>
        <v>21.833333333333332</v>
      </c>
      <c r="BF17" s="482">
        <v>0</v>
      </c>
      <c r="BG17" s="457">
        <v>0.70699999999999996</v>
      </c>
      <c r="BH17" s="481">
        <v>0</v>
      </c>
      <c r="BI17" s="479">
        <v>0</v>
      </c>
      <c r="BJ17" s="479">
        <v>21.87</v>
      </c>
      <c r="BK17" s="479">
        <v>29.78</v>
      </c>
      <c r="BL17" s="483">
        <v>999.08</v>
      </c>
      <c r="BM17" s="483">
        <v>50.05</v>
      </c>
      <c r="BN17" s="490">
        <v>0.93700000000000006</v>
      </c>
      <c r="BO17" s="481">
        <v>0</v>
      </c>
      <c r="BP17" s="481">
        <v>85.18</v>
      </c>
      <c r="BQ17" s="15"/>
      <c r="BR17" s="479">
        <v>0</v>
      </c>
      <c r="BS17" s="479">
        <v>11746</v>
      </c>
      <c r="BT17" s="486">
        <f t="shared" si="5"/>
        <v>11746</v>
      </c>
      <c r="BU17" s="457">
        <f t="shared" si="6"/>
        <v>0.70699999999999996</v>
      </c>
      <c r="BV17" s="481">
        <v>0</v>
      </c>
      <c r="BW17" s="481">
        <v>21.57</v>
      </c>
      <c r="BX17" s="481">
        <v>0</v>
      </c>
      <c r="BY17" s="481">
        <v>2</v>
      </c>
    </row>
    <row r="18" spans="1:77">
      <c r="A18" s="728"/>
      <c r="B18" s="423">
        <v>43077</v>
      </c>
      <c r="C18" s="458">
        <v>62</v>
      </c>
      <c r="D18" s="459">
        <v>0.50800000000000001</v>
      </c>
      <c r="E18" s="460">
        <v>82</v>
      </c>
      <c r="F18" s="460">
        <v>48</v>
      </c>
      <c r="G18" s="460">
        <v>0</v>
      </c>
      <c r="H18" s="460">
        <v>0</v>
      </c>
      <c r="I18" s="460">
        <v>0</v>
      </c>
      <c r="J18" s="460">
        <v>0</v>
      </c>
      <c r="K18" s="462">
        <v>0</v>
      </c>
      <c r="L18" s="462">
        <v>0</v>
      </c>
      <c r="M18" s="462">
        <v>0</v>
      </c>
      <c r="N18" s="462">
        <v>0</v>
      </c>
      <c r="O18" s="462">
        <v>0</v>
      </c>
      <c r="P18" s="462">
        <v>0</v>
      </c>
      <c r="Q18" s="463">
        <v>3704</v>
      </c>
      <c r="R18" s="464">
        <v>3670</v>
      </c>
      <c r="S18" s="464">
        <v>3670</v>
      </c>
      <c r="T18" s="465">
        <v>0</v>
      </c>
      <c r="U18" s="465">
        <v>0</v>
      </c>
      <c r="V18" s="460">
        <v>45</v>
      </c>
      <c r="W18" s="460">
        <v>1440</v>
      </c>
      <c r="X18" s="460">
        <v>50</v>
      </c>
      <c r="Y18" s="460">
        <v>1440</v>
      </c>
      <c r="Z18" s="460">
        <v>60</v>
      </c>
      <c r="AA18" s="460">
        <v>1440</v>
      </c>
      <c r="AB18" s="432">
        <f t="shared" si="7"/>
        <v>16</v>
      </c>
      <c r="AC18" s="467">
        <f t="shared" si="8"/>
        <v>-3670</v>
      </c>
      <c r="AD18" s="460">
        <v>0</v>
      </c>
      <c r="AE18" s="468" t="str">
        <f t="shared" si="9"/>
        <v>no data</v>
      </c>
      <c r="AF18" s="469">
        <f t="shared" si="10"/>
        <v>154.33333333333334</v>
      </c>
      <c r="AG18" s="468" t="str">
        <f t="shared" si="11"/>
        <v>no data</v>
      </c>
      <c r="AH18" s="470">
        <f t="shared" si="12"/>
        <v>0</v>
      </c>
      <c r="AI18" s="471" t="str">
        <f t="shared" si="13"/>
        <v>no data</v>
      </c>
      <c r="AJ18" s="83">
        <v>0</v>
      </c>
      <c r="AK18" s="84">
        <v>0</v>
      </c>
      <c r="AL18" s="473">
        <f t="shared" si="0"/>
        <v>0</v>
      </c>
      <c r="AM18" s="83">
        <v>0</v>
      </c>
      <c r="AN18" s="86">
        <v>0</v>
      </c>
      <c r="AO18" s="474">
        <f t="shared" si="1"/>
        <v>0</v>
      </c>
      <c r="AP18" s="475" t="str">
        <f t="shared" si="14"/>
        <v>no data</v>
      </c>
      <c r="AQ18" s="473">
        <f t="shared" si="15"/>
        <v>152.91666666666666</v>
      </c>
      <c r="AR18" s="460">
        <v>0</v>
      </c>
      <c r="AS18" s="460">
        <v>0</v>
      </c>
      <c r="AT18" s="460">
        <v>0</v>
      </c>
      <c r="AU18" s="460">
        <v>0</v>
      </c>
      <c r="AV18" s="460">
        <v>0</v>
      </c>
      <c r="AW18" s="460">
        <v>0</v>
      </c>
      <c r="AX18" s="460">
        <v>16</v>
      </c>
      <c r="AY18" s="4"/>
      <c r="AZ18" s="479">
        <v>0</v>
      </c>
      <c r="BA18" s="479">
        <v>0</v>
      </c>
      <c r="BB18" s="479">
        <v>0</v>
      </c>
      <c r="BC18" s="479">
        <f t="shared" si="2"/>
        <v>0</v>
      </c>
      <c r="BD18" s="481" t="str">
        <f t="shared" si="3"/>
        <v>no data</v>
      </c>
      <c r="BE18" s="481">
        <f t="shared" si="4"/>
        <v>0</v>
      </c>
      <c r="BF18" s="482">
        <v>0</v>
      </c>
      <c r="BG18" s="457">
        <v>0</v>
      </c>
      <c r="BH18" s="481">
        <v>0</v>
      </c>
      <c r="BI18" s="479">
        <v>0</v>
      </c>
      <c r="BJ18" s="479">
        <v>0</v>
      </c>
      <c r="BK18" s="479">
        <v>0</v>
      </c>
      <c r="BL18" s="483">
        <v>999.2</v>
      </c>
      <c r="BM18" s="483">
        <v>50.09</v>
      </c>
      <c r="BN18" s="490">
        <v>0</v>
      </c>
      <c r="BO18" s="481">
        <v>0</v>
      </c>
      <c r="BP18" s="491">
        <v>0</v>
      </c>
      <c r="BQ18" s="15"/>
      <c r="BR18" s="479">
        <v>0</v>
      </c>
      <c r="BS18" s="479">
        <v>0</v>
      </c>
      <c r="BT18" s="486">
        <f t="shared" si="5"/>
        <v>0</v>
      </c>
      <c r="BU18" s="457">
        <f t="shared" si="6"/>
        <v>0</v>
      </c>
      <c r="BV18" s="481">
        <v>0</v>
      </c>
      <c r="BW18" s="481">
        <v>0</v>
      </c>
      <c r="BX18" s="481">
        <v>0</v>
      </c>
      <c r="BY18" s="481">
        <v>0</v>
      </c>
    </row>
    <row r="19" spans="1:77">
      <c r="A19" s="728"/>
      <c r="B19" s="423">
        <v>43078</v>
      </c>
      <c r="C19" s="458">
        <v>60.6</v>
      </c>
      <c r="D19" s="459">
        <v>0.54800000000000004</v>
      </c>
      <c r="E19" s="460">
        <v>77</v>
      </c>
      <c r="F19" s="460">
        <v>49</v>
      </c>
      <c r="G19" s="460">
        <v>0</v>
      </c>
      <c r="H19" s="460">
        <v>0</v>
      </c>
      <c r="I19" s="460">
        <v>0</v>
      </c>
      <c r="J19" s="460">
        <v>0</v>
      </c>
      <c r="K19" s="460">
        <v>0</v>
      </c>
      <c r="L19" s="460">
        <v>0</v>
      </c>
      <c r="M19" s="492">
        <v>0</v>
      </c>
      <c r="N19" s="492">
        <v>0</v>
      </c>
      <c r="O19" s="492">
        <v>0</v>
      </c>
      <c r="P19" s="492">
        <v>0</v>
      </c>
      <c r="Q19" s="463">
        <v>3708</v>
      </c>
      <c r="R19" s="464">
        <v>3671</v>
      </c>
      <c r="S19" s="464">
        <v>3671</v>
      </c>
      <c r="T19" s="465">
        <v>0</v>
      </c>
      <c r="U19" s="465">
        <v>0</v>
      </c>
      <c r="V19" s="460">
        <v>45</v>
      </c>
      <c r="W19" s="460">
        <v>1440</v>
      </c>
      <c r="X19" s="460">
        <v>50</v>
      </c>
      <c r="Y19" s="460">
        <v>1440</v>
      </c>
      <c r="Z19" s="460">
        <v>60</v>
      </c>
      <c r="AA19" s="460">
        <v>1440</v>
      </c>
      <c r="AB19" s="432">
        <f t="shared" si="7"/>
        <v>12</v>
      </c>
      <c r="AC19" s="467">
        <f t="shared" si="8"/>
        <v>-3671</v>
      </c>
      <c r="AD19" s="460">
        <v>0</v>
      </c>
      <c r="AE19" s="468" t="str">
        <f t="shared" si="9"/>
        <v>no data</v>
      </c>
      <c r="AF19" s="469">
        <f t="shared" si="10"/>
        <v>154.5</v>
      </c>
      <c r="AG19" s="468" t="str">
        <f t="shared" si="11"/>
        <v>no data</v>
      </c>
      <c r="AH19" s="470">
        <f t="shared" si="12"/>
        <v>0</v>
      </c>
      <c r="AI19" s="471" t="str">
        <f t="shared" si="13"/>
        <v>no data</v>
      </c>
      <c r="AJ19" s="83">
        <v>0</v>
      </c>
      <c r="AK19" s="84">
        <v>0</v>
      </c>
      <c r="AL19" s="473">
        <f t="shared" si="0"/>
        <v>0</v>
      </c>
      <c r="AM19" s="83">
        <v>0</v>
      </c>
      <c r="AN19" s="86">
        <v>0</v>
      </c>
      <c r="AO19" s="474">
        <f t="shared" si="1"/>
        <v>0</v>
      </c>
      <c r="AP19" s="475" t="str">
        <f t="shared" si="14"/>
        <v>no data</v>
      </c>
      <c r="AQ19" s="473">
        <f t="shared" si="15"/>
        <v>152.95833333333334</v>
      </c>
      <c r="AR19" s="460">
        <v>0</v>
      </c>
      <c r="AS19" s="460">
        <v>0</v>
      </c>
      <c r="AT19" s="460">
        <v>0</v>
      </c>
      <c r="AU19" s="460">
        <v>0</v>
      </c>
      <c r="AV19" s="478">
        <v>0</v>
      </c>
      <c r="AW19" s="460">
        <v>0</v>
      </c>
      <c r="AX19" s="460">
        <v>12</v>
      </c>
      <c r="AY19" s="4"/>
      <c r="AZ19" s="479">
        <v>0</v>
      </c>
      <c r="BA19" s="479">
        <v>0</v>
      </c>
      <c r="BB19" s="479">
        <v>0</v>
      </c>
      <c r="BC19" s="479">
        <f t="shared" si="2"/>
        <v>0</v>
      </c>
      <c r="BD19" s="481" t="str">
        <f t="shared" si="3"/>
        <v>no data</v>
      </c>
      <c r="BE19" s="481">
        <f t="shared" si="4"/>
        <v>0</v>
      </c>
      <c r="BF19" s="482">
        <v>0</v>
      </c>
      <c r="BG19" s="457">
        <v>0</v>
      </c>
      <c r="BH19" s="481">
        <v>0</v>
      </c>
      <c r="BI19" s="479">
        <v>0</v>
      </c>
      <c r="BJ19" s="479">
        <v>0</v>
      </c>
      <c r="BK19" s="479">
        <v>0</v>
      </c>
      <c r="BL19" s="483">
        <v>996.7</v>
      </c>
      <c r="BM19" s="483">
        <v>50.02</v>
      </c>
      <c r="BN19" s="490">
        <v>0</v>
      </c>
      <c r="BO19" s="491">
        <v>0</v>
      </c>
      <c r="BP19" s="491">
        <v>0</v>
      </c>
      <c r="BQ19" s="15"/>
      <c r="BR19" s="479">
        <v>0</v>
      </c>
      <c r="BS19" s="479">
        <v>0</v>
      </c>
      <c r="BT19" s="486">
        <f t="shared" si="5"/>
        <v>0</v>
      </c>
      <c r="BU19" s="457">
        <f t="shared" si="6"/>
        <v>0</v>
      </c>
      <c r="BV19" s="481">
        <v>0</v>
      </c>
      <c r="BW19" s="481">
        <v>0</v>
      </c>
      <c r="BX19" s="481">
        <v>0</v>
      </c>
      <c r="BY19" s="481">
        <v>0</v>
      </c>
    </row>
    <row r="20" spans="1:77">
      <c r="A20" s="718" t="s">
        <v>189</v>
      </c>
      <c r="B20" s="24">
        <v>43079</v>
      </c>
      <c r="C20" s="25">
        <v>59</v>
      </c>
      <c r="D20" s="345">
        <v>0.63300000000000001</v>
      </c>
      <c r="E20" s="27">
        <v>67</v>
      </c>
      <c r="F20" s="27">
        <v>52</v>
      </c>
      <c r="G20" s="27">
        <v>0</v>
      </c>
      <c r="H20" s="27">
        <v>0</v>
      </c>
      <c r="I20" s="27">
        <v>0</v>
      </c>
      <c r="J20" s="27">
        <v>0</v>
      </c>
      <c r="K20" s="27">
        <v>0</v>
      </c>
      <c r="L20" s="27">
        <v>0</v>
      </c>
      <c r="M20" s="29">
        <v>0</v>
      </c>
      <c r="N20" s="29">
        <v>0</v>
      </c>
      <c r="O20" s="29">
        <v>0</v>
      </c>
      <c r="P20" s="29">
        <v>0</v>
      </c>
      <c r="Q20" s="107">
        <v>3720</v>
      </c>
      <c r="R20" s="30">
        <v>3685</v>
      </c>
      <c r="S20" s="30">
        <v>3685</v>
      </c>
      <c r="T20" s="108">
        <v>0</v>
      </c>
      <c r="U20" s="31">
        <v>0</v>
      </c>
      <c r="V20" s="27">
        <v>45</v>
      </c>
      <c r="W20" s="27">
        <v>1440</v>
      </c>
      <c r="X20" s="27">
        <v>50</v>
      </c>
      <c r="Y20" s="27">
        <v>1440</v>
      </c>
      <c r="Z20" s="27">
        <v>60</v>
      </c>
      <c r="AA20" s="27">
        <v>1440</v>
      </c>
      <c r="AB20" s="32">
        <v>11</v>
      </c>
      <c r="AC20" s="33">
        <f t="shared" si="8"/>
        <v>-3685</v>
      </c>
      <c r="AD20" s="27">
        <v>0</v>
      </c>
      <c r="AE20" s="34" t="str">
        <f t="shared" si="9"/>
        <v>no data</v>
      </c>
      <c r="AF20" s="35">
        <f t="shared" si="10"/>
        <v>155</v>
      </c>
      <c r="AG20" s="34" t="str">
        <f t="shared" si="11"/>
        <v>no data</v>
      </c>
      <c r="AH20" s="36">
        <f t="shared" si="12"/>
        <v>0</v>
      </c>
      <c r="AI20" s="37" t="str">
        <f t="shared" si="13"/>
        <v>no data</v>
      </c>
      <c r="AJ20" s="83">
        <v>0</v>
      </c>
      <c r="AK20" s="84">
        <v>0</v>
      </c>
      <c r="AL20" s="40">
        <f t="shared" si="0"/>
        <v>0</v>
      </c>
      <c r="AM20" s="83">
        <v>0</v>
      </c>
      <c r="AN20" s="86">
        <v>0</v>
      </c>
      <c r="AO20" s="42">
        <f t="shared" si="1"/>
        <v>0</v>
      </c>
      <c r="AP20" s="43" t="str">
        <f t="shared" si="14"/>
        <v>no data</v>
      </c>
      <c r="AQ20" s="40">
        <f t="shared" si="15"/>
        <v>153.54166666666666</v>
      </c>
      <c r="AR20" s="27">
        <v>0</v>
      </c>
      <c r="AS20" s="45">
        <v>0</v>
      </c>
      <c r="AT20" s="45">
        <v>0</v>
      </c>
      <c r="AU20" s="27">
        <v>0</v>
      </c>
      <c r="AV20" s="45">
        <v>0</v>
      </c>
      <c r="AW20" s="27">
        <v>0</v>
      </c>
      <c r="AX20" s="27">
        <v>11</v>
      </c>
      <c r="AY20" s="4"/>
      <c r="AZ20" s="61">
        <v>0</v>
      </c>
      <c r="BA20" s="61">
        <v>0</v>
      </c>
      <c r="BB20" s="61">
        <v>0</v>
      </c>
      <c r="BC20" s="46">
        <f t="shared" si="2"/>
        <v>0</v>
      </c>
      <c r="BD20" s="47" t="str">
        <f t="shared" si="3"/>
        <v>no data</v>
      </c>
      <c r="BE20" s="516">
        <f t="shared" si="4"/>
        <v>0</v>
      </c>
      <c r="BF20" s="110">
        <v>0</v>
      </c>
      <c r="BG20" s="111">
        <v>0</v>
      </c>
      <c r="BH20" s="47">
        <v>0</v>
      </c>
      <c r="BI20" s="46">
        <v>0</v>
      </c>
      <c r="BJ20" s="46">
        <v>0</v>
      </c>
      <c r="BK20" s="46">
        <v>0</v>
      </c>
      <c r="BL20" s="112">
        <v>998.6</v>
      </c>
      <c r="BM20" s="112">
        <v>50.1</v>
      </c>
      <c r="BN20" s="113">
        <v>0</v>
      </c>
      <c r="BO20" s="47">
        <v>0</v>
      </c>
      <c r="BP20" s="47">
        <v>0</v>
      </c>
      <c r="BQ20" s="15"/>
      <c r="BR20" s="46">
        <v>0</v>
      </c>
      <c r="BS20" s="46">
        <v>0</v>
      </c>
      <c r="BT20" s="56">
        <f t="shared" si="5"/>
        <v>0</v>
      </c>
      <c r="BU20" s="111">
        <f t="shared" si="6"/>
        <v>0</v>
      </c>
      <c r="BV20" s="47">
        <v>0</v>
      </c>
      <c r="BW20" s="47">
        <v>0</v>
      </c>
      <c r="BX20" s="47">
        <v>0</v>
      </c>
      <c r="BY20" s="47">
        <v>0</v>
      </c>
    </row>
    <row r="21" spans="1:77">
      <c r="A21" s="718"/>
      <c r="B21" s="24">
        <v>43080</v>
      </c>
      <c r="C21" s="25">
        <v>56.7</v>
      </c>
      <c r="D21" s="345">
        <v>0.81799999999999995</v>
      </c>
      <c r="E21" s="27">
        <v>59</v>
      </c>
      <c r="F21" s="27">
        <v>55</v>
      </c>
      <c r="G21" s="27">
        <v>0</v>
      </c>
      <c r="H21" s="27">
        <v>0</v>
      </c>
      <c r="I21" s="27">
        <v>12</v>
      </c>
      <c r="J21" s="27">
        <v>2</v>
      </c>
      <c r="K21" s="29">
        <v>0</v>
      </c>
      <c r="L21" s="29">
        <v>0</v>
      </c>
      <c r="M21" s="29">
        <v>0</v>
      </c>
      <c r="N21" s="29">
        <v>0</v>
      </c>
      <c r="O21" s="29">
        <v>0</v>
      </c>
      <c r="P21" s="29">
        <v>0</v>
      </c>
      <c r="Q21" s="107">
        <v>3720</v>
      </c>
      <c r="R21" s="30">
        <v>2466</v>
      </c>
      <c r="S21" s="30">
        <v>2466</v>
      </c>
      <c r="T21" s="108">
        <v>907</v>
      </c>
      <c r="U21" s="31">
        <v>947</v>
      </c>
      <c r="V21" s="27">
        <v>45</v>
      </c>
      <c r="W21" s="27">
        <v>1440</v>
      </c>
      <c r="X21" s="27">
        <v>50</v>
      </c>
      <c r="Y21" s="27">
        <v>604</v>
      </c>
      <c r="Z21" s="27">
        <v>60</v>
      </c>
      <c r="AA21" s="27">
        <v>712</v>
      </c>
      <c r="AB21" s="32">
        <f t="shared" si="7"/>
        <v>45</v>
      </c>
      <c r="AC21" s="33">
        <f t="shared" si="8"/>
        <v>-1559</v>
      </c>
      <c r="AD21" s="27">
        <v>75</v>
      </c>
      <c r="AE21" s="34">
        <f t="shared" si="9"/>
        <v>0.52611111111111108</v>
      </c>
      <c r="AF21" s="35">
        <f t="shared" si="10"/>
        <v>155</v>
      </c>
      <c r="AG21" s="34">
        <f t="shared" si="11"/>
        <v>0.24381720430107526</v>
      </c>
      <c r="AH21" s="36">
        <f t="shared" si="12"/>
        <v>0.38297491039426523</v>
      </c>
      <c r="AI21" s="37">
        <f t="shared" si="13"/>
        <v>0.25758064516129037</v>
      </c>
      <c r="AJ21" s="83">
        <v>6.36</v>
      </c>
      <c r="AK21" s="84">
        <v>144.22</v>
      </c>
      <c r="AL21" s="40">
        <f t="shared" si="0"/>
        <v>917.23919999999998</v>
      </c>
      <c r="AM21" s="83">
        <v>7.8650000000000002</v>
      </c>
      <c r="AN21" s="86">
        <v>955.87</v>
      </c>
      <c r="AO21" s="42">
        <f t="shared" si="1"/>
        <v>7517.9175500000001</v>
      </c>
      <c r="AP21" s="43">
        <f t="shared" si="14"/>
        <v>9300.06256890849</v>
      </c>
      <c r="AQ21" s="40">
        <f>R21/24</f>
        <v>102.75</v>
      </c>
      <c r="AR21" s="27">
        <v>0</v>
      </c>
      <c r="AS21" s="45">
        <v>0</v>
      </c>
      <c r="AT21" s="45">
        <v>22</v>
      </c>
      <c r="AU21" s="27">
        <v>114</v>
      </c>
      <c r="AV21" s="45">
        <v>35</v>
      </c>
      <c r="AW21" s="27">
        <v>728</v>
      </c>
      <c r="AX21" s="27">
        <v>5</v>
      </c>
      <c r="AY21" s="4"/>
      <c r="AZ21" s="61">
        <v>0</v>
      </c>
      <c r="BA21" s="61">
        <v>641</v>
      </c>
      <c r="BB21" s="61">
        <v>306</v>
      </c>
      <c r="BC21" s="46">
        <f t="shared" si="2"/>
        <v>641</v>
      </c>
      <c r="BD21" s="46">
        <f t="shared" si="3"/>
        <v>9300.06256890849</v>
      </c>
      <c r="BE21" s="516">
        <f t="shared" si="4"/>
        <v>12.75</v>
      </c>
      <c r="BF21" s="48">
        <v>0</v>
      </c>
      <c r="BG21" s="49">
        <v>0.60199999999999998</v>
      </c>
      <c r="BH21" s="50">
        <v>0</v>
      </c>
      <c r="BI21" s="52">
        <v>0</v>
      </c>
      <c r="BJ21" s="52">
        <v>13.54</v>
      </c>
      <c r="BK21" s="52">
        <v>17.97</v>
      </c>
      <c r="BL21" s="52">
        <v>996.3</v>
      </c>
      <c r="BM21" s="50">
        <v>50.03</v>
      </c>
      <c r="BN21" s="53">
        <v>0.93310000000000004</v>
      </c>
      <c r="BO21" s="47">
        <v>0</v>
      </c>
      <c r="BP21" s="47">
        <v>85.45</v>
      </c>
      <c r="BQ21" s="15"/>
      <c r="BR21" s="46">
        <v>0</v>
      </c>
      <c r="BS21" s="46">
        <v>11914</v>
      </c>
      <c r="BT21" s="56">
        <f t="shared" si="5"/>
        <v>11914</v>
      </c>
      <c r="BU21" s="111">
        <f t="shared" si="6"/>
        <v>0.60199999999999998</v>
      </c>
      <c r="BV21" s="47">
        <v>0</v>
      </c>
      <c r="BW21" s="47">
        <v>12.02</v>
      </c>
      <c r="BX21" s="47">
        <v>0</v>
      </c>
      <c r="BY21" s="47">
        <v>4.67</v>
      </c>
    </row>
    <row r="22" spans="1:77">
      <c r="A22" s="718"/>
      <c r="B22" s="24">
        <v>43081</v>
      </c>
      <c r="C22" s="25">
        <v>52.2</v>
      </c>
      <c r="D22" s="345">
        <v>0.85799999999999998</v>
      </c>
      <c r="E22" s="27">
        <v>57</v>
      </c>
      <c r="F22" s="27">
        <v>47</v>
      </c>
      <c r="G22" s="27">
        <v>0</v>
      </c>
      <c r="H22" s="27">
        <v>0</v>
      </c>
      <c r="I22" s="27">
        <v>24</v>
      </c>
      <c r="J22" s="27">
        <v>0</v>
      </c>
      <c r="K22" s="29">
        <v>0</v>
      </c>
      <c r="L22" s="29">
        <v>0</v>
      </c>
      <c r="M22" s="29">
        <v>0</v>
      </c>
      <c r="N22" s="29">
        <v>0</v>
      </c>
      <c r="O22" s="29">
        <v>0</v>
      </c>
      <c r="P22" s="29">
        <v>0</v>
      </c>
      <c r="Q22" s="107">
        <v>3720</v>
      </c>
      <c r="R22" s="30">
        <v>1753</v>
      </c>
      <c r="S22" s="30">
        <v>1753</v>
      </c>
      <c r="T22" s="108">
        <v>1725</v>
      </c>
      <c r="U22" s="31">
        <v>1790</v>
      </c>
      <c r="V22" s="27">
        <v>45</v>
      </c>
      <c r="W22" s="27">
        <v>1440</v>
      </c>
      <c r="X22" s="27">
        <v>49</v>
      </c>
      <c r="Y22" s="27">
        <v>0</v>
      </c>
      <c r="Z22" s="27">
        <v>60</v>
      </c>
      <c r="AA22" s="27">
        <v>0</v>
      </c>
      <c r="AB22" s="32">
        <f t="shared" si="7"/>
        <v>65</v>
      </c>
      <c r="AC22" s="33">
        <f t="shared" si="8"/>
        <v>-28</v>
      </c>
      <c r="AD22" s="27">
        <v>76</v>
      </c>
      <c r="AE22" s="34">
        <f t="shared" si="9"/>
        <v>0.98135964912280704</v>
      </c>
      <c r="AF22" s="35">
        <f t="shared" si="10"/>
        <v>155</v>
      </c>
      <c r="AG22" s="34">
        <f t="shared" si="11"/>
        <v>0.46370967741935482</v>
      </c>
      <c r="AH22" s="36">
        <f t="shared" si="12"/>
        <v>0.70779220779220775</v>
      </c>
      <c r="AI22" s="37">
        <f t="shared" si="13"/>
        <v>0.48051948051948046</v>
      </c>
      <c r="AJ22" s="83">
        <v>11.2</v>
      </c>
      <c r="AK22" s="84">
        <v>137.07</v>
      </c>
      <c r="AL22" s="40">
        <f t="shared" si="0"/>
        <v>1535.1839999999997</v>
      </c>
      <c r="AM22" s="83">
        <v>14.173999999999999</v>
      </c>
      <c r="AN22" s="86">
        <v>949</v>
      </c>
      <c r="AO22" s="42">
        <f t="shared" si="1"/>
        <v>13451.126</v>
      </c>
      <c r="AP22" s="43">
        <f t="shared" si="14"/>
        <v>8687.7159420289845</v>
      </c>
      <c r="AQ22" s="40">
        <f t="shared" si="15"/>
        <v>73.041666666666671</v>
      </c>
      <c r="AR22" s="27">
        <v>0</v>
      </c>
      <c r="AS22" s="45">
        <v>0</v>
      </c>
      <c r="AT22" s="45">
        <v>0</v>
      </c>
      <c r="AU22" s="27">
        <v>0</v>
      </c>
      <c r="AV22" s="45">
        <v>35</v>
      </c>
      <c r="AW22" s="27">
        <v>1440</v>
      </c>
      <c r="AX22" s="27">
        <v>0</v>
      </c>
      <c r="AY22" s="4"/>
      <c r="AZ22" s="61">
        <v>0</v>
      </c>
      <c r="BA22" s="61">
        <v>1186</v>
      </c>
      <c r="BB22" s="61">
        <v>604</v>
      </c>
      <c r="BC22" s="46">
        <f t="shared" si="2"/>
        <v>1186</v>
      </c>
      <c r="BD22" s="46">
        <f t="shared" si="3"/>
        <v>8687.7159420289845</v>
      </c>
      <c r="BE22" s="516">
        <f t="shared" si="4"/>
        <v>25.166666666666668</v>
      </c>
      <c r="BF22" s="48">
        <v>0</v>
      </c>
      <c r="BG22" s="49">
        <v>1.0840000000000001</v>
      </c>
      <c r="BH22" s="50">
        <v>0</v>
      </c>
      <c r="BI22" s="52">
        <v>0</v>
      </c>
      <c r="BJ22" s="52">
        <v>23.97</v>
      </c>
      <c r="BK22" s="52">
        <v>32.17</v>
      </c>
      <c r="BL22" s="115">
        <v>997.3</v>
      </c>
      <c r="BM22" s="50">
        <v>49.98</v>
      </c>
      <c r="BN22" s="53">
        <v>0.93630000000000002</v>
      </c>
      <c r="BO22" s="47">
        <v>0</v>
      </c>
      <c r="BP22" s="47">
        <v>85.23</v>
      </c>
      <c r="BQ22" s="15"/>
      <c r="BR22" s="46">
        <v>0</v>
      </c>
      <c r="BS22" s="46">
        <v>11753</v>
      </c>
      <c r="BT22" s="56">
        <f t="shared" si="5"/>
        <v>11753</v>
      </c>
      <c r="BU22" s="111">
        <f t="shared" si="6"/>
        <v>1.0840000000000001</v>
      </c>
      <c r="BV22" s="47">
        <v>0</v>
      </c>
      <c r="BW22" s="47">
        <v>24</v>
      </c>
      <c r="BX22" s="47">
        <v>0</v>
      </c>
      <c r="BY22" s="47">
        <v>4.37</v>
      </c>
    </row>
    <row r="23" spans="1:77">
      <c r="A23" s="718"/>
      <c r="B23" s="24">
        <v>43082</v>
      </c>
      <c r="C23" s="25">
        <v>52</v>
      </c>
      <c r="D23" s="345">
        <v>0.86</v>
      </c>
      <c r="E23" s="27">
        <v>55</v>
      </c>
      <c r="F23" s="27">
        <v>48</v>
      </c>
      <c r="G23" s="27">
        <v>0</v>
      </c>
      <c r="H23" s="27">
        <v>0</v>
      </c>
      <c r="I23" s="27">
        <v>24</v>
      </c>
      <c r="J23" s="27">
        <v>0</v>
      </c>
      <c r="K23" s="29">
        <v>0</v>
      </c>
      <c r="L23" s="29">
        <v>0</v>
      </c>
      <c r="M23" s="29">
        <v>0</v>
      </c>
      <c r="N23" s="29">
        <v>0</v>
      </c>
      <c r="O23" s="29">
        <v>0</v>
      </c>
      <c r="P23" s="29">
        <v>0</v>
      </c>
      <c r="Q23" s="107">
        <v>3720</v>
      </c>
      <c r="R23" s="30">
        <v>1760</v>
      </c>
      <c r="S23" s="30">
        <v>1760</v>
      </c>
      <c r="T23" s="108">
        <v>1729</v>
      </c>
      <c r="U23" s="31">
        <v>1795</v>
      </c>
      <c r="V23" s="27">
        <v>46</v>
      </c>
      <c r="W23" s="27">
        <v>1440</v>
      </c>
      <c r="X23" s="27">
        <v>49</v>
      </c>
      <c r="Y23" s="27">
        <v>0</v>
      </c>
      <c r="Z23" s="27">
        <v>60</v>
      </c>
      <c r="AA23" s="27">
        <v>0</v>
      </c>
      <c r="AB23" s="32">
        <f t="shared" si="7"/>
        <v>66</v>
      </c>
      <c r="AC23" s="33">
        <f t="shared" si="8"/>
        <v>-31</v>
      </c>
      <c r="AD23" s="27">
        <v>76</v>
      </c>
      <c r="AE23" s="34">
        <f t="shared" si="9"/>
        <v>0.98410087719298245</v>
      </c>
      <c r="AF23" s="35">
        <f t="shared" si="10"/>
        <v>155</v>
      </c>
      <c r="AG23" s="34">
        <f t="shared" si="11"/>
        <v>0.46478494623655914</v>
      </c>
      <c r="AH23" s="36">
        <f t="shared" si="12"/>
        <v>0.70322580645161292</v>
      </c>
      <c r="AI23" s="37">
        <f t="shared" si="13"/>
        <v>0.47741935483870968</v>
      </c>
      <c r="AJ23" s="83">
        <v>11.17</v>
      </c>
      <c r="AK23" s="84">
        <v>135.68</v>
      </c>
      <c r="AL23" s="40">
        <f t="shared" si="0"/>
        <v>1515.5456000000001</v>
      </c>
      <c r="AM23" s="83">
        <v>14.198</v>
      </c>
      <c r="AN23" s="86">
        <v>951</v>
      </c>
      <c r="AO23" s="42">
        <f t="shared" si="1"/>
        <v>13502.298000000001</v>
      </c>
      <c r="AP23" s="43">
        <f t="shared" si="14"/>
        <v>8685.8551764025451</v>
      </c>
      <c r="AQ23" s="40">
        <f t="shared" si="15"/>
        <v>73.333333333333329</v>
      </c>
      <c r="AR23" s="27">
        <v>0</v>
      </c>
      <c r="AS23" s="45">
        <v>0</v>
      </c>
      <c r="AT23" s="45">
        <v>0</v>
      </c>
      <c r="AU23" s="27">
        <v>0</v>
      </c>
      <c r="AV23" s="45">
        <v>35</v>
      </c>
      <c r="AW23" s="27">
        <v>1440</v>
      </c>
      <c r="AX23" s="27">
        <v>0</v>
      </c>
      <c r="AY23" s="4"/>
      <c r="AZ23" s="61">
        <v>0</v>
      </c>
      <c r="BA23" s="61">
        <v>1188</v>
      </c>
      <c r="BB23" s="61">
        <v>607</v>
      </c>
      <c r="BC23" s="46">
        <f t="shared" si="2"/>
        <v>1188</v>
      </c>
      <c r="BD23" s="46">
        <f t="shared" si="3"/>
        <v>8685.8551764025451</v>
      </c>
      <c r="BE23" s="516">
        <f t="shared" si="4"/>
        <v>25.291666666666668</v>
      </c>
      <c r="BF23" s="48">
        <v>0</v>
      </c>
      <c r="BG23" s="49">
        <v>1.1220000000000001</v>
      </c>
      <c r="BH23" s="50">
        <v>0</v>
      </c>
      <c r="BI23" s="52">
        <v>0</v>
      </c>
      <c r="BJ23" s="52">
        <v>23.95</v>
      </c>
      <c r="BK23" s="52">
        <v>32.72</v>
      </c>
      <c r="BL23" s="115">
        <v>1000.7</v>
      </c>
      <c r="BM23" s="50">
        <v>50.03</v>
      </c>
      <c r="BN23" s="53">
        <v>0.93720000000000003</v>
      </c>
      <c r="BO23" s="47">
        <v>0</v>
      </c>
      <c r="BP23" s="47">
        <v>85.11</v>
      </c>
      <c r="BQ23" s="15"/>
      <c r="BR23" s="46">
        <v>0</v>
      </c>
      <c r="BS23" s="46">
        <v>11773</v>
      </c>
      <c r="BT23" s="56">
        <f t="shared" si="5"/>
        <v>11773</v>
      </c>
      <c r="BU23" s="111">
        <f t="shared" si="6"/>
        <v>1.1220000000000001</v>
      </c>
      <c r="BV23" s="47">
        <v>0</v>
      </c>
      <c r="BW23" s="47">
        <v>24</v>
      </c>
      <c r="BX23" s="47">
        <v>0</v>
      </c>
      <c r="BY23" s="47">
        <v>2.2999999999999998</v>
      </c>
    </row>
    <row r="24" spans="1:77">
      <c r="A24" s="718"/>
      <c r="B24" s="24">
        <v>43083</v>
      </c>
      <c r="C24" s="25">
        <v>54</v>
      </c>
      <c r="D24" s="345">
        <v>0.8</v>
      </c>
      <c r="E24" s="28">
        <v>60</v>
      </c>
      <c r="F24" s="28">
        <v>48</v>
      </c>
      <c r="G24" s="28">
        <v>0</v>
      </c>
      <c r="H24" s="28">
        <v>0</v>
      </c>
      <c r="I24" s="28">
        <v>24</v>
      </c>
      <c r="J24" s="28">
        <v>0</v>
      </c>
      <c r="K24" s="28">
        <v>0</v>
      </c>
      <c r="L24" s="28">
        <v>0</v>
      </c>
      <c r="M24" s="28">
        <v>0</v>
      </c>
      <c r="N24" s="28">
        <v>0</v>
      </c>
      <c r="O24" s="28">
        <v>0</v>
      </c>
      <c r="P24" s="28">
        <v>0</v>
      </c>
      <c r="Q24" s="116">
        <v>3720</v>
      </c>
      <c r="R24" s="117">
        <v>1760</v>
      </c>
      <c r="S24" s="118">
        <v>1760</v>
      </c>
      <c r="T24" s="119">
        <v>1732</v>
      </c>
      <c r="U24" s="119">
        <v>1798</v>
      </c>
      <c r="V24" s="28">
        <v>46</v>
      </c>
      <c r="W24" s="28">
        <v>1440</v>
      </c>
      <c r="X24" s="28">
        <v>49</v>
      </c>
      <c r="Y24" s="28">
        <v>0</v>
      </c>
      <c r="Z24" s="28">
        <v>60</v>
      </c>
      <c r="AA24" s="28">
        <v>0</v>
      </c>
      <c r="AB24" s="32">
        <f t="shared" si="7"/>
        <v>66</v>
      </c>
      <c r="AC24" s="33">
        <f t="shared" si="8"/>
        <v>-28</v>
      </c>
      <c r="AD24" s="28">
        <v>76</v>
      </c>
      <c r="AE24" s="34">
        <f t="shared" si="9"/>
        <v>0.98574561403508776</v>
      </c>
      <c r="AF24" s="35">
        <f t="shared" si="10"/>
        <v>155</v>
      </c>
      <c r="AG24" s="34">
        <f t="shared" si="11"/>
        <v>0.46559139784946235</v>
      </c>
      <c r="AH24" s="36">
        <f t="shared" si="12"/>
        <v>0.70322580645161292</v>
      </c>
      <c r="AI24" s="37">
        <f t="shared" si="13"/>
        <v>0.47096774193548391</v>
      </c>
      <c r="AJ24" s="83">
        <v>11.3</v>
      </c>
      <c r="AK24" s="84">
        <v>137.44999999999999</v>
      </c>
      <c r="AL24" s="40">
        <f t="shared" si="0"/>
        <v>1553.1849999999999</v>
      </c>
      <c r="AM24" s="83">
        <v>14.164999999999999</v>
      </c>
      <c r="AN24" s="86">
        <v>953</v>
      </c>
      <c r="AO24" s="42">
        <f t="shared" si="1"/>
        <v>13499.244999999999</v>
      </c>
      <c r="AP24" s="43">
        <f t="shared" si="14"/>
        <v>8690.7794457274813</v>
      </c>
      <c r="AQ24" s="122">
        <f t="shared" si="15"/>
        <v>73.333333333333329</v>
      </c>
      <c r="AR24" s="28">
        <v>0</v>
      </c>
      <c r="AS24" s="28">
        <v>0</v>
      </c>
      <c r="AT24" s="28">
        <v>0</v>
      </c>
      <c r="AU24" s="28">
        <v>0</v>
      </c>
      <c r="AV24" s="28">
        <v>36</v>
      </c>
      <c r="AW24" s="28">
        <v>1440</v>
      </c>
      <c r="AX24" s="28">
        <v>0</v>
      </c>
      <c r="AY24" s="4"/>
      <c r="AZ24" s="28">
        <v>0</v>
      </c>
      <c r="BA24" s="28">
        <v>1180</v>
      </c>
      <c r="BB24" s="28">
        <v>618</v>
      </c>
      <c r="BC24" s="46">
        <f t="shared" si="2"/>
        <v>1180</v>
      </c>
      <c r="BD24" s="46">
        <f t="shared" si="3"/>
        <v>8690.7794457274813</v>
      </c>
      <c r="BE24" s="516">
        <f t="shared" si="4"/>
        <v>25.75</v>
      </c>
      <c r="BF24" s="120">
        <v>0</v>
      </c>
      <c r="BG24" s="120">
        <v>1.1850000000000001</v>
      </c>
      <c r="BH24" s="121">
        <v>0</v>
      </c>
      <c r="BI24" s="121">
        <v>0</v>
      </c>
      <c r="BJ24" s="121">
        <v>23.8</v>
      </c>
      <c r="BK24" s="121">
        <v>32.76</v>
      </c>
      <c r="BL24" s="122">
        <v>1003</v>
      </c>
      <c r="BM24" s="122">
        <v>49.99</v>
      </c>
      <c r="BN24" s="123">
        <v>0.93620000000000003</v>
      </c>
      <c r="BO24" s="64">
        <v>0</v>
      </c>
      <c r="BP24" s="64">
        <v>85.23</v>
      </c>
      <c r="BQ24" s="15"/>
      <c r="BR24" s="65">
        <v>0</v>
      </c>
      <c r="BS24" s="65">
        <v>11778</v>
      </c>
      <c r="BT24" s="56">
        <f t="shared" si="5"/>
        <v>11778</v>
      </c>
      <c r="BU24" s="111">
        <f t="shared" si="6"/>
        <v>1.1850000000000001</v>
      </c>
      <c r="BV24" s="122">
        <v>0</v>
      </c>
      <c r="BW24" s="122">
        <v>24</v>
      </c>
      <c r="BX24" s="375">
        <v>0</v>
      </c>
      <c r="BY24" s="375">
        <v>5.75</v>
      </c>
    </row>
    <row r="25" spans="1:77">
      <c r="A25" s="718"/>
      <c r="B25" s="24">
        <v>43084</v>
      </c>
      <c r="C25" s="25">
        <v>53.14</v>
      </c>
      <c r="D25" s="345">
        <v>0.74509999999999998</v>
      </c>
      <c r="E25" s="124">
        <v>67</v>
      </c>
      <c r="F25" s="124">
        <v>43</v>
      </c>
      <c r="G25" s="27">
        <v>0</v>
      </c>
      <c r="H25" s="27">
        <v>0</v>
      </c>
      <c r="I25" s="27">
        <v>24</v>
      </c>
      <c r="J25" s="27">
        <v>0</v>
      </c>
      <c r="K25" s="29">
        <v>0</v>
      </c>
      <c r="L25" s="29">
        <v>0</v>
      </c>
      <c r="M25" s="29">
        <v>0</v>
      </c>
      <c r="N25" s="29">
        <v>0</v>
      </c>
      <c r="O25" s="29">
        <v>0</v>
      </c>
      <c r="P25" s="29">
        <v>0</v>
      </c>
      <c r="Q25" s="116">
        <v>3720</v>
      </c>
      <c r="R25" s="117">
        <v>1742</v>
      </c>
      <c r="S25" s="125">
        <v>1742</v>
      </c>
      <c r="T25" s="31">
        <v>1721</v>
      </c>
      <c r="U25" s="31">
        <v>1787</v>
      </c>
      <c r="V25" s="27">
        <v>46</v>
      </c>
      <c r="W25" s="27">
        <v>1440</v>
      </c>
      <c r="X25" s="27">
        <v>50</v>
      </c>
      <c r="Y25" s="27">
        <v>0</v>
      </c>
      <c r="Z25" s="27">
        <v>60</v>
      </c>
      <c r="AA25" s="27">
        <v>0</v>
      </c>
      <c r="AB25" s="32">
        <f t="shared" si="7"/>
        <v>66</v>
      </c>
      <c r="AC25" s="33">
        <f t="shared" si="8"/>
        <v>-21</v>
      </c>
      <c r="AD25" s="28">
        <v>76</v>
      </c>
      <c r="AE25" s="34">
        <f t="shared" si="9"/>
        <v>0.97971491228070173</v>
      </c>
      <c r="AF25" s="35">
        <f t="shared" si="10"/>
        <v>155</v>
      </c>
      <c r="AG25" s="34">
        <f t="shared" si="11"/>
        <v>0.46263440860215055</v>
      </c>
      <c r="AH25" s="36">
        <f t="shared" si="12"/>
        <v>0.70512820512820507</v>
      </c>
      <c r="AI25" s="37">
        <f t="shared" si="13"/>
        <v>0.48076923076923073</v>
      </c>
      <c r="AJ25" s="83">
        <v>11.29</v>
      </c>
      <c r="AK25" s="84">
        <v>134.29</v>
      </c>
      <c r="AL25" s="40">
        <f t="shared" si="0"/>
        <v>1516.1340999999998</v>
      </c>
      <c r="AM25" s="83">
        <v>14.089</v>
      </c>
      <c r="AN25" s="86">
        <v>952</v>
      </c>
      <c r="AO25" s="42">
        <f t="shared" si="1"/>
        <v>13412.728000000001</v>
      </c>
      <c r="AP25" s="43">
        <f t="shared" si="14"/>
        <v>8674.5276583381747</v>
      </c>
      <c r="AQ25" s="40">
        <f t="shared" si="15"/>
        <v>72.583333333333329</v>
      </c>
      <c r="AR25" s="45">
        <v>0</v>
      </c>
      <c r="AS25" s="45">
        <v>0</v>
      </c>
      <c r="AT25" s="45">
        <v>0</v>
      </c>
      <c r="AU25" s="27">
        <v>0</v>
      </c>
      <c r="AV25" s="45">
        <v>35</v>
      </c>
      <c r="AW25" s="27">
        <v>1440</v>
      </c>
      <c r="AX25" s="27">
        <v>0</v>
      </c>
      <c r="AY25" s="4"/>
      <c r="AZ25" s="46">
        <v>0</v>
      </c>
      <c r="BA25" s="46">
        <v>1188</v>
      </c>
      <c r="BB25" s="46">
        <v>599</v>
      </c>
      <c r="BC25" s="46">
        <f t="shared" si="2"/>
        <v>1188</v>
      </c>
      <c r="BD25" s="46">
        <f t="shared" si="3"/>
        <v>8674.5276583381747</v>
      </c>
      <c r="BE25" s="516">
        <f t="shared" si="4"/>
        <v>24.958333333333332</v>
      </c>
      <c r="BF25" s="48">
        <v>0</v>
      </c>
      <c r="BG25" s="49">
        <v>0.99199999999999999</v>
      </c>
      <c r="BH25" s="50">
        <v>0</v>
      </c>
      <c r="BI25" s="52">
        <v>0</v>
      </c>
      <c r="BJ25" s="52">
        <v>23.92</v>
      </c>
      <c r="BK25" s="52">
        <v>32.770000000000003</v>
      </c>
      <c r="BL25" s="52">
        <v>1004.42</v>
      </c>
      <c r="BM25" s="50">
        <v>50.03</v>
      </c>
      <c r="BN25" s="53">
        <v>0.9375</v>
      </c>
      <c r="BO25" s="64">
        <v>0</v>
      </c>
      <c r="BP25" s="64">
        <v>84.88</v>
      </c>
      <c r="BQ25" s="15"/>
      <c r="BR25" s="65">
        <v>0</v>
      </c>
      <c r="BS25" s="65">
        <v>11755</v>
      </c>
      <c r="BT25" s="56">
        <f t="shared" si="5"/>
        <v>11755</v>
      </c>
      <c r="BU25" s="111">
        <f t="shared" si="6"/>
        <v>0.99199999999999999</v>
      </c>
      <c r="BV25" s="47">
        <v>0</v>
      </c>
      <c r="BW25" s="47">
        <v>24</v>
      </c>
      <c r="BX25" s="47">
        <v>0</v>
      </c>
      <c r="BY25" s="47">
        <v>0</v>
      </c>
    </row>
    <row r="26" spans="1:77">
      <c r="A26" s="718"/>
      <c r="B26" s="24">
        <v>43085</v>
      </c>
      <c r="C26" s="25">
        <v>57</v>
      </c>
      <c r="D26" s="345">
        <v>0.53800000000000003</v>
      </c>
      <c r="E26" s="28">
        <v>71</v>
      </c>
      <c r="F26" s="28">
        <v>46</v>
      </c>
      <c r="G26" s="27">
        <v>0</v>
      </c>
      <c r="H26" s="27">
        <v>0</v>
      </c>
      <c r="I26" s="27">
        <v>24</v>
      </c>
      <c r="J26" s="27">
        <v>0</v>
      </c>
      <c r="K26" s="29">
        <v>0</v>
      </c>
      <c r="L26" s="29">
        <v>0</v>
      </c>
      <c r="M26" s="29">
        <v>0</v>
      </c>
      <c r="N26" s="29">
        <v>0</v>
      </c>
      <c r="O26" s="29">
        <v>0</v>
      </c>
      <c r="P26" s="29">
        <v>0</v>
      </c>
      <c r="Q26" s="116">
        <v>3717</v>
      </c>
      <c r="R26" s="117">
        <v>1740</v>
      </c>
      <c r="S26" s="117">
        <v>1740</v>
      </c>
      <c r="T26" s="31">
        <v>1715</v>
      </c>
      <c r="U26" s="31">
        <v>1780</v>
      </c>
      <c r="V26" s="27">
        <v>46</v>
      </c>
      <c r="W26" s="28">
        <v>1440</v>
      </c>
      <c r="X26" s="28">
        <v>50</v>
      </c>
      <c r="Y26" s="28">
        <v>0</v>
      </c>
      <c r="Z26" s="28">
        <v>60</v>
      </c>
      <c r="AA26" s="28">
        <v>0</v>
      </c>
      <c r="AB26" s="32">
        <f t="shared" si="7"/>
        <v>65</v>
      </c>
      <c r="AC26" s="33">
        <f t="shared" si="8"/>
        <v>-25</v>
      </c>
      <c r="AD26" s="28">
        <v>76</v>
      </c>
      <c r="AE26" s="34">
        <f t="shared" si="9"/>
        <v>0.97587719298245612</v>
      </c>
      <c r="AF26" s="35">
        <f t="shared" si="10"/>
        <v>154.875</v>
      </c>
      <c r="AG26" s="34">
        <f t="shared" si="11"/>
        <v>0.46139359698681731</v>
      </c>
      <c r="AH26" s="36">
        <f t="shared" si="12"/>
        <v>0.70512820512820507</v>
      </c>
      <c r="AI26" s="37">
        <f t="shared" si="13"/>
        <v>0.47435897435897439</v>
      </c>
      <c r="AJ26" s="83">
        <v>11.295</v>
      </c>
      <c r="AK26" s="84">
        <v>136.65</v>
      </c>
      <c r="AL26" s="40">
        <f t="shared" si="0"/>
        <v>1543.4617500000002</v>
      </c>
      <c r="AM26" s="83">
        <v>14.068</v>
      </c>
      <c r="AN26" s="86">
        <v>947</v>
      </c>
      <c r="AO26" s="42">
        <f t="shared" si="1"/>
        <v>13322.395999999999</v>
      </c>
      <c r="AP26" s="43">
        <f t="shared" si="14"/>
        <v>8668.1386297376084</v>
      </c>
      <c r="AQ26" s="40">
        <f t="shared" si="15"/>
        <v>72.5</v>
      </c>
      <c r="AR26" s="27">
        <v>0</v>
      </c>
      <c r="AS26" s="45">
        <v>0</v>
      </c>
      <c r="AT26" s="45">
        <v>0</v>
      </c>
      <c r="AU26" s="27">
        <v>0</v>
      </c>
      <c r="AV26" s="45">
        <v>36</v>
      </c>
      <c r="AW26" s="27">
        <v>1440</v>
      </c>
      <c r="AX26" s="27">
        <v>0</v>
      </c>
      <c r="AY26" s="4"/>
      <c r="AZ26" s="46">
        <v>0</v>
      </c>
      <c r="BA26" s="46">
        <v>1194</v>
      </c>
      <c r="BB26" s="46">
        <v>586</v>
      </c>
      <c r="BC26" s="46">
        <f t="shared" si="2"/>
        <v>1194</v>
      </c>
      <c r="BD26" s="46">
        <f t="shared" si="3"/>
        <v>8668.1386297376084</v>
      </c>
      <c r="BE26" s="516">
        <f t="shared" si="4"/>
        <v>24.416666666666668</v>
      </c>
      <c r="BF26" s="48">
        <v>0</v>
      </c>
      <c r="BG26" s="49">
        <v>0.878</v>
      </c>
      <c r="BH26" s="50">
        <v>0</v>
      </c>
      <c r="BI26" s="52">
        <v>0</v>
      </c>
      <c r="BJ26" s="52">
        <v>24.2</v>
      </c>
      <c r="BK26" s="52">
        <v>32.5</v>
      </c>
      <c r="BL26" s="52">
        <v>1005</v>
      </c>
      <c r="BM26" s="50">
        <v>50.08</v>
      </c>
      <c r="BN26" s="53">
        <v>0.93669999999999998</v>
      </c>
      <c r="BO26" s="64">
        <v>0</v>
      </c>
      <c r="BP26" s="64">
        <v>84.9</v>
      </c>
      <c r="BQ26" s="15"/>
      <c r="BR26" s="65">
        <v>0</v>
      </c>
      <c r="BS26" s="65">
        <v>11788</v>
      </c>
      <c r="BT26" s="56">
        <f t="shared" si="5"/>
        <v>11788</v>
      </c>
      <c r="BU26" s="111">
        <f t="shared" si="6"/>
        <v>0.878</v>
      </c>
      <c r="BV26" s="47">
        <v>0</v>
      </c>
      <c r="BW26" s="47">
        <v>24</v>
      </c>
      <c r="BX26" s="47">
        <v>0</v>
      </c>
      <c r="BY26" s="47">
        <v>6.13</v>
      </c>
    </row>
    <row r="27" spans="1:77">
      <c r="A27" s="728" t="s">
        <v>190</v>
      </c>
      <c r="B27" s="423">
        <v>43086</v>
      </c>
      <c r="C27" s="458">
        <v>59.9</v>
      </c>
      <c r="D27" s="459">
        <v>0.47699999999999998</v>
      </c>
      <c r="E27" s="461">
        <v>74</v>
      </c>
      <c r="F27" s="461">
        <v>48</v>
      </c>
      <c r="G27" s="461">
        <v>0</v>
      </c>
      <c r="H27" s="461">
        <v>0</v>
      </c>
      <c r="I27" s="461">
        <v>24</v>
      </c>
      <c r="J27" s="461">
        <v>0</v>
      </c>
      <c r="K27" s="493">
        <v>0</v>
      </c>
      <c r="L27" s="493">
        <v>0</v>
      </c>
      <c r="M27" s="493">
        <v>0</v>
      </c>
      <c r="N27" s="493">
        <v>0</v>
      </c>
      <c r="O27" s="493">
        <v>0</v>
      </c>
      <c r="P27" s="493">
        <v>0</v>
      </c>
      <c r="Q27" s="494">
        <v>3711</v>
      </c>
      <c r="R27" s="495">
        <v>1733</v>
      </c>
      <c r="S27" s="495">
        <v>1733</v>
      </c>
      <c r="T27" s="465">
        <v>1704</v>
      </c>
      <c r="U27" s="465">
        <v>1768</v>
      </c>
      <c r="V27" s="461">
        <v>46</v>
      </c>
      <c r="W27" s="461">
        <v>1440</v>
      </c>
      <c r="X27" s="461">
        <v>50</v>
      </c>
      <c r="Y27" s="461">
        <v>0</v>
      </c>
      <c r="Z27" s="461">
        <v>60</v>
      </c>
      <c r="AA27" s="461">
        <v>0</v>
      </c>
      <c r="AB27" s="466">
        <f t="shared" si="7"/>
        <v>64</v>
      </c>
      <c r="AC27" s="467">
        <f t="shared" si="8"/>
        <v>-29</v>
      </c>
      <c r="AD27" s="461">
        <v>75</v>
      </c>
      <c r="AE27" s="468">
        <f t="shared" si="9"/>
        <v>0.98222222222222222</v>
      </c>
      <c r="AF27" s="469">
        <f t="shared" si="10"/>
        <v>154.625</v>
      </c>
      <c r="AG27" s="468">
        <f t="shared" si="11"/>
        <v>0.45917542441390463</v>
      </c>
      <c r="AH27" s="470">
        <f t="shared" si="12"/>
        <v>0.70512820512820507</v>
      </c>
      <c r="AI27" s="471">
        <f t="shared" si="13"/>
        <v>0.47435897435897439</v>
      </c>
      <c r="AJ27" s="83">
        <v>11.37</v>
      </c>
      <c r="AK27" s="84">
        <v>137.91999999999999</v>
      </c>
      <c r="AL27" s="473">
        <f t="shared" si="0"/>
        <v>1568.1503999999998</v>
      </c>
      <c r="AM27" s="83">
        <v>13.925000000000001</v>
      </c>
      <c r="AN27" s="86">
        <v>949</v>
      </c>
      <c r="AO27" s="474">
        <f t="shared" si="1"/>
        <v>13214.825000000001</v>
      </c>
      <c r="AP27" s="475">
        <f t="shared" si="14"/>
        <v>8675.4550469483565</v>
      </c>
      <c r="AQ27" s="473">
        <f t="shared" si="15"/>
        <v>72.208333333333329</v>
      </c>
      <c r="AR27" s="460">
        <v>0</v>
      </c>
      <c r="AS27" s="478">
        <v>0</v>
      </c>
      <c r="AT27" s="478">
        <v>0</v>
      </c>
      <c r="AU27" s="460">
        <v>0</v>
      </c>
      <c r="AV27" s="478">
        <v>36</v>
      </c>
      <c r="AW27" s="460">
        <v>1440</v>
      </c>
      <c r="AX27" s="460">
        <v>0</v>
      </c>
      <c r="AY27" s="4"/>
      <c r="AZ27" s="479">
        <v>0</v>
      </c>
      <c r="BA27" s="479">
        <v>1186</v>
      </c>
      <c r="BB27" s="479">
        <v>582</v>
      </c>
      <c r="BC27" s="479">
        <f t="shared" si="2"/>
        <v>1186</v>
      </c>
      <c r="BD27" s="479">
        <f t="shared" si="3"/>
        <v>8675.4550469483565</v>
      </c>
      <c r="BE27" s="481">
        <f t="shared" si="4"/>
        <v>24.25</v>
      </c>
      <c r="BF27" s="496">
        <v>0</v>
      </c>
      <c r="BG27" s="441">
        <v>0.82899999999999996</v>
      </c>
      <c r="BH27" s="485">
        <v>0</v>
      </c>
      <c r="BI27" s="497">
        <v>0</v>
      </c>
      <c r="BJ27" s="497">
        <v>24</v>
      </c>
      <c r="BK27" s="497">
        <v>32.6</v>
      </c>
      <c r="BL27" s="497">
        <v>1005.5</v>
      </c>
      <c r="BM27" s="497">
        <v>50.03</v>
      </c>
      <c r="BN27" s="498">
        <v>0.93640000000000001</v>
      </c>
      <c r="BO27" s="499">
        <v>0</v>
      </c>
      <c r="BP27" s="499">
        <v>85</v>
      </c>
      <c r="BQ27" s="15"/>
      <c r="BR27" s="499">
        <v>0</v>
      </c>
      <c r="BS27" s="499">
        <v>11787</v>
      </c>
      <c r="BT27" s="486">
        <f t="shared" si="5"/>
        <v>11787</v>
      </c>
      <c r="BU27" s="457">
        <f t="shared" si="6"/>
        <v>0.82899999999999996</v>
      </c>
      <c r="BV27" s="481">
        <v>0</v>
      </c>
      <c r="BW27" s="481">
        <v>24</v>
      </c>
      <c r="BX27" s="481">
        <v>0</v>
      </c>
      <c r="BY27" s="481">
        <v>0</v>
      </c>
    </row>
    <row r="28" spans="1:77">
      <c r="A28" s="728"/>
      <c r="B28" s="423">
        <v>43087</v>
      </c>
      <c r="C28" s="458">
        <v>61.8</v>
      </c>
      <c r="D28" s="459">
        <v>0.505</v>
      </c>
      <c r="E28" s="461">
        <v>77</v>
      </c>
      <c r="F28" s="461">
        <v>51</v>
      </c>
      <c r="G28" s="461">
        <v>0</v>
      </c>
      <c r="H28" s="461">
        <v>0</v>
      </c>
      <c r="I28" s="461">
        <v>14</v>
      </c>
      <c r="J28" s="461">
        <v>34</v>
      </c>
      <c r="K28" s="493">
        <v>0</v>
      </c>
      <c r="L28" s="493">
        <v>0</v>
      </c>
      <c r="M28" s="493">
        <v>0</v>
      </c>
      <c r="N28" s="493">
        <v>0</v>
      </c>
      <c r="O28" s="493">
        <v>0</v>
      </c>
      <c r="P28" s="493">
        <v>0</v>
      </c>
      <c r="Q28" s="494">
        <v>3706</v>
      </c>
      <c r="R28" s="464">
        <v>2535</v>
      </c>
      <c r="S28" s="464">
        <v>2535</v>
      </c>
      <c r="T28" s="465">
        <v>1042</v>
      </c>
      <c r="U28" s="465">
        <v>1081</v>
      </c>
      <c r="V28" s="461">
        <v>46</v>
      </c>
      <c r="W28" s="461">
        <v>1440</v>
      </c>
      <c r="X28" s="461">
        <v>50</v>
      </c>
      <c r="Y28" s="461">
        <v>544</v>
      </c>
      <c r="Z28" s="461">
        <v>60</v>
      </c>
      <c r="AA28" s="461">
        <v>549</v>
      </c>
      <c r="AB28" s="466">
        <f t="shared" si="7"/>
        <v>47</v>
      </c>
      <c r="AC28" s="467">
        <f t="shared" si="8"/>
        <v>-1493</v>
      </c>
      <c r="AD28" s="461">
        <v>74</v>
      </c>
      <c r="AE28" s="468">
        <f t="shared" si="9"/>
        <v>0.6086711711711712</v>
      </c>
      <c r="AF28" s="469">
        <f t="shared" si="10"/>
        <v>154.41666666666666</v>
      </c>
      <c r="AG28" s="468">
        <f t="shared" si="11"/>
        <v>0.28116567728008635</v>
      </c>
      <c r="AH28" s="470">
        <f t="shared" si="12"/>
        <v>0.43741096866096868</v>
      </c>
      <c r="AI28" s="471">
        <f t="shared" si="13"/>
        <v>0.29266381766381766</v>
      </c>
      <c r="AJ28" s="83">
        <v>7.125</v>
      </c>
      <c r="AK28" s="84">
        <v>135.28</v>
      </c>
      <c r="AL28" s="473">
        <f t="shared" si="0"/>
        <v>963.87</v>
      </c>
      <c r="AM28" s="83">
        <v>8.6219999999999999</v>
      </c>
      <c r="AN28" s="86">
        <v>943</v>
      </c>
      <c r="AO28" s="474">
        <f t="shared" si="1"/>
        <v>8130.5460000000003</v>
      </c>
      <c r="AP28" s="475">
        <f t="shared" si="14"/>
        <v>8727.8464491362774</v>
      </c>
      <c r="AQ28" s="473">
        <f t="shared" si="15"/>
        <v>105.625</v>
      </c>
      <c r="AR28" s="460">
        <v>0</v>
      </c>
      <c r="AS28" s="478">
        <v>0</v>
      </c>
      <c r="AT28" s="460">
        <v>20</v>
      </c>
      <c r="AU28" s="460">
        <v>22</v>
      </c>
      <c r="AV28" s="478">
        <v>36</v>
      </c>
      <c r="AW28" s="460">
        <v>891</v>
      </c>
      <c r="AX28" s="460">
        <v>8</v>
      </c>
      <c r="AY28" s="4"/>
      <c r="AZ28" s="479">
        <v>0</v>
      </c>
      <c r="BA28" s="479">
        <v>728</v>
      </c>
      <c r="BB28" s="479">
        <v>353</v>
      </c>
      <c r="BC28" s="479">
        <f t="shared" si="2"/>
        <v>728</v>
      </c>
      <c r="BD28" s="479">
        <f t="shared" si="3"/>
        <v>8727.8464491362774</v>
      </c>
      <c r="BE28" s="481">
        <f t="shared" si="4"/>
        <v>14.708333333333334</v>
      </c>
      <c r="BF28" s="496">
        <v>0</v>
      </c>
      <c r="BG28" s="441">
        <v>0.44600000000000001</v>
      </c>
      <c r="BH28" s="485">
        <v>0</v>
      </c>
      <c r="BI28" s="497">
        <v>0</v>
      </c>
      <c r="BJ28" s="497">
        <v>24.19</v>
      </c>
      <c r="BK28" s="497">
        <v>32.44</v>
      </c>
      <c r="BL28" s="500">
        <v>1004.3</v>
      </c>
      <c r="BM28" s="497">
        <v>50.04</v>
      </c>
      <c r="BN28" s="498">
        <v>0.93730000000000002</v>
      </c>
      <c r="BO28" s="499">
        <v>0</v>
      </c>
      <c r="BP28" s="499">
        <v>84.92</v>
      </c>
      <c r="BQ28" s="15"/>
      <c r="BR28" s="499">
        <v>0</v>
      </c>
      <c r="BS28" s="499">
        <v>11854</v>
      </c>
      <c r="BT28" s="486">
        <f t="shared" si="5"/>
        <v>11854</v>
      </c>
      <c r="BU28" s="457">
        <f t="shared" si="6"/>
        <v>0.44600000000000001</v>
      </c>
      <c r="BV28" s="481">
        <v>0</v>
      </c>
      <c r="BW28" s="481">
        <v>24</v>
      </c>
      <c r="BX28" s="481">
        <v>0</v>
      </c>
      <c r="BY28" s="505">
        <v>0</v>
      </c>
    </row>
    <row r="29" spans="1:77">
      <c r="A29" s="728"/>
      <c r="B29" s="423">
        <v>43088</v>
      </c>
      <c r="C29" s="458">
        <v>62.7</v>
      </c>
      <c r="D29" s="459">
        <v>0.56299999999999994</v>
      </c>
      <c r="E29" s="461">
        <v>73</v>
      </c>
      <c r="F29" s="461">
        <v>53</v>
      </c>
      <c r="G29" s="461">
        <v>0</v>
      </c>
      <c r="H29" s="461">
        <v>0</v>
      </c>
      <c r="I29" s="461">
        <v>0</v>
      </c>
      <c r="J29" s="461">
        <v>0</v>
      </c>
      <c r="K29" s="493">
        <v>0</v>
      </c>
      <c r="L29" s="493">
        <v>0</v>
      </c>
      <c r="M29" s="493">
        <v>0</v>
      </c>
      <c r="N29" s="493">
        <v>0</v>
      </c>
      <c r="O29" s="493">
        <v>0</v>
      </c>
      <c r="P29" s="493">
        <v>0</v>
      </c>
      <c r="Q29" s="494">
        <v>3708</v>
      </c>
      <c r="R29" s="464">
        <v>3684</v>
      </c>
      <c r="S29" s="464">
        <v>3684</v>
      </c>
      <c r="T29" s="465">
        <v>0</v>
      </c>
      <c r="U29" s="465">
        <v>0</v>
      </c>
      <c r="V29" s="461">
        <v>46</v>
      </c>
      <c r="W29" s="461">
        <v>1440</v>
      </c>
      <c r="X29" s="461">
        <v>50</v>
      </c>
      <c r="Y29" s="461">
        <v>1440</v>
      </c>
      <c r="Z29" s="461">
        <v>60</v>
      </c>
      <c r="AA29" s="461">
        <v>1440</v>
      </c>
      <c r="AB29" s="466">
        <f t="shared" si="7"/>
        <v>12</v>
      </c>
      <c r="AC29" s="467">
        <f t="shared" si="8"/>
        <v>-3684</v>
      </c>
      <c r="AD29" s="461">
        <v>0</v>
      </c>
      <c r="AE29" s="468" t="str">
        <f t="shared" si="9"/>
        <v>no data</v>
      </c>
      <c r="AF29" s="469">
        <f t="shared" si="10"/>
        <v>154.5</v>
      </c>
      <c r="AG29" s="468" t="str">
        <f t="shared" si="11"/>
        <v>no data</v>
      </c>
      <c r="AH29" s="470">
        <f t="shared" si="12"/>
        <v>0</v>
      </c>
      <c r="AI29" s="471" t="str">
        <f t="shared" si="13"/>
        <v>no data</v>
      </c>
      <c r="AJ29" s="83">
        <v>0</v>
      </c>
      <c r="AK29" s="84">
        <v>0</v>
      </c>
      <c r="AL29" s="473">
        <f t="shared" si="0"/>
        <v>0</v>
      </c>
      <c r="AM29" s="83">
        <v>0</v>
      </c>
      <c r="AN29" s="86">
        <v>0</v>
      </c>
      <c r="AO29" s="474">
        <f t="shared" si="1"/>
        <v>0</v>
      </c>
      <c r="AP29" s="475" t="str">
        <f t="shared" si="14"/>
        <v>no data</v>
      </c>
      <c r="AQ29" s="473">
        <f t="shared" si="15"/>
        <v>153.5</v>
      </c>
      <c r="AR29" s="460">
        <v>0</v>
      </c>
      <c r="AS29" s="478">
        <v>0</v>
      </c>
      <c r="AT29" s="478">
        <v>0</v>
      </c>
      <c r="AU29" s="460">
        <v>0</v>
      </c>
      <c r="AV29" s="478">
        <v>0</v>
      </c>
      <c r="AW29" s="460">
        <v>0</v>
      </c>
      <c r="AX29" s="460">
        <v>12</v>
      </c>
      <c r="AY29" s="4"/>
      <c r="AZ29" s="479">
        <v>0</v>
      </c>
      <c r="BA29" s="479">
        <v>0</v>
      </c>
      <c r="BB29" s="479">
        <v>0</v>
      </c>
      <c r="BC29" s="479">
        <f t="shared" si="2"/>
        <v>0</v>
      </c>
      <c r="BD29" s="479" t="str">
        <f t="shared" si="3"/>
        <v>no data</v>
      </c>
      <c r="BE29" s="481">
        <f t="shared" si="4"/>
        <v>0</v>
      </c>
      <c r="BF29" s="496">
        <v>0</v>
      </c>
      <c r="BG29" s="441">
        <v>0</v>
      </c>
      <c r="BH29" s="485">
        <v>0</v>
      </c>
      <c r="BI29" s="497">
        <v>0</v>
      </c>
      <c r="BJ29" s="497">
        <v>0</v>
      </c>
      <c r="BK29" s="497">
        <v>0</v>
      </c>
      <c r="BL29" s="500">
        <v>1003.3</v>
      </c>
      <c r="BM29" s="485">
        <v>50</v>
      </c>
      <c r="BN29" s="517">
        <v>0</v>
      </c>
      <c r="BO29" s="499">
        <v>0</v>
      </c>
      <c r="BP29" s="499">
        <v>0</v>
      </c>
      <c r="BQ29" s="15"/>
      <c r="BR29" s="499">
        <v>0</v>
      </c>
      <c r="BS29" s="499">
        <v>0</v>
      </c>
      <c r="BT29" s="486">
        <f t="shared" si="5"/>
        <v>0</v>
      </c>
      <c r="BU29" s="457">
        <f t="shared" si="6"/>
        <v>0</v>
      </c>
      <c r="BV29" s="481">
        <v>0</v>
      </c>
      <c r="BW29" s="481">
        <v>0</v>
      </c>
      <c r="BX29" s="481">
        <v>0</v>
      </c>
      <c r="BY29" s="505">
        <v>1.2</v>
      </c>
    </row>
    <row r="30" spans="1:77">
      <c r="A30" s="728"/>
      <c r="B30" s="423">
        <v>43089</v>
      </c>
      <c r="C30" s="458">
        <v>63</v>
      </c>
      <c r="D30" s="459">
        <v>0.74</v>
      </c>
      <c r="E30" s="461">
        <v>76</v>
      </c>
      <c r="F30" s="461">
        <v>54</v>
      </c>
      <c r="G30" s="461">
        <v>0</v>
      </c>
      <c r="H30" s="461">
        <v>0</v>
      </c>
      <c r="I30" s="461">
        <v>0</v>
      </c>
      <c r="J30" s="461">
        <v>0</v>
      </c>
      <c r="K30" s="493">
        <v>0</v>
      </c>
      <c r="L30" s="493">
        <v>0</v>
      </c>
      <c r="M30" s="493">
        <v>0</v>
      </c>
      <c r="N30" s="493">
        <v>0</v>
      </c>
      <c r="O30" s="493">
        <v>0</v>
      </c>
      <c r="P30" s="493">
        <v>0</v>
      </c>
      <c r="Q30" s="494">
        <v>3713</v>
      </c>
      <c r="R30" s="464">
        <v>3684</v>
      </c>
      <c r="S30" s="464">
        <v>3684</v>
      </c>
      <c r="T30" s="465">
        <v>0</v>
      </c>
      <c r="U30" s="465">
        <v>0</v>
      </c>
      <c r="V30" s="461">
        <v>46</v>
      </c>
      <c r="W30" s="461">
        <v>1440</v>
      </c>
      <c r="X30" s="461">
        <v>50</v>
      </c>
      <c r="Y30" s="461">
        <v>1440</v>
      </c>
      <c r="Z30" s="461">
        <v>60</v>
      </c>
      <c r="AA30" s="461">
        <v>1440</v>
      </c>
      <c r="AB30" s="466">
        <f t="shared" si="7"/>
        <v>12</v>
      </c>
      <c r="AC30" s="467">
        <f t="shared" si="8"/>
        <v>-3684</v>
      </c>
      <c r="AD30" s="461">
        <v>0</v>
      </c>
      <c r="AE30" s="468" t="str">
        <f t="shared" si="9"/>
        <v>no data</v>
      </c>
      <c r="AF30" s="469">
        <f t="shared" si="10"/>
        <v>154.70833333333334</v>
      </c>
      <c r="AG30" s="468" t="str">
        <f t="shared" si="11"/>
        <v>no data</v>
      </c>
      <c r="AH30" s="470">
        <f t="shared" si="12"/>
        <v>0</v>
      </c>
      <c r="AI30" s="471" t="str">
        <f t="shared" si="13"/>
        <v>no data</v>
      </c>
      <c r="AJ30" s="83">
        <v>0</v>
      </c>
      <c r="AK30" s="84">
        <v>0</v>
      </c>
      <c r="AL30" s="473">
        <f t="shared" si="0"/>
        <v>0</v>
      </c>
      <c r="AM30" s="83">
        <v>0</v>
      </c>
      <c r="AN30" s="86">
        <v>0</v>
      </c>
      <c r="AO30" s="474">
        <f t="shared" si="1"/>
        <v>0</v>
      </c>
      <c r="AP30" s="475" t="str">
        <f t="shared" si="14"/>
        <v>no data</v>
      </c>
      <c r="AQ30" s="473">
        <f t="shared" si="15"/>
        <v>153.5</v>
      </c>
      <c r="AR30" s="460">
        <v>0</v>
      </c>
      <c r="AS30" s="478">
        <v>0</v>
      </c>
      <c r="AT30" s="478">
        <v>0</v>
      </c>
      <c r="AU30" s="460">
        <v>0</v>
      </c>
      <c r="AV30" s="478">
        <v>0</v>
      </c>
      <c r="AW30" s="460">
        <v>0</v>
      </c>
      <c r="AX30" s="460">
        <v>12</v>
      </c>
      <c r="AY30" s="4"/>
      <c r="AZ30" s="479">
        <v>0</v>
      </c>
      <c r="BA30" s="479">
        <v>0</v>
      </c>
      <c r="BB30" s="479">
        <v>0</v>
      </c>
      <c r="BC30" s="479">
        <f t="shared" si="2"/>
        <v>0</v>
      </c>
      <c r="BD30" s="479" t="str">
        <f t="shared" si="3"/>
        <v>no data</v>
      </c>
      <c r="BE30" s="481">
        <f t="shared" si="4"/>
        <v>0</v>
      </c>
      <c r="BF30" s="496">
        <v>0</v>
      </c>
      <c r="BG30" s="441">
        <v>0</v>
      </c>
      <c r="BH30" s="485">
        <v>0</v>
      </c>
      <c r="BI30" s="497">
        <v>0</v>
      </c>
      <c r="BJ30" s="500">
        <v>0</v>
      </c>
      <c r="BK30" s="497">
        <v>0</v>
      </c>
      <c r="BL30" s="497">
        <v>1002.7</v>
      </c>
      <c r="BM30" s="497">
        <v>50</v>
      </c>
      <c r="BN30" s="498">
        <v>0</v>
      </c>
      <c r="BO30" s="499">
        <v>0</v>
      </c>
      <c r="BP30" s="485">
        <v>0</v>
      </c>
      <c r="BQ30" s="15"/>
      <c r="BR30" s="499">
        <v>0</v>
      </c>
      <c r="BS30" s="479">
        <v>0</v>
      </c>
      <c r="BT30" s="486">
        <f t="shared" si="5"/>
        <v>0</v>
      </c>
      <c r="BU30" s="457">
        <f t="shared" si="6"/>
        <v>0</v>
      </c>
      <c r="BV30" s="481">
        <v>0</v>
      </c>
      <c r="BW30" s="481">
        <v>0</v>
      </c>
      <c r="BX30" s="481">
        <v>0</v>
      </c>
      <c r="BY30" s="505">
        <v>0</v>
      </c>
    </row>
    <row r="31" spans="1:77">
      <c r="A31" s="728"/>
      <c r="B31" s="423">
        <v>43090</v>
      </c>
      <c r="C31" s="458">
        <v>62.2</v>
      </c>
      <c r="D31" s="459">
        <v>0.72199999999999998</v>
      </c>
      <c r="E31" s="461">
        <v>82</v>
      </c>
      <c r="F31" s="461">
        <v>50</v>
      </c>
      <c r="G31" s="461">
        <v>0</v>
      </c>
      <c r="H31" s="461">
        <v>0</v>
      </c>
      <c r="I31" s="461">
        <v>0</v>
      </c>
      <c r="J31" s="461">
        <v>49</v>
      </c>
      <c r="K31" s="492">
        <v>0</v>
      </c>
      <c r="L31" s="492">
        <v>0</v>
      </c>
      <c r="M31" s="492">
        <v>0</v>
      </c>
      <c r="N31" s="492">
        <v>0</v>
      </c>
      <c r="O31" s="492">
        <v>0</v>
      </c>
      <c r="P31" s="492">
        <v>0</v>
      </c>
      <c r="Q31" s="494">
        <v>3701</v>
      </c>
      <c r="R31" s="501">
        <v>3684</v>
      </c>
      <c r="S31" s="464">
        <v>3684</v>
      </c>
      <c r="T31" s="465">
        <v>105</v>
      </c>
      <c r="U31" s="465">
        <v>114</v>
      </c>
      <c r="V31" s="461">
        <v>45</v>
      </c>
      <c r="W31" s="461">
        <v>1440</v>
      </c>
      <c r="X31" s="461">
        <v>48</v>
      </c>
      <c r="Y31" s="461">
        <v>1275</v>
      </c>
      <c r="Z31" s="461">
        <v>60</v>
      </c>
      <c r="AA31" s="461">
        <v>1380</v>
      </c>
      <c r="AB31" s="466">
        <f t="shared" si="7"/>
        <v>18</v>
      </c>
      <c r="AC31" s="467">
        <f t="shared" si="8"/>
        <v>-3579</v>
      </c>
      <c r="AD31" s="461">
        <v>65</v>
      </c>
      <c r="AE31" s="468">
        <f t="shared" si="9"/>
        <v>7.3076923076923081E-2</v>
      </c>
      <c r="AF31" s="469">
        <f t="shared" si="10"/>
        <v>154.20833333333334</v>
      </c>
      <c r="AG31" s="468">
        <f t="shared" si="11"/>
        <v>2.8370710618751689E-2</v>
      </c>
      <c r="AH31" s="470">
        <f t="shared" si="12"/>
        <v>5.2287581699346379E-2</v>
      </c>
      <c r="AI31" s="471">
        <f t="shared" si="13"/>
        <v>3.0864197530864126E-2</v>
      </c>
      <c r="AJ31" s="83">
        <v>0.998</v>
      </c>
      <c r="AK31" s="84">
        <v>143.9</v>
      </c>
      <c r="AL31" s="473">
        <f t="shared" si="0"/>
        <v>143.6122</v>
      </c>
      <c r="AM31" s="83">
        <v>0.86099999999999999</v>
      </c>
      <c r="AN31" s="86">
        <v>948</v>
      </c>
      <c r="AO31" s="474">
        <f t="shared" si="1"/>
        <v>816.22799999999995</v>
      </c>
      <c r="AP31" s="475">
        <f t="shared" si="14"/>
        <v>9141.3352380952383</v>
      </c>
      <c r="AQ31" s="473">
        <f t="shared" si="15"/>
        <v>153.5</v>
      </c>
      <c r="AR31" s="460">
        <v>0</v>
      </c>
      <c r="AS31" s="478">
        <v>0</v>
      </c>
      <c r="AT31" s="478">
        <v>20</v>
      </c>
      <c r="AU31" s="460">
        <v>116</v>
      </c>
      <c r="AV31" s="478">
        <v>40</v>
      </c>
      <c r="AW31" s="460">
        <v>60</v>
      </c>
      <c r="AX31" s="460">
        <v>9</v>
      </c>
      <c r="AY31" s="4"/>
      <c r="AZ31" s="479">
        <v>0</v>
      </c>
      <c r="BA31" s="479">
        <v>98</v>
      </c>
      <c r="BB31" s="479">
        <v>16</v>
      </c>
      <c r="BC31" s="479">
        <f t="shared" si="2"/>
        <v>98</v>
      </c>
      <c r="BD31" s="479">
        <f t="shared" si="3"/>
        <v>9141.3352380952383</v>
      </c>
      <c r="BE31" s="481">
        <f t="shared" si="4"/>
        <v>0.66666666666666663</v>
      </c>
      <c r="BF31" s="496">
        <v>0</v>
      </c>
      <c r="BG31" s="441">
        <v>0</v>
      </c>
      <c r="BH31" s="502">
        <v>0</v>
      </c>
      <c r="BI31" s="485">
        <v>0</v>
      </c>
      <c r="BJ31" s="497">
        <v>2.54</v>
      </c>
      <c r="BK31" s="497">
        <v>2.92</v>
      </c>
      <c r="BL31" s="497">
        <v>1003.9</v>
      </c>
      <c r="BM31" s="485">
        <v>50.01</v>
      </c>
      <c r="BN31" s="498">
        <v>0.93410000000000004</v>
      </c>
      <c r="BO31" s="499">
        <v>0</v>
      </c>
      <c r="BP31" s="485">
        <v>0</v>
      </c>
      <c r="BQ31" s="15"/>
      <c r="BR31" s="499">
        <v>0</v>
      </c>
      <c r="BS31" s="479">
        <v>0</v>
      </c>
      <c r="BT31" s="486">
        <v>0</v>
      </c>
      <c r="BU31" s="457">
        <f t="shared" si="6"/>
        <v>0</v>
      </c>
      <c r="BV31" s="481">
        <v>0</v>
      </c>
      <c r="BW31" s="481">
        <v>0</v>
      </c>
      <c r="BX31" s="481">
        <v>0</v>
      </c>
      <c r="BY31" s="481">
        <v>0</v>
      </c>
    </row>
    <row r="32" spans="1:77">
      <c r="A32" s="728"/>
      <c r="B32" s="423">
        <v>43091</v>
      </c>
      <c r="C32" s="473">
        <v>64.3</v>
      </c>
      <c r="D32" s="459">
        <v>0.60599999999999998</v>
      </c>
      <c r="E32" s="460">
        <v>81</v>
      </c>
      <c r="F32" s="460">
        <v>56</v>
      </c>
      <c r="G32" s="461">
        <v>20</v>
      </c>
      <c r="H32" s="461">
        <v>56</v>
      </c>
      <c r="I32" s="461">
        <v>24</v>
      </c>
      <c r="J32" s="461">
        <v>0</v>
      </c>
      <c r="K32" s="492">
        <v>0</v>
      </c>
      <c r="L32" s="492">
        <v>0</v>
      </c>
      <c r="M32" s="492">
        <v>0</v>
      </c>
      <c r="N32" s="492">
        <v>0</v>
      </c>
      <c r="O32" s="492">
        <v>13</v>
      </c>
      <c r="P32" s="492">
        <v>27</v>
      </c>
      <c r="Q32" s="492">
        <v>3702</v>
      </c>
      <c r="R32" s="464">
        <v>3268</v>
      </c>
      <c r="S32" s="464">
        <v>3268</v>
      </c>
      <c r="T32" s="465">
        <v>3202</v>
      </c>
      <c r="U32" s="465">
        <v>3303</v>
      </c>
      <c r="V32" s="461">
        <v>46</v>
      </c>
      <c r="W32" s="461">
        <v>128</v>
      </c>
      <c r="X32" s="461">
        <v>49</v>
      </c>
      <c r="Y32" s="461">
        <v>0</v>
      </c>
      <c r="Z32" s="461">
        <v>60</v>
      </c>
      <c r="AA32" s="461">
        <v>0</v>
      </c>
      <c r="AB32" s="466">
        <f t="shared" si="7"/>
        <v>101</v>
      </c>
      <c r="AC32" s="467">
        <f t="shared" si="8"/>
        <v>-66</v>
      </c>
      <c r="AD32" s="461">
        <v>154</v>
      </c>
      <c r="AE32" s="468">
        <f t="shared" si="9"/>
        <v>0.89366883116883122</v>
      </c>
      <c r="AF32" s="469">
        <f t="shared" si="10"/>
        <v>154.25</v>
      </c>
      <c r="AG32" s="468">
        <f t="shared" si="11"/>
        <v>0.86493787142085354</v>
      </c>
      <c r="AH32" s="470">
        <f t="shared" si="12"/>
        <v>0.97362007168458775</v>
      </c>
      <c r="AI32" s="471">
        <f t="shared" si="13"/>
        <v>0.90086469534050184</v>
      </c>
      <c r="AJ32" s="83">
        <v>11.13</v>
      </c>
      <c r="AK32" s="84">
        <v>136.69999999999999</v>
      </c>
      <c r="AL32" s="473">
        <f t="shared" si="0"/>
        <v>1521.471</v>
      </c>
      <c r="AM32" s="83">
        <v>27.895</v>
      </c>
      <c r="AN32" s="86">
        <v>944</v>
      </c>
      <c r="AO32" s="474">
        <f t="shared" si="1"/>
        <v>26332.880000000001</v>
      </c>
      <c r="AP32" s="475">
        <f t="shared" si="14"/>
        <v>8699.0477826358529</v>
      </c>
      <c r="AQ32" s="473">
        <f t="shared" si="15"/>
        <v>136.16666666666666</v>
      </c>
      <c r="AR32" s="460">
        <v>30</v>
      </c>
      <c r="AS32" s="478">
        <v>56</v>
      </c>
      <c r="AT32" s="460">
        <v>0</v>
      </c>
      <c r="AU32" s="460">
        <v>0</v>
      </c>
      <c r="AV32" s="478">
        <v>23</v>
      </c>
      <c r="AW32" s="460">
        <v>633</v>
      </c>
      <c r="AX32" s="460">
        <v>0</v>
      </c>
      <c r="AY32" s="4"/>
      <c r="AZ32" s="479">
        <v>972</v>
      </c>
      <c r="BA32" s="479">
        <v>1183</v>
      </c>
      <c r="BB32" s="479">
        <v>1148</v>
      </c>
      <c r="BC32" s="479">
        <f t="shared" si="2"/>
        <v>211</v>
      </c>
      <c r="BD32" s="479">
        <f t="shared" si="3"/>
        <v>8699.0477826358529</v>
      </c>
      <c r="BE32" s="481">
        <f t="shared" si="4"/>
        <v>47.833333333333336</v>
      </c>
      <c r="BF32" s="496">
        <v>0.90700000000000003</v>
      </c>
      <c r="BG32" s="441">
        <v>0.90300000000000002</v>
      </c>
      <c r="BH32" s="485">
        <v>28</v>
      </c>
      <c r="BI32" s="497">
        <v>26.14</v>
      </c>
      <c r="BJ32" s="497">
        <v>24.66</v>
      </c>
      <c r="BK32" s="497">
        <v>31.6</v>
      </c>
      <c r="BL32" s="497">
        <v>1002.4</v>
      </c>
      <c r="BM32" s="497">
        <v>50.1</v>
      </c>
      <c r="BN32" s="498">
        <v>0.93669999999999998</v>
      </c>
      <c r="BO32" s="497">
        <v>91.74</v>
      </c>
      <c r="BP32" s="485">
        <v>85.76</v>
      </c>
      <c r="BQ32" s="15"/>
      <c r="BR32" s="479">
        <v>12499</v>
      </c>
      <c r="BS32" s="479">
        <v>11975</v>
      </c>
      <c r="BT32" s="486">
        <f t="shared" si="5"/>
        <v>-524</v>
      </c>
      <c r="BU32" s="457">
        <f t="shared" si="6"/>
        <v>1.81</v>
      </c>
      <c r="BV32" s="481">
        <v>13.666666666666666</v>
      </c>
      <c r="BW32" s="481">
        <v>13.583333333333334</v>
      </c>
      <c r="BX32" s="481">
        <v>14.03</v>
      </c>
      <c r="BY32" s="481">
        <v>9.52</v>
      </c>
    </row>
    <row r="33" spans="1:79">
      <c r="A33" s="728"/>
      <c r="B33" s="423">
        <v>43092</v>
      </c>
      <c r="C33" s="458">
        <v>62.1</v>
      </c>
      <c r="D33" s="459">
        <v>0.68</v>
      </c>
      <c r="E33" s="460">
        <v>76</v>
      </c>
      <c r="F33" s="460">
        <v>52</v>
      </c>
      <c r="G33" s="461">
        <v>0</v>
      </c>
      <c r="H33" s="461">
        <v>47</v>
      </c>
      <c r="I33" s="461">
        <v>24</v>
      </c>
      <c r="J33" s="461">
        <v>0</v>
      </c>
      <c r="K33" s="492">
        <v>0</v>
      </c>
      <c r="L33" s="492">
        <v>0</v>
      </c>
      <c r="M33" s="492">
        <v>0</v>
      </c>
      <c r="N33" s="492">
        <v>0</v>
      </c>
      <c r="O33" s="492">
        <v>0</v>
      </c>
      <c r="P33" s="492">
        <v>47</v>
      </c>
      <c r="Q33" s="492">
        <v>3707</v>
      </c>
      <c r="R33" s="464">
        <v>1802</v>
      </c>
      <c r="S33" s="464">
        <v>1802</v>
      </c>
      <c r="T33" s="465">
        <v>1768</v>
      </c>
      <c r="U33" s="465">
        <v>1837</v>
      </c>
      <c r="V33" s="461">
        <v>46</v>
      </c>
      <c r="W33" s="461">
        <v>1374</v>
      </c>
      <c r="X33" s="461">
        <v>49</v>
      </c>
      <c r="Y33" s="460">
        <v>0</v>
      </c>
      <c r="Z33" s="461">
        <v>60</v>
      </c>
      <c r="AA33" s="460">
        <v>0</v>
      </c>
      <c r="AB33" s="466">
        <f t="shared" si="7"/>
        <v>69</v>
      </c>
      <c r="AC33" s="467">
        <f t="shared" si="8"/>
        <v>-34</v>
      </c>
      <c r="AD33" s="460">
        <v>150</v>
      </c>
      <c r="AE33" s="468">
        <f t="shared" si="9"/>
        <v>0.51027777777777783</v>
      </c>
      <c r="AF33" s="469">
        <f t="shared" si="10"/>
        <v>154.45833333333334</v>
      </c>
      <c r="AG33" s="468">
        <f t="shared" si="11"/>
        <v>0.47693552738063122</v>
      </c>
      <c r="AH33" s="470">
        <f t="shared" si="12"/>
        <v>0.71682795698924728</v>
      </c>
      <c r="AI33" s="471">
        <f t="shared" si="13"/>
        <v>0.49694444444444447</v>
      </c>
      <c r="AJ33" s="83">
        <v>11.14</v>
      </c>
      <c r="AK33" s="84">
        <v>135.27000000000001</v>
      </c>
      <c r="AL33" s="473">
        <f t="shared" si="0"/>
        <v>1506.9078000000002</v>
      </c>
      <c r="AM33" s="83">
        <v>14.597</v>
      </c>
      <c r="AN33" s="86">
        <v>952</v>
      </c>
      <c r="AO33" s="474">
        <f t="shared" si="1"/>
        <v>13896.343999999999</v>
      </c>
      <c r="AP33" s="475">
        <f t="shared" si="14"/>
        <v>8712.2464932126695</v>
      </c>
      <c r="AQ33" s="473">
        <f t="shared" si="15"/>
        <v>75.083333333333329</v>
      </c>
      <c r="AR33" s="460">
        <v>17</v>
      </c>
      <c r="AS33" s="478">
        <v>19</v>
      </c>
      <c r="AT33" s="478">
        <v>0</v>
      </c>
      <c r="AU33" s="460">
        <v>0</v>
      </c>
      <c r="AV33" s="478">
        <v>35</v>
      </c>
      <c r="AW33" s="460">
        <v>1393</v>
      </c>
      <c r="AX33" s="460">
        <v>0</v>
      </c>
      <c r="AY33" s="4"/>
      <c r="AZ33" s="479">
        <v>46</v>
      </c>
      <c r="BA33" s="479">
        <v>1167</v>
      </c>
      <c r="BB33" s="479">
        <v>624</v>
      </c>
      <c r="BC33" s="479">
        <f t="shared" si="2"/>
        <v>1121</v>
      </c>
      <c r="BD33" s="479">
        <f t="shared" si="3"/>
        <v>8712.2464932126695</v>
      </c>
      <c r="BE33" s="481">
        <f t="shared" si="4"/>
        <v>26</v>
      </c>
      <c r="BF33" s="496">
        <v>0.03</v>
      </c>
      <c r="BG33" s="441">
        <v>0.94699999999999995</v>
      </c>
      <c r="BH33" s="485">
        <v>28</v>
      </c>
      <c r="BI33" s="497">
        <v>1.3</v>
      </c>
      <c r="BJ33" s="497">
        <v>23.88</v>
      </c>
      <c r="BK33" s="497">
        <v>31.73</v>
      </c>
      <c r="BL33" s="483">
        <v>998</v>
      </c>
      <c r="BM33" s="497">
        <v>50.04</v>
      </c>
      <c r="BN33" s="517">
        <v>0.93689999999999996</v>
      </c>
      <c r="BO33" s="499">
        <v>94.93</v>
      </c>
      <c r="BP33" s="499">
        <v>85.29</v>
      </c>
      <c r="BQ33" s="15"/>
      <c r="BR33" s="499">
        <v>12368</v>
      </c>
      <c r="BS33" s="499">
        <v>11879</v>
      </c>
      <c r="BT33" s="486">
        <f t="shared" si="5"/>
        <v>-489</v>
      </c>
      <c r="BU33" s="457">
        <f t="shared" si="6"/>
        <v>0.97699999999999998</v>
      </c>
      <c r="BV33" s="481">
        <v>0.87</v>
      </c>
      <c r="BW33" s="481">
        <v>24</v>
      </c>
      <c r="BX33" s="481">
        <v>0.75</v>
      </c>
      <c r="BY33" s="481">
        <v>0</v>
      </c>
    </row>
    <row r="34" spans="1:79">
      <c r="A34" s="718" t="s">
        <v>191</v>
      </c>
      <c r="B34" s="24">
        <v>43093</v>
      </c>
      <c r="C34" s="25">
        <v>62</v>
      </c>
      <c r="D34" s="345">
        <v>0.67</v>
      </c>
      <c r="E34" s="27">
        <v>76</v>
      </c>
      <c r="F34" s="27">
        <v>53</v>
      </c>
      <c r="G34" s="28">
        <v>4</v>
      </c>
      <c r="H34" s="28">
        <v>24</v>
      </c>
      <c r="I34" s="28">
        <v>24</v>
      </c>
      <c r="J34" s="28">
        <v>0</v>
      </c>
      <c r="K34" s="29">
        <v>0</v>
      </c>
      <c r="L34" s="29">
        <v>0</v>
      </c>
      <c r="M34" s="29">
        <v>0</v>
      </c>
      <c r="N34" s="29">
        <v>0</v>
      </c>
      <c r="O34" s="29">
        <v>0</v>
      </c>
      <c r="P34" s="29">
        <v>0</v>
      </c>
      <c r="Q34" s="29">
        <v>3709</v>
      </c>
      <c r="R34" s="30">
        <v>2063</v>
      </c>
      <c r="S34" s="30">
        <v>2063</v>
      </c>
      <c r="T34" s="31">
        <v>2018</v>
      </c>
      <c r="U34" s="31">
        <v>2093</v>
      </c>
      <c r="V34" s="28">
        <v>45</v>
      </c>
      <c r="W34" s="28">
        <v>1142</v>
      </c>
      <c r="X34" s="28">
        <v>48</v>
      </c>
      <c r="Y34" s="28">
        <v>0</v>
      </c>
      <c r="Z34" s="28">
        <v>60</v>
      </c>
      <c r="AA34" s="27">
        <v>0</v>
      </c>
      <c r="AB34" s="32">
        <f>U34-T34+AX34</f>
        <v>75</v>
      </c>
      <c r="AC34" s="33">
        <f>T34-S34</f>
        <v>-45</v>
      </c>
      <c r="AD34" s="27">
        <v>150</v>
      </c>
      <c r="AE34" s="34">
        <f>IF(AD34&gt;0, U34/(AD34*24),"no data")</f>
        <v>0.58138888888888884</v>
      </c>
      <c r="AF34" s="35">
        <f>IF(Q34&gt;0,Q34/24,"no data")</f>
        <v>154.54166666666666</v>
      </c>
      <c r="AG34" s="34">
        <f>IF(T34&gt;0,(T34/Q34),"no data")</f>
        <v>0.54408196279320575</v>
      </c>
      <c r="AH34" s="36">
        <f>(1440-((V34*W34)+(X34*Y34)+(Z34*AA34))/(V34+X34+Z34))/1440</f>
        <v>0.76674836601307184</v>
      </c>
      <c r="AI34" s="37">
        <f>IF(T34&gt;0,(1440-((W34*V34+AR34*AS34)+(Y34*X34+AT34*AU34)+(Z34*AA34+AV34*AW34))/(V34+X34+Z34))/1440,"no data")</f>
        <v>0.57334785766158314</v>
      </c>
      <c r="AJ34" s="83">
        <v>10.88</v>
      </c>
      <c r="AK34" s="84">
        <v>135.87</v>
      </c>
      <c r="AL34" s="40">
        <f t="shared" si="0"/>
        <v>1478.2656000000002</v>
      </c>
      <c r="AM34" s="83">
        <v>16.896999999999998</v>
      </c>
      <c r="AN34" s="86">
        <v>962</v>
      </c>
      <c r="AO34" s="42">
        <f t="shared" si="1"/>
        <v>16254.913999999999</v>
      </c>
      <c r="AP34" s="43">
        <f>IF(T34&gt;0,((((AJ34*AK34)+(AM34*AN34))/(T34*1000))*1000000),"no data")</f>
        <v>8787.5022794846373</v>
      </c>
      <c r="AQ34" s="40">
        <f>R34/24</f>
        <v>85.958333333333329</v>
      </c>
      <c r="AR34" s="27">
        <v>25</v>
      </c>
      <c r="AS34" s="45">
        <v>34</v>
      </c>
      <c r="AT34" s="45">
        <v>0</v>
      </c>
      <c r="AU34" s="27">
        <v>0</v>
      </c>
      <c r="AV34" s="45">
        <v>29</v>
      </c>
      <c r="AW34" s="27">
        <v>1440</v>
      </c>
      <c r="AX34" s="27">
        <v>0</v>
      </c>
      <c r="AY34" s="4"/>
      <c r="AZ34" s="46">
        <v>208</v>
      </c>
      <c r="BA34" s="46">
        <v>1153</v>
      </c>
      <c r="BB34" s="46">
        <v>732</v>
      </c>
      <c r="BC34" s="46">
        <f t="shared" si="2"/>
        <v>945</v>
      </c>
      <c r="BD34" s="46">
        <f t="shared" si="3"/>
        <v>8787.5022794846373</v>
      </c>
      <c r="BE34" s="136">
        <f t="shared" si="4"/>
        <v>30.5</v>
      </c>
      <c r="BF34" s="48">
        <v>0.32800000000000001</v>
      </c>
      <c r="BG34" s="49">
        <v>1.198</v>
      </c>
      <c r="BH34" s="50">
        <v>28</v>
      </c>
      <c r="BI34" s="51">
        <v>5.79</v>
      </c>
      <c r="BJ34" s="50">
        <v>23.79</v>
      </c>
      <c r="BK34" s="50">
        <v>31.81</v>
      </c>
      <c r="BL34" s="52">
        <v>997.63</v>
      </c>
      <c r="BM34" s="50">
        <v>50.06</v>
      </c>
      <c r="BN34" s="53">
        <v>0.93679999999999997</v>
      </c>
      <c r="BO34" s="51">
        <v>92.4</v>
      </c>
      <c r="BP34" s="50">
        <v>84.96</v>
      </c>
      <c r="BQ34" s="15"/>
      <c r="BR34" s="46">
        <v>12649</v>
      </c>
      <c r="BS34" s="46">
        <v>11947</v>
      </c>
      <c r="BT34" s="56">
        <f t="shared" si="5"/>
        <v>-702</v>
      </c>
      <c r="BU34" s="111">
        <f t="shared" si="6"/>
        <v>1.526</v>
      </c>
      <c r="BV34" s="47">
        <v>4.55</v>
      </c>
      <c r="BW34" s="47">
        <v>24</v>
      </c>
      <c r="BX34" s="47">
        <v>3.53</v>
      </c>
      <c r="BY34" s="47">
        <v>5.25</v>
      </c>
      <c r="CA34">
        <f>27/60</f>
        <v>0.45</v>
      </c>
    </row>
    <row r="35" spans="1:79">
      <c r="A35" s="718"/>
      <c r="B35" s="24">
        <v>43094</v>
      </c>
      <c r="C35" s="25">
        <v>61.6</v>
      </c>
      <c r="D35" s="345">
        <v>0.65600000000000003</v>
      </c>
      <c r="E35" s="27">
        <v>74</v>
      </c>
      <c r="F35" s="27">
        <v>50</v>
      </c>
      <c r="G35" s="28">
        <v>24</v>
      </c>
      <c r="H35" s="28">
        <v>0</v>
      </c>
      <c r="I35" s="28">
        <v>24</v>
      </c>
      <c r="J35" s="28">
        <v>0</v>
      </c>
      <c r="K35" s="29">
        <v>0</v>
      </c>
      <c r="L35" s="29">
        <v>0</v>
      </c>
      <c r="M35" s="29">
        <v>0</v>
      </c>
      <c r="N35" s="29">
        <v>0</v>
      </c>
      <c r="O35" s="29">
        <v>10</v>
      </c>
      <c r="P35" s="29">
        <v>0</v>
      </c>
      <c r="Q35" s="29">
        <v>3698</v>
      </c>
      <c r="R35" s="30">
        <v>3586</v>
      </c>
      <c r="S35" s="30">
        <v>3586</v>
      </c>
      <c r="T35" s="31">
        <v>3497</v>
      </c>
      <c r="U35" s="31">
        <v>3605</v>
      </c>
      <c r="V35" s="28">
        <v>45</v>
      </c>
      <c r="W35" s="28">
        <v>0</v>
      </c>
      <c r="X35" s="28">
        <v>48</v>
      </c>
      <c r="Y35" s="28">
        <v>0</v>
      </c>
      <c r="Z35" s="28">
        <v>60</v>
      </c>
      <c r="AA35" s="27">
        <v>0</v>
      </c>
      <c r="AB35" s="32">
        <f>U35-T35+AX35</f>
        <v>108</v>
      </c>
      <c r="AC35" s="33">
        <f>T35-S35</f>
        <v>-89</v>
      </c>
      <c r="AD35" s="27">
        <v>158</v>
      </c>
      <c r="AE35" s="34">
        <f>IF(AD35&gt;0, U35/(AD35*24),"no data")</f>
        <v>0.95068565400843885</v>
      </c>
      <c r="AF35" s="35">
        <f>IF(Q35&gt;0,Q35/24,"no data")</f>
        <v>154.08333333333334</v>
      </c>
      <c r="AG35" s="34">
        <f>IF(T35&gt;0,(T35/Q35),"no data")</f>
        <v>0.94564629529475397</v>
      </c>
      <c r="AH35" s="36">
        <f>(1440-((V35*W35)+(X35*Y35)+(Z35*AA35))/(V35+X35+Z35))/1440</f>
        <v>1</v>
      </c>
      <c r="AI35" s="37">
        <f>IF(T35&gt;0,(1440-((W35*V35+AR35*AS35)+(Y35*X35+AT35*AU35)+(Z35*AA35+AV35*AW35))/(V35+X35+Z35))/1440,"no data")</f>
        <v>0.98093681917211328</v>
      </c>
      <c r="AJ35" s="83">
        <v>10.877000000000001</v>
      </c>
      <c r="AK35" s="84">
        <v>136.33000000000001</v>
      </c>
      <c r="AL35" s="40">
        <f t="shared" si="0"/>
        <v>1482.8614100000002</v>
      </c>
      <c r="AM35" s="83">
        <v>31.428000000000001</v>
      </c>
      <c r="AN35" s="86">
        <v>920</v>
      </c>
      <c r="AO35" s="42">
        <f t="shared" si="1"/>
        <v>28913.760000000002</v>
      </c>
      <c r="AP35" s="43">
        <f>IF(T35&gt;0,((((AJ35*AK35)+(AM35*AN35))/(T35*1000))*1000000),"no data")</f>
        <v>8692.1994309408074</v>
      </c>
      <c r="AQ35" s="40">
        <f>R35/24</f>
        <v>149.41666666666666</v>
      </c>
      <c r="AR35" s="27">
        <v>0</v>
      </c>
      <c r="AS35" s="45">
        <v>0</v>
      </c>
      <c r="AT35" s="45">
        <v>0</v>
      </c>
      <c r="AU35" s="27">
        <v>0</v>
      </c>
      <c r="AV35" s="45">
        <v>5</v>
      </c>
      <c r="AW35" s="27">
        <v>840</v>
      </c>
      <c r="AX35" s="27">
        <v>0</v>
      </c>
      <c r="AY35" s="4"/>
      <c r="AZ35" s="46">
        <v>1085</v>
      </c>
      <c r="BA35" s="46">
        <v>1157</v>
      </c>
      <c r="BB35" s="46">
        <v>1363</v>
      </c>
      <c r="BC35" s="46">
        <f t="shared" si="2"/>
        <v>72</v>
      </c>
      <c r="BD35" s="46">
        <f t="shared" si="3"/>
        <v>8692.1994309408074</v>
      </c>
      <c r="BE35" s="136">
        <f t="shared" si="4"/>
        <v>56.791666666666664</v>
      </c>
      <c r="BF35" s="48">
        <v>1.6910000000000001</v>
      </c>
      <c r="BG35" s="49">
        <v>1.9650000000000001</v>
      </c>
      <c r="BH35" s="50">
        <v>28</v>
      </c>
      <c r="BI35" s="50">
        <v>29.29</v>
      </c>
      <c r="BJ35" s="51">
        <v>25.4</v>
      </c>
      <c r="BK35" s="50">
        <v>31.6</v>
      </c>
      <c r="BL35" s="52">
        <v>1000.3</v>
      </c>
      <c r="BM35" s="50">
        <v>50.08</v>
      </c>
      <c r="BN35" s="53">
        <v>0.93679999999999997</v>
      </c>
      <c r="BO35" s="61">
        <v>91.11</v>
      </c>
      <c r="BP35" s="50">
        <v>84.67</v>
      </c>
      <c r="BQ35" s="15"/>
      <c r="BR35" s="46">
        <v>12694</v>
      </c>
      <c r="BS35" s="46">
        <v>12516</v>
      </c>
      <c r="BT35" s="56">
        <f t="shared" si="5"/>
        <v>-178</v>
      </c>
      <c r="BU35" s="111">
        <f t="shared" si="6"/>
        <v>3.6560000000000001</v>
      </c>
      <c r="BV35" s="47">
        <v>24</v>
      </c>
      <c r="BW35" s="47">
        <v>24</v>
      </c>
      <c r="BX35" s="47">
        <v>15.5</v>
      </c>
      <c r="BY35" s="47">
        <v>6.8</v>
      </c>
      <c r="CA35">
        <f>19+CA34</f>
        <v>19.45</v>
      </c>
    </row>
    <row r="36" spans="1:79">
      <c r="A36" s="718"/>
      <c r="B36" s="24">
        <v>43095</v>
      </c>
      <c r="C36" s="25">
        <v>62</v>
      </c>
      <c r="D36" s="345">
        <v>0.67</v>
      </c>
      <c r="E36" s="27">
        <v>74</v>
      </c>
      <c r="F36" s="27">
        <v>53</v>
      </c>
      <c r="G36" s="28">
        <v>24</v>
      </c>
      <c r="H36" s="28">
        <v>0</v>
      </c>
      <c r="I36" s="28">
        <v>24</v>
      </c>
      <c r="J36" s="28">
        <v>0</v>
      </c>
      <c r="K36" s="29">
        <v>0</v>
      </c>
      <c r="L36" s="29">
        <v>0</v>
      </c>
      <c r="M36" s="29">
        <v>0</v>
      </c>
      <c r="N36" s="29">
        <v>0</v>
      </c>
      <c r="O36" s="29">
        <v>19</v>
      </c>
      <c r="P36" s="29">
        <v>57</v>
      </c>
      <c r="Q36" s="29">
        <v>3708</v>
      </c>
      <c r="R36" s="30">
        <v>3646</v>
      </c>
      <c r="S36" s="30">
        <v>3562</v>
      </c>
      <c r="T36" s="31">
        <v>3503</v>
      </c>
      <c r="U36" s="31">
        <v>3610</v>
      </c>
      <c r="V36" s="28">
        <v>45</v>
      </c>
      <c r="W36" s="28">
        <v>0</v>
      </c>
      <c r="X36" s="28">
        <v>48</v>
      </c>
      <c r="Y36" s="28">
        <v>0</v>
      </c>
      <c r="Z36" s="28">
        <v>60</v>
      </c>
      <c r="AA36" s="27">
        <v>0</v>
      </c>
      <c r="AB36" s="32">
        <f>U36-T36+AX36</f>
        <v>107</v>
      </c>
      <c r="AC36" s="33">
        <f>T36-S36</f>
        <v>-59</v>
      </c>
      <c r="AD36" s="27">
        <v>157</v>
      </c>
      <c r="AE36" s="34">
        <f>IF(AD36&gt;0, U36/(AD36*24),"no data")</f>
        <v>0.95806794055201694</v>
      </c>
      <c r="AF36" s="35">
        <f>IF(Q36&gt;0,Q36/24,"no data")</f>
        <v>154.5</v>
      </c>
      <c r="AG36" s="34">
        <f>IF(T36&gt;0,(T36/Q36),"no data")</f>
        <v>0.94471413160733553</v>
      </c>
      <c r="AH36" s="36">
        <f>(1440-((V36*W36)+(X36*Y36)+(Z36*AA36))/(V36+X36+Z36))/1440</f>
        <v>1</v>
      </c>
      <c r="AI36" s="37">
        <f>IF(T36&gt;0,(1440-((W36*V36+AR36*AS36)+(Y36*X36+AT36*AU36)+(Z36*AA36+AV36*AW36))/(V36+X36+Z36))/1440,"no data")</f>
        <v>0.98676470588235299</v>
      </c>
      <c r="AJ36" s="83">
        <v>10.938000000000001</v>
      </c>
      <c r="AK36" s="84">
        <v>133.62</v>
      </c>
      <c r="AL36" s="40">
        <f t="shared" si="0"/>
        <v>1461.53556</v>
      </c>
      <c r="AM36" s="83">
        <v>30.170999999999999</v>
      </c>
      <c r="AN36" s="86">
        <v>960</v>
      </c>
      <c r="AO36" s="42">
        <f t="shared" si="1"/>
        <v>28964.16</v>
      </c>
      <c r="AP36" s="43">
        <f>IF(T36&gt;0,((((AJ36*AK36)+(AM36*AN36))/(T36*1000))*1000000),"no data")</f>
        <v>8685.6110648015983</v>
      </c>
      <c r="AQ36" s="40">
        <f>R36/24</f>
        <v>151.91666666666666</v>
      </c>
      <c r="AR36" s="27">
        <v>0</v>
      </c>
      <c r="AS36" s="45">
        <v>0</v>
      </c>
      <c r="AT36" s="45">
        <v>0</v>
      </c>
      <c r="AU36" s="27">
        <v>0</v>
      </c>
      <c r="AV36" s="45">
        <v>12</v>
      </c>
      <c r="AW36" s="27">
        <v>243</v>
      </c>
      <c r="AX36" s="27">
        <v>0</v>
      </c>
      <c r="AY36" s="4"/>
      <c r="AZ36" s="46">
        <v>1090</v>
      </c>
      <c r="BA36" s="46">
        <v>1144</v>
      </c>
      <c r="BB36" s="46">
        <v>1376</v>
      </c>
      <c r="BC36" s="46">
        <f t="shared" si="2"/>
        <v>54</v>
      </c>
      <c r="BD36" s="46">
        <f t="shared" si="3"/>
        <v>8685.6110648015983</v>
      </c>
      <c r="BE36" s="136">
        <f t="shared" si="4"/>
        <v>57.333333333333336</v>
      </c>
      <c r="BF36" s="48">
        <v>1.6879999999999999</v>
      </c>
      <c r="BG36" s="49">
        <v>1.6879999999999999</v>
      </c>
      <c r="BH36" s="50">
        <v>28</v>
      </c>
      <c r="BI36" s="51">
        <v>28.37</v>
      </c>
      <c r="BJ36" s="50">
        <v>23.34</v>
      </c>
      <c r="BK36" s="50">
        <v>31.9</v>
      </c>
      <c r="BL36" s="52">
        <v>999.6</v>
      </c>
      <c r="BM36" s="50">
        <v>50.08</v>
      </c>
      <c r="BN36" s="53">
        <v>0.93769999999999998</v>
      </c>
      <c r="BO36" s="51">
        <v>91.27</v>
      </c>
      <c r="BP36" s="50">
        <v>84.55</v>
      </c>
      <c r="BQ36" s="15"/>
      <c r="BR36" s="46">
        <v>12235</v>
      </c>
      <c r="BS36" s="46">
        <v>11884</v>
      </c>
      <c r="BT36" s="56">
        <f t="shared" si="5"/>
        <v>-351</v>
      </c>
      <c r="BU36" s="111">
        <f t="shared" si="6"/>
        <v>3.3759999999999999</v>
      </c>
      <c r="BV36" s="47">
        <v>24</v>
      </c>
      <c r="BW36" s="47">
        <v>24</v>
      </c>
      <c r="BX36" s="47">
        <v>16.2</v>
      </c>
      <c r="BY36" s="47">
        <v>7</v>
      </c>
      <c r="CA36">
        <f>24-CA35</f>
        <v>4.5500000000000007</v>
      </c>
    </row>
    <row r="37" spans="1:79">
      <c r="A37" s="718"/>
      <c r="B37" s="24">
        <v>43096</v>
      </c>
      <c r="C37" s="25">
        <v>61</v>
      </c>
      <c r="D37" s="345">
        <v>0.73</v>
      </c>
      <c r="E37" s="27">
        <v>71</v>
      </c>
      <c r="F37" s="27">
        <v>55</v>
      </c>
      <c r="G37" s="28">
        <v>24</v>
      </c>
      <c r="H37" s="28">
        <v>0</v>
      </c>
      <c r="I37" s="28">
        <v>24</v>
      </c>
      <c r="J37" s="28">
        <v>0</v>
      </c>
      <c r="K37" s="29">
        <v>0</v>
      </c>
      <c r="L37" s="29">
        <v>0</v>
      </c>
      <c r="M37" s="29">
        <v>0</v>
      </c>
      <c r="N37" s="29">
        <v>0</v>
      </c>
      <c r="O37" s="29">
        <v>20</v>
      </c>
      <c r="P37" s="29">
        <v>22</v>
      </c>
      <c r="Q37" s="29">
        <v>3715</v>
      </c>
      <c r="R37" s="30">
        <v>3642</v>
      </c>
      <c r="S37" s="30">
        <v>3562</v>
      </c>
      <c r="T37" s="31">
        <v>3498</v>
      </c>
      <c r="U37" s="31">
        <v>3602</v>
      </c>
      <c r="V37" s="28">
        <v>45</v>
      </c>
      <c r="W37" s="28">
        <v>0</v>
      </c>
      <c r="X37" s="28">
        <v>47</v>
      </c>
      <c r="Y37" s="28">
        <v>0</v>
      </c>
      <c r="Z37" s="28">
        <v>60</v>
      </c>
      <c r="AA37" s="27">
        <v>0</v>
      </c>
      <c r="AB37" s="32">
        <f>U37-T37+AX37</f>
        <v>104</v>
      </c>
      <c r="AC37" s="33">
        <f>T37-S37</f>
        <v>-64</v>
      </c>
      <c r="AD37" s="27">
        <v>155</v>
      </c>
      <c r="AE37" s="34">
        <f>IF(AD37&gt;0, U37/(AD37*24),"no data")</f>
        <v>0.9682795698924731</v>
      </c>
      <c r="AF37" s="35">
        <f>IF(Q37&gt;0,Q37/24,"no data")</f>
        <v>154.79166666666666</v>
      </c>
      <c r="AG37" s="34">
        <f>IF(T37&gt;0,(T37/Q37),"no data")</f>
        <v>0.9415881561238223</v>
      </c>
      <c r="AH37" s="36">
        <f>(1440-((V37*W37)+(X37*Y37)+(Z37*AA37))/(V37+X37+Z37))/1440</f>
        <v>1</v>
      </c>
      <c r="AI37" s="37">
        <f>IF(T37&gt;0,(1440-((W37*V37+AR37*AS37)+(Y37*X37+AT37*AU37)+(Z37*AA37+AV37*AW37))/(V37+X37+Z37))/1440,"no data")</f>
        <v>0.98605628654970756</v>
      </c>
      <c r="AJ37" s="83">
        <v>10.856</v>
      </c>
      <c r="AK37" s="84">
        <v>137.02000000000001</v>
      </c>
      <c r="AL37" s="40">
        <f t="shared" si="0"/>
        <v>1487.4891200000002</v>
      </c>
      <c r="AM37" s="83">
        <v>29.797999999999998</v>
      </c>
      <c r="AN37" s="86">
        <v>971</v>
      </c>
      <c r="AO37" s="42">
        <f t="shared" si="1"/>
        <v>28933.857999999997</v>
      </c>
      <c r="AP37" s="43">
        <f>IF(T37&gt;0,((((AJ37*AK37)+(AM37*AN37))/(T37*1000))*1000000),"no data")</f>
        <v>8696.7830531732416</v>
      </c>
      <c r="AQ37" s="40">
        <f>R37/24</f>
        <v>151.75</v>
      </c>
      <c r="AR37" s="27">
        <v>0</v>
      </c>
      <c r="AS37" s="45">
        <v>0</v>
      </c>
      <c r="AT37" s="45">
        <v>0</v>
      </c>
      <c r="AU37" s="27">
        <v>0</v>
      </c>
      <c r="AV37" s="45">
        <v>14</v>
      </c>
      <c r="AW37" s="27">
        <v>218</v>
      </c>
      <c r="AX37" s="27">
        <v>0</v>
      </c>
      <c r="AY37" s="4"/>
      <c r="AZ37" s="46">
        <v>1090</v>
      </c>
      <c r="BA37" s="46">
        <v>1134</v>
      </c>
      <c r="BB37" s="46">
        <v>1378</v>
      </c>
      <c r="BC37" s="46">
        <f t="shared" si="2"/>
        <v>44</v>
      </c>
      <c r="BD37" s="46">
        <f t="shared" si="3"/>
        <v>8696.7830531732416</v>
      </c>
      <c r="BE37" s="136">
        <f t="shared" si="4"/>
        <v>57.416666666666664</v>
      </c>
      <c r="BF37" s="48">
        <v>1.764</v>
      </c>
      <c r="BG37" s="49">
        <v>1.7490000000000001</v>
      </c>
      <c r="BH37" s="50">
        <v>28</v>
      </c>
      <c r="BI37" s="51">
        <v>28.05</v>
      </c>
      <c r="BJ37" s="50">
        <v>22.81</v>
      </c>
      <c r="BK37" s="50">
        <v>32.08</v>
      </c>
      <c r="BL37" s="52">
        <v>998.6</v>
      </c>
      <c r="BM37" s="50">
        <v>50.03</v>
      </c>
      <c r="BN37" s="63">
        <v>0.93659999999999999</v>
      </c>
      <c r="BO37" s="50">
        <v>92.12</v>
      </c>
      <c r="BP37" s="50">
        <v>84.43</v>
      </c>
      <c r="BQ37" s="15"/>
      <c r="BR37" s="46">
        <v>12106</v>
      </c>
      <c r="BS37" s="46">
        <v>11787</v>
      </c>
      <c r="BT37" s="56">
        <f t="shared" si="5"/>
        <v>-319</v>
      </c>
      <c r="BU37" s="111">
        <f t="shared" si="6"/>
        <v>3.5129999999999999</v>
      </c>
      <c r="BV37" s="47">
        <v>24</v>
      </c>
      <c r="BW37" s="47">
        <v>24</v>
      </c>
      <c r="BX37" s="47">
        <v>17.68</v>
      </c>
      <c r="BY37" s="47">
        <v>4.3499999999999996</v>
      </c>
    </row>
    <row r="38" spans="1:79">
      <c r="A38" s="718"/>
      <c r="B38" s="24">
        <v>43097</v>
      </c>
      <c r="C38" s="25">
        <v>60.8</v>
      </c>
      <c r="D38" s="345">
        <v>0.7</v>
      </c>
      <c r="E38" s="27">
        <v>72</v>
      </c>
      <c r="F38" s="27">
        <v>53</v>
      </c>
      <c r="G38" s="28">
        <v>24</v>
      </c>
      <c r="H38" s="28">
        <v>0</v>
      </c>
      <c r="I38" s="28">
        <v>24</v>
      </c>
      <c r="J38" s="28">
        <v>0</v>
      </c>
      <c r="K38" s="29">
        <v>0</v>
      </c>
      <c r="L38" s="29">
        <v>0</v>
      </c>
      <c r="M38" s="29">
        <v>0</v>
      </c>
      <c r="N38" s="29">
        <v>0</v>
      </c>
      <c r="O38" s="29">
        <v>21</v>
      </c>
      <c r="P38" s="29">
        <v>19</v>
      </c>
      <c r="Q38" s="29">
        <v>3715</v>
      </c>
      <c r="R38" s="30">
        <v>3618</v>
      </c>
      <c r="S38" s="30">
        <v>3552</v>
      </c>
      <c r="T38" s="31">
        <v>3489</v>
      </c>
      <c r="U38" s="31">
        <v>3596</v>
      </c>
      <c r="V38" s="28">
        <v>45</v>
      </c>
      <c r="W38" s="28">
        <v>0</v>
      </c>
      <c r="X38" s="28">
        <v>47</v>
      </c>
      <c r="Y38" s="28">
        <v>0</v>
      </c>
      <c r="Z38" s="28">
        <v>60</v>
      </c>
      <c r="AA38" s="27">
        <v>0</v>
      </c>
      <c r="AB38" s="32">
        <f>U38-T38+AX38</f>
        <v>107</v>
      </c>
      <c r="AC38" s="33">
        <f>T38-S38</f>
        <v>-63</v>
      </c>
      <c r="AD38" s="27">
        <v>155</v>
      </c>
      <c r="AE38" s="34">
        <f>IF(AD38&gt;0, U38/(AD38*24),"no data")</f>
        <v>0.96666666666666667</v>
      </c>
      <c r="AF38" s="35">
        <f>IF(Q38&gt;0,Q38/24,"no data")</f>
        <v>154.79166666666666</v>
      </c>
      <c r="AG38" s="34">
        <f>IF(T38&gt;0,(T38/Q38),"no data")</f>
        <v>0.93916554508748318</v>
      </c>
      <c r="AH38" s="36">
        <f>(1440-((V38*W38)+(X38*Y38)+(Z38*AA38))/(V38+X38+Z38))/1440</f>
        <v>1</v>
      </c>
      <c r="AI38" s="37">
        <f>IF(T38&gt;0,(1440-((W38*V38+AR38*AS38)+(Y38*X38+AT38*AU38)+(Z38*AA38+AV38*AW38))/(V38+X38+Z38))/1440,"no data")</f>
        <v>0.99043768274853805</v>
      </c>
      <c r="AJ38" s="83">
        <v>10.9</v>
      </c>
      <c r="AK38" s="84">
        <v>136.44999999999999</v>
      </c>
      <c r="AL38" s="40">
        <f t="shared" si="0"/>
        <v>1487.3049999999998</v>
      </c>
      <c r="AM38" s="83">
        <v>29.670999999999999</v>
      </c>
      <c r="AN38" s="86">
        <v>976</v>
      </c>
      <c r="AO38" s="42">
        <f t="shared" si="1"/>
        <v>28958.896000000001</v>
      </c>
      <c r="AP38" s="43">
        <f>IF(T38&gt;0,((((AJ38*AK38)+(AM38*AN38))/(T38*1000))*1000000),"no data")</f>
        <v>8726.3402120951559</v>
      </c>
      <c r="AQ38" s="40">
        <f>R38/24</f>
        <v>150.75</v>
      </c>
      <c r="AR38" s="27">
        <v>0</v>
      </c>
      <c r="AS38" s="45">
        <v>0</v>
      </c>
      <c r="AT38" s="45">
        <v>0</v>
      </c>
      <c r="AU38" s="27">
        <v>0</v>
      </c>
      <c r="AV38" s="45">
        <v>13</v>
      </c>
      <c r="AW38" s="27">
        <v>161</v>
      </c>
      <c r="AX38" s="27">
        <v>0</v>
      </c>
      <c r="AY38" s="4"/>
      <c r="AZ38" s="46">
        <v>1082</v>
      </c>
      <c r="BA38" s="46">
        <v>1131</v>
      </c>
      <c r="BB38" s="46">
        <v>1383</v>
      </c>
      <c r="BC38" s="46">
        <f t="shared" si="2"/>
        <v>49</v>
      </c>
      <c r="BD38" s="46">
        <f t="shared" si="3"/>
        <v>8726.3402120951559</v>
      </c>
      <c r="BE38" s="136">
        <f t="shared" si="4"/>
        <v>57.625</v>
      </c>
      <c r="BF38" s="48">
        <v>1.6910000000000001</v>
      </c>
      <c r="BG38" s="49">
        <v>1.669</v>
      </c>
      <c r="BH38" s="50">
        <v>28</v>
      </c>
      <c r="BI38" s="51">
        <v>27.76</v>
      </c>
      <c r="BJ38" s="52">
        <v>22.65</v>
      </c>
      <c r="BK38" s="52">
        <v>32.29</v>
      </c>
      <c r="BL38" s="52">
        <v>1000.08</v>
      </c>
      <c r="BM38" s="50">
        <v>50.02</v>
      </c>
      <c r="BN38" s="53">
        <v>0.93689999999999996</v>
      </c>
      <c r="BO38" s="47">
        <v>91.43</v>
      </c>
      <c r="BP38" s="47">
        <v>84.15</v>
      </c>
      <c r="BQ38" s="15"/>
      <c r="BR38" s="46">
        <v>12710</v>
      </c>
      <c r="BS38" s="46">
        <v>12461</v>
      </c>
      <c r="BT38" s="56">
        <f t="shared" si="5"/>
        <v>-249</v>
      </c>
      <c r="BU38" s="111">
        <f t="shared" si="6"/>
        <v>3.3600000000000003</v>
      </c>
      <c r="BV38" s="47">
        <v>24</v>
      </c>
      <c r="BW38" s="47">
        <v>24</v>
      </c>
      <c r="BX38" s="47">
        <v>14.6</v>
      </c>
      <c r="BY38" s="47">
        <v>3.9</v>
      </c>
    </row>
    <row r="39" spans="1:79">
      <c r="A39" s="718"/>
      <c r="B39" s="24">
        <v>43098</v>
      </c>
      <c r="C39" s="25">
        <v>59.3</v>
      </c>
      <c r="D39" s="345">
        <v>0.62</v>
      </c>
      <c r="E39" s="27">
        <v>77</v>
      </c>
      <c r="F39" s="27">
        <v>48</v>
      </c>
      <c r="G39" s="28">
        <v>24</v>
      </c>
      <c r="H39" s="28">
        <v>0</v>
      </c>
      <c r="I39" s="28">
        <v>24</v>
      </c>
      <c r="J39" s="28">
        <v>0</v>
      </c>
      <c r="K39" s="29">
        <v>0</v>
      </c>
      <c r="L39" s="29">
        <v>0</v>
      </c>
      <c r="M39" s="29">
        <v>0</v>
      </c>
      <c r="N39" s="29">
        <v>0</v>
      </c>
      <c r="O39" s="29">
        <v>24</v>
      </c>
      <c r="P39" s="29">
        <v>0</v>
      </c>
      <c r="Q39" s="29">
        <v>3713</v>
      </c>
      <c r="R39" s="30">
        <v>3615</v>
      </c>
      <c r="S39" s="30">
        <v>3615</v>
      </c>
      <c r="T39" s="31">
        <v>3541</v>
      </c>
      <c r="U39" s="31">
        <v>3650</v>
      </c>
      <c r="V39" s="28">
        <v>44</v>
      </c>
      <c r="W39" s="28">
        <v>0</v>
      </c>
      <c r="X39" s="28">
        <v>48</v>
      </c>
      <c r="Y39" s="28">
        <v>0</v>
      </c>
      <c r="Z39" s="28">
        <v>60</v>
      </c>
      <c r="AA39" s="27">
        <v>0</v>
      </c>
      <c r="AB39" s="32">
        <f t="shared" si="7"/>
        <v>109</v>
      </c>
      <c r="AC39" s="33">
        <f t="shared" si="8"/>
        <v>-74</v>
      </c>
      <c r="AD39" s="27">
        <v>156</v>
      </c>
      <c r="AE39" s="34">
        <f t="shared" si="9"/>
        <v>0.97489316239316237</v>
      </c>
      <c r="AF39" s="35">
        <f t="shared" si="10"/>
        <v>154.70833333333334</v>
      </c>
      <c r="AG39" s="34">
        <f t="shared" si="11"/>
        <v>0.95367627255588472</v>
      </c>
      <c r="AH39" s="36">
        <f t="shared" si="12"/>
        <v>1</v>
      </c>
      <c r="AI39" s="37">
        <f t="shared" si="13"/>
        <v>1</v>
      </c>
      <c r="AJ39" s="83">
        <v>10.91</v>
      </c>
      <c r="AK39" s="84">
        <v>137.58000000000001</v>
      </c>
      <c r="AL39" s="40">
        <f t="shared" si="0"/>
        <v>1500.9978000000001</v>
      </c>
      <c r="AM39" s="83">
        <v>30.358000000000001</v>
      </c>
      <c r="AN39" s="86">
        <v>966</v>
      </c>
      <c r="AO39" s="42">
        <f t="shared" si="1"/>
        <v>29325.828000000001</v>
      </c>
      <c r="AP39" s="43">
        <f t="shared" si="14"/>
        <v>8705.6836486868124</v>
      </c>
      <c r="AQ39" s="40">
        <f t="shared" ref="AQ39:AQ41" si="16">R39/24</f>
        <v>150.625</v>
      </c>
      <c r="AR39" s="27">
        <v>0</v>
      </c>
      <c r="AS39" s="45">
        <v>0</v>
      </c>
      <c r="AT39" s="45">
        <v>0</v>
      </c>
      <c r="AU39" s="27">
        <v>0</v>
      </c>
      <c r="AV39" s="45">
        <v>0</v>
      </c>
      <c r="AW39" s="27">
        <v>0</v>
      </c>
      <c r="AX39" s="27">
        <v>0</v>
      </c>
      <c r="AY39" s="4"/>
      <c r="AZ39" s="46">
        <v>1062</v>
      </c>
      <c r="BA39" s="46">
        <v>1155</v>
      </c>
      <c r="BB39" s="46">
        <v>1433</v>
      </c>
      <c r="BC39" s="46">
        <f t="shared" si="2"/>
        <v>93</v>
      </c>
      <c r="BD39" s="46">
        <f t="shared" si="3"/>
        <v>8705.6836486868124</v>
      </c>
      <c r="BE39" s="136">
        <f t="shared" si="4"/>
        <v>59.708333333333336</v>
      </c>
      <c r="BF39" s="48">
        <v>1.9350000000000001</v>
      </c>
      <c r="BG39" s="49">
        <v>1.9370000000000001</v>
      </c>
      <c r="BH39" s="50">
        <v>28</v>
      </c>
      <c r="BI39" s="51">
        <v>27.77</v>
      </c>
      <c r="BJ39" s="52">
        <v>23.38</v>
      </c>
      <c r="BK39" s="52">
        <v>32.54</v>
      </c>
      <c r="BL39" s="52">
        <v>1000.7</v>
      </c>
      <c r="BM39" s="50">
        <v>50.06</v>
      </c>
      <c r="BN39" s="53">
        <v>0.93640000000000001</v>
      </c>
      <c r="BO39" s="47">
        <v>87.76</v>
      </c>
      <c r="BP39" s="47">
        <v>83.99</v>
      </c>
      <c r="BQ39" s="15"/>
      <c r="BR39" s="46">
        <v>13108</v>
      </c>
      <c r="BS39" s="46">
        <v>12513</v>
      </c>
      <c r="BT39" s="56">
        <f t="shared" si="5"/>
        <v>-595</v>
      </c>
      <c r="BU39" s="111">
        <f t="shared" si="6"/>
        <v>3.8719999999999999</v>
      </c>
      <c r="BV39" s="47">
        <v>24</v>
      </c>
      <c r="BW39" s="47">
        <v>24</v>
      </c>
      <c r="BX39" s="47">
        <v>8.9</v>
      </c>
      <c r="BY39" s="47">
        <v>5.6</v>
      </c>
    </row>
    <row r="40" spans="1:79">
      <c r="A40" s="718"/>
      <c r="B40" s="24">
        <v>43099</v>
      </c>
      <c r="C40" s="25">
        <v>58.7</v>
      </c>
      <c r="D40" s="345">
        <v>0.58099999999999996</v>
      </c>
      <c r="E40" s="27">
        <v>77</v>
      </c>
      <c r="F40" s="27">
        <v>47</v>
      </c>
      <c r="G40" s="28">
        <v>24</v>
      </c>
      <c r="H40" s="28">
        <v>0</v>
      </c>
      <c r="I40" s="28">
        <v>24</v>
      </c>
      <c r="J40" s="28">
        <v>0</v>
      </c>
      <c r="K40" s="29">
        <v>0</v>
      </c>
      <c r="L40" s="29">
        <v>0</v>
      </c>
      <c r="M40" s="29">
        <v>0</v>
      </c>
      <c r="N40" s="29">
        <v>0</v>
      </c>
      <c r="O40" s="29">
        <v>24</v>
      </c>
      <c r="P40" s="29">
        <v>0</v>
      </c>
      <c r="Q40" s="29">
        <v>3714</v>
      </c>
      <c r="R40" s="30">
        <v>3609</v>
      </c>
      <c r="S40" s="30">
        <v>3609</v>
      </c>
      <c r="T40" s="31">
        <v>3535</v>
      </c>
      <c r="U40" s="31">
        <v>3641</v>
      </c>
      <c r="V40" s="28">
        <v>44</v>
      </c>
      <c r="W40" s="28">
        <v>0</v>
      </c>
      <c r="X40" s="28">
        <v>48</v>
      </c>
      <c r="Y40" s="28">
        <v>0</v>
      </c>
      <c r="Z40" s="28">
        <v>60</v>
      </c>
      <c r="AA40" s="27">
        <v>0</v>
      </c>
      <c r="AB40" s="32">
        <f t="shared" si="7"/>
        <v>106</v>
      </c>
      <c r="AC40" s="33">
        <f t="shared" si="8"/>
        <v>-74</v>
      </c>
      <c r="AD40" s="27">
        <v>158</v>
      </c>
      <c r="AE40" s="34">
        <f t="shared" si="9"/>
        <v>0.96017932489451474</v>
      </c>
      <c r="AF40" s="35">
        <f t="shared" si="10"/>
        <v>154.75</v>
      </c>
      <c r="AG40" s="34">
        <f t="shared" si="11"/>
        <v>0.95180398492191709</v>
      </c>
      <c r="AH40" s="36">
        <f t="shared" si="12"/>
        <v>1</v>
      </c>
      <c r="AI40" s="37">
        <f t="shared" si="13"/>
        <v>1</v>
      </c>
      <c r="AJ40" s="83">
        <v>10.904999999999999</v>
      </c>
      <c r="AK40" s="84">
        <v>138.97999999999999</v>
      </c>
      <c r="AL40" s="40">
        <f t="shared" si="0"/>
        <v>1515.5768999999998</v>
      </c>
      <c r="AM40" s="83">
        <v>30.399000000000001</v>
      </c>
      <c r="AN40" s="86">
        <v>962</v>
      </c>
      <c r="AO40" s="42">
        <f t="shared" si="1"/>
        <v>29243.838</v>
      </c>
      <c r="AP40" s="43">
        <f t="shared" si="14"/>
        <v>8701.3903536067901</v>
      </c>
      <c r="AQ40" s="40">
        <f t="shared" si="16"/>
        <v>150.375</v>
      </c>
      <c r="AR40" s="27">
        <v>0</v>
      </c>
      <c r="AS40" s="45">
        <v>0</v>
      </c>
      <c r="AT40" s="45">
        <v>0</v>
      </c>
      <c r="AU40" s="27">
        <v>0</v>
      </c>
      <c r="AV40" s="45">
        <v>0</v>
      </c>
      <c r="AW40" s="27">
        <v>0</v>
      </c>
      <c r="AX40" s="27">
        <v>0</v>
      </c>
      <c r="AY40" s="4"/>
      <c r="AZ40" s="46">
        <v>1053</v>
      </c>
      <c r="BA40" s="46">
        <v>1161</v>
      </c>
      <c r="BB40" s="46">
        <v>1427</v>
      </c>
      <c r="BC40" s="46">
        <f t="shared" si="2"/>
        <v>108</v>
      </c>
      <c r="BD40" s="46">
        <f t="shared" si="3"/>
        <v>8701.3903536067901</v>
      </c>
      <c r="BE40" s="136">
        <f t="shared" si="4"/>
        <v>59.458333333333336</v>
      </c>
      <c r="BF40" s="48">
        <v>1.9259999999999999</v>
      </c>
      <c r="BG40" s="49">
        <v>1.9259999999999999</v>
      </c>
      <c r="BH40" s="50">
        <v>28</v>
      </c>
      <c r="BI40" s="51">
        <v>27.63</v>
      </c>
      <c r="BJ40" s="52">
        <v>23.66</v>
      </c>
      <c r="BK40" s="52">
        <v>32.5</v>
      </c>
      <c r="BL40" s="52">
        <v>1000</v>
      </c>
      <c r="BM40" s="50">
        <v>50.04</v>
      </c>
      <c r="BN40" s="53">
        <v>0.93579999999999997</v>
      </c>
      <c r="BO40" s="47">
        <v>92.12</v>
      </c>
      <c r="BP40" s="47">
        <v>84.03</v>
      </c>
      <c r="BQ40" s="15"/>
      <c r="BR40" s="46">
        <v>12434</v>
      </c>
      <c r="BS40" s="46">
        <v>12069</v>
      </c>
      <c r="BT40" s="56">
        <f t="shared" si="5"/>
        <v>-365</v>
      </c>
      <c r="BU40" s="111">
        <f t="shared" si="6"/>
        <v>3.8519999999999999</v>
      </c>
      <c r="BV40" s="67">
        <v>24</v>
      </c>
      <c r="BW40" s="67">
        <v>24</v>
      </c>
      <c r="BX40" s="67">
        <v>5.9</v>
      </c>
      <c r="BY40" s="67">
        <v>6.45</v>
      </c>
    </row>
    <row r="41" spans="1:79">
      <c r="A41" s="718"/>
      <c r="B41" s="24">
        <v>43100</v>
      </c>
      <c r="C41" s="25">
        <v>58</v>
      </c>
      <c r="D41" s="345">
        <v>0.61899999999999999</v>
      </c>
      <c r="E41" s="27">
        <v>73</v>
      </c>
      <c r="F41" s="27">
        <v>48</v>
      </c>
      <c r="G41" s="28">
        <v>24</v>
      </c>
      <c r="H41" s="28">
        <v>0</v>
      </c>
      <c r="I41" s="28">
        <v>24</v>
      </c>
      <c r="J41" s="28">
        <v>0</v>
      </c>
      <c r="K41" s="29">
        <v>0</v>
      </c>
      <c r="L41" s="29">
        <v>0</v>
      </c>
      <c r="M41" s="29">
        <v>0</v>
      </c>
      <c r="N41" s="29">
        <v>0</v>
      </c>
      <c r="O41" s="29">
        <v>24</v>
      </c>
      <c r="P41" s="29">
        <v>0</v>
      </c>
      <c r="Q41" s="29">
        <v>3714</v>
      </c>
      <c r="R41" s="30">
        <v>3617</v>
      </c>
      <c r="S41" s="30">
        <v>3617</v>
      </c>
      <c r="T41" s="31">
        <v>3536</v>
      </c>
      <c r="U41" s="31">
        <v>3644</v>
      </c>
      <c r="V41" s="28">
        <v>44</v>
      </c>
      <c r="W41" s="28">
        <v>0</v>
      </c>
      <c r="X41" s="28">
        <v>48</v>
      </c>
      <c r="Y41" s="28">
        <v>0</v>
      </c>
      <c r="Z41" s="28">
        <v>60</v>
      </c>
      <c r="AA41" s="27">
        <v>0</v>
      </c>
      <c r="AB41" s="32">
        <f t="shared" si="7"/>
        <v>108</v>
      </c>
      <c r="AC41" s="33">
        <f t="shared" si="8"/>
        <v>-81</v>
      </c>
      <c r="AD41" s="27">
        <v>157</v>
      </c>
      <c r="AE41" s="34">
        <f t="shared" si="9"/>
        <v>0.96709129511677283</v>
      </c>
      <c r="AF41" s="35">
        <f t="shared" si="10"/>
        <v>154.75</v>
      </c>
      <c r="AG41" s="34">
        <f t="shared" si="11"/>
        <v>0.95207323640280017</v>
      </c>
      <c r="AH41" s="36">
        <f t="shared" si="12"/>
        <v>1</v>
      </c>
      <c r="AI41" s="37">
        <f t="shared" si="13"/>
        <v>1</v>
      </c>
      <c r="AJ41" s="83">
        <v>11.004</v>
      </c>
      <c r="AK41" s="84">
        <v>137.44</v>
      </c>
      <c r="AL41" s="40">
        <f t="shared" si="0"/>
        <v>1512.38976</v>
      </c>
      <c r="AM41" s="83">
        <v>30.052</v>
      </c>
      <c r="AN41" s="86">
        <v>968</v>
      </c>
      <c r="AO41" s="42">
        <f t="shared" si="1"/>
        <v>29090.335999999999</v>
      </c>
      <c r="AP41" s="43">
        <f t="shared" si="14"/>
        <v>8654.6170135746597</v>
      </c>
      <c r="AQ41" s="40">
        <f t="shared" si="16"/>
        <v>150.70833333333334</v>
      </c>
      <c r="AR41" s="27">
        <v>0</v>
      </c>
      <c r="AS41" s="45">
        <v>0</v>
      </c>
      <c r="AT41" s="45">
        <v>0</v>
      </c>
      <c r="AU41" s="27">
        <v>0</v>
      </c>
      <c r="AV41" s="45">
        <v>0</v>
      </c>
      <c r="AW41" s="27">
        <v>0</v>
      </c>
      <c r="AX41" s="27">
        <v>0</v>
      </c>
      <c r="AY41" s="4"/>
      <c r="AZ41" s="46">
        <v>1061</v>
      </c>
      <c r="BA41" s="46">
        <v>1158</v>
      </c>
      <c r="BB41" s="46">
        <v>1425</v>
      </c>
      <c r="BC41" s="46">
        <f t="shared" si="2"/>
        <v>97</v>
      </c>
      <c r="BD41" s="46">
        <f t="shared" si="3"/>
        <v>8654.6170135746597</v>
      </c>
      <c r="BE41" s="136">
        <f t="shared" si="4"/>
        <v>59.375</v>
      </c>
      <c r="BF41" s="48">
        <v>1.901</v>
      </c>
      <c r="BG41" s="49">
        <v>1.891</v>
      </c>
      <c r="BH41" s="50">
        <v>28</v>
      </c>
      <c r="BI41" s="51">
        <v>27.54</v>
      </c>
      <c r="BJ41" s="52">
        <v>23.23</v>
      </c>
      <c r="BK41" s="52">
        <v>32.67</v>
      </c>
      <c r="BL41" s="52">
        <v>999.5</v>
      </c>
      <c r="BM41" s="50">
        <v>50.07</v>
      </c>
      <c r="BN41" s="53">
        <v>0.93640000000000001</v>
      </c>
      <c r="BO41" s="47">
        <v>87.31</v>
      </c>
      <c r="BP41" s="47">
        <v>84.1</v>
      </c>
      <c r="BQ41" s="15"/>
      <c r="BR41" s="46">
        <v>12205</v>
      </c>
      <c r="BS41" s="46">
        <v>11742</v>
      </c>
      <c r="BT41" s="56">
        <f t="shared" si="5"/>
        <v>-463</v>
      </c>
      <c r="BU41" s="111">
        <f t="shared" ref="BU41" si="17">BF41+BG41</f>
        <v>3.7919999999999998</v>
      </c>
      <c r="BV41" s="67">
        <v>24</v>
      </c>
      <c r="BW41" s="67">
        <v>24</v>
      </c>
      <c r="BX41" s="67">
        <v>8.2799999999999994</v>
      </c>
      <c r="BY41" s="67">
        <v>5.47</v>
      </c>
    </row>
    <row r="42" spans="1:79">
      <c r="A42" s="138"/>
      <c r="B42" s="139" t="s">
        <v>85</v>
      </c>
      <c r="C42" s="140">
        <f>AVERAGE(C11:C41)</f>
        <v>59.911290322580648</v>
      </c>
      <c r="D42" s="141">
        <f>AVERAGE(D11:D41)</f>
        <v>0.62928064516129045</v>
      </c>
      <c r="E42" s="140">
        <f>AVERAGE(E11:E41)</f>
        <v>73.41935483870968</v>
      </c>
      <c r="F42" s="140">
        <f>AVERAGE(F11:F41)</f>
        <v>49.806451612903224</v>
      </c>
      <c r="G42" s="140">
        <f>SUM(G11:G41)+(INT(SUM(H11:H41)/60))</f>
        <v>194</v>
      </c>
      <c r="H42" s="140">
        <f>SUM(H11:H41)-(INT(SUM(H11:H41)/60)*60)</f>
        <v>7</v>
      </c>
      <c r="I42" s="140">
        <f>SUM(I11:J41)+(INT(SUM(J11:J41)/60))</f>
        <v>648</v>
      </c>
      <c r="J42" s="140">
        <f t="shared" ref="J42:P42" si="18">SUM(J11:J41)-(INT(SUM(J11:J41)/60)*60)</f>
        <v>7</v>
      </c>
      <c r="K42" s="140">
        <f t="shared" si="18"/>
        <v>0</v>
      </c>
      <c r="L42" s="140">
        <f t="shared" si="18"/>
        <v>0</v>
      </c>
      <c r="M42" s="140">
        <f t="shared" si="18"/>
        <v>0</v>
      </c>
      <c r="N42" s="140">
        <f t="shared" si="18"/>
        <v>0</v>
      </c>
      <c r="O42" s="140">
        <f t="shared" si="18"/>
        <v>35</v>
      </c>
      <c r="P42" s="140">
        <f t="shared" si="18"/>
        <v>52</v>
      </c>
      <c r="Q42" s="142">
        <f>SUM(Q11:Q41)</f>
        <v>115025</v>
      </c>
      <c r="R42" s="142">
        <f>SUM(R11:R41)</f>
        <v>91361</v>
      </c>
      <c r="S42" s="142">
        <f>SUM(S11:S41)</f>
        <v>91131</v>
      </c>
      <c r="T42" s="506">
        <v>47673.08</v>
      </c>
      <c r="U42" s="142">
        <f>SUM(U11:U41)</f>
        <v>49192</v>
      </c>
      <c r="V42" s="368">
        <f>AVERAGE(V11:V41)</f>
        <v>45.225806451612904</v>
      </c>
      <c r="W42" s="368">
        <f>SUM(W11:W41)</f>
        <v>32884</v>
      </c>
      <c r="X42" s="368">
        <f>AVERAGE(X11:X41)</f>
        <v>48.967741935483872</v>
      </c>
      <c r="Y42" s="368">
        <f>SUM(Y11:Y41)</f>
        <v>16556</v>
      </c>
      <c r="Z42" s="368">
        <f>AVERAGE(Z11:Z41)</f>
        <v>60</v>
      </c>
      <c r="AA42" s="368">
        <f>SUM(AA11:AA41)</f>
        <v>16925</v>
      </c>
      <c r="AB42" s="145">
        <f>U42-T42+AX42</f>
        <v>1667.9199999999983</v>
      </c>
      <c r="AC42" s="146">
        <f>(SUM($AC$11:$AC$41))</f>
        <v>-43555</v>
      </c>
      <c r="AD42" s="146">
        <f>AVERAGE(AD11:AD41)</f>
        <v>78.774193548387103</v>
      </c>
      <c r="AE42" s="147">
        <f>AVERAGE(AE11:AE41)</f>
        <v>0.81442872294538804</v>
      </c>
      <c r="AF42" s="149">
        <f>AVERAGE(AF11:AF41)</f>
        <v>154.60349462365593</v>
      </c>
      <c r="AG42" s="147">
        <f t="shared" ref="AG42" si="19">AVERAGE(AG11:AG41)</f>
        <v>0.58265768139171947</v>
      </c>
      <c r="AH42" s="147">
        <f>AVERAGE(AH11:AH41)</f>
        <v>0.51840669933694972</v>
      </c>
      <c r="AI42" s="147">
        <f>AVERAGE(AI11:AI41)</f>
        <v>0.60671919260484641</v>
      </c>
      <c r="AJ42" s="148">
        <f>SUM(AJ11:AJ41)</f>
        <v>216.43099999999998</v>
      </c>
      <c r="AK42" s="148">
        <f>AVERAGE(AK11:AK41)</f>
        <v>97.642258064516128</v>
      </c>
      <c r="AL42" s="148">
        <f>SUM(AL11:AL41)</f>
        <v>29642.445620000006</v>
      </c>
      <c r="AM42" s="148">
        <f>SUM(AM11:AM41)</f>
        <v>403.96300000000002</v>
      </c>
      <c r="AN42" s="148">
        <f>AVERAGE(AN11:AN41)</f>
        <v>677.12483870967742</v>
      </c>
      <c r="AO42" s="149">
        <f>SUM(AO11:AO41)</f>
        <v>386098.05355000001</v>
      </c>
      <c r="AP42" s="150">
        <f>((AL42+AO42))/(T42*1000)*1000000</f>
        <v>8720.6553293808593</v>
      </c>
      <c r="AQ42" s="379">
        <f>AVERAGE(AQ11:AQ41)</f>
        <v>122.79704301075267</v>
      </c>
      <c r="AR42" s="151">
        <f>SUM(AR11:AR41)</f>
        <v>72</v>
      </c>
      <c r="AS42" s="151">
        <f t="shared" ref="AS42:AX42" si="20">SUM(AS11:AS41)</f>
        <v>109</v>
      </c>
      <c r="AT42" s="151">
        <f t="shared" si="20"/>
        <v>106</v>
      </c>
      <c r="AU42" s="151">
        <f t="shared" si="20"/>
        <v>438</v>
      </c>
      <c r="AV42" s="151">
        <f t="shared" si="20"/>
        <v>568</v>
      </c>
      <c r="AW42" s="151">
        <f t="shared" si="20"/>
        <v>18243</v>
      </c>
      <c r="AX42" s="151">
        <f t="shared" si="20"/>
        <v>149</v>
      </c>
      <c r="AY42" s="4"/>
      <c r="AZ42" s="151">
        <f>SUM(AZ11:AZ41)</f>
        <v>8749</v>
      </c>
      <c r="BA42" s="151">
        <f t="shared" ref="BA42:BB42" si="21">SUM(BA11:BA41)</f>
        <v>22696</v>
      </c>
      <c r="BB42" s="151">
        <f t="shared" si="21"/>
        <v>17747</v>
      </c>
      <c r="BC42" s="6">
        <f>(BA42-AZ42)</f>
        <v>13947</v>
      </c>
      <c r="BD42" s="153">
        <f>AP42</f>
        <v>8720.6553293808593</v>
      </c>
      <c r="BE42" s="153">
        <f>SUM(BE11:BE41)</f>
        <v>739.45833333333348</v>
      </c>
      <c r="BF42" s="153">
        <f t="shared" ref="BF42:BG42" si="22">SUM(BF11:BF41)</f>
        <v>13.861000000000001</v>
      </c>
      <c r="BG42" s="153">
        <f t="shared" si="22"/>
        <v>24.555999999999997</v>
      </c>
      <c r="BH42" s="153">
        <f>AVERAGE(BH11:BH41)</f>
        <v>9.0322580645161299</v>
      </c>
      <c r="BI42" s="153">
        <f t="shared" ref="BI42:BP42" si="23">AVERAGE(BI11:BI41)</f>
        <v>7.4077419354838705</v>
      </c>
      <c r="BJ42" s="153">
        <f t="shared" si="23"/>
        <v>15.776774193548386</v>
      </c>
      <c r="BK42" s="153">
        <f t="shared" si="23"/>
        <v>21.517741935483869</v>
      </c>
      <c r="BL42" s="153">
        <f t="shared" si="23"/>
        <v>1000.1680645161291</v>
      </c>
      <c r="BM42" s="153">
        <f t="shared" si="23"/>
        <v>50.046774193548366</v>
      </c>
      <c r="BN42" s="153">
        <f t="shared" si="23"/>
        <v>0.66447096774193548</v>
      </c>
      <c r="BO42" s="153">
        <f t="shared" si="23"/>
        <v>29.425483870967742</v>
      </c>
      <c r="BP42" s="153">
        <f t="shared" si="23"/>
        <v>57.483870967741936</v>
      </c>
      <c r="BQ42" s="15"/>
      <c r="BR42" s="153">
        <f t="shared" ref="BR42" si="24">AVERAGE(BR11:BR41)</f>
        <v>4032.516129032258</v>
      </c>
      <c r="BS42" s="153">
        <f t="shared" ref="BS42" si="25">AVERAGE(BS11:BS41)</f>
        <v>8138.322580645161</v>
      </c>
      <c r="BT42" s="56">
        <f t="shared" si="5"/>
        <v>4105.8064516129034</v>
      </c>
      <c r="BU42" s="155">
        <f>SUM(BU11:BU41)</f>
        <v>38.417000000000002</v>
      </c>
      <c r="BV42" s="155">
        <f>SUM(BV11:BV41)</f>
        <v>187.08666666666667</v>
      </c>
      <c r="BW42" s="155">
        <f>SUM(BW11:BW41)</f>
        <v>458.95333333333338</v>
      </c>
      <c r="BX42" s="155">
        <f t="shared" ref="BX42:BY42" si="26">SUM(BX11:BX41)</f>
        <v>105.37</v>
      </c>
      <c r="BY42" s="155">
        <f t="shared" si="26"/>
        <v>80.759999999999991</v>
      </c>
    </row>
    <row r="43" spans="1:79" ht="15.75" thickBot="1">
      <c r="A43" s="156"/>
      <c r="B43" s="157" t="s">
        <v>86</v>
      </c>
      <c r="C43" s="158" t="s">
        <v>87</v>
      </c>
      <c r="D43" s="159" t="s">
        <v>88</v>
      </c>
      <c r="E43" s="160" t="s">
        <v>89</v>
      </c>
      <c r="F43" s="160" t="s">
        <v>90</v>
      </c>
      <c r="G43" s="160" t="s">
        <v>76</v>
      </c>
      <c r="H43" s="160" t="s">
        <v>77</v>
      </c>
      <c r="I43" s="160" t="s">
        <v>76</v>
      </c>
      <c r="J43" s="160" t="s">
        <v>77</v>
      </c>
      <c r="K43" s="160" t="s">
        <v>76</v>
      </c>
      <c r="L43" s="160" t="s">
        <v>77</v>
      </c>
      <c r="M43" s="160" t="s">
        <v>76</v>
      </c>
      <c r="N43" s="160" t="s">
        <v>77</v>
      </c>
      <c r="O43" s="369" t="s">
        <v>91</v>
      </c>
      <c r="P43" s="369" t="s">
        <v>92</v>
      </c>
      <c r="Q43" s="369" t="s">
        <v>93</v>
      </c>
      <c r="R43" s="369" t="s">
        <v>93</v>
      </c>
      <c r="S43" s="369" t="s">
        <v>93</v>
      </c>
      <c r="T43" s="369" t="s">
        <v>93</v>
      </c>
      <c r="U43" s="369" t="s">
        <v>93</v>
      </c>
      <c r="V43" s="369" t="s">
        <v>94</v>
      </c>
      <c r="W43" s="369" t="s">
        <v>95</v>
      </c>
      <c r="X43" s="369" t="s">
        <v>96</v>
      </c>
      <c r="Y43" s="369" t="s">
        <v>95</v>
      </c>
      <c r="Z43" s="369" t="s">
        <v>96</v>
      </c>
      <c r="AA43" s="369" t="s">
        <v>95</v>
      </c>
      <c r="AB43" s="369" t="s">
        <v>97</v>
      </c>
      <c r="AC43" s="369" t="s">
        <v>98</v>
      </c>
      <c r="AD43" s="369" t="s">
        <v>99</v>
      </c>
      <c r="AE43" s="369" t="s">
        <v>100</v>
      </c>
      <c r="AF43" s="369" t="s">
        <v>101</v>
      </c>
      <c r="AG43" s="369" t="s">
        <v>101</v>
      </c>
      <c r="AH43" s="369"/>
      <c r="AI43" s="369" t="s">
        <v>101</v>
      </c>
      <c r="AJ43" s="369" t="s">
        <v>102</v>
      </c>
      <c r="AK43" s="369" t="s">
        <v>101</v>
      </c>
      <c r="AL43" s="369"/>
      <c r="AM43" s="369" t="s">
        <v>102</v>
      </c>
      <c r="AN43" s="369" t="s">
        <v>101</v>
      </c>
      <c r="AO43" s="162"/>
      <c r="AP43" s="163" t="s">
        <v>101</v>
      </c>
      <c r="AQ43" s="164"/>
      <c r="AX43" s="165" t="s">
        <v>102</v>
      </c>
      <c r="AY43" s="4"/>
      <c r="BD43" s="166" t="str">
        <f t="shared" si="3"/>
        <v>Avg.</v>
      </c>
      <c r="BQ43" s="4"/>
      <c r="BR43" s="5"/>
      <c r="BS43" s="5"/>
      <c r="BT43" s="6"/>
      <c r="BX43" s="169"/>
      <c r="BY43" s="155">
        <f>SUM(BY10:BY39)</f>
        <v>78.489999999999995</v>
      </c>
    </row>
    <row r="44" spans="1:79" ht="15.75" thickBot="1">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c r="AI44" s="167"/>
      <c r="AJ44" s="167"/>
      <c r="AK44" s="167"/>
      <c r="AL44" s="168"/>
      <c r="AP44" s="169"/>
      <c r="AQ44" s="4"/>
      <c r="AY44" s="4"/>
      <c r="AZ44" s="171"/>
      <c r="BA44" s="171"/>
      <c r="BB44" s="171"/>
      <c r="BC44" s="6"/>
      <c r="BQ44" s="4"/>
      <c r="BR44" s="5"/>
      <c r="BS44" s="5"/>
      <c r="BT44" s="6"/>
      <c r="BV44" s="526"/>
      <c r="BX44" s="169"/>
      <c r="BY44" s="169"/>
    </row>
    <row r="45" spans="1:79" ht="60.75" thickBot="1">
      <c r="B45" s="172" t="s">
        <v>103</v>
      </c>
      <c r="C45" s="524" t="s">
        <v>104</v>
      </c>
      <c r="D45" s="524" t="s">
        <v>105</v>
      </c>
      <c r="E45" s="712" t="s">
        <v>106</v>
      </c>
      <c r="F45" s="712"/>
      <c r="G45" s="712" t="s">
        <v>107</v>
      </c>
      <c r="H45" s="712"/>
      <c r="I45" s="712" t="s">
        <v>108</v>
      </c>
      <c r="J45" s="712"/>
      <c r="K45" s="712" t="s">
        <v>109</v>
      </c>
      <c r="L45" s="712"/>
      <c r="M45" s="712" t="s">
        <v>110</v>
      </c>
      <c r="N45" s="712"/>
      <c r="O45" s="712" t="s">
        <v>111</v>
      </c>
      <c r="P45" s="712"/>
      <c r="Q45" s="174" t="s">
        <v>112</v>
      </c>
      <c r="R45" s="175" t="s">
        <v>113</v>
      </c>
      <c r="S45" s="176" t="s">
        <v>114</v>
      </c>
      <c r="T45" s="524" t="s">
        <v>12</v>
      </c>
      <c r="U45" s="176" t="s">
        <v>13</v>
      </c>
      <c r="V45" s="524" t="s">
        <v>115</v>
      </c>
      <c r="W45" s="524" t="s">
        <v>15</v>
      </c>
      <c r="X45" s="524" t="s">
        <v>116</v>
      </c>
      <c r="Y45" s="524" t="s">
        <v>17</v>
      </c>
      <c r="Z45" s="524" t="s">
        <v>19</v>
      </c>
      <c r="AA45" s="524" t="s">
        <v>18</v>
      </c>
      <c r="AB45" s="175" t="s">
        <v>20</v>
      </c>
      <c r="AC45" s="177" t="s">
        <v>21</v>
      </c>
      <c r="AD45" s="178" t="s">
        <v>22</v>
      </c>
      <c r="AE45" s="178" t="s">
        <v>23</v>
      </c>
      <c r="AF45" s="178" t="s">
        <v>117</v>
      </c>
      <c r="AG45" s="179" t="s">
        <v>118</v>
      </c>
      <c r="AH45" s="179" t="s">
        <v>26</v>
      </c>
      <c r="AI45" s="180" t="s">
        <v>27</v>
      </c>
      <c r="AJ45" s="176" t="s">
        <v>119</v>
      </c>
      <c r="AK45" s="181" t="s">
        <v>29</v>
      </c>
      <c r="AL45" s="181" t="s">
        <v>30</v>
      </c>
      <c r="AM45" s="176" t="s">
        <v>120</v>
      </c>
      <c r="AN45" s="181" t="s">
        <v>121</v>
      </c>
      <c r="AO45" s="181" t="s">
        <v>33</v>
      </c>
      <c r="AP45" s="180" t="s">
        <v>122</v>
      </c>
      <c r="AQ45" s="182"/>
      <c r="AY45" s="170"/>
      <c r="AZ45" s="171"/>
      <c r="BA45" s="171"/>
      <c r="BB45" s="171"/>
      <c r="BC45" s="183">
        <f>AVERAGE(BC28:BC31)</f>
        <v>206.5</v>
      </c>
      <c r="BQ45" s="4"/>
      <c r="BR45" s="5"/>
      <c r="BS45" s="5"/>
      <c r="BT45" s="6"/>
      <c r="BX45" s="169"/>
      <c r="BY45" s="169"/>
    </row>
    <row r="46" spans="1:79">
      <c r="B46" s="184" t="s">
        <v>361</v>
      </c>
      <c r="C46" s="185">
        <f>IF(C6=0,"no data",AVERAGE(C6:C12))</f>
        <v>65.318571428571431</v>
      </c>
      <c r="D46" s="186">
        <f>IF(D6=0,"no data",AVERAGE(D6:D12))</f>
        <v>0.58191428571428561</v>
      </c>
      <c r="E46" s="185">
        <f>IF(E6=0,"no data",AVERAGE(E6:E12))</f>
        <v>81</v>
      </c>
      <c r="F46" s="185">
        <f>IF(F6=0,"no data",AVERAGE(F6:F12))</f>
        <v>55</v>
      </c>
      <c r="G46" s="185">
        <f>SUM(G6:G12)+INT(SUM(H6:H12)/60)</f>
        <v>91</v>
      </c>
      <c r="H46" s="185">
        <f>SUM(H6:H12)-INT(SUM(H6:H12)/60)*60</f>
        <v>25</v>
      </c>
      <c r="I46" s="185">
        <f>SUM(I6:I12)+INT(SUM(J6:J12)/60)</f>
        <v>95</v>
      </c>
      <c r="J46" s="185">
        <f>SUM(J6:J12)-INT(SUM(J6:J12)/60)*60</f>
        <v>44</v>
      </c>
      <c r="K46" s="185">
        <f>SUM(K6:K12)+INT(SUM(L6:L12)/60)</f>
        <v>19</v>
      </c>
      <c r="L46" s="185">
        <f>SUM(L6:L12)-INT(SUM(L6:L12)/60)*60</f>
        <v>9</v>
      </c>
      <c r="M46" s="185">
        <f>SUM(M6:M12)+INT(SUM(N6:N12)/60)</f>
        <v>17</v>
      </c>
      <c r="N46" s="185">
        <f>SUM(N6:N12)-INT(SUM(N6:N12)/60)*60</f>
        <v>24</v>
      </c>
      <c r="O46" s="185">
        <f>SUM(O6:O12)+INT(SUM(P6:P12)/60)</f>
        <v>65</v>
      </c>
      <c r="P46" s="185">
        <f>SUM(P6:P12)-INT(SUM(P6:P12)/60)*60</f>
        <v>28</v>
      </c>
      <c r="Q46" s="187">
        <f t="shared" ref="Q46:V46" si="27">IF(Q6=0,"no data", AVERAGE(Q6:Q12))</f>
        <v>3693.8571428571427</v>
      </c>
      <c r="R46" s="187">
        <f t="shared" si="27"/>
        <v>3587.1428571428573</v>
      </c>
      <c r="S46" s="187">
        <f t="shared" si="27"/>
        <v>3559.1428571428573</v>
      </c>
      <c r="T46" s="187">
        <f t="shared" si="27"/>
        <v>1965.4285714285713</v>
      </c>
      <c r="U46" s="187">
        <f t="shared" si="27"/>
        <v>2025.5714285714287</v>
      </c>
      <c r="V46" s="188">
        <f t="shared" si="27"/>
        <v>45</v>
      </c>
      <c r="W46" s="189">
        <f>IF(AND(W6=0,W7=0,W8=0,W9=0,W10=0,W11= 0,W12=0),"No outage",SUM(W6:W12))</f>
        <v>3333</v>
      </c>
      <c r="X46" s="189">
        <f>IF(X6=0,"no data", AVERAGE(X6:X12))</f>
        <v>47.857142857142854</v>
      </c>
      <c r="Y46" s="189">
        <f>IF(AND(Y6=0,Y7=0,Y8=0,Y9=0,Y10=0,Y11= 0,Y12=0),"No outage",SUM(Y6:Y12))</f>
        <v>3128</v>
      </c>
      <c r="Z46" s="189">
        <f>IF(AND(Z6=0,Z7=0,Z8=0,Z9=0,Z10=0, Z11=0,Z12=0),"No outage",SUM(Z6:Z12))</f>
        <v>426</v>
      </c>
      <c r="AA46" s="189" t="str">
        <f>IF(Y6=0,"no data", AVERAGE(AA6:AA12))</f>
        <v>no data</v>
      </c>
      <c r="AB46" s="185" t="str">
        <f>IF(Y6=0,"no data", SUM(AB6:AB12))</f>
        <v>no data</v>
      </c>
      <c r="AC46" s="185">
        <f>IF(AC6=0,"no data", SUM(AC6:AC12))</f>
        <v>-11156</v>
      </c>
      <c r="AD46" s="188">
        <f t="shared" ref="AD46:AI46" si="28">IF(AD6=0,"no data", AVERAGE(AD6:AD12))</f>
        <v>112.14285714285714</v>
      </c>
      <c r="AE46" s="190">
        <f t="shared" si="28"/>
        <v>0.75059447229898635</v>
      </c>
      <c r="AF46" s="189">
        <f t="shared" si="28"/>
        <v>153.91071428571428</v>
      </c>
      <c r="AG46" s="190">
        <f t="shared" si="28"/>
        <v>0.74566364671822394</v>
      </c>
      <c r="AH46" s="190">
        <f t="shared" si="28"/>
        <v>0.68373847926267284</v>
      </c>
      <c r="AI46" s="190">
        <f t="shared" si="28"/>
        <v>0.9236993949532275</v>
      </c>
      <c r="AJ46" s="189">
        <f>IF(AJ6=0,"no data", SUM(AJ6:AJ12))</f>
        <v>34.165999999999997</v>
      </c>
      <c r="AK46" s="189">
        <f>IF(AK6=0,"no data", AVERAGE(AK6:AK12))</f>
        <v>97.064285714285717</v>
      </c>
      <c r="AL46" s="189">
        <f>AJ46*AK46</f>
        <v>3316.2983857142854</v>
      </c>
      <c r="AM46" s="189">
        <f>IF(AM6=0,"no data", SUM(AM6:AM12))</f>
        <v>121.98099999999999</v>
      </c>
      <c r="AN46" s="189">
        <f>IF(AN6=0,"no data", AVERAGE(AN6:AN12))</f>
        <v>675.85714285714289</v>
      </c>
      <c r="AO46" s="189">
        <f>AM46*AN46</f>
        <v>82441.730142857137</v>
      </c>
      <c r="AP46" s="191">
        <f>IF(AP6=0,"no data", AVERAGE(AP6:AP12))</f>
        <v>8906.2886767971304</v>
      </c>
      <c r="AQ46" s="192"/>
      <c r="AX46">
        <v>33</v>
      </c>
      <c r="AY46" s="170"/>
      <c r="AZ46" s="171"/>
      <c r="BA46" s="171"/>
      <c r="BB46" s="171"/>
      <c r="BQ46" s="4"/>
      <c r="BR46" s="5"/>
      <c r="BS46" s="5"/>
      <c r="BT46" s="6"/>
      <c r="BX46" s="169"/>
      <c r="BY46" s="169"/>
    </row>
    <row r="47" spans="1:79">
      <c r="B47" s="184" t="s">
        <v>188</v>
      </c>
      <c r="C47" s="193">
        <f>IF(C13=0,"no data", AVERAGE(C13:C19))</f>
        <v>60.85857142857143</v>
      </c>
      <c r="D47" s="194">
        <f>IF(D13=0,"no data", AVERAGE(D13:D19))</f>
        <v>0.50222857142857147</v>
      </c>
      <c r="E47" s="193">
        <f>IF(E13=0,"no data", AVERAGE(E13:E19))</f>
        <v>77.571428571428569</v>
      </c>
      <c r="F47" s="193">
        <f>IF(F13=0,"no data", AVERAGE(F13:F19))</f>
        <v>46.714285714285715</v>
      </c>
      <c r="G47" s="193">
        <f>SUM(G13:G19)+INT(SUM(H13:H19)/60)</f>
        <v>0</v>
      </c>
      <c r="H47" s="193">
        <f>SUM(H13:H19)-INT(SUM(I13:I19)/60)</f>
        <v>0</v>
      </c>
      <c r="I47" s="193">
        <f>SUM(I13:I19)+INT(SUM(J13:J19)/60)</f>
        <v>49</v>
      </c>
      <c r="J47" s="193">
        <f>SUM(J13:J19)-INT(SUM(K13:K19)/60)*60</f>
        <v>102</v>
      </c>
      <c r="K47" s="193">
        <f>SUM(K13:K19)+INT(SUM(L13:L19)/60)</f>
        <v>0</v>
      </c>
      <c r="L47" s="193">
        <f>SUM(L13:L19)-INT(SUM(M13:M19)/60)*60</f>
        <v>0</v>
      </c>
      <c r="M47" s="193">
        <f>SUM(M13:M19)+INT(SUM(N13:N19)/60)</f>
        <v>0</v>
      </c>
      <c r="N47" s="193">
        <f>SUM(N13:N19)-INT(SUM(O13:O19)/60)*60</f>
        <v>0</v>
      </c>
      <c r="O47" s="193">
        <f>SUM(O13:O19)+INT(SUM(P13:P19)/60)</f>
        <v>0</v>
      </c>
      <c r="P47" s="193">
        <f>SUM(P7:P13)-INT(SUM(P13:P19)/60)*60</f>
        <v>36</v>
      </c>
      <c r="Q47" s="195">
        <f>IF(Q13=0,"no data", AVERAGE(Q13:Q19))</f>
        <v>3707.2857142857142</v>
      </c>
      <c r="R47" s="195">
        <f>IF(R13=0,"no data", AVERAGE(R13:R19))</f>
        <v>3047.2857142857142</v>
      </c>
      <c r="S47" s="195">
        <f>IF(S13=0,"no data", AVERAGE(S13:S19))</f>
        <v>3047.2857142857142</v>
      </c>
      <c r="T47" s="195" t="str">
        <f>IF(T13=0,"no data", SUM(T13:T19))</f>
        <v>no data</v>
      </c>
      <c r="U47" s="195" t="str">
        <f>IF(U13=0,"no data", SUM(U13:U19))</f>
        <v>no data</v>
      </c>
      <c r="V47" s="195">
        <f>IF(V13=0,"no data", AVERAGE(V13:V19))</f>
        <v>45</v>
      </c>
      <c r="W47" s="196">
        <f>IF(AND(W13=0,W14=0,W15=0,W16=0,W17=0,W18=0,W19=0),"No outage",SUM(W13:W19))</f>
        <v>10080</v>
      </c>
      <c r="X47" s="196">
        <f>IF(AND(X13=0,X14=0,X15=0,X16=0,X17=0,X18=0,X19=0),"No outage",SUM(X13:X19))</f>
        <v>347</v>
      </c>
      <c r="Y47" s="195">
        <f>IF(Y13=0,"no data", AVERAGE(Y13:Y19))</f>
        <v>990.42857142857144</v>
      </c>
      <c r="Z47" s="196">
        <f>IF(AND(Z13=0,Z14=0,Z15=0,Z16=0,Z17=0,Z18=0,Z19=0),"No outage",SUM(Z13:Z19))</f>
        <v>420</v>
      </c>
      <c r="AA47" s="195">
        <f>IF(AA13=0,"no data", AVERAGE(AA13:AA19))</f>
        <v>1012</v>
      </c>
      <c r="AB47" s="195">
        <f>IF(AB13=0,"no data", SUM(AB13:AB19))</f>
        <v>208</v>
      </c>
      <c r="AC47" s="195">
        <f>IF(AC13=0,"no data", SUM(AC13:AC19))</f>
        <v>-17722</v>
      </c>
      <c r="AD47" s="195" t="str">
        <f t="shared" ref="AD47:AI47" si="29">IF(AD13=0,"no data", AVERAGE(AD13:AD19))</f>
        <v>no data</v>
      </c>
      <c r="AE47" s="197">
        <f t="shared" si="29"/>
        <v>0.69645104008117709</v>
      </c>
      <c r="AF47" s="195">
        <f t="shared" si="29"/>
        <v>154.4702380952381</v>
      </c>
      <c r="AG47" s="197">
        <f t="shared" si="29"/>
        <v>0.32440098777365955</v>
      </c>
      <c r="AH47" s="197" t="str">
        <f t="shared" si="29"/>
        <v>no data</v>
      </c>
      <c r="AI47" s="197">
        <f t="shared" si="29"/>
        <v>0.33098910945685139</v>
      </c>
      <c r="AJ47" s="198" t="str">
        <f>IF(AJ13=0,"no data",SUM(AJ13:AJ19))</f>
        <v>no data</v>
      </c>
      <c r="AK47" s="199" t="str">
        <f>IF(AK13=0,"no data", AVERAGE(AK13:AK19))</f>
        <v>no data</v>
      </c>
      <c r="AL47" s="196" t="e">
        <f>AJ47*AK47</f>
        <v>#VALUE!</v>
      </c>
      <c r="AM47" s="196" t="str">
        <f>IF(AM13=0,"no data", SUM(AM13:AM19))</f>
        <v>no data</v>
      </c>
      <c r="AN47" s="198" t="str">
        <f>IF(AN13=0,"no data",AVERAGE(AN13:AN19))</f>
        <v>no data</v>
      </c>
      <c r="AO47" s="196" t="e">
        <f>AM47*AN47</f>
        <v>#VALUE!</v>
      </c>
      <c r="AP47" s="200">
        <f>IF(AP13=0,"no data", AVERAGE(AP13:AP19))</f>
        <v>9190.8771940687584</v>
      </c>
      <c r="AQ47" s="192"/>
      <c r="AV47">
        <f>3413/12465</f>
        <v>0.27380665864420378</v>
      </c>
      <c r="AX47">
        <f>AX46/60</f>
        <v>0.55000000000000004</v>
      </c>
      <c r="AY47" s="170"/>
      <c r="BA47" s="171"/>
      <c r="BQ47" s="4"/>
      <c r="BR47" s="5"/>
      <c r="BS47" s="5"/>
      <c r="BT47" s="6"/>
      <c r="BX47" s="169"/>
      <c r="BY47" s="169"/>
    </row>
    <row r="48" spans="1:79">
      <c r="A48" s="201"/>
      <c r="B48" s="184" t="s">
        <v>189</v>
      </c>
      <c r="C48" s="196">
        <f>IF(C20=0,"no data", AVERAGE(C20:C26))</f>
        <v>54.862857142857138</v>
      </c>
      <c r="D48" s="194">
        <f>IF(D20=0,"no data", AVERAGE(D20:D26))</f>
        <v>0.75030000000000008</v>
      </c>
      <c r="E48" s="196">
        <f>IF(E20=0,"no data", AVERAGE(E20:E26))</f>
        <v>62.285714285714285</v>
      </c>
      <c r="F48" s="196">
        <f>IF(F20=0,"no data", AVERAGE(F20:F26))</f>
        <v>48.428571428571431</v>
      </c>
      <c r="G48" s="193">
        <f>SUM(G20:G26)+INT(SUM(H20:H26)/60)</f>
        <v>0</v>
      </c>
      <c r="H48" s="193">
        <f>SUM(H20:H26)-INT(SUM(H26:H26)/60)*60</f>
        <v>0</v>
      </c>
      <c r="I48" s="193">
        <f>SUM(I20:I26)+INT(SUM(J20:J26)/60)</f>
        <v>132</v>
      </c>
      <c r="J48" s="193">
        <f>SUM(J20:J26)-INT(SUM(J20:J26)/60)*60</f>
        <v>2</v>
      </c>
      <c r="K48" s="193">
        <f>SUM(K20:K26)+INT(SUM(L20:L26)/60)</f>
        <v>0</v>
      </c>
      <c r="L48" s="193">
        <f>SUM(L20:L26)-INT(SUM(L20:L26)/60)*60</f>
        <v>0</v>
      </c>
      <c r="M48" s="193">
        <f>SUM(M20:M26)+INT(SUM(N20:N26)/60)</f>
        <v>0</v>
      </c>
      <c r="N48" s="193">
        <f>SUM(N20:N26)-INT(SUM(N20:N26)/60)*60</f>
        <v>0</v>
      </c>
      <c r="O48" s="193">
        <f>SUM(O20:O26)+INT(SUM(P20:P26)/60)</f>
        <v>0</v>
      </c>
      <c r="P48" s="193">
        <f>SUM(P20:P26)-INT(SUM(P20:P26)/60)*60</f>
        <v>0</v>
      </c>
      <c r="Q48" s="195">
        <f>IF(Q20=0,"no data", AVERAGE(Q20:Q26))</f>
        <v>3719.5714285714284</v>
      </c>
      <c r="R48" s="195">
        <f>IF(R20=0,"no data", AVERAGE(R20:R26))</f>
        <v>2129.4285714285716</v>
      </c>
      <c r="S48" s="195">
        <f>IF(S20=0,"no data", AVERAGE(S20:S26))</f>
        <v>2129.4285714285716</v>
      </c>
      <c r="T48" s="202" t="str">
        <f>IF(T20=0,"no data", SUM(T20:T26))</f>
        <v>no data</v>
      </c>
      <c r="U48" s="202" t="str">
        <f>IF(U20=0,"no data", SUM(U20:U26))</f>
        <v>no data</v>
      </c>
      <c r="V48" s="202">
        <f>IF(V20=0,"no data", AVERAGE(V20:V26))</f>
        <v>45.571428571428569</v>
      </c>
      <c r="W48" s="196">
        <f>IF(AND(W20=0,W21=0,W22=0,W23=0,W24=0,W25=0,W26=0),"No outage",SUM(W20:W26))</f>
        <v>10080</v>
      </c>
      <c r="X48" s="196">
        <f>IF(AND(X20=0,X21=0,X22=0,X23=0,X24=0,X25=0,X26=0),"No outage",SUM(X20:X26))</f>
        <v>347</v>
      </c>
      <c r="Y48" s="202">
        <f>IF(Y20=0,"no data", AVERAGE(Y20:Y26))</f>
        <v>292</v>
      </c>
      <c r="Z48" s="196">
        <f>IF(AND(Z20=0,Z21=0,Z22=0,Z23=0,Z24=0,Z25=0,Z26=0),"No outage",SUM(Z20:Z26))</f>
        <v>420</v>
      </c>
      <c r="AA48" s="196">
        <f>IF(AA20=0,"no data", AVERAGE(AA20:AA26))</f>
        <v>307.42857142857144</v>
      </c>
      <c r="AB48" s="196">
        <f>IF(AB20=0,"no data", SUM(AB20:AB26))</f>
        <v>384</v>
      </c>
      <c r="AC48" s="202">
        <f>IF(AC20=0,"no data", SUM(AC20:AC26))</f>
        <v>-5377</v>
      </c>
      <c r="AD48" s="196" t="str">
        <f t="shared" ref="AD48:AI48" si="30">IF(AD20=0,"no data", AVERAGE(AD20:AD26))</f>
        <v>no data</v>
      </c>
      <c r="AE48" s="197">
        <f t="shared" si="30"/>
        <v>0.90548489278752442</v>
      </c>
      <c r="AF48" s="196">
        <f t="shared" si="30"/>
        <v>154.98214285714286</v>
      </c>
      <c r="AG48" s="197">
        <f t="shared" si="30"/>
        <v>0.4269885385659033</v>
      </c>
      <c r="AH48" s="197" t="str">
        <f t="shared" si="30"/>
        <v>no data</v>
      </c>
      <c r="AI48" s="197">
        <f t="shared" si="30"/>
        <v>0.44026923793052825</v>
      </c>
      <c r="AJ48" s="196" t="str">
        <f>IF(AJ20=0,"no data", SUM(AJ20:AJ26))</f>
        <v>no data</v>
      </c>
      <c r="AK48" s="196" t="str">
        <f>IF(AK20=0,"no data", AVERAGE(AK20:AK26))</f>
        <v>no data</v>
      </c>
      <c r="AL48" s="196" t="e">
        <f>AJ48*AK48</f>
        <v>#VALUE!</v>
      </c>
      <c r="AM48" s="196" t="str">
        <f>IF(AM20=0,"no data", SUM(AM20:AM25))</f>
        <v>no data</v>
      </c>
      <c r="AN48" s="196" t="str">
        <f>IF(AN20=0,"no data", AVERAGE(AN20:AN25))</f>
        <v>no data</v>
      </c>
      <c r="AO48" s="196" t="e">
        <f>AM48*AN48</f>
        <v>#VALUE!</v>
      </c>
      <c r="AP48" s="200">
        <f>IF(AP20=0,"no data", AVERAGE(AP20:AP26))</f>
        <v>8784.513236857214</v>
      </c>
      <c r="AQ48" s="192"/>
      <c r="AR48" s="201"/>
      <c r="AS48" s="201"/>
      <c r="AT48" s="201"/>
      <c r="AU48" s="201"/>
      <c r="AV48" s="201">
        <f>3413/12796</f>
        <v>0.26672397624257582</v>
      </c>
      <c r="AW48" s="201"/>
      <c r="AX48" s="201">
        <f>10+AX47</f>
        <v>10.55</v>
      </c>
      <c r="AY48" s="170"/>
      <c r="AZ48" s="201"/>
      <c r="BA48" s="171"/>
      <c r="BB48" s="201"/>
      <c r="BC48" s="201"/>
      <c r="BD48" s="201"/>
      <c r="BE48" s="201"/>
      <c r="BQ48" s="4"/>
      <c r="BR48" s="5"/>
      <c r="BS48" s="5"/>
      <c r="BT48" s="6"/>
      <c r="BX48" s="169"/>
      <c r="BY48" s="169"/>
    </row>
    <row r="49" spans="2:77">
      <c r="B49" s="184" t="s">
        <v>190</v>
      </c>
      <c r="C49" s="196">
        <f>IF(C21=0,"no data", AVERAGE(C27:C33))</f>
        <v>62.285714285714285</v>
      </c>
      <c r="D49" s="194">
        <f>IF(D21=0,"no data", AVERAGE(D27:D33))</f>
        <v>0.61328571428571432</v>
      </c>
      <c r="E49" s="196">
        <f>IF(E21=0,"no data", AVERAGE(E27:E33))</f>
        <v>77</v>
      </c>
      <c r="F49" s="196">
        <f>IF(F21=0,"no data", AVERAGE(F27:F33))</f>
        <v>52</v>
      </c>
      <c r="G49" s="193">
        <f>SUM(G27:G33)+INT(SUM(H27:H33)/60)</f>
        <v>21</v>
      </c>
      <c r="H49" s="193">
        <f>SUM(H27:H33)-INT(SUM(H27:H33)/60)*60</f>
        <v>43</v>
      </c>
      <c r="I49" s="193">
        <f>SUM(I27:I33)+INT(SUM(J27:J33)/60)</f>
        <v>87</v>
      </c>
      <c r="J49" s="193">
        <f>SUM(J27:J33)-INT(SUM(J27:J33)/60)*60</f>
        <v>23</v>
      </c>
      <c r="K49" s="193">
        <f>SUM(K27:K33)+INT(SUM(L27:L33)/60)</f>
        <v>0</v>
      </c>
      <c r="L49" s="193">
        <f>SUM(L27:L33)-INT(SUM(L27:L33)/60)*60</f>
        <v>0</v>
      </c>
      <c r="M49" s="193">
        <f>SUM(M27:M33)+INT(SUM(N27:N33)/60)</f>
        <v>0</v>
      </c>
      <c r="N49" s="193">
        <f>SUM(N27:N33)-INT(SUM(N27:N33)/60)*60</f>
        <v>0</v>
      </c>
      <c r="O49" s="193">
        <f>SUM(O27:O33)+INT(SUM(P27:P33)/60)</f>
        <v>14</v>
      </c>
      <c r="P49" s="193">
        <f>SUM(P27:P33)-INT(SUM(P27:P33)/60)*60</f>
        <v>14</v>
      </c>
      <c r="Q49" s="195">
        <f>IF(Q27=0,"no data", AVERAGE(Q27:Q33))</f>
        <v>3706.8571428571427</v>
      </c>
      <c r="R49" s="195">
        <f>IF(R27=0,"no data", AVERAGE(R27:R33))</f>
        <v>2912.8571428571427</v>
      </c>
      <c r="S49" s="195">
        <f>IF(S27=0,"no data", AVERAGE(S27:S33))</f>
        <v>2912.8571428571427</v>
      </c>
      <c r="T49" s="195">
        <f>IF(T27=0,"no data", SUM(T27:T33))</f>
        <v>7821</v>
      </c>
      <c r="U49" s="195">
        <f>IF(U27=0,"no data", SUM(U27:U33))</f>
        <v>8103</v>
      </c>
      <c r="V49" s="202">
        <f>IF(V27=0,"no data", AVERAGE(V27:V33))</f>
        <v>45.857142857142854</v>
      </c>
      <c r="W49" s="196">
        <f>IF(AND(W27=0,W28=0,W29=0,W30=0,W31=0,W32=0,W33=0),"No outage",SUM(W27:W33))</f>
        <v>8702</v>
      </c>
      <c r="X49" s="196">
        <f>IF(AND(X27=0,X28=0,X29=0,X30=0,X31=0,X32=0,X33=0),"No outage",SUM(X27:X33))</f>
        <v>346</v>
      </c>
      <c r="Y49" s="202" t="str">
        <f>IF(Y27=0,"no data", AVERAGE(Y27:Y33))</f>
        <v>no data</v>
      </c>
      <c r="Z49" s="196">
        <f>IF(AND(Z27=0,Z28=0,Z29=0,Z30=0,Z31=0,Z32=0,Z33=0),"No outage",SUM(Z27:Z33))</f>
        <v>420</v>
      </c>
      <c r="AA49" s="196" t="str">
        <f>IF(AA27=0,"no data", AVERAGE(AA27:AA33))</f>
        <v>no data</v>
      </c>
      <c r="AB49" s="195">
        <f>IF(AB27=0,"no data", SUM(AB27:AB33))</f>
        <v>323</v>
      </c>
      <c r="AC49" s="195">
        <f>IF(AC27=0,"no data", SUM(AC27:AC33))</f>
        <v>-12569</v>
      </c>
      <c r="AD49" s="202">
        <f t="shared" ref="AD49:AI49" si="31">IF(AD27=0,"no data", AVERAGE(AD27:AD33))</f>
        <v>74</v>
      </c>
      <c r="AE49" s="194">
        <f t="shared" si="31"/>
        <v>0.61358338508338517</v>
      </c>
      <c r="AF49" s="196">
        <f t="shared" si="31"/>
        <v>154.45238095238096</v>
      </c>
      <c r="AG49" s="194">
        <f t="shared" si="31"/>
        <v>0.42211704222284546</v>
      </c>
      <c r="AH49" s="194">
        <f t="shared" si="31"/>
        <v>0.4121821120231936</v>
      </c>
      <c r="AI49" s="194">
        <f t="shared" si="31"/>
        <v>0.43913922586772047</v>
      </c>
      <c r="AJ49" s="195">
        <f>IF(AJ27=0,"no data", SUM(AJ27:AJ33))</f>
        <v>41.762999999999998</v>
      </c>
      <c r="AK49" s="196">
        <f>IF(AK27=0,"no data", AVERAGE(AK27:AK33))</f>
        <v>98.438571428571422</v>
      </c>
      <c r="AL49" s="196">
        <f>AJ49*AK49</f>
        <v>4111.090058571428</v>
      </c>
      <c r="AM49" s="196">
        <f>IF(AM27=0,"no data", SUM(AM27:AM33))</f>
        <v>65.899999999999991</v>
      </c>
      <c r="AN49" s="196">
        <f>IF(AN27=0,"no data", AVERAGE(AN27:AN33))</f>
        <v>676.57142857142856</v>
      </c>
      <c r="AO49" s="196">
        <f>AM49*AN49</f>
        <v>44586.057142857135</v>
      </c>
      <c r="AP49" s="200">
        <f>IF(AP27=0,"no data", AVERAGE(AP27:AP33))</f>
        <v>8791.1862020056778</v>
      </c>
      <c r="AQ49" s="192"/>
      <c r="AY49" s="170"/>
      <c r="BA49" s="171"/>
      <c r="BQ49" s="4"/>
      <c r="BR49" s="5"/>
      <c r="BS49" s="5"/>
      <c r="BT49" s="6"/>
      <c r="BX49" s="169"/>
      <c r="BY49" s="169"/>
    </row>
    <row r="50" spans="2:77">
      <c r="B50" s="184" t="s">
        <v>191</v>
      </c>
      <c r="C50" s="196">
        <f>IF(C34=0,"no data", AVERAGE(C34:C41))</f>
        <v>60.424999999999997</v>
      </c>
      <c r="D50" s="196">
        <f>IF(D34=0,"no data", AVERAGE(D34:D41))</f>
        <v>0.65575000000000006</v>
      </c>
      <c r="E50" s="196">
        <f>IF(E34=0,"no data", AVERAGE(E34:E41))</f>
        <v>74.25</v>
      </c>
      <c r="F50" s="196">
        <f>IF(F34=0,"no data", AVERAGE(F34:F41))</f>
        <v>50.875</v>
      </c>
      <c r="G50" s="193">
        <f>SUM(G34:G41)+INT(SUM(H34:H41)/60)</f>
        <v>172</v>
      </c>
      <c r="H50" s="193">
        <f>SUM(H34:H41)-INT(SUM(H34:H41)/60)*60</f>
        <v>24</v>
      </c>
      <c r="I50" s="193">
        <f>SUM(I34:I41)+INT(SUM(J34:J41)/60)</f>
        <v>192</v>
      </c>
      <c r="J50" s="193">
        <f>SUM(J34:J41)-INT(SUM(J34:J41)/60)*60</f>
        <v>0</v>
      </c>
      <c r="K50" s="193">
        <f>SUM(K34:K41)+INT(SUM(L34:L41)/60)</f>
        <v>0</v>
      </c>
      <c r="L50" s="193">
        <f>SUM(L34:L41)-INT(SUM(L34:L41)/60)*60</f>
        <v>0</v>
      </c>
      <c r="M50" s="193">
        <f>SUM(M34:M41)+INT(SUM(N34:N41)/60)</f>
        <v>0</v>
      </c>
      <c r="N50" s="193">
        <f>SUM(N34:N41)-INT(SUM(N34:N41)/60)*60</f>
        <v>0</v>
      </c>
      <c r="O50" s="193">
        <f>SUM(O34:O41)+INT(SUM(P34:P41)/60)</f>
        <v>143</v>
      </c>
      <c r="P50" s="193">
        <f>SUM(P34:P41)-INT(SUM(P34:P41)/60)*60</f>
        <v>38</v>
      </c>
      <c r="Q50" s="195">
        <f>IF(Q28=0,"no data", AVERAGE(Q34:Q41))</f>
        <v>3710.75</v>
      </c>
      <c r="R50" s="195">
        <f>IF(R34=0,"no data", AVERAGE(R34:R41))</f>
        <v>3424.5</v>
      </c>
      <c r="S50" s="195">
        <f>IF(S34=0,"no data", AVERAGE(S34:S41))</f>
        <v>3395.75</v>
      </c>
      <c r="T50" s="195">
        <f>IF(T34=0,"no data", SUM(T34:T41))</f>
        <v>26617</v>
      </c>
      <c r="U50" s="195">
        <f>IF(U34=0,"no data", SUM(U34:U41))</f>
        <v>27441</v>
      </c>
      <c r="V50" s="202">
        <f>IF(V34=0,"no data", AVERAGE(V34:V41))</f>
        <v>44.625</v>
      </c>
      <c r="W50" s="196">
        <f>IF(AND(W28=0,W29=0,W30=0,W31=0,W32=0,W33=0,W34=0),"No outage",SUM(W28:W34))</f>
        <v>8404</v>
      </c>
      <c r="X50" s="196">
        <f>IF(AND(X28=0,X29=0,X30=0,X31=0,X32=0,X33=0,X34=0),"No outage",SUM(X28:X34))</f>
        <v>344</v>
      </c>
      <c r="Y50" s="202" t="str">
        <f>IF(Y34=0,"no data", AVERAGE(Y34:Y41))</f>
        <v>no data</v>
      </c>
      <c r="Z50" s="196" t="e">
        <f>IF(AND(Z34=0,Z35=0,Z36=0,Z37=0,Z38=0,Z39=0,#REF!=0),"No outage",SUM(Z34:Z41))</f>
        <v>#REF!</v>
      </c>
      <c r="AA50" s="196" t="str">
        <f>IF(AA34=0,"no data", AVERAGE(AA34:AA41))</f>
        <v>no data</v>
      </c>
      <c r="AB50" s="195">
        <f>IF(AB34=0,"no data", SUM(AB34:AB41))</f>
        <v>824</v>
      </c>
      <c r="AC50" s="195">
        <f>IF(AC34=0,"no data", SUM(AC34:AC41))</f>
        <v>-549</v>
      </c>
      <c r="AD50" s="202">
        <f>IF(AD34=0,"no data", AVERAGE(AD34:AD41))</f>
        <v>155.75</v>
      </c>
      <c r="AE50" s="194">
        <f>IF(AE34=0,"no data", AVERAGE(AE34:AE41))</f>
        <v>0.91590656280161686</v>
      </c>
      <c r="AF50" s="196">
        <f>IF(AF34=0,"no data", AVERAGE(AF34:AF41))</f>
        <v>154.61458333333331</v>
      </c>
      <c r="AG50" s="194">
        <f>IF(AG34=0,"no data", AVERAGE(AG34:AG41))</f>
        <v>0.89659369809840028</v>
      </c>
      <c r="AH50" s="194">
        <f>IF(AH28=0,"no data", AVERAGE(AH34:AH41))</f>
        <v>0.97084354575163401</v>
      </c>
      <c r="AI50" s="194">
        <f>IF(AI34=0,"no data", AVERAGE(AI34:AI41))</f>
        <v>0.93969291900178686</v>
      </c>
      <c r="AJ50" s="195">
        <f>IF(AJ34=0,"no data", SUM(AJ34:AJ41))</f>
        <v>87.27000000000001</v>
      </c>
      <c r="AK50" s="196">
        <f>IF(AK34=0,"no data", AVERAGE(AK34:AK41))</f>
        <v>136.66125</v>
      </c>
      <c r="AL50" s="196">
        <f>AJ50*AK50</f>
        <v>11926.427287500001</v>
      </c>
      <c r="AM50" s="196">
        <f>IF(AM34=0,"no data", SUM(AM34:AM41))</f>
        <v>228.774</v>
      </c>
      <c r="AN50" s="196">
        <f>IF(AN34=0,"no data", AVERAGE(AN34:AN41))</f>
        <v>960.625</v>
      </c>
      <c r="AO50" s="196">
        <f>AM50*AN50</f>
        <v>219766.02374999999</v>
      </c>
      <c r="AP50" s="200">
        <f>IF(AP34=0,"no data", AVERAGE(AP34:AP41))</f>
        <v>8706.2658820454635</v>
      </c>
      <c r="AQ50" s="192"/>
      <c r="AY50" s="170"/>
      <c r="BA50" s="171"/>
      <c r="BQ50" s="4"/>
      <c r="BR50" s="5"/>
      <c r="BS50" s="5"/>
      <c r="BT50" s="6"/>
      <c r="BX50" s="169"/>
      <c r="BY50" s="169"/>
    </row>
    <row r="51" spans="2:77">
      <c r="B51" s="203"/>
      <c r="C51" s="204"/>
      <c r="D51" s="204"/>
      <c r="E51" s="204"/>
      <c r="F51" s="205"/>
      <c r="G51" s="205"/>
      <c r="H51" s="205"/>
      <c r="I51" s="205"/>
      <c r="J51" s="206"/>
      <c r="K51" s="206"/>
      <c r="L51" s="206"/>
      <c r="M51" s="206"/>
      <c r="N51" s="207"/>
      <c r="O51" s="207"/>
      <c r="P51" s="204"/>
      <c r="Q51" s="204"/>
      <c r="R51" s="204"/>
      <c r="S51" s="204"/>
      <c r="T51" s="204"/>
      <c r="U51" s="204"/>
      <c r="V51" s="204"/>
      <c r="W51" s="204"/>
      <c r="X51" s="204"/>
      <c r="Y51" s="204"/>
      <c r="Z51" s="204"/>
      <c r="AA51" s="204"/>
      <c r="AB51" s="207"/>
      <c r="AC51" s="207"/>
      <c r="AD51" s="204"/>
      <c r="AE51" s="207"/>
      <c r="AF51" s="207"/>
      <c r="AG51" s="204"/>
      <c r="AH51" s="204"/>
      <c r="AI51" s="204"/>
      <c r="AJ51" s="204"/>
      <c r="AK51" s="204"/>
      <c r="AL51" s="204"/>
      <c r="AP51" s="183"/>
      <c r="AQ51" s="183"/>
      <c r="AR51" s="183"/>
      <c r="AY51" s="170"/>
      <c r="BA51" s="171"/>
      <c r="BQ51" s="4"/>
      <c r="BR51" s="5"/>
      <c r="BS51" s="5"/>
      <c r="BT51" s="6"/>
      <c r="BX51" s="169"/>
      <c r="BY51" s="169"/>
    </row>
    <row r="52" spans="2:77" ht="15.75" thickBot="1">
      <c r="B52" s="203"/>
      <c r="C52" s="204"/>
      <c r="D52" s="204"/>
      <c r="E52" s="204"/>
      <c r="F52" s="205"/>
      <c r="G52" s="205"/>
      <c r="H52" s="205"/>
      <c r="I52" s="205"/>
      <c r="J52" s="206"/>
      <c r="K52" s="206"/>
      <c r="L52" s="206"/>
      <c r="M52" s="206"/>
      <c r="N52" s="207"/>
      <c r="O52" s="207"/>
      <c r="P52" s="204"/>
      <c r="Q52" s="204"/>
      <c r="R52" s="204"/>
      <c r="S52" s="204"/>
      <c r="T52" s="204"/>
      <c r="U52" s="204"/>
      <c r="V52" s="204"/>
      <c r="W52" s="204"/>
      <c r="X52" s="204"/>
      <c r="Y52" s="204"/>
      <c r="Z52" s="204"/>
      <c r="AA52" s="204"/>
      <c r="AB52" s="207"/>
      <c r="AC52" s="207"/>
      <c r="AD52" s="204"/>
      <c r="AE52" s="207"/>
      <c r="AF52" s="207"/>
      <c r="AG52" s="204"/>
      <c r="AH52" s="204"/>
      <c r="AI52" s="204"/>
      <c r="AJ52" s="204"/>
      <c r="AK52" s="204"/>
      <c r="AL52" s="204"/>
      <c r="AP52" s="183"/>
      <c r="AQ52" s="183"/>
      <c r="AR52" s="183"/>
      <c r="AY52" s="170"/>
      <c r="BA52" s="171"/>
      <c r="BQ52" s="4"/>
      <c r="BR52" s="5"/>
      <c r="BS52" s="5"/>
      <c r="BT52" s="6"/>
      <c r="BX52" s="169"/>
      <c r="BY52" s="169"/>
    </row>
    <row r="53" spans="2:77" ht="16.5" thickTop="1">
      <c r="B53" s="208" t="s">
        <v>123</v>
      </c>
      <c r="C53" s="713" t="s">
        <v>124</v>
      </c>
      <c r="D53" s="713"/>
      <c r="E53" s="713"/>
      <c r="F53" s="713"/>
      <c r="G53" s="713"/>
      <c r="H53" s="713"/>
      <c r="I53" s="713"/>
      <c r="J53" s="713"/>
      <c r="K53" s="713"/>
      <c r="L53" s="713"/>
      <c r="M53" s="713"/>
      <c r="N53" s="713"/>
      <c r="O53" s="713"/>
      <c r="P53" s="713"/>
      <c r="Q53" s="713"/>
      <c r="R53" s="713"/>
      <c r="S53" s="713"/>
      <c r="T53" s="713"/>
      <c r="U53" s="713"/>
      <c r="V53" s="713"/>
      <c r="W53" s="713"/>
      <c r="X53" s="713"/>
      <c r="Y53" s="713"/>
      <c r="Z53" s="713"/>
      <c r="AA53" s="713"/>
      <c r="AB53" s="713"/>
      <c r="AC53" s="713"/>
      <c r="AD53" s="714"/>
      <c r="AE53" s="207"/>
      <c r="AF53" s="207"/>
      <c r="AG53" s="204"/>
      <c r="AH53" s="204"/>
      <c r="AI53" s="204"/>
      <c r="AJ53" s="204"/>
      <c r="AK53" s="204"/>
      <c r="AL53" s="204"/>
      <c r="AP53" s="183"/>
      <c r="AQ53" s="183"/>
      <c r="AR53" s="183"/>
      <c r="AY53" s="170"/>
      <c r="BQ53" s="4"/>
      <c r="BR53" s="5"/>
      <c r="BS53" s="5"/>
      <c r="BT53" s="6"/>
      <c r="BX53" s="169"/>
      <c r="BY53" s="169"/>
    </row>
    <row r="54" spans="2:77" ht="15.75">
      <c r="B54" s="209">
        <v>43070</v>
      </c>
      <c r="C54" s="721" t="s">
        <v>383</v>
      </c>
      <c r="D54" s="722"/>
      <c r="E54" s="722"/>
      <c r="F54" s="722"/>
      <c r="G54" s="722"/>
      <c r="H54" s="722"/>
      <c r="I54" s="722"/>
      <c r="J54" s="722"/>
      <c r="K54" s="722"/>
      <c r="L54" s="722"/>
      <c r="M54" s="722"/>
      <c r="N54" s="722"/>
      <c r="O54" s="722"/>
      <c r="P54" s="722"/>
      <c r="Q54" s="722"/>
      <c r="R54" s="722"/>
      <c r="S54" s="722"/>
      <c r="T54" s="722"/>
      <c r="U54" s="722"/>
      <c r="V54" s="722"/>
      <c r="W54" s="722"/>
      <c r="X54" s="722"/>
      <c r="Y54" s="722"/>
      <c r="Z54" s="722"/>
      <c r="AA54" s="722"/>
      <c r="AB54" s="722"/>
      <c r="AC54" s="722"/>
      <c r="AD54" s="723"/>
      <c r="AE54" s="207"/>
      <c r="AF54" s="207"/>
      <c r="AG54" s="204"/>
      <c r="AH54" s="204"/>
      <c r="AI54" s="204"/>
      <c r="AJ54" s="204"/>
      <c r="AK54" s="204"/>
      <c r="AL54" s="204"/>
      <c r="AP54" s="183"/>
      <c r="AQ54" s="183"/>
      <c r="AR54" s="183"/>
      <c r="AY54" s="170"/>
      <c r="BQ54" s="4"/>
      <c r="BR54" s="5"/>
      <c r="BS54" s="5"/>
      <c r="BT54" s="6"/>
      <c r="BX54" s="169"/>
      <c r="BY54" s="169"/>
    </row>
    <row r="55" spans="2:77" ht="15.75">
      <c r="B55" s="209">
        <v>43071</v>
      </c>
      <c r="C55" s="721" t="s">
        <v>383</v>
      </c>
      <c r="D55" s="722"/>
      <c r="E55" s="722"/>
      <c r="F55" s="722"/>
      <c r="G55" s="722"/>
      <c r="H55" s="722"/>
      <c r="I55" s="722"/>
      <c r="J55" s="722"/>
      <c r="K55" s="722"/>
      <c r="L55" s="722"/>
      <c r="M55" s="722"/>
      <c r="N55" s="722"/>
      <c r="O55" s="722"/>
      <c r="P55" s="722"/>
      <c r="Q55" s="722"/>
      <c r="R55" s="722"/>
      <c r="S55" s="722"/>
      <c r="T55" s="722"/>
      <c r="U55" s="722"/>
      <c r="V55" s="722"/>
      <c r="W55" s="722"/>
      <c r="X55" s="722"/>
      <c r="Y55" s="722"/>
      <c r="Z55" s="722"/>
      <c r="AA55" s="722"/>
      <c r="AB55" s="722"/>
      <c r="AC55" s="722"/>
      <c r="AD55" s="723"/>
      <c r="AE55" s="207"/>
      <c r="AF55" s="207"/>
      <c r="AG55" s="204"/>
      <c r="AH55" s="204"/>
      <c r="AI55" s="204"/>
      <c r="AJ55" s="204"/>
      <c r="AK55" s="204"/>
      <c r="AL55" s="204"/>
      <c r="AP55" s="183"/>
      <c r="AQ55" s="183"/>
      <c r="AR55" s="183"/>
      <c r="AY55" s="170"/>
      <c r="BQ55" s="4"/>
      <c r="BR55" s="5"/>
      <c r="BS55" s="5"/>
      <c r="BT55" s="6"/>
      <c r="BX55" s="169"/>
      <c r="BY55" s="169"/>
    </row>
    <row r="56" spans="2:77" ht="15.75">
      <c r="B56" s="209">
        <v>43072</v>
      </c>
      <c r="C56" s="721" t="s">
        <v>383</v>
      </c>
      <c r="D56" s="722"/>
      <c r="E56" s="722"/>
      <c r="F56" s="722"/>
      <c r="G56" s="722"/>
      <c r="H56" s="722"/>
      <c r="I56" s="722"/>
      <c r="J56" s="722"/>
      <c r="K56" s="722"/>
      <c r="L56" s="722"/>
      <c r="M56" s="722"/>
      <c r="N56" s="722"/>
      <c r="O56" s="722"/>
      <c r="P56" s="722"/>
      <c r="Q56" s="722"/>
      <c r="R56" s="722"/>
      <c r="S56" s="722"/>
      <c r="T56" s="722"/>
      <c r="U56" s="722"/>
      <c r="V56" s="722"/>
      <c r="W56" s="722"/>
      <c r="X56" s="722"/>
      <c r="Y56" s="722"/>
      <c r="Z56" s="722"/>
      <c r="AA56" s="722"/>
      <c r="AB56" s="722"/>
      <c r="AC56" s="722"/>
      <c r="AD56" s="723"/>
      <c r="AE56" s="207"/>
      <c r="AF56" s="207"/>
      <c r="AG56" s="204"/>
      <c r="AH56" s="204"/>
      <c r="AI56" s="204"/>
      <c r="AJ56" s="204"/>
      <c r="AK56" s="204"/>
      <c r="AL56" s="204"/>
      <c r="AP56" s="183"/>
      <c r="AQ56" s="183"/>
      <c r="AR56" s="183"/>
      <c r="AY56" s="170"/>
      <c r="BQ56" s="4"/>
      <c r="BR56" s="5"/>
      <c r="BS56" s="5"/>
      <c r="BT56" s="6"/>
      <c r="BX56" s="169"/>
      <c r="BY56" s="169"/>
    </row>
    <row r="57" spans="2:77" ht="15.75">
      <c r="B57" s="209">
        <v>43073</v>
      </c>
      <c r="C57" s="721" t="s">
        <v>383</v>
      </c>
      <c r="D57" s="722"/>
      <c r="E57" s="722"/>
      <c r="F57" s="722"/>
      <c r="G57" s="722"/>
      <c r="H57" s="722"/>
      <c r="I57" s="722"/>
      <c r="J57" s="722"/>
      <c r="K57" s="722"/>
      <c r="L57" s="722"/>
      <c r="M57" s="722"/>
      <c r="N57" s="722"/>
      <c r="O57" s="722"/>
      <c r="P57" s="722"/>
      <c r="Q57" s="722"/>
      <c r="R57" s="722"/>
      <c r="S57" s="722"/>
      <c r="T57" s="722"/>
      <c r="U57" s="722"/>
      <c r="V57" s="722"/>
      <c r="W57" s="722"/>
      <c r="X57" s="722"/>
      <c r="Y57" s="722"/>
      <c r="Z57" s="722"/>
      <c r="AA57" s="722"/>
      <c r="AB57" s="722"/>
      <c r="AC57" s="722"/>
      <c r="AD57" s="723"/>
      <c r="AE57" s="207"/>
      <c r="AF57" s="207"/>
      <c r="AG57" s="204"/>
      <c r="AH57" s="204"/>
      <c r="AI57" s="204"/>
      <c r="AJ57" s="204"/>
      <c r="AK57" s="204"/>
      <c r="AL57" s="204"/>
      <c r="AP57" s="183"/>
      <c r="AQ57" s="183"/>
      <c r="AR57" s="183"/>
      <c r="AY57" s="170"/>
      <c r="BQ57" s="4"/>
      <c r="BR57" s="5"/>
      <c r="BS57" s="5"/>
      <c r="BT57" s="6"/>
      <c r="BX57" s="169"/>
      <c r="BY57" s="169"/>
    </row>
    <row r="58" spans="2:77" ht="15.75">
      <c r="B58" s="209">
        <v>43074</v>
      </c>
      <c r="C58" s="528" t="s">
        <v>389</v>
      </c>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30"/>
      <c r="AE58" s="207"/>
      <c r="AF58" s="207"/>
      <c r="AG58" s="204"/>
      <c r="AH58" s="204"/>
      <c r="AI58" s="204"/>
      <c r="AJ58" s="204"/>
      <c r="AK58" s="204"/>
      <c r="AL58" s="204"/>
      <c r="AP58" s="183"/>
      <c r="AQ58" s="183"/>
      <c r="AR58" s="183"/>
      <c r="AY58" s="170"/>
      <c r="BQ58" s="4"/>
      <c r="BR58" s="5"/>
      <c r="BS58" s="5"/>
      <c r="BT58" s="6"/>
      <c r="BX58" s="169"/>
      <c r="BY58" s="169"/>
    </row>
    <row r="59" spans="2:77" ht="15.75">
      <c r="B59" s="209">
        <v>43075</v>
      </c>
      <c r="C59" s="528" t="s">
        <v>390</v>
      </c>
      <c r="D59" s="529"/>
      <c r="E59" s="529"/>
      <c r="F59" s="529"/>
      <c r="G59" s="529"/>
      <c r="H59" s="529"/>
      <c r="I59" s="529"/>
      <c r="J59" s="529"/>
      <c r="K59" s="529"/>
      <c r="L59" s="529"/>
      <c r="M59" s="529"/>
      <c r="N59" s="529"/>
      <c r="O59" s="529"/>
      <c r="P59" s="529"/>
      <c r="Q59" s="529"/>
      <c r="R59" s="529"/>
      <c r="S59" s="529"/>
      <c r="T59" s="529"/>
      <c r="U59" s="529"/>
      <c r="V59" s="529"/>
      <c r="W59" s="529"/>
      <c r="X59" s="529"/>
      <c r="Y59" s="529"/>
      <c r="Z59" s="529"/>
      <c r="AA59" s="529"/>
      <c r="AB59" s="529"/>
      <c r="AC59" s="529"/>
      <c r="AD59" s="530"/>
      <c r="AE59" s="207"/>
      <c r="AF59" s="207"/>
      <c r="AG59" s="204"/>
      <c r="AH59" s="204"/>
      <c r="AI59" s="204"/>
      <c r="AJ59" s="204"/>
      <c r="AK59" s="204"/>
      <c r="AL59" s="204"/>
      <c r="AP59" s="183"/>
      <c r="AQ59" s="183"/>
      <c r="AR59" s="183"/>
      <c r="AY59" s="170"/>
      <c r="BQ59" s="4"/>
      <c r="BR59" s="5"/>
      <c r="BS59" s="5"/>
      <c r="BT59" s="6"/>
      <c r="BX59" s="169"/>
      <c r="BY59" s="169"/>
    </row>
    <row r="60" spans="2:77" ht="15.75">
      <c r="B60" s="209">
        <v>43076</v>
      </c>
      <c r="C60" s="528" t="s">
        <v>391</v>
      </c>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30"/>
      <c r="AE60" s="207"/>
      <c r="AF60" s="207"/>
      <c r="AG60" s="204"/>
      <c r="AH60" s="204"/>
      <c r="AI60" s="204"/>
      <c r="AJ60" s="204"/>
      <c r="AK60" s="204"/>
      <c r="AL60" s="204"/>
      <c r="AP60" s="183"/>
      <c r="AQ60" s="183"/>
      <c r="AR60" s="183"/>
      <c r="AY60" s="170"/>
      <c r="BQ60" s="4"/>
      <c r="BR60" s="5"/>
      <c r="BS60" s="5"/>
      <c r="BT60" s="6"/>
      <c r="BX60" s="169"/>
      <c r="BY60" s="169"/>
    </row>
    <row r="61" spans="2:77" ht="15.75">
      <c r="B61" s="209">
        <v>43077</v>
      </c>
      <c r="C61" s="721" t="s">
        <v>383</v>
      </c>
      <c r="D61" s="722"/>
      <c r="E61" s="722"/>
      <c r="F61" s="722"/>
      <c r="G61" s="722"/>
      <c r="H61" s="722"/>
      <c r="I61" s="722"/>
      <c r="J61" s="722"/>
      <c r="K61" s="722"/>
      <c r="L61" s="722"/>
      <c r="M61" s="722"/>
      <c r="N61" s="722"/>
      <c r="O61" s="722"/>
      <c r="P61" s="722"/>
      <c r="Q61" s="722"/>
      <c r="R61" s="722"/>
      <c r="S61" s="722"/>
      <c r="T61" s="722"/>
      <c r="U61" s="722"/>
      <c r="V61" s="722"/>
      <c r="W61" s="722"/>
      <c r="X61" s="722"/>
      <c r="Y61" s="722"/>
      <c r="Z61" s="722"/>
      <c r="AA61" s="722"/>
      <c r="AB61" s="722"/>
      <c r="AC61" s="722"/>
      <c r="AD61" s="723"/>
      <c r="AE61" s="207"/>
      <c r="AF61" s="207"/>
      <c r="AG61" s="204"/>
      <c r="AH61" s="204"/>
      <c r="AI61" s="204"/>
      <c r="AJ61" s="204"/>
      <c r="AK61" s="204"/>
      <c r="AL61" s="204"/>
      <c r="AP61" s="183"/>
      <c r="AQ61" s="183"/>
      <c r="AR61" s="183"/>
      <c r="AY61" s="170"/>
      <c r="BQ61" s="4"/>
      <c r="BR61" s="5"/>
      <c r="BS61" s="5"/>
      <c r="BT61" s="6"/>
      <c r="BX61" s="169"/>
      <c r="BY61" s="169"/>
    </row>
    <row r="62" spans="2:77" ht="15.75">
      <c r="B62" s="209">
        <v>43078</v>
      </c>
      <c r="C62" s="721" t="s">
        <v>383</v>
      </c>
      <c r="D62" s="722"/>
      <c r="E62" s="722"/>
      <c r="F62" s="722"/>
      <c r="G62" s="722"/>
      <c r="H62" s="722"/>
      <c r="I62" s="722"/>
      <c r="J62" s="722"/>
      <c r="K62" s="722"/>
      <c r="L62" s="722"/>
      <c r="M62" s="722"/>
      <c r="N62" s="722"/>
      <c r="O62" s="722"/>
      <c r="P62" s="722"/>
      <c r="Q62" s="722"/>
      <c r="R62" s="722"/>
      <c r="S62" s="722"/>
      <c r="T62" s="722"/>
      <c r="U62" s="722"/>
      <c r="V62" s="722"/>
      <c r="W62" s="722"/>
      <c r="X62" s="722"/>
      <c r="Y62" s="722"/>
      <c r="Z62" s="722"/>
      <c r="AA62" s="722"/>
      <c r="AB62" s="722"/>
      <c r="AC62" s="722"/>
      <c r="AD62" s="723"/>
      <c r="AE62" s="207"/>
      <c r="AF62" s="207"/>
      <c r="AG62" s="204"/>
      <c r="AH62" s="204"/>
      <c r="AI62" s="204"/>
      <c r="AJ62" s="204"/>
      <c r="AK62" s="204"/>
      <c r="AL62" s="204"/>
      <c r="AP62" s="183"/>
      <c r="AQ62" s="183"/>
      <c r="AR62" s="183"/>
      <c r="AY62" s="170"/>
      <c r="BQ62" s="4"/>
      <c r="BR62" s="5"/>
      <c r="BS62" s="5"/>
      <c r="BT62" s="6"/>
      <c r="BX62" s="169"/>
      <c r="BY62" s="169"/>
    </row>
    <row r="63" spans="2:77" ht="15.75">
      <c r="B63" s="209">
        <v>43079</v>
      </c>
      <c r="C63" s="721" t="s">
        <v>383</v>
      </c>
      <c r="D63" s="722"/>
      <c r="E63" s="722"/>
      <c r="F63" s="722"/>
      <c r="G63" s="722"/>
      <c r="H63" s="722"/>
      <c r="I63" s="722"/>
      <c r="J63" s="722"/>
      <c r="K63" s="722"/>
      <c r="L63" s="722"/>
      <c r="M63" s="722"/>
      <c r="N63" s="722"/>
      <c r="O63" s="722"/>
      <c r="P63" s="722"/>
      <c r="Q63" s="722"/>
      <c r="R63" s="722"/>
      <c r="S63" s="722"/>
      <c r="T63" s="722"/>
      <c r="U63" s="722"/>
      <c r="V63" s="722"/>
      <c r="W63" s="722"/>
      <c r="X63" s="722"/>
      <c r="Y63" s="722"/>
      <c r="Z63" s="722"/>
      <c r="AA63" s="722"/>
      <c r="AB63" s="722"/>
      <c r="AC63" s="722"/>
      <c r="AD63" s="723"/>
      <c r="AE63" s="207"/>
      <c r="AF63" s="207"/>
      <c r="AG63" s="204"/>
      <c r="AH63" s="204"/>
      <c r="AI63" s="204"/>
      <c r="AJ63" s="204"/>
      <c r="AK63" s="204"/>
      <c r="AL63" s="204"/>
      <c r="AP63" s="183"/>
      <c r="AQ63" s="183"/>
      <c r="AR63" s="183"/>
      <c r="AY63" s="170"/>
      <c r="BQ63" s="4"/>
      <c r="BR63" s="5"/>
      <c r="BS63" s="5"/>
      <c r="BT63" s="6"/>
      <c r="BX63" s="169"/>
      <c r="BY63" s="169"/>
    </row>
    <row r="64" spans="2:77" ht="15.75">
      <c r="B64" s="209">
        <v>43080</v>
      </c>
      <c r="C64" s="528" t="s">
        <v>392</v>
      </c>
      <c r="D64" s="529"/>
      <c r="E64" s="529"/>
      <c r="F64" s="529"/>
      <c r="G64" s="529"/>
      <c r="H64" s="529"/>
      <c r="I64" s="529"/>
      <c r="J64" s="529"/>
      <c r="K64" s="529"/>
      <c r="L64" s="529"/>
      <c r="M64" s="529"/>
      <c r="N64" s="529"/>
      <c r="O64" s="529"/>
      <c r="P64" s="529"/>
      <c r="Q64" s="529"/>
      <c r="R64" s="529"/>
      <c r="S64" s="529"/>
      <c r="T64" s="529"/>
      <c r="U64" s="529"/>
      <c r="V64" s="529"/>
      <c r="W64" s="529"/>
      <c r="X64" s="529"/>
      <c r="Y64" s="529"/>
      <c r="Z64" s="529"/>
      <c r="AA64" s="529"/>
      <c r="AB64" s="529"/>
      <c r="AC64" s="529"/>
      <c r="AD64" s="530"/>
      <c r="AE64" s="207"/>
      <c r="AF64" s="207"/>
      <c r="AG64" s="204"/>
      <c r="AH64" s="204"/>
      <c r="AI64" s="204"/>
      <c r="AJ64" s="204"/>
      <c r="AK64" s="204"/>
      <c r="AL64" s="204"/>
      <c r="AP64" s="183"/>
      <c r="AQ64" s="183"/>
      <c r="AR64" s="183"/>
      <c r="AY64" s="170"/>
      <c r="BQ64" s="4"/>
      <c r="BR64" s="5"/>
      <c r="BS64" s="5"/>
      <c r="BT64" s="6"/>
      <c r="BX64" s="169"/>
      <c r="BY64" s="169"/>
    </row>
    <row r="65" spans="2:77" ht="15.75">
      <c r="B65" s="209">
        <v>43081</v>
      </c>
      <c r="C65" s="528" t="s">
        <v>390</v>
      </c>
      <c r="D65" s="529"/>
      <c r="E65" s="529"/>
      <c r="F65" s="529"/>
      <c r="G65" s="529"/>
      <c r="H65" s="529"/>
      <c r="I65" s="529"/>
      <c r="J65" s="529"/>
      <c r="K65" s="529"/>
      <c r="L65" s="529"/>
      <c r="M65" s="529"/>
      <c r="N65" s="529"/>
      <c r="O65" s="529"/>
      <c r="P65" s="529"/>
      <c r="Q65" s="529"/>
      <c r="R65" s="529"/>
      <c r="S65" s="529"/>
      <c r="T65" s="529"/>
      <c r="U65" s="529"/>
      <c r="V65" s="529"/>
      <c r="W65" s="529"/>
      <c r="X65" s="529"/>
      <c r="Y65" s="529"/>
      <c r="Z65" s="529"/>
      <c r="AA65" s="529"/>
      <c r="AB65" s="529"/>
      <c r="AC65" s="529"/>
      <c r="AD65" s="530"/>
      <c r="AE65" s="207"/>
      <c r="AF65" s="207"/>
      <c r="AG65" s="204"/>
      <c r="AH65" s="204"/>
      <c r="AI65" s="204"/>
      <c r="AJ65" s="204"/>
      <c r="AK65" s="204"/>
      <c r="AL65" s="204"/>
      <c r="AP65" s="183"/>
      <c r="AQ65" s="183"/>
      <c r="AR65" s="183"/>
      <c r="AY65" s="170"/>
      <c r="BQ65" s="4"/>
      <c r="BR65" s="5"/>
      <c r="BS65" s="5"/>
      <c r="BT65" s="6"/>
      <c r="BX65" s="169"/>
      <c r="BY65" s="169"/>
    </row>
    <row r="66" spans="2:77" ht="15.75">
      <c r="B66" s="209">
        <v>43082</v>
      </c>
      <c r="C66" s="528" t="s">
        <v>393</v>
      </c>
      <c r="D66" s="529"/>
      <c r="E66" s="529"/>
      <c r="F66" s="529"/>
      <c r="G66" s="529"/>
      <c r="H66" s="529"/>
      <c r="I66" s="529"/>
      <c r="J66" s="529"/>
      <c r="K66" s="529"/>
      <c r="L66" s="529"/>
      <c r="M66" s="529"/>
      <c r="N66" s="529"/>
      <c r="O66" s="529"/>
      <c r="P66" s="529"/>
      <c r="Q66" s="529"/>
      <c r="R66" s="529"/>
      <c r="S66" s="529"/>
      <c r="T66" s="529"/>
      <c r="U66" s="529"/>
      <c r="V66" s="529"/>
      <c r="W66" s="529"/>
      <c r="X66" s="529"/>
      <c r="Y66" s="529"/>
      <c r="Z66" s="529"/>
      <c r="AA66" s="529"/>
      <c r="AB66" s="529"/>
      <c r="AC66" s="529"/>
      <c r="AD66" s="530"/>
      <c r="AE66" s="207"/>
      <c r="AF66" s="207"/>
      <c r="AG66" s="204"/>
      <c r="AH66" s="204"/>
      <c r="AI66" s="204"/>
      <c r="AJ66" s="204"/>
      <c r="AK66" s="204"/>
      <c r="AL66" s="204"/>
      <c r="AP66" s="183"/>
      <c r="AQ66" s="183"/>
      <c r="AR66" s="183"/>
      <c r="AY66" s="170"/>
      <c r="BQ66" s="4"/>
      <c r="BR66" s="5"/>
      <c r="BS66" s="5"/>
      <c r="BT66" s="6"/>
      <c r="BX66" s="169"/>
      <c r="BY66" s="169"/>
    </row>
    <row r="67" spans="2:77" ht="15.75">
      <c r="B67" s="209">
        <v>43083</v>
      </c>
      <c r="C67" s="528" t="s">
        <v>393</v>
      </c>
      <c r="D67" s="529"/>
      <c r="E67" s="529"/>
      <c r="F67" s="529"/>
      <c r="G67" s="529"/>
      <c r="H67" s="529"/>
      <c r="I67" s="529"/>
      <c r="J67" s="529"/>
      <c r="K67" s="529"/>
      <c r="L67" s="529"/>
      <c r="M67" s="529"/>
      <c r="N67" s="529"/>
      <c r="O67" s="529"/>
      <c r="P67" s="529"/>
      <c r="Q67" s="529"/>
      <c r="R67" s="529"/>
      <c r="S67" s="529"/>
      <c r="T67" s="529"/>
      <c r="U67" s="529"/>
      <c r="V67" s="529"/>
      <c r="W67" s="529"/>
      <c r="X67" s="529"/>
      <c r="Y67" s="529"/>
      <c r="Z67" s="529"/>
      <c r="AA67" s="529"/>
      <c r="AB67" s="529"/>
      <c r="AC67" s="529"/>
      <c r="AD67" s="530"/>
      <c r="AE67" s="207"/>
      <c r="AF67" s="207"/>
      <c r="AG67" s="204"/>
      <c r="AH67" s="204"/>
      <c r="AI67" s="204"/>
      <c r="AJ67" s="204"/>
      <c r="AK67" s="204"/>
      <c r="AL67" s="204"/>
      <c r="AP67" s="183"/>
      <c r="AQ67" s="183"/>
      <c r="AR67" s="183"/>
      <c r="AY67" s="170"/>
      <c r="BQ67" s="4"/>
      <c r="BR67" s="5"/>
      <c r="BS67" s="5"/>
      <c r="BT67" s="6"/>
      <c r="BX67" s="169"/>
      <c r="BY67" s="169"/>
    </row>
    <row r="68" spans="2:77" ht="15.75">
      <c r="B68" s="209">
        <v>43084</v>
      </c>
      <c r="C68" s="528" t="s">
        <v>390</v>
      </c>
      <c r="D68" s="529"/>
      <c r="E68" s="529"/>
      <c r="F68" s="529"/>
      <c r="G68" s="529"/>
      <c r="H68" s="529"/>
      <c r="I68" s="529"/>
      <c r="J68" s="529"/>
      <c r="K68" s="529"/>
      <c r="L68" s="529"/>
      <c r="M68" s="529"/>
      <c r="N68" s="529"/>
      <c r="O68" s="529"/>
      <c r="P68" s="529"/>
      <c r="Q68" s="529"/>
      <c r="R68" s="529"/>
      <c r="S68" s="529"/>
      <c r="T68" s="529"/>
      <c r="U68" s="529"/>
      <c r="V68" s="529"/>
      <c r="W68" s="529"/>
      <c r="X68" s="529"/>
      <c r="Y68" s="529"/>
      <c r="Z68" s="529"/>
      <c r="AA68" s="529"/>
      <c r="AB68" s="529"/>
      <c r="AC68" s="529"/>
      <c r="AD68" s="530"/>
      <c r="AE68" s="207"/>
      <c r="AF68" s="207"/>
      <c r="AG68" s="204"/>
      <c r="AH68" s="204"/>
      <c r="AI68" s="204"/>
      <c r="AJ68" s="204"/>
      <c r="AK68" s="204"/>
      <c r="AL68" s="204"/>
      <c r="AP68" s="183"/>
      <c r="AQ68" s="183"/>
      <c r="AR68" s="183"/>
      <c r="AY68" s="170"/>
      <c r="BQ68" s="4"/>
      <c r="BR68" s="5"/>
      <c r="BS68" s="5"/>
      <c r="BT68" s="6"/>
      <c r="BX68" s="169"/>
      <c r="BY68" s="169"/>
    </row>
    <row r="69" spans="2:77" ht="15.75">
      <c r="B69" s="209">
        <v>43085</v>
      </c>
      <c r="C69" s="528" t="s">
        <v>394</v>
      </c>
      <c r="D69" s="529"/>
      <c r="E69" s="529"/>
      <c r="F69" s="529"/>
      <c r="G69" s="529"/>
      <c r="H69" s="529"/>
      <c r="I69" s="529"/>
      <c r="J69" s="529"/>
      <c r="K69" s="529"/>
      <c r="L69" s="529"/>
      <c r="M69" s="529"/>
      <c r="N69" s="529"/>
      <c r="O69" s="529"/>
      <c r="P69" s="529"/>
      <c r="Q69" s="529"/>
      <c r="R69" s="529"/>
      <c r="S69" s="529"/>
      <c r="T69" s="529"/>
      <c r="U69" s="529"/>
      <c r="V69" s="529"/>
      <c r="W69" s="529"/>
      <c r="X69" s="529"/>
      <c r="Y69" s="529"/>
      <c r="Z69" s="529"/>
      <c r="AA69" s="529"/>
      <c r="AB69" s="529"/>
      <c r="AC69" s="529"/>
      <c r="AD69" s="530"/>
      <c r="AE69" s="207"/>
      <c r="AF69" s="207"/>
      <c r="AG69" s="204"/>
      <c r="AH69" s="204"/>
      <c r="AI69" s="204"/>
      <c r="AJ69" s="204"/>
      <c r="AK69" s="204"/>
      <c r="AL69" s="204"/>
      <c r="AP69" s="183"/>
      <c r="AQ69" s="183"/>
      <c r="AR69" s="183"/>
      <c r="AY69" s="170"/>
      <c r="BQ69" s="4"/>
      <c r="BR69" s="5"/>
      <c r="BS69" s="5"/>
      <c r="BT69" s="6"/>
      <c r="BX69" s="169"/>
      <c r="BY69" s="169"/>
    </row>
    <row r="70" spans="2:77" ht="15.75">
      <c r="B70" s="209">
        <v>43086</v>
      </c>
      <c r="C70" s="528" t="s">
        <v>394</v>
      </c>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30"/>
      <c r="AE70" s="207"/>
      <c r="AF70" s="207"/>
      <c r="AG70" s="204"/>
      <c r="AH70" s="204"/>
      <c r="AI70" s="204"/>
      <c r="AJ70" s="204"/>
      <c r="AK70" s="204"/>
      <c r="AL70" s="204"/>
      <c r="AP70" s="183"/>
      <c r="AQ70" s="183"/>
      <c r="AR70" s="183"/>
      <c r="AY70" s="170"/>
      <c r="BQ70" s="4"/>
      <c r="BR70" s="5"/>
      <c r="BS70" s="5"/>
      <c r="BT70" s="6"/>
      <c r="BX70" s="169"/>
      <c r="BY70" s="169"/>
    </row>
    <row r="71" spans="2:77" ht="15.75">
      <c r="B71" s="209">
        <v>43087</v>
      </c>
      <c r="C71" s="528" t="s">
        <v>395</v>
      </c>
      <c r="D71" s="529"/>
      <c r="E71" s="529"/>
      <c r="F71" s="529"/>
      <c r="G71" s="529"/>
      <c r="H71" s="529"/>
      <c r="I71" s="529"/>
      <c r="J71" s="529"/>
      <c r="K71" s="529"/>
      <c r="L71" s="529"/>
      <c r="M71" s="529"/>
      <c r="N71" s="529"/>
      <c r="O71" s="529"/>
      <c r="P71" s="529"/>
      <c r="Q71" s="529"/>
      <c r="R71" s="529"/>
      <c r="S71" s="529"/>
      <c r="T71" s="529"/>
      <c r="U71" s="529"/>
      <c r="V71" s="529"/>
      <c r="W71" s="529"/>
      <c r="X71" s="529"/>
      <c r="Y71" s="529"/>
      <c r="Z71" s="529"/>
      <c r="AA71" s="529"/>
      <c r="AB71" s="529"/>
      <c r="AC71" s="529"/>
      <c r="AD71" s="530"/>
      <c r="AE71" s="207"/>
      <c r="AF71" s="207"/>
      <c r="AG71" s="204"/>
      <c r="AH71" s="204"/>
      <c r="AI71" s="204"/>
      <c r="AJ71" s="204"/>
      <c r="AK71" s="204"/>
      <c r="AL71" s="204"/>
      <c r="AP71" s="183"/>
      <c r="AQ71" s="183"/>
      <c r="AR71" s="183"/>
      <c r="AY71" s="170"/>
      <c r="BQ71" s="4"/>
      <c r="BR71" s="5"/>
      <c r="BS71" s="5"/>
      <c r="BT71" s="6"/>
      <c r="BX71" s="169"/>
      <c r="BY71" s="169"/>
    </row>
    <row r="72" spans="2:77" ht="15.75">
      <c r="B72" s="209">
        <v>43088</v>
      </c>
      <c r="C72" s="721" t="s">
        <v>383</v>
      </c>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3"/>
      <c r="AE72" s="207"/>
      <c r="AF72" s="207"/>
      <c r="AG72" s="204"/>
      <c r="AH72" s="204"/>
      <c r="AI72" s="204"/>
      <c r="AJ72" s="204"/>
      <c r="AK72" s="204"/>
      <c r="AL72" s="204"/>
      <c r="AP72" s="183"/>
      <c r="AQ72" s="183"/>
      <c r="AR72" s="183"/>
      <c r="AY72" s="170"/>
      <c r="BQ72" s="4"/>
      <c r="BR72" s="5"/>
      <c r="BS72" s="5"/>
      <c r="BT72" s="6"/>
      <c r="BX72" s="169"/>
      <c r="BY72" s="169"/>
    </row>
    <row r="73" spans="2:77" ht="15.75">
      <c r="B73" s="209">
        <v>43089</v>
      </c>
      <c r="C73" s="721" t="s">
        <v>383</v>
      </c>
      <c r="D73" s="722"/>
      <c r="E73" s="722"/>
      <c r="F73" s="722"/>
      <c r="G73" s="722"/>
      <c r="H73" s="722"/>
      <c r="I73" s="722"/>
      <c r="J73" s="722"/>
      <c r="K73" s="722"/>
      <c r="L73" s="722"/>
      <c r="M73" s="722"/>
      <c r="N73" s="722"/>
      <c r="O73" s="722"/>
      <c r="P73" s="722"/>
      <c r="Q73" s="722"/>
      <c r="R73" s="722"/>
      <c r="S73" s="722"/>
      <c r="T73" s="722"/>
      <c r="U73" s="722"/>
      <c r="V73" s="722"/>
      <c r="W73" s="722"/>
      <c r="X73" s="722"/>
      <c r="Y73" s="722"/>
      <c r="Z73" s="722"/>
      <c r="AA73" s="722"/>
      <c r="AB73" s="722"/>
      <c r="AC73" s="722"/>
      <c r="AD73" s="723"/>
      <c r="AE73" s="207"/>
      <c r="AF73" s="207"/>
      <c r="AG73" s="204"/>
      <c r="AH73" s="204"/>
      <c r="AI73" s="204"/>
      <c r="AJ73" s="204"/>
      <c r="AK73" s="204"/>
      <c r="AL73" s="204"/>
      <c r="AP73" s="183"/>
      <c r="AQ73" s="183"/>
      <c r="AR73" s="183"/>
      <c r="AY73" s="170"/>
      <c r="BQ73" s="4"/>
      <c r="BR73" s="5"/>
      <c r="BS73" s="5"/>
      <c r="BT73" s="6"/>
      <c r="BX73" s="169"/>
      <c r="BY73" s="169"/>
    </row>
    <row r="74" spans="2:77" ht="15.75">
      <c r="B74" s="209">
        <v>43090</v>
      </c>
      <c r="C74" s="528" t="s">
        <v>396</v>
      </c>
      <c r="D74" s="529"/>
      <c r="E74" s="529"/>
      <c r="F74" s="529"/>
      <c r="G74" s="529"/>
      <c r="H74" s="529"/>
      <c r="I74" s="529"/>
      <c r="J74" s="529"/>
      <c r="K74" s="529"/>
      <c r="L74" s="529"/>
      <c r="M74" s="529"/>
      <c r="N74" s="529"/>
      <c r="O74" s="529"/>
      <c r="P74" s="529"/>
      <c r="Q74" s="529"/>
      <c r="R74" s="529"/>
      <c r="S74" s="529"/>
      <c r="T74" s="529"/>
      <c r="U74" s="529"/>
      <c r="V74" s="529"/>
      <c r="W74" s="529"/>
      <c r="X74" s="529"/>
      <c r="Y74" s="529"/>
      <c r="Z74" s="529"/>
      <c r="AA74" s="529"/>
      <c r="AB74" s="529"/>
      <c r="AC74" s="529"/>
      <c r="AD74" s="530"/>
      <c r="AE74" s="207"/>
      <c r="AF74" s="207"/>
      <c r="AG74" s="204"/>
      <c r="AH74" s="204"/>
      <c r="AI74" s="204"/>
      <c r="AJ74" s="204"/>
      <c r="AK74" s="204"/>
      <c r="AL74" s="204"/>
      <c r="AP74" s="183"/>
      <c r="AQ74" s="183"/>
      <c r="AR74" s="183"/>
      <c r="AY74" s="170"/>
      <c r="BQ74" s="4"/>
      <c r="BR74" s="5"/>
      <c r="BS74" s="5"/>
      <c r="BT74" s="6"/>
      <c r="BX74" s="169"/>
      <c r="BY74" s="169"/>
    </row>
    <row r="75" spans="2:77" ht="15.75">
      <c r="B75" s="209">
        <v>43091</v>
      </c>
      <c r="C75" s="528" t="s">
        <v>397</v>
      </c>
      <c r="D75" s="529"/>
      <c r="E75" s="529"/>
      <c r="F75" s="529"/>
      <c r="G75" s="529"/>
      <c r="H75" s="529"/>
      <c r="I75" s="529"/>
      <c r="J75" s="529"/>
      <c r="K75" s="529"/>
      <c r="L75" s="529"/>
      <c r="M75" s="529"/>
      <c r="N75" s="529"/>
      <c r="O75" s="529"/>
      <c r="P75" s="529"/>
      <c r="Q75" s="529"/>
      <c r="R75" s="529"/>
      <c r="S75" s="529"/>
      <c r="T75" s="529"/>
      <c r="U75" s="529"/>
      <c r="V75" s="529"/>
      <c r="W75" s="529"/>
      <c r="X75" s="529"/>
      <c r="Y75" s="529"/>
      <c r="Z75" s="529"/>
      <c r="AA75" s="529"/>
      <c r="AB75" s="529"/>
      <c r="AC75" s="529"/>
      <c r="AD75" s="530"/>
      <c r="AE75" s="207"/>
      <c r="AF75" s="207"/>
      <c r="AG75" s="204"/>
      <c r="AH75" s="204"/>
      <c r="AI75" s="204"/>
      <c r="AJ75" s="204"/>
      <c r="AK75" s="204"/>
      <c r="AL75" s="204"/>
      <c r="AP75" s="183"/>
      <c r="AQ75" s="183"/>
      <c r="AR75" s="183"/>
      <c r="AY75" s="170"/>
      <c r="BQ75" s="4"/>
      <c r="BR75" s="5"/>
      <c r="BS75" s="5"/>
      <c r="BT75" s="6"/>
      <c r="BX75" s="169"/>
      <c r="BY75" s="169"/>
    </row>
    <row r="76" spans="2:77" ht="15.75">
      <c r="B76" s="209">
        <v>43092</v>
      </c>
      <c r="C76" s="721" t="s">
        <v>398</v>
      </c>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3"/>
      <c r="AE76" s="207"/>
      <c r="AF76" s="207"/>
      <c r="AG76" s="204"/>
      <c r="AH76" s="204"/>
      <c r="AI76" s="204"/>
      <c r="AJ76" s="204"/>
      <c r="AK76" s="204"/>
      <c r="AL76" s="204"/>
      <c r="AP76" s="183"/>
      <c r="AQ76" s="183"/>
      <c r="AR76" s="183"/>
      <c r="AY76" s="170"/>
      <c r="BQ76" s="4"/>
      <c r="BR76" s="5"/>
      <c r="BS76" s="5"/>
      <c r="BT76" s="6"/>
      <c r="BX76" s="169"/>
      <c r="BY76" s="169"/>
    </row>
    <row r="77" spans="2:77" ht="15.75">
      <c r="B77" s="209">
        <v>43093</v>
      </c>
      <c r="C77" s="721" t="s">
        <v>399</v>
      </c>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3"/>
      <c r="AE77" s="207"/>
      <c r="AF77" s="207"/>
      <c r="AG77" s="204"/>
      <c r="AH77" s="204"/>
      <c r="AI77" s="204"/>
      <c r="AJ77" s="204"/>
      <c r="AK77" s="204"/>
      <c r="AL77" s="204"/>
      <c r="AP77" s="183"/>
      <c r="AQ77" s="183"/>
      <c r="AR77" s="183"/>
      <c r="AY77" s="170"/>
      <c r="BQ77" s="4"/>
      <c r="BR77" s="5"/>
      <c r="BS77" s="5"/>
      <c r="BT77" s="6"/>
      <c r="BX77" s="169"/>
      <c r="BY77" s="169"/>
    </row>
    <row r="78" spans="2:77" ht="15.75">
      <c r="B78" s="209">
        <v>43094</v>
      </c>
      <c r="C78" s="528" t="s">
        <v>400</v>
      </c>
      <c r="D78" s="529"/>
      <c r="E78" s="529"/>
      <c r="F78" s="529"/>
      <c r="G78" s="529"/>
      <c r="H78" s="529"/>
      <c r="I78" s="529"/>
      <c r="J78" s="529"/>
      <c r="K78" s="529"/>
      <c r="L78" s="529"/>
      <c r="M78" s="529"/>
      <c r="N78" s="529"/>
      <c r="O78" s="529"/>
      <c r="P78" s="529"/>
      <c r="Q78" s="529"/>
      <c r="R78" s="529"/>
      <c r="S78" s="529"/>
      <c r="T78" s="529"/>
      <c r="U78" s="529"/>
      <c r="V78" s="529"/>
      <c r="W78" s="529"/>
      <c r="X78" s="529"/>
      <c r="Y78" s="529"/>
      <c r="Z78" s="529"/>
      <c r="AA78" s="529"/>
      <c r="AB78" s="529"/>
      <c r="AC78" s="529"/>
      <c r="AD78" s="530"/>
      <c r="AE78" s="207"/>
      <c r="AF78" s="207"/>
      <c r="AG78" s="204"/>
      <c r="AH78" s="204"/>
      <c r="AI78" s="204"/>
      <c r="AJ78" s="204"/>
      <c r="AK78" s="204"/>
      <c r="AL78" s="204"/>
      <c r="AP78" s="183"/>
      <c r="AQ78" s="183"/>
      <c r="AR78" s="183"/>
      <c r="AY78" s="170"/>
      <c r="BQ78" s="4"/>
      <c r="BR78" s="5"/>
      <c r="BS78" s="5"/>
      <c r="BT78" s="6"/>
      <c r="BX78" s="169"/>
      <c r="BY78" s="169"/>
    </row>
    <row r="79" spans="2:77" ht="15.75">
      <c r="B79" s="209">
        <v>43095</v>
      </c>
      <c r="C79" s="528" t="s">
        <v>401</v>
      </c>
      <c r="D79" s="529"/>
      <c r="E79" s="529"/>
      <c r="F79" s="529"/>
      <c r="G79" s="529"/>
      <c r="H79" s="529"/>
      <c r="I79" s="529"/>
      <c r="J79" s="529"/>
      <c r="K79" s="529"/>
      <c r="L79" s="529"/>
      <c r="M79" s="529"/>
      <c r="N79" s="529"/>
      <c r="O79" s="529"/>
      <c r="P79" s="529"/>
      <c r="Q79" s="529"/>
      <c r="R79" s="529"/>
      <c r="S79" s="529"/>
      <c r="T79" s="529"/>
      <c r="U79" s="529"/>
      <c r="V79" s="529"/>
      <c r="W79" s="529"/>
      <c r="X79" s="529"/>
      <c r="Y79" s="529"/>
      <c r="Z79" s="529"/>
      <c r="AA79" s="529"/>
      <c r="AB79" s="529"/>
      <c r="AC79" s="529"/>
      <c r="AD79" s="530"/>
      <c r="AE79" s="207"/>
      <c r="AF79" s="207"/>
      <c r="AG79" s="204"/>
      <c r="AH79" s="204"/>
      <c r="AI79" s="204"/>
      <c r="AJ79" s="204"/>
      <c r="AK79" s="204"/>
      <c r="AL79" s="204"/>
      <c r="AP79" s="183"/>
      <c r="AQ79" s="183"/>
      <c r="AR79" s="183"/>
      <c r="AY79" s="170"/>
      <c r="BQ79" s="4"/>
      <c r="BR79" s="5"/>
      <c r="BS79" s="5"/>
      <c r="BT79" s="6"/>
      <c r="BX79" s="169"/>
      <c r="BY79" s="169"/>
    </row>
    <row r="80" spans="2:77" ht="15.75">
      <c r="B80" s="209">
        <v>43096</v>
      </c>
      <c r="C80" s="721" t="s">
        <v>402</v>
      </c>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3"/>
      <c r="AE80" s="207"/>
      <c r="AF80" s="207"/>
      <c r="AG80" s="204"/>
      <c r="AH80" s="204"/>
      <c r="AI80" s="204"/>
      <c r="AJ80" s="204"/>
      <c r="AK80" s="204"/>
      <c r="AL80" s="204"/>
      <c r="AP80" s="183"/>
      <c r="AQ80" s="183"/>
      <c r="AR80" s="183"/>
      <c r="AY80" s="170"/>
      <c r="BQ80" s="4"/>
      <c r="BR80" s="5"/>
      <c r="BS80" s="5"/>
      <c r="BT80" s="6"/>
      <c r="BX80" s="169"/>
      <c r="BY80" s="169"/>
    </row>
    <row r="81" spans="2:77" ht="15.75">
      <c r="B81" s="209">
        <v>43097</v>
      </c>
      <c r="C81" s="721" t="s">
        <v>403</v>
      </c>
      <c r="D81" s="722"/>
      <c r="E81" s="722"/>
      <c r="F81" s="722"/>
      <c r="G81" s="722"/>
      <c r="H81" s="722"/>
      <c r="I81" s="722"/>
      <c r="J81" s="722"/>
      <c r="K81" s="722"/>
      <c r="L81" s="722"/>
      <c r="M81" s="722"/>
      <c r="N81" s="722"/>
      <c r="O81" s="722"/>
      <c r="P81" s="722"/>
      <c r="Q81" s="722"/>
      <c r="R81" s="722"/>
      <c r="S81" s="722"/>
      <c r="T81" s="722"/>
      <c r="U81" s="722"/>
      <c r="V81" s="722"/>
      <c r="W81" s="722"/>
      <c r="X81" s="722"/>
      <c r="Y81" s="722"/>
      <c r="Z81" s="722"/>
      <c r="AA81" s="722"/>
      <c r="AB81" s="722"/>
      <c r="AC81" s="722"/>
      <c r="AD81" s="723"/>
      <c r="AE81" s="207"/>
      <c r="AF81" s="207"/>
      <c r="AG81" s="204"/>
      <c r="AH81" s="204"/>
      <c r="AI81" s="204"/>
      <c r="AJ81" s="204"/>
      <c r="AK81" s="204"/>
      <c r="AL81" s="204"/>
      <c r="AP81" s="183"/>
      <c r="AQ81" s="183"/>
      <c r="AR81" s="183"/>
      <c r="AY81" s="170"/>
      <c r="BQ81" s="4"/>
      <c r="BR81" s="5"/>
      <c r="BS81" s="5"/>
      <c r="BT81" s="6"/>
      <c r="BX81" s="169"/>
      <c r="BY81" s="169"/>
    </row>
    <row r="82" spans="2:77" ht="15.75">
      <c r="B82" s="209">
        <v>43098</v>
      </c>
      <c r="C82" s="528" t="s">
        <v>404</v>
      </c>
      <c r="D82" s="529"/>
      <c r="E82" s="529"/>
      <c r="F82" s="529"/>
      <c r="G82" s="529"/>
      <c r="H82" s="529"/>
      <c r="I82" s="529"/>
      <c r="J82" s="529"/>
      <c r="K82" s="529"/>
      <c r="L82" s="529"/>
      <c r="M82" s="529"/>
      <c r="N82" s="529"/>
      <c r="O82" s="529"/>
      <c r="P82" s="529"/>
      <c r="Q82" s="529"/>
      <c r="R82" s="529"/>
      <c r="S82" s="529"/>
      <c r="T82" s="529"/>
      <c r="U82" s="529"/>
      <c r="V82" s="529"/>
      <c r="W82" s="529"/>
      <c r="X82" s="529"/>
      <c r="Y82" s="529"/>
      <c r="Z82" s="529"/>
      <c r="AA82" s="529"/>
      <c r="AB82" s="529"/>
      <c r="AC82" s="529"/>
      <c r="AD82" s="530"/>
      <c r="AE82" s="207"/>
      <c r="AF82" s="207"/>
      <c r="AG82" s="204"/>
      <c r="AH82" s="204"/>
      <c r="AI82" s="204"/>
      <c r="AJ82" s="204"/>
      <c r="AK82" s="204"/>
      <c r="AL82" s="204"/>
      <c r="AP82" s="183"/>
      <c r="AQ82" s="183"/>
      <c r="AR82" s="183"/>
      <c r="AY82" s="170"/>
      <c r="BQ82" s="4"/>
      <c r="BR82" s="5"/>
      <c r="BS82" s="5"/>
      <c r="BT82" s="6"/>
      <c r="BX82" s="169"/>
      <c r="BY82" s="169"/>
    </row>
    <row r="83" spans="2:77" ht="15.75">
      <c r="B83" s="209">
        <v>43099</v>
      </c>
      <c r="C83" s="528" t="s">
        <v>404</v>
      </c>
      <c r="D83" s="529"/>
      <c r="E83" s="529"/>
      <c r="F83" s="529"/>
      <c r="G83" s="529"/>
      <c r="H83" s="529"/>
      <c r="I83" s="529"/>
      <c r="J83" s="529"/>
      <c r="K83" s="529"/>
      <c r="L83" s="529"/>
      <c r="M83" s="529"/>
      <c r="N83" s="529"/>
      <c r="O83" s="529"/>
      <c r="P83" s="529"/>
      <c r="Q83" s="529"/>
      <c r="R83" s="529"/>
      <c r="S83" s="529"/>
      <c r="T83" s="529"/>
      <c r="U83" s="529"/>
      <c r="V83" s="529"/>
      <c r="W83" s="529"/>
      <c r="X83" s="529"/>
      <c r="Y83" s="529"/>
      <c r="Z83" s="529"/>
      <c r="AA83" s="529"/>
      <c r="AB83" s="529"/>
      <c r="AC83" s="529"/>
      <c r="AD83" s="530"/>
      <c r="AE83" s="207"/>
      <c r="AF83" s="207"/>
      <c r="AG83" s="204"/>
      <c r="AH83" s="204"/>
      <c r="AI83" s="204"/>
      <c r="AJ83" s="204"/>
      <c r="AK83" s="204"/>
      <c r="AL83" s="204"/>
      <c r="AP83" s="183"/>
      <c r="AQ83" s="183"/>
      <c r="AR83" s="183"/>
      <c r="AY83" s="170"/>
      <c r="BQ83" s="4"/>
      <c r="BR83" s="5"/>
      <c r="BS83" s="5"/>
      <c r="BT83" s="6"/>
      <c r="BX83" s="169"/>
      <c r="BY83" s="169"/>
    </row>
    <row r="84" spans="2:77" ht="15.75">
      <c r="B84" s="209">
        <v>43100</v>
      </c>
      <c r="C84" s="528" t="s">
        <v>404</v>
      </c>
      <c r="D84" s="529"/>
      <c r="E84" s="529"/>
      <c r="F84" s="529"/>
      <c r="G84" s="529"/>
      <c r="H84" s="529"/>
      <c r="I84" s="529"/>
      <c r="J84" s="529"/>
      <c r="K84" s="529"/>
      <c r="L84" s="529"/>
      <c r="M84" s="529"/>
      <c r="N84" s="529"/>
      <c r="O84" s="529"/>
      <c r="P84" s="529"/>
      <c r="Q84" s="529"/>
      <c r="R84" s="529"/>
      <c r="S84" s="529"/>
      <c r="T84" s="529"/>
      <c r="U84" s="529"/>
      <c r="V84" s="529"/>
      <c r="W84" s="529"/>
      <c r="X84" s="529"/>
      <c r="Y84" s="529"/>
      <c r="Z84" s="529"/>
      <c r="AA84" s="529"/>
      <c r="AB84" s="529"/>
      <c r="AC84" s="529"/>
      <c r="AD84" s="530"/>
    </row>
  </sheetData>
  <mergeCells count="114">
    <mergeCell ref="R3:R5"/>
    <mergeCell ref="S3:S5"/>
    <mergeCell ref="T3:T5"/>
    <mergeCell ref="U3:U5"/>
    <mergeCell ref="V3:V5"/>
    <mergeCell ref="W3:W5"/>
    <mergeCell ref="B1:X1"/>
    <mergeCell ref="B2:AF2"/>
    <mergeCell ref="B3:B5"/>
    <mergeCell ref="C3:C5"/>
    <mergeCell ref="D3:D5"/>
    <mergeCell ref="E3:F4"/>
    <mergeCell ref="G3:J3"/>
    <mergeCell ref="K3:N3"/>
    <mergeCell ref="O3:P4"/>
    <mergeCell ref="Q3:Q5"/>
    <mergeCell ref="AD3:AD5"/>
    <mergeCell ref="AE3:AE5"/>
    <mergeCell ref="AF3:AF5"/>
    <mergeCell ref="AG3:AG5"/>
    <mergeCell ref="AH3:AH5"/>
    <mergeCell ref="AI3:AI5"/>
    <mergeCell ref="X3:X5"/>
    <mergeCell ref="Y3:Y5"/>
    <mergeCell ref="Z3:Z5"/>
    <mergeCell ref="AA3:AA5"/>
    <mergeCell ref="AB3:AB5"/>
    <mergeCell ref="AC3:AC5"/>
    <mergeCell ref="AP3:AP5"/>
    <mergeCell ref="AQ3:AQ5"/>
    <mergeCell ref="AR3:AR5"/>
    <mergeCell ref="AS3:AS5"/>
    <mergeCell ref="AT3:AT5"/>
    <mergeCell ref="AU3:AU5"/>
    <mergeCell ref="AJ3:AJ5"/>
    <mergeCell ref="AK3:AK5"/>
    <mergeCell ref="AL3:AL5"/>
    <mergeCell ref="AM3:AM5"/>
    <mergeCell ref="AN3:AN5"/>
    <mergeCell ref="AO3:AO5"/>
    <mergeCell ref="BD3:BD5"/>
    <mergeCell ref="BE3:BE5"/>
    <mergeCell ref="BJ3:BK3"/>
    <mergeCell ref="BN3:BN5"/>
    <mergeCell ref="BO3:BO5"/>
    <mergeCell ref="BL4:BL5"/>
    <mergeCell ref="BM4:BM5"/>
    <mergeCell ref="AV3:AV5"/>
    <mergeCell ref="AW3:AW5"/>
    <mergeCell ref="AX3:AX5"/>
    <mergeCell ref="AZ3:AZ5"/>
    <mergeCell ref="BA3:BA5"/>
    <mergeCell ref="BB3:BB5"/>
    <mergeCell ref="A6:A12"/>
    <mergeCell ref="A13:A19"/>
    <mergeCell ref="A20:A26"/>
    <mergeCell ref="A27:A33"/>
    <mergeCell ref="A34:A41"/>
    <mergeCell ref="E45:F45"/>
    <mergeCell ref="BY3:BY5"/>
    <mergeCell ref="G4:H4"/>
    <mergeCell ref="I4:J4"/>
    <mergeCell ref="K4:L4"/>
    <mergeCell ref="M4:N4"/>
    <mergeCell ref="BF4:BF5"/>
    <mergeCell ref="BG4:BG5"/>
    <mergeCell ref="BI4:BI5"/>
    <mergeCell ref="BJ4:BJ5"/>
    <mergeCell ref="BK4:BK5"/>
    <mergeCell ref="BP3:BP5"/>
    <mergeCell ref="BR3:BR5"/>
    <mergeCell ref="BS3:BS5"/>
    <mergeCell ref="BV3:BV5"/>
    <mergeCell ref="BW3:BW5"/>
    <mergeCell ref="BX3:BX5"/>
    <mergeCell ref="BU4:BU5"/>
    <mergeCell ref="BC3:BC5"/>
    <mergeCell ref="C64:AD64"/>
    <mergeCell ref="C65:AD65"/>
    <mergeCell ref="C55:AD55"/>
    <mergeCell ref="C56:AD56"/>
    <mergeCell ref="C57:AD57"/>
    <mergeCell ref="C58:AD58"/>
    <mergeCell ref="C59:AD59"/>
    <mergeCell ref="G45:H45"/>
    <mergeCell ref="I45:J45"/>
    <mergeCell ref="K45:L45"/>
    <mergeCell ref="M45:N45"/>
    <mergeCell ref="O45:P45"/>
    <mergeCell ref="C53:AD53"/>
    <mergeCell ref="C84:AD84"/>
    <mergeCell ref="C78:AD78"/>
    <mergeCell ref="C54:AD54"/>
    <mergeCell ref="C79:AD79"/>
    <mergeCell ref="C80:AD80"/>
    <mergeCell ref="C81:AD81"/>
    <mergeCell ref="C82:AD82"/>
    <mergeCell ref="C83:AD83"/>
    <mergeCell ref="C72:AD72"/>
    <mergeCell ref="C73:AD73"/>
    <mergeCell ref="C74:AD74"/>
    <mergeCell ref="C75:AD75"/>
    <mergeCell ref="C76:AD76"/>
    <mergeCell ref="C77:AD77"/>
    <mergeCell ref="C66:AD66"/>
    <mergeCell ref="C67:AD67"/>
    <mergeCell ref="C68:AD68"/>
    <mergeCell ref="C69:AD69"/>
    <mergeCell ref="C70:AD70"/>
    <mergeCell ref="C71:AD71"/>
    <mergeCell ref="C60:AD60"/>
    <mergeCell ref="C61:AD61"/>
    <mergeCell ref="C62:AD62"/>
    <mergeCell ref="C63:AD63"/>
  </mergeCells>
  <conditionalFormatting sqref="Q13:S15">
    <cfRule type="cellIs" dxfId="7" priority="1" stopIfTrue="1" operator="greaterThan">
      <formula>3768</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vt:lpstr>
      <vt:lpstr>Feb</vt:lpstr>
      <vt:lpstr>Mar</vt:lpstr>
      <vt:lpstr>Apr</vt:lpstr>
      <vt:lpstr>May</vt:lpstr>
      <vt:lpstr>Jun</vt:lpstr>
      <vt:lpstr>Jul</vt:lpstr>
      <vt:lpstr>Aug</vt:lpstr>
      <vt:lpstr>Sep</vt:lpstr>
      <vt:lpstr>Oct</vt:lpstr>
      <vt:lpstr>Nov</vt:lpstr>
      <vt:lpstr>Dec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ops.e</dc:creator>
  <cp:lastModifiedBy>M. Sajjad</cp:lastModifiedBy>
  <dcterms:created xsi:type="dcterms:W3CDTF">2017-08-11T08:57:03Z</dcterms:created>
  <dcterms:modified xsi:type="dcterms:W3CDTF">2021-01-13T11:06:40Z</dcterms:modified>
</cp:coreProperties>
</file>