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2" yWindow="41" windowWidth="19318" windowHeight="9265" tabRatio="232" activeTab="5"/>
  </bookViews>
  <sheets>
    <sheet name="Jan" sheetId="1" r:id="rId1"/>
    <sheet name="Feb" sheetId="2" r:id="rId2"/>
    <sheet name="Mar" sheetId="3" r:id="rId3"/>
    <sheet name="April" sheetId="4" r:id="rId4"/>
    <sheet name="May" sheetId="5" r:id="rId5"/>
    <sheet name="June" sheetId="6" r:id="rId6"/>
    <sheet name="July" sheetId="7" r:id="rId7"/>
    <sheet name="Aug" sheetId="8" r:id="rId8"/>
    <sheet name="Sep" sheetId="9" r:id="rId9"/>
    <sheet name="Oct" sheetId="10" r:id="rId10"/>
    <sheet name="Nov" sheetId="11" r:id="rId11"/>
    <sheet name="Dec" sheetId="12" r:id="rId12"/>
  </sheets>
  <calcPr calcId="125725"/>
</workbook>
</file>

<file path=xl/calcChain.xml><?xml version="1.0" encoding="utf-8"?>
<calcChain xmlns="http://schemas.openxmlformats.org/spreadsheetml/2006/main">
  <c r="M116" i="4"/>
  <c r="N116"/>
  <c r="O116"/>
  <c r="L116"/>
  <c r="AD34" i="9" l="1"/>
  <c r="BL36" i="12"/>
  <c r="BL28"/>
  <c r="BL29"/>
  <c r="AC24"/>
  <c r="BB17" l="1"/>
  <c r="BB16"/>
  <c r="BB15"/>
  <c r="BB14"/>
  <c r="BB13"/>
  <c r="BB12"/>
  <c r="BO42"/>
  <c r="BN42"/>
  <c r="BM42"/>
  <c r="BK42"/>
  <c r="BJ42"/>
  <c r="BI42"/>
  <c r="BH42"/>
  <c r="BG42"/>
  <c r="BF42"/>
  <c r="BE42"/>
  <c r="BD41"/>
  <c r="BA42"/>
  <c r="AZ42"/>
  <c r="AY42"/>
  <c r="AV42"/>
  <c r="AT42"/>
  <c r="AR42"/>
  <c r="AU42"/>
  <c r="AS42"/>
  <c r="AQ42"/>
  <c r="AL42"/>
  <c r="AK42"/>
  <c r="AE42"/>
  <c r="AO41"/>
  <c r="AN41"/>
  <c r="BC41" s="1"/>
  <c r="AM41"/>
  <c r="AF41"/>
  <c r="AG41"/>
  <c r="AH41"/>
  <c r="AI41"/>
  <c r="AJ41"/>
  <c r="AD40"/>
  <c r="AD41"/>
  <c r="AB42"/>
  <c r="AA42"/>
  <c r="Z42"/>
  <c r="Y42"/>
  <c r="X42"/>
  <c r="W42"/>
  <c r="S42"/>
  <c r="T42"/>
  <c r="U42"/>
  <c r="V42"/>
  <c r="R42"/>
  <c r="Q42"/>
  <c r="P42"/>
  <c r="O42"/>
  <c r="N42"/>
  <c r="M42"/>
  <c r="L42"/>
  <c r="K42"/>
  <c r="J42"/>
  <c r="I42"/>
  <c r="H42"/>
  <c r="F42"/>
  <c r="G42"/>
  <c r="E42"/>
  <c r="D42"/>
  <c r="C42"/>
  <c r="BB42" l="1"/>
  <c r="BB11"/>
  <c r="AC6"/>
  <c r="AC7"/>
  <c r="AC8"/>
  <c r="AC9"/>
  <c r="AC10"/>
  <c r="AC11"/>
  <c r="AC12"/>
  <c r="AC16"/>
  <c r="AC17"/>
  <c r="AC47" s="1"/>
  <c r="AC22"/>
  <c r="AC23"/>
  <c r="AC48"/>
  <c r="AC28"/>
  <c r="AC29"/>
  <c r="AC30"/>
  <c r="AC33"/>
  <c r="AC34"/>
  <c r="AC35"/>
  <c r="AC36"/>
  <c r="AD12"/>
  <c r="AD11"/>
  <c r="AD10"/>
  <c r="AD9"/>
  <c r="AD8"/>
  <c r="AD7"/>
  <c r="AD6"/>
  <c r="AF6"/>
  <c r="AF7"/>
  <c r="AF8"/>
  <c r="AF9"/>
  <c r="AF10"/>
  <c r="AF11"/>
  <c r="AF12"/>
  <c r="N105"/>
  <c r="S103"/>
  <c r="N102"/>
  <c r="S101"/>
  <c r="S99"/>
  <c r="N99"/>
  <c r="U97"/>
  <c r="S97"/>
  <c r="N97"/>
  <c r="BJ54"/>
  <c r="BJ53"/>
  <c r="BJ52"/>
  <c r="AL50"/>
  <c r="AK50"/>
  <c r="AE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AL49"/>
  <c r="AK49"/>
  <c r="AE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AU48"/>
  <c r="AT48"/>
  <c r="AL48"/>
  <c r="AK48"/>
  <c r="AE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AU47"/>
  <c r="AL47"/>
  <c r="AK47"/>
  <c r="AE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AL46"/>
  <c r="AK46"/>
  <c r="AE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B45"/>
  <c r="BC43"/>
  <c r="BL40"/>
  <c r="BD40"/>
  <c r="AO40"/>
  <c r="AN40"/>
  <c r="BC40" s="1"/>
  <c r="AM40"/>
  <c r="AJ40"/>
  <c r="AI40"/>
  <c r="AH40"/>
  <c r="AG40"/>
  <c r="AF40"/>
  <c r="BL39"/>
  <c r="BD39"/>
  <c r="AO39"/>
  <c r="AN39"/>
  <c r="BC39" s="1"/>
  <c r="AM39"/>
  <c r="AJ39"/>
  <c r="AI39"/>
  <c r="AH39"/>
  <c r="AG39"/>
  <c r="AF39"/>
  <c r="AD39"/>
  <c r="BL38"/>
  <c r="BD38"/>
  <c r="AO38"/>
  <c r="AN38"/>
  <c r="BC38" s="1"/>
  <c r="AM38"/>
  <c r="AJ38"/>
  <c r="AI38"/>
  <c r="AH38"/>
  <c r="AG38"/>
  <c r="AF38"/>
  <c r="AD38"/>
  <c r="BL37"/>
  <c r="BD37"/>
  <c r="AO37"/>
  <c r="AN37"/>
  <c r="BC37" s="1"/>
  <c r="AM37"/>
  <c r="AJ37"/>
  <c r="AI37"/>
  <c r="AH37"/>
  <c r="AG37"/>
  <c r="AF37"/>
  <c r="AD37"/>
  <c r="BD36"/>
  <c r="AO36"/>
  <c r="AN36"/>
  <c r="BC36" s="1"/>
  <c r="AM36"/>
  <c r="AJ36"/>
  <c r="AI36"/>
  <c r="AH36"/>
  <c r="AG36"/>
  <c r="AF36"/>
  <c r="AD36"/>
  <c r="BL35"/>
  <c r="BD35"/>
  <c r="AO35"/>
  <c r="AN35"/>
  <c r="BC35" s="1"/>
  <c r="AM35"/>
  <c r="AJ35"/>
  <c r="AI35"/>
  <c r="AH35"/>
  <c r="AG35"/>
  <c r="AF35"/>
  <c r="AD35"/>
  <c r="BL34"/>
  <c r="BD34"/>
  <c r="AO34"/>
  <c r="AN34"/>
  <c r="BC34" s="1"/>
  <c r="AM34"/>
  <c r="AJ34"/>
  <c r="AI34"/>
  <c r="AH34"/>
  <c r="AG34"/>
  <c r="AF34"/>
  <c r="AD34"/>
  <c r="BL33"/>
  <c r="BD33"/>
  <c r="AO33"/>
  <c r="AN33"/>
  <c r="BC33" s="1"/>
  <c r="AM33"/>
  <c r="AJ33"/>
  <c r="AI33"/>
  <c r="AH33"/>
  <c r="AG33"/>
  <c r="AF33"/>
  <c r="AD33"/>
  <c r="BD32"/>
  <c r="AO32"/>
  <c r="AN32"/>
  <c r="BC32" s="1"/>
  <c r="AM32"/>
  <c r="AJ32"/>
  <c r="AI32"/>
  <c r="AH32"/>
  <c r="AG32"/>
  <c r="AF32"/>
  <c r="AD32"/>
  <c r="BL31"/>
  <c r="BD31"/>
  <c r="AO31"/>
  <c r="AN31"/>
  <c r="BC31" s="1"/>
  <c r="AM31"/>
  <c r="AJ31"/>
  <c r="AI31"/>
  <c r="AH31"/>
  <c r="AG31"/>
  <c r="AF31"/>
  <c r="AD31"/>
  <c r="BL30"/>
  <c r="BD30"/>
  <c r="AO30"/>
  <c r="AN30"/>
  <c r="BC30" s="1"/>
  <c r="AM30"/>
  <c r="AJ30"/>
  <c r="AI30"/>
  <c r="AH30"/>
  <c r="AG30"/>
  <c r="AF30"/>
  <c r="AD30"/>
  <c r="BD29"/>
  <c r="AO29"/>
  <c r="AN29"/>
  <c r="BC28" s="1"/>
  <c r="AM29"/>
  <c r="AJ29"/>
  <c r="AI29"/>
  <c r="AH29"/>
  <c r="AG29"/>
  <c r="AF29"/>
  <c r="AD29"/>
  <c r="BD28"/>
  <c r="AO28"/>
  <c r="AN28"/>
  <c r="AM28"/>
  <c r="AJ28"/>
  <c r="AI28"/>
  <c r="AH28"/>
  <c r="AG28"/>
  <c r="AF28"/>
  <c r="AD28"/>
  <c r="AD50" s="1"/>
  <c r="BL27"/>
  <c r="BD27"/>
  <c r="AO27"/>
  <c r="AN27"/>
  <c r="AM27"/>
  <c r="AJ27"/>
  <c r="AI27"/>
  <c r="AH27"/>
  <c r="AG27"/>
  <c r="AF27"/>
  <c r="AD27"/>
  <c r="AD49" s="1"/>
  <c r="BD26"/>
  <c r="AO26"/>
  <c r="AN26"/>
  <c r="BC26" s="1"/>
  <c r="AM26"/>
  <c r="AJ26"/>
  <c r="AI26"/>
  <c r="AH26"/>
  <c r="AG26"/>
  <c r="AF26"/>
  <c r="AD26"/>
  <c r="BD25"/>
  <c r="AO25"/>
  <c r="AN25"/>
  <c r="BC25" s="1"/>
  <c r="AM25"/>
  <c r="AJ25"/>
  <c r="AI25"/>
  <c r="AH25"/>
  <c r="AG25"/>
  <c r="AF25"/>
  <c r="AD25"/>
  <c r="BL24"/>
  <c r="BD24"/>
  <c r="AO24"/>
  <c r="AN24"/>
  <c r="BC24" s="1"/>
  <c r="AM24"/>
  <c r="AJ24"/>
  <c r="AI24"/>
  <c r="AH24"/>
  <c r="AG24"/>
  <c r="AF24"/>
  <c r="AD24"/>
  <c r="BL23"/>
  <c r="BD23"/>
  <c r="AO23"/>
  <c r="AN23"/>
  <c r="BC23" s="1"/>
  <c r="AM23"/>
  <c r="AJ23"/>
  <c r="AI23"/>
  <c r="AH23"/>
  <c r="AG23"/>
  <c r="AF23"/>
  <c r="AD23"/>
  <c r="BL22"/>
  <c r="BD22"/>
  <c r="AO22"/>
  <c r="AN22"/>
  <c r="BC22" s="1"/>
  <c r="AM22"/>
  <c r="AJ22"/>
  <c r="AI22"/>
  <c r="AH22"/>
  <c r="AG22"/>
  <c r="AF22"/>
  <c r="AD22"/>
  <c r="BD21"/>
  <c r="AO21"/>
  <c r="AN21"/>
  <c r="BC21" s="1"/>
  <c r="AM21"/>
  <c r="AJ21"/>
  <c r="AI21"/>
  <c r="AH21"/>
  <c r="AG21"/>
  <c r="AF21"/>
  <c r="AD21"/>
  <c r="BL20"/>
  <c r="BD20"/>
  <c r="AO20"/>
  <c r="AN20"/>
  <c r="AM20"/>
  <c r="AJ20"/>
  <c r="AI20"/>
  <c r="AH20"/>
  <c r="AG20"/>
  <c r="AF20"/>
  <c r="AD20"/>
  <c r="AD48" s="1"/>
  <c r="BL19"/>
  <c r="BD19"/>
  <c r="AO19"/>
  <c r="AN19"/>
  <c r="BC19" s="1"/>
  <c r="AM19"/>
  <c r="AJ19"/>
  <c r="AI19"/>
  <c r="AH19"/>
  <c r="AG19"/>
  <c r="AF19"/>
  <c r="AD19"/>
  <c r="BL18"/>
  <c r="BD18"/>
  <c r="AO18"/>
  <c r="AN18"/>
  <c r="BC18" s="1"/>
  <c r="AM18"/>
  <c r="AJ18"/>
  <c r="AI18"/>
  <c r="AH18"/>
  <c r="AG18"/>
  <c r="AF18"/>
  <c r="AD18"/>
  <c r="BL17"/>
  <c r="BD17"/>
  <c r="AO17"/>
  <c r="AN17"/>
  <c r="BC17" s="1"/>
  <c r="AM17"/>
  <c r="AJ17"/>
  <c r="AI17"/>
  <c r="AH17"/>
  <c r="AG17"/>
  <c r="AF17"/>
  <c r="AD17"/>
  <c r="BL16"/>
  <c r="BD16"/>
  <c r="AO16"/>
  <c r="AN16"/>
  <c r="BC16" s="1"/>
  <c r="AM16"/>
  <c r="AJ16"/>
  <c r="AI16"/>
  <c r="AH16"/>
  <c r="AG16"/>
  <c r="AF16"/>
  <c r="AD16"/>
  <c r="BD15"/>
  <c r="AO15"/>
  <c r="AN15"/>
  <c r="BC15" s="1"/>
  <c r="AM15"/>
  <c r="AJ15"/>
  <c r="AI15"/>
  <c r="AH15"/>
  <c r="AG15"/>
  <c r="AF15"/>
  <c r="AD15"/>
  <c r="BL14"/>
  <c r="BD14"/>
  <c r="AO14"/>
  <c r="AN14"/>
  <c r="BC14" s="1"/>
  <c r="AM14"/>
  <c r="AJ14"/>
  <c r="AI14"/>
  <c r="AH14"/>
  <c r="AG14"/>
  <c r="AD14"/>
  <c r="BL13"/>
  <c r="BD13"/>
  <c r="AO13"/>
  <c r="AN13"/>
  <c r="AM13"/>
  <c r="AJ13"/>
  <c r="AI13"/>
  <c r="AH13"/>
  <c r="AG13"/>
  <c r="AF13"/>
  <c r="AD13"/>
  <c r="AD47" s="1"/>
  <c r="BL12"/>
  <c r="BD12"/>
  <c r="AO12"/>
  <c r="AN12"/>
  <c r="BC12" s="1"/>
  <c r="AM12"/>
  <c r="AJ12"/>
  <c r="AI12"/>
  <c r="AH12"/>
  <c r="AG12"/>
  <c r="BL11"/>
  <c r="BD11"/>
  <c r="AO11"/>
  <c r="AN11"/>
  <c r="BC11" s="1"/>
  <c r="AM11"/>
  <c r="AJ11"/>
  <c r="AH11"/>
  <c r="AG11"/>
  <c r="BL10"/>
  <c r="BD10"/>
  <c r="BB10"/>
  <c r="AO10"/>
  <c r="AN10"/>
  <c r="BC10" s="1"/>
  <c r="AM10"/>
  <c r="AJ10"/>
  <c r="AI10"/>
  <c r="AH10"/>
  <c r="AG10"/>
  <c r="BL9"/>
  <c r="BD9"/>
  <c r="BB9"/>
  <c r="AO9"/>
  <c r="AN9"/>
  <c r="BC9" s="1"/>
  <c r="AM9"/>
  <c r="AJ9"/>
  <c r="AI9"/>
  <c r="AH9"/>
  <c r="AG9"/>
  <c r="BL8"/>
  <c r="BD8"/>
  <c r="BB8"/>
  <c r="AO8"/>
  <c r="AN8"/>
  <c r="BC8" s="1"/>
  <c r="AM8"/>
  <c r="AJ8"/>
  <c r="AI8"/>
  <c r="AH8"/>
  <c r="AG8"/>
  <c r="BL7"/>
  <c r="BD7"/>
  <c r="BB7"/>
  <c r="AO7"/>
  <c r="AN7"/>
  <c r="BC7" s="1"/>
  <c r="AM7"/>
  <c r="AJ7"/>
  <c r="AI7"/>
  <c r="AH7"/>
  <c r="AG7"/>
  <c r="BL6"/>
  <c r="BD6"/>
  <c r="BB6"/>
  <c r="AO6"/>
  <c r="AN6"/>
  <c r="AM6"/>
  <c r="AJ6"/>
  <c r="AI6"/>
  <c r="AH6"/>
  <c r="AG6"/>
  <c r="AD46"/>
  <c r="BL28" i="11"/>
  <c r="BB21"/>
  <c r="BL8"/>
  <c r="BD8"/>
  <c r="BB8"/>
  <c r="AO8"/>
  <c r="AI8"/>
  <c r="AG8"/>
  <c r="AD8"/>
  <c r="AC8"/>
  <c r="AC49" i="12" l="1"/>
  <c r="AC50"/>
  <c r="AI50"/>
  <c r="AI49"/>
  <c r="AI48"/>
  <c r="AG42"/>
  <c r="BD42"/>
  <c r="AM47"/>
  <c r="AM42"/>
  <c r="AN42" s="1"/>
  <c r="BC42" s="1"/>
  <c r="AF42"/>
  <c r="AI47"/>
  <c r="AI42"/>
  <c r="AJ42"/>
  <c r="AD42"/>
  <c r="AH42"/>
  <c r="BL42"/>
  <c r="BJ55"/>
  <c r="BK56" s="1"/>
  <c r="AM48"/>
  <c r="AM50"/>
  <c r="AF46"/>
  <c r="AM49"/>
  <c r="AM46"/>
  <c r="AG47"/>
  <c r="AG49"/>
  <c r="AH50"/>
  <c r="AG50"/>
  <c r="AN50"/>
  <c r="AF50"/>
  <c r="AF48"/>
  <c r="AJ50"/>
  <c r="AJ48"/>
  <c r="AF47"/>
  <c r="AH49"/>
  <c r="AN49"/>
  <c r="AN48"/>
  <c r="BC29"/>
  <c r="AJ47"/>
  <c r="AH48"/>
  <c r="AH47"/>
  <c r="AN47"/>
  <c r="AG48"/>
  <c r="BC20"/>
  <c r="AF49"/>
  <c r="AJ49"/>
  <c r="BC27"/>
  <c r="AG46"/>
  <c r="AI46"/>
  <c r="AH46"/>
  <c r="AN46"/>
  <c r="AJ46"/>
  <c r="AC42"/>
  <c r="BC6"/>
  <c r="BC13"/>
  <c r="AO11" i="11"/>
  <c r="AN11"/>
  <c r="AN12"/>
  <c r="AJ11"/>
  <c r="AF11"/>
  <c r="AG11"/>
  <c r="AH11"/>
  <c r="BN41"/>
  <c r="BM41"/>
  <c r="BO41"/>
  <c r="BJ41"/>
  <c r="BK41"/>
  <c r="BI41"/>
  <c r="BF41"/>
  <c r="BG41"/>
  <c r="BH41"/>
  <c r="BE41"/>
  <c r="AZ41"/>
  <c r="BA41"/>
  <c r="AY41"/>
  <c r="AW41"/>
  <c r="AV41"/>
  <c r="AU41"/>
  <c r="AT41"/>
  <c r="AS41"/>
  <c r="AR41"/>
  <c r="AQ41"/>
  <c r="AL41"/>
  <c r="AK41"/>
  <c r="AE41"/>
  <c r="AC21"/>
  <c r="AC22"/>
  <c r="AC26"/>
  <c r="AC27"/>
  <c r="AC28"/>
  <c r="AC31"/>
  <c r="AC32"/>
  <c r="AC33"/>
  <c r="AC34"/>
  <c r="AC38"/>
  <c r="AC39"/>
  <c r="AC40"/>
  <c r="AB41"/>
  <c r="AA41"/>
  <c r="Z41"/>
  <c r="Y41"/>
  <c r="X41"/>
  <c r="W41"/>
  <c r="S41"/>
  <c r="T41"/>
  <c r="U41"/>
  <c r="V41"/>
  <c r="R41"/>
  <c r="P41"/>
  <c r="Q41"/>
  <c r="I41"/>
  <c r="J41"/>
  <c r="K41"/>
  <c r="L41"/>
  <c r="M41"/>
  <c r="N41"/>
  <c r="O41"/>
  <c r="H41"/>
  <c r="D41"/>
  <c r="E41"/>
  <c r="F41"/>
  <c r="G41"/>
  <c r="C41"/>
  <c r="N104"/>
  <c r="S102"/>
  <c r="N101"/>
  <c r="S100"/>
  <c r="S98"/>
  <c r="N98"/>
  <c r="U96"/>
  <c r="S96"/>
  <c r="N96"/>
  <c r="BJ53"/>
  <c r="BJ52"/>
  <c r="BJ51"/>
  <c r="AL49"/>
  <c r="AK49"/>
  <c r="AE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AL48"/>
  <c r="AK48"/>
  <c r="AE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AU47"/>
  <c r="AT47"/>
  <c r="AL47"/>
  <c r="AK47"/>
  <c r="AE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AU46"/>
  <c r="AL46"/>
  <c r="AK46"/>
  <c r="AE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AL45"/>
  <c r="AK45"/>
  <c r="AE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B44"/>
  <c r="BC42"/>
  <c r="BL40"/>
  <c r="BD40"/>
  <c r="BB40"/>
  <c r="AO40"/>
  <c r="AN40"/>
  <c r="BC40" s="1"/>
  <c r="AM40"/>
  <c r="AJ40"/>
  <c r="AI40"/>
  <c r="AH40"/>
  <c r="AG40"/>
  <c r="AF40"/>
  <c r="AD40"/>
  <c r="BL39"/>
  <c r="BD39"/>
  <c r="BB39"/>
  <c r="AO39"/>
  <c r="AN39"/>
  <c r="BC39" s="1"/>
  <c r="AM39"/>
  <c r="AJ39"/>
  <c r="AI39"/>
  <c r="AH39"/>
  <c r="AG39"/>
  <c r="AF39"/>
  <c r="AD39"/>
  <c r="BL38"/>
  <c r="BD38"/>
  <c r="BB38"/>
  <c r="AO38"/>
  <c r="AN38"/>
  <c r="BC38" s="1"/>
  <c r="AM38"/>
  <c r="AJ38"/>
  <c r="AI38"/>
  <c r="AH38"/>
  <c r="AG38"/>
  <c r="AF38"/>
  <c r="AD38"/>
  <c r="BL37"/>
  <c r="BD37"/>
  <c r="AO37"/>
  <c r="AN37"/>
  <c r="BC37" s="1"/>
  <c r="AM37"/>
  <c r="AJ37"/>
  <c r="AI37"/>
  <c r="AH37"/>
  <c r="AG37"/>
  <c r="AF37"/>
  <c r="AD37"/>
  <c r="BL36"/>
  <c r="BD36"/>
  <c r="AO36"/>
  <c r="AN36"/>
  <c r="BC36" s="1"/>
  <c r="AM36"/>
  <c r="AJ36"/>
  <c r="AI36"/>
  <c r="AH36"/>
  <c r="AG36"/>
  <c r="AF36"/>
  <c r="AD36"/>
  <c r="BL35"/>
  <c r="BD35"/>
  <c r="AO35"/>
  <c r="AN35"/>
  <c r="BC35" s="1"/>
  <c r="AM35"/>
  <c r="AJ35"/>
  <c r="AI35"/>
  <c r="AH35"/>
  <c r="AG35"/>
  <c r="AF35"/>
  <c r="AD35"/>
  <c r="BL34"/>
  <c r="BD34"/>
  <c r="AO34"/>
  <c r="AN34"/>
  <c r="BC34" s="1"/>
  <c r="AM34"/>
  <c r="AJ34"/>
  <c r="AI34"/>
  <c r="AH34"/>
  <c r="AG34"/>
  <c r="AF34"/>
  <c r="AD34"/>
  <c r="BL33"/>
  <c r="BD33"/>
  <c r="AO33"/>
  <c r="AN33"/>
  <c r="BC33" s="1"/>
  <c r="AM33"/>
  <c r="AJ33"/>
  <c r="AI33"/>
  <c r="AH33"/>
  <c r="AG33"/>
  <c r="AF33"/>
  <c r="AD33"/>
  <c r="BL32"/>
  <c r="BD32"/>
  <c r="AO32"/>
  <c r="AN32"/>
  <c r="BC32" s="1"/>
  <c r="AM32"/>
  <c r="AJ32"/>
  <c r="AI32"/>
  <c r="AH32"/>
  <c r="AG32"/>
  <c r="AF32"/>
  <c r="AD32"/>
  <c r="BL31"/>
  <c r="BD31"/>
  <c r="AO31"/>
  <c r="AN31"/>
  <c r="BC31" s="1"/>
  <c r="AM31"/>
  <c r="AJ31"/>
  <c r="AI31"/>
  <c r="AH31"/>
  <c r="AG31"/>
  <c r="AF31"/>
  <c r="AD31"/>
  <c r="BL30"/>
  <c r="BD30"/>
  <c r="AO30"/>
  <c r="AN30"/>
  <c r="BC30" s="1"/>
  <c r="AM30"/>
  <c r="AJ30"/>
  <c r="AI30"/>
  <c r="AH30"/>
  <c r="AG30"/>
  <c r="AF30"/>
  <c r="AD30"/>
  <c r="BD29"/>
  <c r="AO29"/>
  <c r="AN29"/>
  <c r="BC28" s="1"/>
  <c r="AM29"/>
  <c r="AJ29"/>
  <c r="AI29"/>
  <c r="AH29"/>
  <c r="AG29"/>
  <c r="AF29"/>
  <c r="AD29"/>
  <c r="BD28"/>
  <c r="AO28"/>
  <c r="AN28"/>
  <c r="AM28"/>
  <c r="AJ28"/>
  <c r="AI28"/>
  <c r="AH28"/>
  <c r="AG28"/>
  <c r="AF28"/>
  <c r="AD28"/>
  <c r="AD49" s="1"/>
  <c r="BL27"/>
  <c r="BD27"/>
  <c r="AO27"/>
  <c r="AN27"/>
  <c r="AM27"/>
  <c r="AJ27"/>
  <c r="AI27"/>
  <c r="AH27"/>
  <c r="AG27"/>
  <c r="AF27"/>
  <c r="AD27"/>
  <c r="AD48" s="1"/>
  <c r="BL26"/>
  <c r="BD26"/>
  <c r="BB26"/>
  <c r="AO26"/>
  <c r="AN26"/>
  <c r="BC26" s="1"/>
  <c r="AM26"/>
  <c r="AJ26"/>
  <c r="AI26"/>
  <c r="AH26"/>
  <c r="AG26"/>
  <c r="AF26"/>
  <c r="AD26"/>
  <c r="BD25"/>
  <c r="BB25"/>
  <c r="AO25"/>
  <c r="AN25"/>
  <c r="BC25" s="1"/>
  <c r="AM25"/>
  <c r="AJ25"/>
  <c r="AI25"/>
  <c r="AH25"/>
  <c r="AG25"/>
  <c r="AF25"/>
  <c r="AD25"/>
  <c r="BL24"/>
  <c r="BD24"/>
  <c r="AO24"/>
  <c r="AN24"/>
  <c r="BC24" s="1"/>
  <c r="AM24"/>
  <c r="AJ24"/>
  <c r="AI24"/>
  <c r="AH24"/>
  <c r="AG24"/>
  <c r="AF24"/>
  <c r="AD24"/>
  <c r="BL23"/>
  <c r="BD23"/>
  <c r="AO23"/>
  <c r="AN23"/>
  <c r="BC23" s="1"/>
  <c r="AM23"/>
  <c r="AJ23"/>
  <c r="AI23"/>
  <c r="AH23"/>
  <c r="AG23"/>
  <c r="AF23"/>
  <c r="AD23"/>
  <c r="BL22"/>
  <c r="BD22"/>
  <c r="BB22"/>
  <c r="AO22"/>
  <c r="AN22"/>
  <c r="BC22" s="1"/>
  <c r="AM22"/>
  <c r="AJ22"/>
  <c r="AI22"/>
  <c r="AH22"/>
  <c r="AG22"/>
  <c r="AF22"/>
  <c r="AD22"/>
  <c r="BD21"/>
  <c r="AO21"/>
  <c r="AN21"/>
  <c r="BC21" s="1"/>
  <c r="AM21"/>
  <c r="AJ21"/>
  <c r="AI21"/>
  <c r="AH21"/>
  <c r="AG21"/>
  <c r="AF21"/>
  <c r="AD21"/>
  <c r="BL20"/>
  <c r="BD20"/>
  <c r="BB20"/>
  <c r="AO20"/>
  <c r="AN20"/>
  <c r="AM20"/>
  <c r="AJ20"/>
  <c r="AI20"/>
  <c r="AH20"/>
  <c r="AG20"/>
  <c r="AF20"/>
  <c r="AD20"/>
  <c r="AD47" s="1"/>
  <c r="AC20"/>
  <c r="BL19"/>
  <c r="BD19"/>
  <c r="BB19"/>
  <c r="AO19"/>
  <c r="AN19"/>
  <c r="BC19" s="1"/>
  <c r="AM19"/>
  <c r="AJ19"/>
  <c r="AI19"/>
  <c r="AH19"/>
  <c r="AG19"/>
  <c r="AF19"/>
  <c r="AD19"/>
  <c r="BL18"/>
  <c r="BD18"/>
  <c r="BB18"/>
  <c r="AO18"/>
  <c r="AN18"/>
  <c r="BC18" s="1"/>
  <c r="AM18"/>
  <c r="AJ18"/>
  <c r="AI18"/>
  <c r="AH18"/>
  <c r="AG18"/>
  <c r="AF18"/>
  <c r="AD18"/>
  <c r="BL17"/>
  <c r="BD17"/>
  <c r="AO17"/>
  <c r="AN17"/>
  <c r="BC17" s="1"/>
  <c r="AM17"/>
  <c r="AJ17"/>
  <c r="AI17"/>
  <c r="AH17"/>
  <c r="AG17"/>
  <c r="AF17"/>
  <c r="AD17"/>
  <c r="BL16"/>
  <c r="BD16"/>
  <c r="AO16"/>
  <c r="AN16"/>
  <c r="BC16" s="1"/>
  <c r="AM16"/>
  <c r="AJ16"/>
  <c r="AI16"/>
  <c r="AH16"/>
  <c r="AG16"/>
  <c r="AF16"/>
  <c r="AD16"/>
  <c r="AC16"/>
  <c r="BD15"/>
  <c r="AO15"/>
  <c r="AN15"/>
  <c r="BC15" s="1"/>
  <c r="AM15"/>
  <c r="AJ15"/>
  <c r="AI15"/>
  <c r="AH15"/>
  <c r="AG15"/>
  <c r="AF15"/>
  <c r="AD15"/>
  <c r="AC15"/>
  <c r="BL14"/>
  <c r="BD14"/>
  <c r="AO14"/>
  <c r="AN14"/>
  <c r="BC14" s="1"/>
  <c r="AM14"/>
  <c r="AJ14"/>
  <c r="AI14"/>
  <c r="AH14"/>
  <c r="AG14"/>
  <c r="AF14"/>
  <c r="AD14"/>
  <c r="AC14"/>
  <c r="BL13"/>
  <c r="BD13"/>
  <c r="BB13"/>
  <c r="AO13"/>
  <c r="AN13"/>
  <c r="AM13"/>
  <c r="AJ13"/>
  <c r="AI13"/>
  <c r="AH13"/>
  <c r="AG13"/>
  <c r="AF13"/>
  <c r="AD13"/>
  <c r="AD46" s="1"/>
  <c r="BL12"/>
  <c r="BD12"/>
  <c r="BB12"/>
  <c r="AO12"/>
  <c r="BC12"/>
  <c r="AM12"/>
  <c r="AJ12"/>
  <c r="AI12"/>
  <c r="AH12"/>
  <c r="AG12"/>
  <c r="AF12"/>
  <c r="AD12"/>
  <c r="BL11"/>
  <c r="BD11"/>
  <c r="BC11"/>
  <c r="AM11"/>
  <c r="BL10"/>
  <c r="BD10"/>
  <c r="BB10"/>
  <c r="AO10"/>
  <c r="AN10"/>
  <c r="BC10" s="1"/>
  <c r="AM10"/>
  <c r="AJ10"/>
  <c r="AI10"/>
  <c r="AH10"/>
  <c r="AG10"/>
  <c r="AF10"/>
  <c r="AD10"/>
  <c r="AC10"/>
  <c r="BL9"/>
  <c r="BD9"/>
  <c r="BB9"/>
  <c r="AO9"/>
  <c r="AN9"/>
  <c r="BC9" s="1"/>
  <c r="AM9"/>
  <c r="AJ9"/>
  <c r="AI9"/>
  <c r="AH9"/>
  <c r="AG9"/>
  <c r="AF9"/>
  <c r="AD9"/>
  <c r="AC9"/>
  <c r="AN8"/>
  <c r="BC8" s="1"/>
  <c r="AM8"/>
  <c r="AJ8"/>
  <c r="AH8"/>
  <c r="AF8"/>
  <c r="AD11"/>
  <c r="BL7"/>
  <c r="BD7"/>
  <c r="BB7"/>
  <c r="AO7"/>
  <c r="AN7"/>
  <c r="BC7" s="1"/>
  <c r="AM7"/>
  <c r="AJ7"/>
  <c r="AI7"/>
  <c r="AH7"/>
  <c r="AG7"/>
  <c r="AF7"/>
  <c r="AD7"/>
  <c r="AC7"/>
  <c r="BL6"/>
  <c r="BD6"/>
  <c r="BB6"/>
  <c r="AO6"/>
  <c r="AN6"/>
  <c r="AM6"/>
  <c r="AJ6"/>
  <c r="AI6"/>
  <c r="AH6"/>
  <c r="AG6"/>
  <c r="AF6"/>
  <c r="AD6"/>
  <c r="AD45" s="1"/>
  <c r="AC6"/>
  <c r="BQ28" i="10"/>
  <c r="AC11"/>
  <c r="AL41" i="9"/>
  <c r="AC49" i="11" l="1"/>
  <c r="AC48"/>
  <c r="AI49"/>
  <c r="AI48"/>
  <c r="AI47"/>
  <c r="AC47"/>
  <c r="AC46"/>
  <c r="AI46"/>
  <c r="AI41"/>
  <c r="AF41"/>
  <c r="AJ41"/>
  <c r="AH48"/>
  <c r="AH49"/>
  <c r="AM47"/>
  <c r="AF48"/>
  <c r="AJ48"/>
  <c r="AF49"/>
  <c r="AJ49"/>
  <c r="AD41"/>
  <c r="BL41"/>
  <c r="AM41"/>
  <c r="AN41" s="1"/>
  <c r="AI45"/>
  <c r="AG41"/>
  <c r="AG46"/>
  <c r="BJ54"/>
  <c r="BK55" s="1"/>
  <c r="AM49"/>
  <c r="AH41"/>
  <c r="BD41"/>
  <c r="AG48"/>
  <c r="AG49"/>
  <c r="AG47"/>
  <c r="AH45"/>
  <c r="AF46"/>
  <c r="AG45"/>
  <c r="AH46"/>
  <c r="AH47"/>
  <c r="AF47"/>
  <c r="AJ47"/>
  <c r="AF45"/>
  <c r="AN47"/>
  <c r="AN46"/>
  <c r="AN45"/>
  <c r="AN49"/>
  <c r="AM46"/>
  <c r="BC29"/>
  <c r="AN48"/>
  <c r="AM48"/>
  <c r="AJ45"/>
  <c r="AJ46"/>
  <c r="BB41"/>
  <c r="AM45"/>
  <c r="BC13"/>
  <c r="BC6"/>
  <c r="BC20"/>
  <c r="BC27"/>
  <c r="AH41" i="9"/>
  <c r="BS41" i="10"/>
  <c r="BR41"/>
  <c r="BN41"/>
  <c r="BO41"/>
  <c r="BP41"/>
  <c r="BM41"/>
  <c r="BT41"/>
  <c r="BI41"/>
  <c r="BJ41"/>
  <c r="BK41"/>
  <c r="BL41"/>
  <c r="BH41"/>
  <c r="BC41"/>
  <c r="BD41"/>
  <c r="BB41"/>
  <c r="AX41"/>
  <c r="AW41"/>
  <c r="AV41"/>
  <c r="AU41"/>
  <c r="AT41"/>
  <c r="AZ41"/>
  <c r="AY41"/>
  <c r="AO41"/>
  <c r="AN41"/>
  <c r="AL41"/>
  <c r="AK41"/>
  <c r="AE41"/>
  <c r="AB41"/>
  <c r="AA41"/>
  <c r="Z41"/>
  <c r="Y41"/>
  <c r="X41"/>
  <c r="W41"/>
  <c r="S41"/>
  <c r="T41"/>
  <c r="U41"/>
  <c r="V41"/>
  <c r="R41"/>
  <c r="I41"/>
  <c r="J41"/>
  <c r="K41"/>
  <c r="L41"/>
  <c r="M41"/>
  <c r="N41"/>
  <c r="O41"/>
  <c r="P41"/>
  <c r="Q41"/>
  <c r="H41"/>
  <c r="D41"/>
  <c r="E41"/>
  <c r="F41"/>
  <c r="G41"/>
  <c r="BG6"/>
  <c r="BG7"/>
  <c r="BE6"/>
  <c r="BE7"/>
  <c r="C41"/>
  <c r="N105"/>
  <c r="S103"/>
  <c r="N102"/>
  <c r="S101"/>
  <c r="S99"/>
  <c r="N99"/>
  <c r="U97"/>
  <c r="S97"/>
  <c r="N97"/>
  <c r="BO53"/>
  <c r="BO52"/>
  <c r="BO51"/>
  <c r="BO54" s="1"/>
  <c r="BP55" s="1"/>
  <c r="AO49"/>
  <c r="AN49"/>
  <c r="AL49"/>
  <c r="AK49"/>
  <c r="AM49" s="1"/>
  <c r="AE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AO48"/>
  <c r="AN48"/>
  <c r="AL48"/>
  <c r="AK48"/>
  <c r="AE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AX47"/>
  <c r="AW47"/>
  <c r="AO47"/>
  <c r="AN47"/>
  <c r="AL47"/>
  <c r="AK47"/>
  <c r="AM47" s="1"/>
  <c r="AE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AX46"/>
  <c r="AO46"/>
  <c r="AN46"/>
  <c r="AL46"/>
  <c r="AK46"/>
  <c r="AE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AO45"/>
  <c r="AN45"/>
  <c r="AL45"/>
  <c r="AK45"/>
  <c r="AE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F42"/>
  <c r="BQ40"/>
  <c r="BG40"/>
  <c r="BE40"/>
  <c r="AR40"/>
  <c r="AQ40"/>
  <c r="BF40" s="1"/>
  <c r="AP40"/>
  <c r="AM40"/>
  <c r="AJ40"/>
  <c r="AI40"/>
  <c r="AH40"/>
  <c r="AG40"/>
  <c r="AF40"/>
  <c r="AD40"/>
  <c r="AC40"/>
  <c r="BQ39"/>
  <c r="BG39"/>
  <c r="BE39"/>
  <c r="AR39"/>
  <c r="AQ39"/>
  <c r="BF39" s="1"/>
  <c r="AP39"/>
  <c r="AM39"/>
  <c r="AJ39"/>
  <c r="AI39"/>
  <c r="AH39"/>
  <c r="AG39"/>
  <c r="AF39"/>
  <c r="AD39"/>
  <c r="AC39"/>
  <c r="BQ38"/>
  <c r="BG38"/>
  <c r="BE38"/>
  <c r="AR38"/>
  <c r="AQ38"/>
  <c r="BF38" s="1"/>
  <c r="AP38"/>
  <c r="AM38"/>
  <c r="AJ38"/>
  <c r="AI38"/>
  <c r="AH38"/>
  <c r="AG38"/>
  <c r="AF38"/>
  <c r="AD38"/>
  <c r="AC38"/>
  <c r="BQ37"/>
  <c r="BG37"/>
  <c r="BE37"/>
  <c r="AR37"/>
  <c r="AQ37"/>
  <c r="BF37" s="1"/>
  <c r="AP37"/>
  <c r="AM37"/>
  <c r="AJ37"/>
  <c r="AI37"/>
  <c r="AH37"/>
  <c r="AG37"/>
  <c r="AF37"/>
  <c r="AD37"/>
  <c r="AC37"/>
  <c r="BQ36"/>
  <c r="BG36"/>
  <c r="AR36"/>
  <c r="AQ36"/>
  <c r="BF36" s="1"/>
  <c r="AP36"/>
  <c r="AM36"/>
  <c r="AJ36"/>
  <c r="AI36"/>
  <c r="AH36"/>
  <c r="AG36"/>
  <c r="AF36"/>
  <c r="AD36"/>
  <c r="BQ35"/>
  <c r="BG35"/>
  <c r="AR35"/>
  <c r="AQ35"/>
  <c r="BF35" s="1"/>
  <c r="AP35"/>
  <c r="AM35"/>
  <c r="AJ35"/>
  <c r="AI35"/>
  <c r="AH35"/>
  <c r="AG35"/>
  <c r="AF35"/>
  <c r="AD35"/>
  <c r="BQ34"/>
  <c r="BG34"/>
  <c r="AR34"/>
  <c r="AQ34"/>
  <c r="BF34" s="1"/>
  <c r="AP34"/>
  <c r="AM34"/>
  <c r="AJ34"/>
  <c r="AI34"/>
  <c r="AH34"/>
  <c r="AG34"/>
  <c r="AF34"/>
  <c r="AD34"/>
  <c r="BQ33"/>
  <c r="BG33"/>
  <c r="AR33"/>
  <c r="AQ33"/>
  <c r="BF33" s="1"/>
  <c r="AP33"/>
  <c r="AM33"/>
  <c r="AJ33"/>
  <c r="AI33"/>
  <c r="AH33"/>
  <c r="AG33"/>
  <c r="AF33"/>
  <c r="AD33"/>
  <c r="BQ32"/>
  <c r="BG32"/>
  <c r="AR32"/>
  <c r="AQ32"/>
  <c r="BF32" s="1"/>
  <c r="AP32"/>
  <c r="AJ32"/>
  <c r="AI32"/>
  <c r="AH32"/>
  <c r="AG32"/>
  <c r="AF32"/>
  <c r="AD32"/>
  <c r="BQ31"/>
  <c r="BG31"/>
  <c r="BE44"/>
  <c r="AR31"/>
  <c r="AQ31"/>
  <c r="BF31" s="1"/>
  <c r="AP31"/>
  <c r="AM31"/>
  <c r="AJ31"/>
  <c r="AI31"/>
  <c r="AH31"/>
  <c r="AG31"/>
  <c r="AF31"/>
  <c r="AD31"/>
  <c r="BQ30"/>
  <c r="BG30"/>
  <c r="AR30"/>
  <c r="AQ30"/>
  <c r="BF30" s="1"/>
  <c r="AP30"/>
  <c r="AM30"/>
  <c r="AJ30"/>
  <c r="AI30"/>
  <c r="AH30"/>
  <c r="AG30"/>
  <c r="AF30"/>
  <c r="AD30"/>
  <c r="BQ29"/>
  <c r="BG29"/>
  <c r="AR29"/>
  <c r="AQ29"/>
  <c r="BF29" s="1"/>
  <c r="AP29"/>
  <c r="AM29"/>
  <c r="AJ29"/>
  <c r="AI29"/>
  <c r="AH29"/>
  <c r="AG29"/>
  <c r="AF29"/>
  <c r="AD29"/>
  <c r="BG28"/>
  <c r="BF28"/>
  <c r="AR28"/>
  <c r="AQ28"/>
  <c r="AP28"/>
  <c r="AM28"/>
  <c r="AJ28"/>
  <c r="AI28"/>
  <c r="AH28"/>
  <c r="AG28"/>
  <c r="AF28"/>
  <c r="AD28"/>
  <c r="AD49" s="1"/>
  <c r="BQ27"/>
  <c r="BG27"/>
  <c r="BF27"/>
  <c r="AR27"/>
  <c r="AQ27"/>
  <c r="AP27"/>
  <c r="AM27"/>
  <c r="AJ27"/>
  <c r="AI27"/>
  <c r="AH27"/>
  <c r="AG27"/>
  <c r="AF27"/>
  <c r="AD27"/>
  <c r="AD48" s="1"/>
  <c r="AC27"/>
  <c r="BQ26"/>
  <c r="BG26"/>
  <c r="BE26"/>
  <c r="AR26"/>
  <c r="AQ26"/>
  <c r="BF26" s="1"/>
  <c r="AP26"/>
  <c r="AM26"/>
  <c r="AJ26"/>
  <c r="AI26"/>
  <c r="AH26"/>
  <c r="AG26"/>
  <c r="AF26"/>
  <c r="AD26"/>
  <c r="AC26"/>
  <c r="BQ25"/>
  <c r="BG25"/>
  <c r="BE25"/>
  <c r="AR25"/>
  <c r="AQ25"/>
  <c r="BF25" s="1"/>
  <c r="AP25"/>
  <c r="AM25"/>
  <c r="AJ25"/>
  <c r="AI25"/>
  <c r="AH25"/>
  <c r="AG25"/>
  <c r="AF25"/>
  <c r="AD25"/>
  <c r="AC25"/>
  <c r="BQ24"/>
  <c r="BG24"/>
  <c r="BE24"/>
  <c r="AR24"/>
  <c r="AQ24"/>
  <c r="BF24" s="1"/>
  <c r="AP24"/>
  <c r="AM24"/>
  <c r="AJ24"/>
  <c r="AI24"/>
  <c r="AH24"/>
  <c r="AG24"/>
  <c r="AF24"/>
  <c r="AD24"/>
  <c r="AC24"/>
  <c r="BQ23"/>
  <c r="BG23"/>
  <c r="AR23"/>
  <c r="AQ23"/>
  <c r="BF23" s="1"/>
  <c r="AP23"/>
  <c r="AM23"/>
  <c r="AJ23"/>
  <c r="AI23"/>
  <c r="AH23"/>
  <c r="AG23"/>
  <c r="AF23"/>
  <c r="AD23"/>
  <c r="AC23"/>
  <c r="BQ22"/>
  <c r="BG22"/>
  <c r="BE22"/>
  <c r="AR22"/>
  <c r="AQ22"/>
  <c r="BF22" s="1"/>
  <c r="AP22"/>
  <c r="AM22"/>
  <c r="AJ22"/>
  <c r="AI22"/>
  <c r="AH22"/>
  <c r="AG22"/>
  <c r="AF22"/>
  <c r="AD22"/>
  <c r="BG21"/>
  <c r="BE21"/>
  <c r="AR21"/>
  <c r="AQ21"/>
  <c r="BF21" s="1"/>
  <c r="AP21"/>
  <c r="AM21"/>
  <c r="AJ21"/>
  <c r="AI21"/>
  <c r="AH21"/>
  <c r="AG21"/>
  <c r="AF21"/>
  <c r="AD21"/>
  <c r="BQ20"/>
  <c r="BG20"/>
  <c r="BE20"/>
  <c r="AR20"/>
  <c r="AQ20"/>
  <c r="BF20" s="1"/>
  <c r="AP20"/>
  <c r="AM20"/>
  <c r="AJ20"/>
  <c r="AI20"/>
  <c r="AH20"/>
  <c r="AG20"/>
  <c r="AF20"/>
  <c r="AD20"/>
  <c r="AD47" s="1"/>
  <c r="AC20"/>
  <c r="BQ19"/>
  <c r="BG19"/>
  <c r="BE19"/>
  <c r="AR19"/>
  <c r="AQ19"/>
  <c r="BF19" s="1"/>
  <c r="AP19"/>
  <c r="AM19"/>
  <c r="AJ19"/>
  <c r="AI19"/>
  <c r="AH19"/>
  <c r="AG19"/>
  <c r="AF19"/>
  <c r="AD19"/>
  <c r="AC19"/>
  <c r="BQ18"/>
  <c r="BG18"/>
  <c r="BE18"/>
  <c r="AR18"/>
  <c r="AQ18"/>
  <c r="BF18" s="1"/>
  <c r="AP18"/>
  <c r="AM18"/>
  <c r="AJ18"/>
  <c r="AI18"/>
  <c r="AH18"/>
  <c r="AG18"/>
  <c r="AF18"/>
  <c r="AD18"/>
  <c r="AC18"/>
  <c r="BQ17"/>
  <c r="BG17"/>
  <c r="AR17"/>
  <c r="AQ17"/>
  <c r="BF17" s="1"/>
  <c r="AP17"/>
  <c r="AM17"/>
  <c r="AJ17"/>
  <c r="AI17"/>
  <c r="AH17"/>
  <c r="AG17"/>
  <c r="AF17"/>
  <c r="AD17"/>
  <c r="BQ16"/>
  <c r="BG16"/>
  <c r="AR16"/>
  <c r="AQ16"/>
  <c r="BF16" s="1"/>
  <c r="AP16"/>
  <c r="AM16"/>
  <c r="AJ16"/>
  <c r="AI16"/>
  <c r="AH16"/>
  <c r="AG16"/>
  <c r="AF16"/>
  <c r="AD16"/>
  <c r="AC16"/>
  <c r="BG15"/>
  <c r="AR15"/>
  <c r="AQ15"/>
  <c r="BF15" s="1"/>
  <c r="AP15"/>
  <c r="AM15"/>
  <c r="AJ15"/>
  <c r="AI15"/>
  <c r="AH15"/>
  <c r="AG15"/>
  <c r="AF15"/>
  <c r="AD15"/>
  <c r="AC15"/>
  <c r="BQ14"/>
  <c r="BG14"/>
  <c r="AR14"/>
  <c r="AQ14"/>
  <c r="BF14" s="1"/>
  <c r="AP14"/>
  <c r="AM14"/>
  <c r="AJ14"/>
  <c r="AI14"/>
  <c r="AH14"/>
  <c r="AG14"/>
  <c r="AF14"/>
  <c r="AD14"/>
  <c r="AC14"/>
  <c r="BQ13"/>
  <c r="BG13"/>
  <c r="BE13"/>
  <c r="AR13"/>
  <c r="AQ13"/>
  <c r="BF13" s="1"/>
  <c r="AP13"/>
  <c r="AM13"/>
  <c r="AJ13"/>
  <c r="AI13"/>
  <c r="AH13"/>
  <c r="AG13"/>
  <c r="AF13"/>
  <c r="AD13"/>
  <c r="AD46" s="1"/>
  <c r="AC13"/>
  <c r="BQ12"/>
  <c r="BG12"/>
  <c r="BE12"/>
  <c r="AR12"/>
  <c r="AQ12"/>
  <c r="BF12" s="1"/>
  <c r="AP12"/>
  <c r="AM12"/>
  <c r="AJ12"/>
  <c r="AI12"/>
  <c r="AH12"/>
  <c r="AG12"/>
  <c r="AF12"/>
  <c r="AD12"/>
  <c r="AC12"/>
  <c r="BQ11"/>
  <c r="BG11"/>
  <c r="BE11"/>
  <c r="AR11"/>
  <c r="AQ11"/>
  <c r="BF11" s="1"/>
  <c r="AP11"/>
  <c r="AM11"/>
  <c r="AJ11"/>
  <c r="AI11"/>
  <c r="AH11"/>
  <c r="AG11"/>
  <c r="AF11"/>
  <c r="AD11"/>
  <c r="BQ10"/>
  <c r="BG10"/>
  <c r="BE10"/>
  <c r="AR10"/>
  <c r="AQ10"/>
  <c r="BF10" s="1"/>
  <c r="AP10"/>
  <c r="AM10"/>
  <c r="AJ10"/>
  <c r="AI10"/>
  <c r="AH10"/>
  <c r="AG10"/>
  <c r="AF10"/>
  <c r="AD10"/>
  <c r="AC10"/>
  <c r="BQ9"/>
  <c r="BG9"/>
  <c r="BE9"/>
  <c r="AJ9"/>
  <c r="AR9"/>
  <c r="AQ9"/>
  <c r="BF9" s="1"/>
  <c r="AP9"/>
  <c r="AM9"/>
  <c r="AI9"/>
  <c r="AH9"/>
  <c r="AG9"/>
  <c r="AF9"/>
  <c r="AD9"/>
  <c r="AC9"/>
  <c r="BQ8"/>
  <c r="BG8"/>
  <c r="BE8"/>
  <c r="AR8"/>
  <c r="AQ8"/>
  <c r="BF8" s="1"/>
  <c r="AP8"/>
  <c r="AM8"/>
  <c r="AJ8"/>
  <c r="AI8"/>
  <c r="AH8"/>
  <c r="AG8"/>
  <c r="AF8"/>
  <c r="AD8"/>
  <c r="AC8"/>
  <c r="BQ7"/>
  <c r="AR7"/>
  <c r="AQ7"/>
  <c r="BF7" s="1"/>
  <c r="AP7"/>
  <c r="AM7"/>
  <c r="AJ7"/>
  <c r="AI7"/>
  <c r="AH7"/>
  <c r="AG7"/>
  <c r="AF7"/>
  <c r="AD7"/>
  <c r="AC7"/>
  <c r="BQ6"/>
  <c r="AR6"/>
  <c r="AQ6"/>
  <c r="BF6" s="1"/>
  <c r="AP6"/>
  <c r="AM6"/>
  <c r="AJ6"/>
  <c r="AI6"/>
  <c r="AH6"/>
  <c r="AG6"/>
  <c r="AF6"/>
  <c r="AD6"/>
  <c r="AC6"/>
  <c r="AW47" i="9"/>
  <c r="BQ36"/>
  <c r="BQ37"/>
  <c r="BQ38"/>
  <c r="BQ39"/>
  <c r="BQ40"/>
  <c r="BQ28"/>
  <c r="BQ29"/>
  <c r="BQ30"/>
  <c r="BQ31"/>
  <c r="BQ32"/>
  <c r="BQ33"/>
  <c r="BQ14"/>
  <c r="BQ15"/>
  <c r="BQ16"/>
  <c r="BQ17"/>
  <c r="BQ18"/>
  <c r="BQ19"/>
  <c r="BQ6"/>
  <c r="BQ7"/>
  <c r="BQ8"/>
  <c r="BQ9"/>
  <c r="BQ10"/>
  <c r="BQ11"/>
  <c r="BQ12"/>
  <c r="BQ13"/>
  <c r="BQ20"/>
  <c r="BQ21"/>
  <c r="BQ22"/>
  <c r="BQ23"/>
  <c r="BQ24"/>
  <c r="BQ25"/>
  <c r="BQ26"/>
  <c r="BQ27"/>
  <c r="BQ34"/>
  <c r="BQ35"/>
  <c r="BC41" i="11" l="1"/>
  <c r="AG48" i="10"/>
  <c r="AI48"/>
  <c r="AI49"/>
  <c r="AH48"/>
  <c r="AH49"/>
  <c r="BE41"/>
  <c r="AM48"/>
  <c r="AI47"/>
  <c r="AF47"/>
  <c r="AJ47"/>
  <c r="AP47"/>
  <c r="AP46"/>
  <c r="AI46"/>
  <c r="AC46"/>
  <c r="AH46"/>
  <c r="AD45"/>
  <c r="AG45"/>
  <c r="AC41"/>
  <c r="AM41"/>
  <c r="AP41"/>
  <c r="BG41"/>
  <c r="AF41"/>
  <c r="AI45"/>
  <c r="AJ41"/>
  <c r="AH41"/>
  <c r="AI41"/>
  <c r="AD41"/>
  <c r="AG41"/>
  <c r="AF45"/>
  <c r="AG46"/>
  <c r="AH47"/>
  <c r="AG49"/>
  <c r="AH45"/>
  <c r="AJ46"/>
  <c r="AG47"/>
  <c r="AJ49"/>
  <c r="AJ48"/>
  <c r="AF48"/>
  <c r="AF46"/>
  <c r="AF49"/>
  <c r="AM46"/>
  <c r="AQ49"/>
  <c r="AP45"/>
  <c r="AP48"/>
  <c r="AP49"/>
  <c r="AQ46"/>
  <c r="AQ45"/>
  <c r="AQ48"/>
  <c r="AC48"/>
  <c r="AC47"/>
  <c r="AC49"/>
  <c r="AM45"/>
  <c r="AJ45"/>
  <c r="AQ47"/>
  <c r="AH29" i="9"/>
  <c r="AH23"/>
  <c r="AG24"/>
  <c r="AH24"/>
  <c r="AC22"/>
  <c r="AD22"/>
  <c r="AF22"/>
  <c r="AG22"/>
  <c r="AH22"/>
  <c r="AI22"/>
  <c r="AJ22"/>
  <c r="AM22"/>
  <c r="AP22"/>
  <c r="AQ22"/>
  <c r="BF22" s="1"/>
  <c r="AR22"/>
  <c r="BE22"/>
  <c r="BG22"/>
  <c r="AC19"/>
  <c r="AP15"/>
  <c r="AP16"/>
  <c r="AP17"/>
  <c r="AP18"/>
  <c r="AP19"/>
  <c r="AC16"/>
  <c r="AD16"/>
  <c r="AF16"/>
  <c r="AG16"/>
  <c r="AH16"/>
  <c r="AI16"/>
  <c r="AJ16"/>
  <c r="AM16"/>
  <c r="AQ16"/>
  <c r="BF16" s="1"/>
  <c r="AR16"/>
  <c r="BE16"/>
  <c r="BG16"/>
  <c r="AQ41" i="10" l="1"/>
  <c r="BF41" s="1"/>
  <c r="I41" i="9"/>
  <c r="M41"/>
  <c r="Q41"/>
  <c r="Y41"/>
  <c r="AE41"/>
  <c r="AK46"/>
  <c r="AO41"/>
  <c r="AW41"/>
  <c r="BM41"/>
  <c r="C46"/>
  <c r="BT41"/>
  <c r="BS41"/>
  <c r="BR41"/>
  <c r="BN41"/>
  <c r="BO41"/>
  <c r="BP41"/>
  <c r="BK41"/>
  <c r="BL41"/>
  <c r="BI41"/>
  <c r="BJ41"/>
  <c r="BH41"/>
  <c r="BC41"/>
  <c r="BD41"/>
  <c r="BB41"/>
  <c r="AX41"/>
  <c r="AZ41"/>
  <c r="AY41"/>
  <c r="AU41"/>
  <c r="AV41"/>
  <c r="AT41"/>
  <c r="AN41"/>
  <c r="AK41"/>
  <c r="AB41"/>
  <c r="AA41"/>
  <c r="Z41"/>
  <c r="X41"/>
  <c r="W41"/>
  <c r="V41"/>
  <c r="S41"/>
  <c r="T41"/>
  <c r="R41"/>
  <c r="J41"/>
  <c r="K41"/>
  <c r="L41"/>
  <c r="N41"/>
  <c r="O41"/>
  <c r="P41"/>
  <c r="H41"/>
  <c r="D41"/>
  <c r="E41"/>
  <c r="F41"/>
  <c r="G41"/>
  <c r="N105"/>
  <c r="S103"/>
  <c r="N102"/>
  <c r="S101"/>
  <c r="S99"/>
  <c r="N99"/>
  <c r="U97"/>
  <c r="S97"/>
  <c r="N97"/>
  <c r="BO53"/>
  <c r="BO52"/>
  <c r="BO51"/>
  <c r="BO54" s="1"/>
  <c r="BP55" s="1"/>
  <c r="AO49"/>
  <c r="AN49"/>
  <c r="AL49"/>
  <c r="AK49"/>
  <c r="AE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AO48"/>
  <c r="AN48"/>
  <c r="AL48"/>
  <c r="AK48"/>
  <c r="AE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AX47"/>
  <c r="AO47"/>
  <c r="AN47"/>
  <c r="AL47"/>
  <c r="AK47"/>
  <c r="AE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AX46"/>
  <c r="AO46"/>
  <c r="AN46"/>
  <c r="AL46"/>
  <c r="AE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AO45"/>
  <c r="AN45"/>
  <c r="AL45"/>
  <c r="AK45"/>
  <c r="AE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F42"/>
  <c r="BG40"/>
  <c r="BE40"/>
  <c r="AR40"/>
  <c r="AQ40"/>
  <c r="BF40" s="1"/>
  <c r="AP40"/>
  <c r="AM40"/>
  <c r="AJ40"/>
  <c r="AI40"/>
  <c r="AH40"/>
  <c r="AG40"/>
  <c r="AF40"/>
  <c r="AD40"/>
  <c r="AC40"/>
  <c r="BG39"/>
  <c r="BE39"/>
  <c r="AR39"/>
  <c r="AQ39"/>
  <c r="BF39" s="1"/>
  <c r="AP39"/>
  <c r="AM39"/>
  <c r="AJ39"/>
  <c r="AI39"/>
  <c r="AH39"/>
  <c r="AG39"/>
  <c r="AF39"/>
  <c r="AD39"/>
  <c r="AC39"/>
  <c r="BG38"/>
  <c r="BE38"/>
  <c r="AR38"/>
  <c r="AQ38"/>
  <c r="BF38" s="1"/>
  <c r="AP38"/>
  <c r="AM38"/>
  <c r="AJ38"/>
  <c r="AI38"/>
  <c r="AH38"/>
  <c r="AG38"/>
  <c r="AF38"/>
  <c r="AD38"/>
  <c r="AC38"/>
  <c r="BG37"/>
  <c r="BE37"/>
  <c r="AR37"/>
  <c r="AQ37"/>
  <c r="BF37" s="1"/>
  <c r="AP37"/>
  <c r="AM37"/>
  <c r="AJ37"/>
  <c r="AI37"/>
  <c r="AH37"/>
  <c r="AG37"/>
  <c r="AF37"/>
  <c r="AD37"/>
  <c r="AC37"/>
  <c r="BG36"/>
  <c r="BE36"/>
  <c r="AR36"/>
  <c r="AQ36"/>
  <c r="BF36" s="1"/>
  <c r="AP36"/>
  <c r="AM36"/>
  <c r="AJ36"/>
  <c r="AI36"/>
  <c r="AH36"/>
  <c r="AG36"/>
  <c r="AF36"/>
  <c r="AD36"/>
  <c r="AC36"/>
  <c r="BG35"/>
  <c r="BE35"/>
  <c r="AR35"/>
  <c r="AQ35"/>
  <c r="BF35" s="1"/>
  <c r="AP35"/>
  <c r="AM35"/>
  <c r="AJ35"/>
  <c r="AI35"/>
  <c r="AH35"/>
  <c r="AG35"/>
  <c r="AF35"/>
  <c r="AD35"/>
  <c r="AC35"/>
  <c r="BG34"/>
  <c r="BE34"/>
  <c r="AR34"/>
  <c r="AQ34"/>
  <c r="BF34" s="1"/>
  <c r="AP34"/>
  <c r="AM34"/>
  <c r="AJ34"/>
  <c r="AI34"/>
  <c r="AH34"/>
  <c r="AG34"/>
  <c r="AF34"/>
  <c r="AC34"/>
  <c r="BG33"/>
  <c r="BE33"/>
  <c r="AR33"/>
  <c r="AQ33"/>
  <c r="BF33" s="1"/>
  <c r="AP33"/>
  <c r="AM33"/>
  <c r="AJ33"/>
  <c r="AI33"/>
  <c r="AH33"/>
  <c r="AG33"/>
  <c r="AF33"/>
  <c r="AD33"/>
  <c r="AC33"/>
  <c r="BG32"/>
  <c r="BE32"/>
  <c r="AR32"/>
  <c r="AQ32"/>
  <c r="BF32" s="1"/>
  <c r="AP32"/>
  <c r="AM32"/>
  <c r="AJ32"/>
  <c r="AI32"/>
  <c r="AH32"/>
  <c r="AG32"/>
  <c r="AF32"/>
  <c r="AD32"/>
  <c r="AC32"/>
  <c r="BG31"/>
  <c r="BE31"/>
  <c r="AR31"/>
  <c r="AQ31"/>
  <c r="BF31" s="1"/>
  <c r="AP31"/>
  <c r="AM31"/>
  <c r="AJ31"/>
  <c r="AI31"/>
  <c r="AH31"/>
  <c r="AG31"/>
  <c r="AF31"/>
  <c r="AD31"/>
  <c r="AC31"/>
  <c r="BG30"/>
  <c r="BE30"/>
  <c r="AR30"/>
  <c r="AQ30"/>
  <c r="BF30" s="1"/>
  <c r="AP30"/>
  <c r="AM30"/>
  <c r="AJ30"/>
  <c r="AI30"/>
  <c r="AH30"/>
  <c r="AG30"/>
  <c r="AF30"/>
  <c r="AD30"/>
  <c r="AC30"/>
  <c r="BG29"/>
  <c r="BE29"/>
  <c r="AR29"/>
  <c r="AQ29"/>
  <c r="BF29" s="1"/>
  <c r="AP29"/>
  <c r="AM29"/>
  <c r="AJ29"/>
  <c r="AI29"/>
  <c r="AG29"/>
  <c r="AF29"/>
  <c r="AD29"/>
  <c r="AC29"/>
  <c r="BG28"/>
  <c r="BE28"/>
  <c r="AR28"/>
  <c r="AQ28"/>
  <c r="BF27" s="1"/>
  <c r="AP28"/>
  <c r="AM28"/>
  <c r="AJ28"/>
  <c r="AI28"/>
  <c r="AH28"/>
  <c r="AG28"/>
  <c r="AF28"/>
  <c r="AD28"/>
  <c r="AC28"/>
  <c r="BG27"/>
  <c r="BE27"/>
  <c r="AR27"/>
  <c r="AQ27"/>
  <c r="AP27"/>
  <c r="AM27"/>
  <c r="AJ27"/>
  <c r="AI27"/>
  <c r="AH27"/>
  <c r="AG27"/>
  <c r="AF27"/>
  <c r="AD27"/>
  <c r="AC27"/>
  <c r="BG26"/>
  <c r="BE26"/>
  <c r="AR26"/>
  <c r="AQ26"/>
  <c r="BF26" s="1"/>
  <c r="AP26"/>
  <c r="AM26"/>
  <c r="AJ26"/>
  <c r="AI26"/>
  <c r="AH26"/>
  <c r="AG26"/>
  <c r="AF26"/>
  <c r="AD26"/>
  <c r="AC26"/>
  <c r="BG25"/>
  <c r="BE25"/>
  <c r="AR25"/>
  <c r="AQ25"/>
  <c r="BF25" s="1"/>
  <c r="AP25"/>
  <c r="AM25"/>
  <c r="AJ25"/>
  <c r="AI25"/>
  <c r="AH25"/>
  <c r="AG25"/>
  <c r="AF25"/>
  <c r="AD25"/>
  <c r="AC25"/>
  <c r="BG24"/>
  <c r="BE24"/>
  <c r="AR24"/>
  <c r="AQ24"/>
  <c r="BF24" s="1"/>
  <c r="AP24"/>
  <c r="AM24"/>
  <c r="AJ24"/>
  <c r="AI24"/>
  <c r="AF24"/>
  <c r="AD24"/>
  <c r="AC24"/>
  <c r="BG23"/>
  <c r="BE23"/>
  <c r="AR23"/>
  <c r="AQ23"/>
  <c r="BF23" s="1"/>
  <c r="AP23"/>
  <c r="AM23"/>
  <c r="AJ23"/>
  <c r="AI23"/>
  <c r="AG23"/>
  <c r="AF23"/>
  <c r="AD23"/>
  <c r="AC23"/>
  <c r="BG21"/>
  <c r="BE21"/>
  <c r="AR21"/>
  <c r="AQ21"/>
  <c r="BF21" s="1"/>
  <c r="AP21"/>
  <c r="AM21"/>
  <c r="AJ21"/>
  <c r="AI21"/>
  <c r="AH21"/>
  <c r="AG21"/>
  <c r="AF21"/>
  <c r="AD21"/>
  <c r="AC21"/>
  <c r="BG20"/>
  <c r="BE20"/>
  <c r="AR20"/>
  <c r="AQ20"/>
  <c r="AP20"/>
  <c r="AM20"/>
  <c r="AJ20"/>
  <c r="AI20"/>
  <c r="AH20"/>
  <c r="AG20"/>
  <c r="AF20"/>
  <c r="AD20"/>
  <c r="AC20"/>
  <c r="BG19"/>
  <c r="BE19"/>
  <c r="AR19"/>
  <c r="AQ19"/>
  <c r="BF19" s="1"/>
  <c r="AM19"/>
  <c r="AJ19"/>
  <c r="AI19"/>
  <c r="AH19"/>
  <c r="AG19"/>
  <c r="AF19"/>
  <c r="AD19"/>
  <c r="BG18"/>
  <c r="BE18"/>
  <c r="AR18"/>
  <c r="AQ18"/>
  <c r="BF18" s="1"/>
  <c r="AM18"/>
  <c r="AJ18"/>
  <c r="AI18"/>
  <c r="AH18"/>
  <c r="AG18"/>
  <c r="AF18"/>
  <c r="AD18"/>
  <c r="AC18"/>
  <c r="BG17"/>
  <c r="BE17"/>
  <c r="AR17"/>
  <c r="AQ17"/>
  <c r="BF17" s="1"/>
  <c r="AM17"/>
  <c r="AJ17"/>
  <c r="AI17"/>
  <c r="AH17"/>
  <c r="AG17"/>
  <c r="AF17"/>
  <c r="AD17"/>
  <c r="AC17"/>
  <c r="BG15"/>
  <c r="BE15"/>
  <c r="AR15"/>
  <c r="AQ15"/>
  <c r="BF15" s="1"/>
  <c r="AM15"/>
  <c r="AJ15"/>
  <c r="AI15"/>
  <c r="AH15"/>
  <c r="AG15"/>
  <c r="AF15"/>
  <c r="AD15"/>
  <c r="AC15"/>
  <c r="BG14"/>
  <c r="BE14"/>
  <c r="AR14"/>
  <c r="AQ14"/>
  <c r="BF14" s="1"/>
  <c r="AP14"/>
  <c r="AM14"/>
  <c r="AJ14"/>
  <c r="AI14"/>
  <c r="AH14"/>
  <c r="AG14"/>
  <c r="AF14"/>
  <c r="AD14"/>
  <c r="AC14"/>
  <c r="BG13"/>
  <c r="BE13"/>
  <c r="AR13"/>
  <c r="AQ13"/>
  <c r="AP13"/>
  <c r="AM13"/>
  <c r="AJ13"/>
  <c r="AI13"/>
  <c r="AH13"/>
  <c r="AG13"/>
  <c r="AF13"/>
  <c r="AD13"/>
  <c r="AC13"/>
  <c r="BG12"/>
  <c r="BE12"/>
  <c r="AR12"/>
  <c r="AQ12"/>
  <c r="BF12" s="1"/>
  <c r="AP12"/>
  <c r="AM12"/>
  <c r="AJ12"/>
  <c r="AI12"/>
  <c r="AH12"/>
  <c r="AG12"/>
  <c r="AF12"/>
  <c r="AD12"/>
  <c r="AC12"/>
  <c r="BG11"/>
  <c r="BE11"/>
  <c r="AR11"/>
  <c r="AQ11"/>
  <c r="BF11" s="1"/>
  <c r="AP11"/>
  <c r="AM11"/>
  <c r="AJ11"/>
  <c r="AI11"/>
  <c r="AH11"/>
  <c r="AG11"/>
  <c r="AF11"/>
  <c r="AD11"/>
  <c r="AC11"/>
  <c r="BG10"/>
  <c r="BE10"/>
  <c r="AR10"/>
  <c r="AQ10"/>
  <c r="BF10" s="1"/>
  <c r="AP10"/>
  <c r="AM10"/>
  <c r="AJ10"/>
  <c r="AI10"/>
  <c r="AH10"/>
  <c r="AG10"/>
  <c r="AF10"/>
  <c r="AD10"/>
  <c r="AC10"/>
  <c r="BG9"/>
  <c r="BE9"/>
  <c r="AX9"/>
  <c r="AR9"/>
  <c r="AQ9"/>
  <c r="BF9" s="1"/>
  <c r="AP9"/>
  <c r="AM9"/>
  <c r="AJ9"/>
  <c r="AI9"/>
  <c r="AH9"/>
  <c r="AG9"/>
  <c r="AF9"/>
  <c r="AD9"/>
  <c r="AC9"/>
  <c r="BG8"/>
  <c r="BF8"/>
  <c r="BE8"/>
  <c r="AR8"/>
  <c r="AQ8"/>
  <c r="AP8"/>
  <c r="AM8"/>
  <c r="AJ8"/>
  <c r="AI8"/>
  <c r="AH8"/>
  <c r="AG8"/>
  <c r="AF8"/>
  <c r="AD8"/>
  <c r="AC8"/>
  <c r="AR7"/>
  <c r="AQ7"/>
  <c r="AP7"/>
  <c r="AM7"/>
  <c r="AJ7"/>
  <c r="AI7"/>
  <c r="AH7"/>
  <c r="AG7"/>
  <c r="AF7"/>
  <c r="AD7"/>
  <c r="AC7"/>
  <c r="AR6"/>
  <c r="AQ6"/>
  <c r="AP6"/>
  <c r="AM6"/>
  <c r="AJ6"/>
  <c r="AI6"/>
  <c r="AH6"/>
  <c r="AG6"/>
  <c r="AF6"/>
  <c r="AD6"/>
  <c r="AC6"/>
  <c r="AG36" i="8"/>
  <c r="AN41"/>
  <c r="AK41"/>
  <c r="AR9"/>
  <c r="O41"/>
  <c r="K41"/>
  <c r="I41"/>
  <c r="H41"/>
  <c r="G41"/>
  <c r="F41"/>
  <c r="E41"/>
  <c r="D41"/>
  <c r="C41"/>
  <c r="AX9"/>
  <c r="BT41"/>
  <c r="BS41"/>
  <c r="BR41"/>
  <c r="BP41"/>
  <c r="BO41"/>
  <c r="BN41"/>
  <c r="BM41"/>
  <c r="BL41"/>
  <c r="BK41"/>
  <c r="BJ41"/>
  <c r="BI41"/>
  <c r="BH41"/>
  <c r="BD41"/>
  <c r="BC41"/>
  <c r="BB41"/>
  <c r="AX41"/>
  <c r="AV41"/>
  <c r="AT41"/>
  <c r="AZ41"/>
  <c r="AY41"/>
  <c r="AW41"/>
  <c r="AU41"/>
  <c r="AO41"/>
  <c r="AL41"/>
  <c r="AE41"/>
  <c r="AB41"/>
  <c r="Z41"/>
  <c r="AA41"/>
  <c r="Y41"/>
  <c r="X41"/>
  <c r="W41"/>
  <c r="V41"/>
  <c r="T41"/>
  <c r="S41"/>
  <c r="R41"/>
  <c r="Q41"/>
  <c r="P41"/>
  <c r="N41"/>
  <c r="M41"/>
  <c r="L41"/>
  <c r="J41"/>
  <c r="U98"/>
  <c r="S104"/>
  <c r="S102"/>
  <c r="S100"/>
  <c r="S98"/>
  <c r="N106"/>
  <c r="N103"/>
  <c r="N100"/>
  <c r="N98"/>
  <c r="AC6"/>
  <c r="AC7"/>
  <c r="BO53"/>
  <c r="BO52"/>
  <c r="BO51"/>
  <c r="BO54" s="1"/>
  <c r="BP55" s="1"/>
  <c r="AO49"/>
  <c r="AN49"/>
  <c r="AL49"/>
  <c r="AK49"/>
  <c r="AE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AO48"/>
  <c r="AN48"/>
  <c r="AL48"/>
  <c r="AK48"/>
  <c r="AE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AX47"/>
  <c r="AO47"/>
  <c r="AN47"/>
  <c r="AL47"/>
  <c r="AK47"/>
  <c r="AE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AX46"/>
  <c r="AO46"/>
  <c r="AN46"/>
  <c r="AL46"/>
  <c r="AK46"/>
  <c r="AE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AO45"/>
  <c r="AN45"/>
  <c r="AL45"/>
  <c r="AK45"/>
  <c r="AE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F42"/>
  <c r="BG40"/>
  <c r="BE40"/>
  <c r="AR40"/>
  <c r="AQ40"/>
  <c r="BF40" s="1"/>
  <c r="AP40"/>
  <c r="AM40"/>
  <c r="AJ40"/>
  <c r="AI40"/>
  <c r="AH40"/>
  <c r="AG40"/>
  <c r="AF40"/>
  <c r="AD40"/>
  <c r="AC40"/>
  <c r="BG39"/>
  <c r="BE39"/>
  <c r="AR39"/>
  <c r="AQ39"/>
  <c r="BF39" s="1"/>
  <c r="AP39"/>
  <c r="AM39"/>
  <c r="AJ39"/>
  <c r="AI39"/>
  <c r="AH39"/>
  <c r="AG39"/>
  <c r="AF39"/>
  <c r="AD39"/>
  <c r="AC39"/>
  <c r="BG38"/>
  <c r="BE38"/>
  <c r="AR38"/>
  <c r="AQ38"/>
  <c r="BF38" s="1"/>
  <c r="AP38"/>
  <c r="AM38"/>
  <c r="AJ38"/>
  <c r="AI38"/>
  <c r="AH38"/>
  <c r="AG38"/>
  <c r="AF38"/>
  <c r="AD38"/>
  <c r="AC38"/>
  <c r="BG37"/>
  <c r="BE37"/>
  <c r="AR37"/>
  <c r="AQ37"/>
  <c r="BF37" s="1"/>
  <c r="AP37"/>
  <c r="AM37"/>
  <c r="AJ37"/>
  <c r="AI37"/>
  <c r="AH37"/>
  <c r="AG37"/>
  <c r="AF37"/>
  <c r="AD37"/>
  <c r="AC37"/>
  <c r="BG36"/>
  <c r="BE36"/>
  <c r="AR36"/>
  <c r="AQ36"/>
  <c r="BF36" s="1"/>
  <c r="AP36"/>
  <c r="AM36"/>
  <c r="AJ36"/>
  <c r="AI36"/>
  <c r="AH36"/>
  <c r="AF36"/>
  <c r="AD36"/>
  <c r="AC36"/>
  <c r="BG35"/>
  <c r="BE35"/>
  <c r="AR35"/>
  <c r="AQ35"/>
  <c r="BF35" s="1"/>
  <c r="AP35"/>
  <c r="AM35"/>
  <c r="AJ35"/>
  <c r="AI35"/>
  <c r="AH35"/>
  <c r="AG35"/>
  <c r="AF35"/>
  <c r="AD35"/>
  <c r="AC35"/>
  <c r="BG34"/>
  <c r="BE34"/>
  <c r="AR34"/>
  <c r="AQ34"/>
  <c r="BF34" s="1"/>
  <c r="AP34"/>
  <c r="AM34"/>
  <c r="AJ34"/>
  <c r="AI34"/>
  <c r="AH34"/>
  <c r="AG34"/>
  <c r="AF34"/>
  <c r="AD34"/>
  <c r="AC34"/>
  <c r="BG33"/>
  <c r="BE33"/>
  <c r="AR33"/>
  <c r="AQ33"/>
  <c r="BF33" s="1"/>
  <c r="AP33"/>
  <c r="AM33"/>
  <c r="AJ33"/>
  <c r="AI33"/>
  <c r="AH33"/>
  <c r="AG33"/>
  <c r="AF33"/>
  <c r="AD33"/>
  <c r="AC33"/>
  <c r="BG32"/>
  <c r="BE32"/>
  <c r="AR32"/>
  <c r="AQ32"/>
  <c r="BF32" s="1"/>
  <c r="AP32"/>
  <c r="AM32"/>
  <c r="AJ32"/>
  <c r="AI32"/>
  <c r="AH32"/>
  <c r="AG32"/>
  <c r="AF32"/>
  <c r="AD32"/>
  <c r="AC32"/>
  <c r="BG31"/>
  <c r="BE31"/>
  <c r="AR31"/>
  <c r="AQ31"/>
  <c r="BF31" s="1"/>
  <c r="AP31"/>
  <c r="AM31"/>
  <c r="AJ31"/>
  <c r="AI31"/>
  <c r="AH31"/>
  <c r="AG31"/>
  <c r="AF31"/>
  <c r="AD31"/>
  <c r="AC31"/>
  <c r="BG30"/>
  <c r="BE30"/>
  <c r="AR30"/>
  <c r="AQ30"/>
  <c r="BF30" s="1"/>
  <c r="AP30"/>
  <c r="AM30"/>
  <c r="AJ30"/>
  <c r="AI30"/>
  <c r="AH30"/>
  <c r="AG30"/>
  <c r="AF30"/>
  <c r="AD30"/>
  <c r="AC30"/>
  <c r="BG29"/>
  <c r="BE29"/>
  <c r="AR29"/>
  <c r="AQ29"/>
  <c r="BF29" s="1"/>
  <c r="AP29"/>
  <c r="AM29"/>
  <c r="AJ29"/>
  <c r="AI29"/>
  <c r="AH29"/>
  <c r="AG29"/>
  <c r="AF29"/>
  <c r="AD29"/>
  <c r="AC29"/>
  <c r="BG28"/>
  <c r="BE28"/>
  <c r="AR28"/>
  <c r="AQ28"/>
  <c r="AP28"/>
  <c r="AM28"/>
  <c r="AI28"/>
  <c r="AH28"/>
  <c r="AG28"/>
  <c r="AF28"/>
  <c r="AD28"/>
  <c r="AC28"/>
  <c r="BG27"/>
  <c r="BE27"/>
  <c r="AR27"/>
  <c r="AQ27"/>
  <c r="AP27"/>
  <c r="AM27"/>
  <c r="AJ27"/>
  <c r="AI27"/>
  <c r="AH27"/>
  <c r="AG27"/>
  <c r="AF27"/>
  <c r="AD27"/>
  <c r="AC27"/>
  <c r="BG26"/>
  <c r="BE26"/>
  <c r="AR26"/>
  <c r="AQ26"/>
  <c r="BF26" s="1"/>
  <c r="AP26"/>
  <c r="AM26"/>
  <c r="AJ26"/>
  <c r="AI26"/>
  <c r="AH26"/>
  <c r="AG26"/>
  <c r="AF26"/>
  <c r="AD26"/>
  <c r="AC26"/>
  <c r="BG25"/>
  <c r="BE25"/>
  <c r="AR25"/>
  <c r="AQ25"/>
  <c r="BF25" s="1"/>
  <c r="AP25"/>
  <c r="AM25"/>
  <c r="AJ25"/>
  <c r="AI25"/>
  <c r="AH25"/>
  <c r="AG25"/>
  <c r="AF25"/>
  <c r="AD25"/>
  <c r="AC25"/>
  <c r="BG24"/>
  <c r="BE24"/>
  <c r="AR24"/>
  <c r="AQ24"/>
  <c r="BF24" s="1"/>
  <c r="AP24"/>
  <c r="AM24"/>
  <c r="AJ24"/>
  <c r="AI24"/>
  <c r="AH24"/>
  <c r="AG24"/>
  <c r="AF24"/>
  <c r="AD24"/>
  <c r="AC24"/>
  <c r="BG23"/>
  <c r="BE23"/>
  <c r="AR23"/>
  <c r="AQ23"/>
  <c r="BF23" s="1"/>
  <c r="AP23"/>
  <c r="AM23"/>
  <c r="AJ23"/>
  <c r="AI23"/>
  <c r="AH23"/>
  <c r="AG23"/>
  <c r="AF23"/>
  <c r="AD23"/>
  <c r="AC23"/>
  <c r="BG22"/>
  <c r="BE22"/>
  <c r="AR22"/>
  <c r="AQ22"/>
  <c r="BF22" s="1"/>
  <c r="AP22"/>
  <c r="AM22"/>
  <c r="AJ22"/>
  <c r="AI22"/>
  <c r="AH22"/>
  <c r="AG22"/>
  <c r="AF22"/>
  <c r="AD22"/>
  <c r="AC22"/>
  <c r="BG21"/>
  <c r="BE21"/>
  <c r="AR21"/>
  <c r="AQ21"/>
  <c r="BF21" s="1"/>
  <c r="AP21"/>
  <c r="AM21"/>
  <c r="AJ21"/>
  <c r="AI21"/>
  <c r="AH21"/>
  <c r="AG21"/>
  <c r="AF21"/>
  <c r="AD21"/>
  <c r="AC21"/>
  <c r="BG20"/>
  <c r="BE20"/>
  <c r="AR20"/>
  <c r="AQ20"/>
  <c r="BF20" s="1"/>
  <c r="AP20"/>
  <c r="AM20"/>
  <c r="AJ20"/>
  <c r="AI20"/>
  <c r="AH20"/>
  <c r="AG20"/>
  <c r="AF20"/>
  <c r="AD20"/>
  <c r="AC20"/>
  <c r="BG19"/>
  <c r="BE19"/>
  <c r="AR19"/>
  <c r="AQ19"/>
  <c r="BF19" s="1"/>
  <c r="AP19"/>
  <c r="AM19"/>
  <c r="AJ19"/>
  <c r="AI19"/>
  <c r="AH19"/>
  <c r="AG19"/>
  <c r="AF19"/>
  <c r="AD19"/>
  <c r="AC19"/>
  <c r="BG18"/>
  <c r="BE18"/>
  <c r="AR18"/>
  <c r="AQ18"/>
  <c r="BF18" s="1"/>
  <c r="AP18"/>
  <c r="AM18"/>
  <c r="AJ18"/>
  <c r="AI18"/>
  <c r="AH18"/>
  <c r="AG18"/>
  <c r="AF18"/>
  <c r="AD18"/>
  <c r="AC18"/>
  <c r="BG17"/>
  <c r="BE17"/>
  <c r="AR17"/>
  <c r="AQ17"/>
  <c r="BF17" s="1"/>
  <c r="AP17"/>
  <c r="AM17"/>
  <c r="AJ17"/>
  <c r="AI17"/>
  <c r="AH17"/>
  <c r="AG17"/>
  <c r="AF17"/>
  <c r="AD17"/>
  <c r="AC17"/>
  <c r="BG16"/>
  <c r="BE16"/>
  <c r="AR16"/>
  <c r="AQ16"/>
  <c r="BF16" s="1"/>
  <c r="AP16"/>
  <c r="AM16"/>
  <c r="AJ16"/>
  <c r="AI16"/>
  <c r="AH16"/>
  <c r="AG16"/>
  <c r="AF16"/>
  <c r="AD16"/>
  <c r="AC16"/>
  <c r="BG15"/>
  <c r="BE15"/>
  <c r="AR15"/>
  <c r="AQ15"/>
  <c r="BF15" s="1"/>
  <c r="AP15"/>
  <c r="AM15"/>
  <c r="AJ15"/>
  <c r="AI15"/>
  <c r="AH15"/>
  <c r="AG15"/>
  <c r="AF15"/>
  <c r="AD15"/>
  <c r="AC15"/>
  <c r="BG14"/>
  <c r="BE14"/>
  <c r="AR14"/>
  <c r="AQ14"/>
  <c r="BF14" s="1"/>
  <c r="AP14"/>
  <c r="AM14"/>
  <c r="AJ14"/>
  <c r="AI14"/>
  <c r="AH14"/>
  <c r="AG14"/>
  <c r="AF14"/>
  <c r="AD14"/>
  <c r="AC14"/>
  <c r="BG13"/>
  <c r="BE13"/>
  <c r="AR13"/>
  <c r="AQ13"/>
  <c r="AP13"/>
  <c r="AM13"/>
  <c r="AJ13"/>
  <c r="AI13"/>
  <c r="AH13"/>
  <c r="AG13"/>
  <c r="AF13"/>
  <c r="AD13"/>
  <c r="AC13"/>
  <c r="BG12"/>
  <c r="BE12"/>
  <c r="AR12"/>
  <c r="AQ12"/>
  <c r="BF12" s="1"/>
  <c r="AP12"/>
  <c r="AM12"/>
  <c r="AJ12"/>
  <c r="AI12"/>
  <c r="AH12"/>
  <c r="AG12"/>
  <c r="AF12"/>
  <c r="AD12"/>
  <c r="AC12"/>
  <c r="BG11"/>
  <c r="BE11"/>
  <c r="AR11"/>
  <c r="AQ11"/>
  <c r="BF11" s="1"/>
  <c r="AP11"/>
  <c r="AM11"/>
  <c r="AJ11"/>
  <c r="AI11"/>
  <c r="AH11"/>
  <c r="AG11"/>
  <c r="AF11"/>
  <c r="AD11"/>
  <c r="AC11"/>
  <c r="BG10"/>
  <c r="BE10"/>
  <c r="AR10"/>
  <c r="AQ10"/>
  <c r="BF10" s="1"/>
  <c r="AP10"/>
  <c r="AM10"/>
  <c r="AJ10"/>
  <c r="AI10"/>
  <c r="AH10"/>
  <c r="AG10"/>
  <c r="AF10"/>
  <c r="AD10"/>
  <c r="AC10"/>
  <c r="BG9"/>
  <c r="BE9"/>
  <c r="AQ9"/>
  <c r="BF9" s="1"/>
  <c r="AP9"/>
  <c r="AM9"/>
  <c r="AJ9"/>
  <c r="AI9"/>
  <c r="AH9"/>
  <c r="AG9"/>
  <c r="AF9"/>
  <c r="AD9"/>
  <c r="AC9"/>
  <c r="BG8"/>
  <c r="BE8"/>
  <c r="AR8"/>
  <c r="AQ8"/>
  <c r="BF8" s="1"/>
  <c r="AP8"/>
  <c r="AM8"/>
  <c r="AJ8"/>
  <c r="AI8"/>
  <c r="AH8"/>
  <c r="AG8"/>
  <c r="AF8"/>
  <c r="AD8"/>
  <c r="AC8"/>
  <c r="AR7"/>
  <c r="AQ7"/>
  <c r="AP7"/>
  <c r="AM7"/>
  <c r="AJ7"/>
  <c r="AI7"/>
  <c r="AH7"/>
  <c r="AG7"/>
  <c r="AF7"/>
  <c r="AD7"/>
  <c r="AR6"/>
  <c r="AQ6"/>
  <c r="AP6"/>
  <c r="AM6"/>
  <c r="AJ6"/>
  <c r="AI6"/>
  <c r="AH6"/>
  <c r="AG6"/>
  <c r="AF6"/>
  <c r="AD6"/>
  <c r="AM12" i="7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8"/>
  <c r="BG42"/>
  <c r="BE42"/>
  <c r="AJ42"/>
  <c r="AP42"/>
  <c r="AQ42"/>
  <c r="BF42" s="1"/>
  <c r="AF42"/>
  <c r="AI42"/>
  <c r="AD42"/>
  <c r="AH42"/>
  <c r="AR42"/>
  <c r="AG42"/>
  <c r="BG41"/>
  <c r="BE41"/>
  <c r="AJ41"/>
  <c r="AP41"/>
  <c r="AQ41"/>
  <c r="BF41" s="1"/>
  <c r="AF41"/>
  <c r="AI41"/>
  <c r="AD41"/>
  <c r="AH41"/>
  <c r="AR41"/>
  <c r="AG41"/>
  <c r="AR40"/>
  <c r="AR38"/>
  <c r="BG40"/>
  <c r="BE40"/>
  <c r="AP40"/>
  <c r="AQ40"/>
  <c r="BF40" s="1"/>
  <c r="AJ40"/>
  <c r="AF40"/>
  <c r="AI40"/>
  <c r="AD40"/>
  <c r="AH40"/>
  <c r="AG40"/>
  <c r="AC35"/>
  <c r="AC36"/>
  <c r="AC37"/>
  <c r="AC38"/>
  <c r="AC39"/>
  <c r="AC40"/>
  <c r="AC34"/>
  <c r="AD33"/>
  <c r="O108"/>
  <c r="N106"/>
  <c r="O106" s="1"/>
  <c r="P106" s="1"/>
  <c r="Q106" s="1"/>
  <c r="AC31"/>
  <c r="AC32"/>
  <c r="AC33"/>
  <c r="AC30"/>
  <c r="AC29"/>
  <c r="AT28"/>
  <c r="AC27"/>
  <c r="AC28"/>
  <c r="BQ22"/>
  <c r="BQ21"/>
  <c r="AC12"/>
  <c r="AC13"/>
  <c r="AC14"/>
  <c r="AC15"/>
  <c r="AC16"/>
  <c r="AC17"/>
  <c r="AC18"/>
  <c r="AC19"/>
  <c r="AC20"/>
  <c r="AC21"/>
  <c r="AC22"/>
  <c r="AC23"/>
  <c r="AC24"/>
  <c r="AC25"/>
  <c r="AC26"/>
  <c r="E53"/>
  <c r="BQ20"/>
  <c r="BQ19"/>
  <c r="AD19"/>
  <c r="AF19"/>
  <c r="AG19"/>
  <c r="AH19"/>
  <c r="AI19"/>
  <c r="AJ19"/>
  <c r="AP19"/>
  <c r="AQ19"/>
  <c r="BF19" s="1"/>
  <c r="AR19"/>
  <c r="BE19"/>
  <c r="BG19"/>
  <c r="BQ18"/>
  <c r="BQ17"/>
  <c r="BQ16"/>
  <c r="BQ15"/>
  <c r="BE15"/>
  <c r="BQ14"/>
  <c r="BE14"/>
  <c r="BQ13"/>
  <c r="BC48"/>
  <c r="BD48"/>
  <c r="BB48"/>
  <c r="AZ48"/>
  <c r="AY48"/>
  <c r="AX48"/>
  <c r="AW48"/>
  <c r="AV48"/>
  <c r="AT48"/>
  <c r="AU48"/>
  <c r="AO48"/>
  <c r="AN48"/>
  <c r="AL48"/>
  <c r="AK48"/>
  <c r="AE48"/>
  <c r="AB48"/>
  <c r="AA48"/>
  <c r="Z48"/>
  <c r="Y48"/>
  <c r="X48"/>
  <c r="W48"/>
  <c r="V48"/>
  <c r="T48"/>
  <c r="S48"/>
  <c r="R48"/>
  <c r="Q48"/>
  <c r="P48"/>
  <c r="O48"/>
  <c r="N48"/>
  <c r="M48"/>
  <c r="L48"/>
  <c r="K48"/>
  <c r="J48"/>
  <c r="I48"/>
  <c r="H48"/>
  <c r="F48"/>
  <c r="G48"/>
  <c r="E48"/>
  <c r="D48"/>
  <c r="C48"/>
  <c r="BQ12"/>
  <c r="BG12"/>
  <c r="BE12"/>
  <c r="AR12"/>
  <c r="AQ12"/>
  <c r="BF12" s="1"/>
  <c r="AP12"/>
  <c r="AJ12"/>
  <c r="AI12"/>
  <c r="AH12"/>
  <c r="AG12"/>
  <c r="AF12"/>
  <c r="AD12"/>
  <c r="BQ11"/>
  <c r="BG11"/>
  <c r="BE11"/>
  <c r="AR11"/>
  <c r="AQ11"/>
  <c r="BF11"/>
  <c r="AP11"/>
  <c r="AM11"/>
  <c r="AJ11"/>
  <c r="AI11"/>
  <c r="AH11"/>
  <c r="AG11"/>
  <c r="AF11"/>
  <c r="AD11"/>
  <c r="AC11"/>
  <c r="BQ10"/>
  <c r="BG10"/>
  <c r="BE10"/>
  <c r="AR10"/>
  <c r="AQ10"/>
  <c r="BF10" s="1"/>
  <c r="AP10"/>
  <c r="AM10"/>
  <c r="AJ10"/>
  <c r="AI10"/>
  <c r="AH10"/>
  <c r="AG10"/>
  <c r="AF10"/>
  <c r="AD10"/>
  <c r="AC10"/>
  <c r="BQ9"/>
  <c r="BG9"/>
  <c r="BE9"/>
  <c r="AR9"/>
  <c r="AQ9"/>
  <c r="BF9"/>
  <c r="AP9"/>
  <c r="AM9"/>
  <c r="AJ9"/>
  <c r="AI9"/>
  <c r="AH9"/>
  <c r="AG9"/>
  <c r="AF9"/>
  <c r="AD9"/>
  <c r="AC9"/>
  <c r="BQ8"/>
  <c r="BG8"/>
  <c r="BE8"/>
  <c r="AR8"/>
  <c r="AQ8"/>
  <c r="BF8" s="1"/>
  <c r="AP8"/>
  <c r="AM8"/>
  <c r="AJ8"/>
  <c r="AI8"/>
  <c r="AH8"/>
  <c r="AG8"/>
  <c r="AF8"/>
  <c r="AD8"/>
  <c r="AC8"/>
  <c r="BQ7"/>
  <c r="BG7"/>
  <c r="BE7"/>
  <c r="AR7"/>
  <c r="AQ7"/>
  <c r="BF7" s="1"/>
  <c r="AP7"/>
  <c r="AM7"/>
  <c r="AJ7"/>
  <c r="AI7"/>
  <c r="AH7"/>
  <c r="AG7"/>
  <c r="AF7"/>
  <c r="AD7"/>
  <c r="AC7"/>
  <c r="BQ6"/>
  <c r="BG6"/>
  <c r="BE6"/>
  <c r="AR6"/>
  <c r="AQ6"/>
  <c r="BF6" s="1"/>
  <c r="AP6"/>
  <c r="AM6"/>
  <c r="AJ6"/>
  <c r="AI6"/>
  <c r="AH6"/>
  <c r="AH52" s="1"/>
  <c r="AG6"/>
  <c r="AF6"/>
  <c r="AD6"/>
  <c r="AC6"/>
  <c r="BO60"/>
  <c r="BO59"/>
  <c r="BO58"/>
  <c r="BO61" s="1"/>
  <c r="BP62" s="1"/>
  <c r="AO56"/>
  <c r="AN56"/>
  <c r="AL56"/>
  <c r="AK56"/>
  <c r="AE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D56"/>
  <c r="C56"/>
  <c r="AO55"/>
  <c r="AN55"/>
  <c r="AL55"/>
  <c r="AK55"/>
  <c r="AE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C55"/>
  <c r="AX54"/>
  <c r="AO54"/>
  <c r="AN54"/>
  <c r="AL54"/>
  <c r="AK54"/>
  <c r="AE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C54"/>
  <c r="AX53"/>
  <c r="AO53"/>
  <c r="AN53"/>
  <c r="AL53"/>
  <c r="AK53"/>
  <c r="AE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D53"/>
  <c r="C53"/>
  <c r="AO52"/>
  <c r="AN52"/>
  <c r="AL52"/>
  <c r="AK52"/>
  <c r="AE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BF49"/>
  <c r="BT48"/>
  <c r="BS48"/>
  <c r="BR48"/>
  <c r="BP48"/>
  <c r="BO48"/>
  <c r="BN48"/>
  <c r="BM48"/>
  <c r="BL48"/>
  <c r="BK48"/>
  <c r="BJ48"/>
  <c r="BI48"/>
  <c r="BH48"/>
  <c r="BQ47"/>
  <c r="BG47"/>
  <c r="BF47"/>
  <c r="BE47"/>
  <c r="AR47"/>
  <c r="AQ47"/>
  <c r="AP47"/>
  <c r="BG39"/>
  <c r="BE39"/>
  <c r="AR39"/>
  <c r="AQ39"/>
  <c r="BF39"/>
  <c r="AP39"/>
  <c r="AJ39"/>
  <c r="AI39"/>
  <c r="AH39"/>
  <c r="AG39"/>
  <c r="AF39"/>
  <c r="AD39"/>
  <c r="BG38"/>
  <c r="BE38"/>
  <c r="AQ38"/>
  <c r="BF38" s="1"/>
  <c r="AP38"/>
  <c r="AJ38"/>
  <c r="AI38"/>
  <c r="AH38"/>
  <c r="AG38"/>
  <c r="AF38"/>
  <c r="AD38"/>
  <c r="BG37"/>
  <c r="BE37"/>
  <c r="AR37"/>
  <c r="AQ37"/>
  <c r="BF37" s="1"/>
  <c r="AP37"/>
  <c r="AJ37"/>
  <c r="AI37"/>
  <c r="AH37"/>
  <c r="AG37"/>
  <c r="AF37"/>
  <c r="AD37"/>
  <c r="BG36"/>
  <c r="BE36"/>
  <c r="AR36"/>
  <c r="AQ36"/>
  <c r="BF36" s="1"/>
  <c r="AP36"/>
  <c r="AJ36"/>
  <c r="AI36"/>
  <c r="AH36"/>
  <c r="AG36"/>
  <c r="AF36"/>
  <c r="AD36"/>
  <c r="BG35"/>
  <c r="BE35"/>
  <c r="AR35"/>
  <c r="AQ35"/>
  <c r="BF35" s="1"/>
  <c r="AP35"/>
  <c r="AJ35"/>
  <c r="AI35"/>
  <c r="AH35"/>
  <c r="AG35"/>
  <c r="AF35"/>
  <c r="AD35"/>
  <c r="BG34"/>
  <c r="BE34"/>
  <c r="AR34"/>
  <c r="AQ34"/>
  <c r="BF34" s="1"/>
  <c r="AP34"/>
  <c r="AJ34"/>
  <c r="AI34"/>
  <c r="AH34"/>
  <c r="AG34"/>
  <c r="AF34"/>
  <c r="AD34"/>
  <c r="BG33"/>
  <c r="BE33"/>
  <c r="AR33"/>
  <c r="AQ33"/>
  <c r="BF33" s="1"/>
  <c r="AP33"/>
  <c r="AJ33"/>
  <c r="AI33"/>
  <c r="AH33"/>
  <c r="AG33"/>
  <c r="AF33"/>
  <c r="BG32"/>
  <c r="BE32"/>
  <c r="AR32"/>
  <c r="AQ32"/>
  <c r="BF32"/>
  <c r="AP32"/>
  <c r="AJ32"/>
  <c r="AI32"/>
  <c r="AH32"/>
  <c r="AG32"/>
  <c r="AF32"/>
  <c r="AD32"/>
  <c r="BG31"/>
  <c r="BE31"/>
  <c r="AR31"/>
  <c r="AQ31"/>
  <c r="BF31"/>
  <c r="AP31"/>
  <c r="AJ31"/>
  <c r="AI31"/>
  <c r="AH31"/>
  <c r="AG31"/>
  <c r="AF31"/>
  <c r="AD31"/>
  <c r="BG30"/>
  <c r="BE30"/>
  <c r="AR30"/>
  <c r="AQ30"/>
  <c r="BF30"/>
  <c r="AP30"/>
  <c r="AJ30"/>
  <c r="AI30"/>
  <c r="AH30"/>
  <c r="AG30"/>
  <c r="AF30"/>
  <c r="AD30"/>
  <c r="BG29"/>
  <c r="BE29"/>
  <c r="AR29"/>
  <c r="AQ29"/>
  <c r="BF29"/>
  <c r="AP29"/>
  <c r="AJ29"/>
  <c r="AI29"/>
  <c r="AH29"/>
  <c r="AG29"/>
  <c r="AF29"/>
  <c r="AD29"/>
  <c r="BG28"/>
  <c r="BE28"/>
  <c r="AR28"/>
  <c r="AQ28"/>
  <c r="BF27"/>
  <c r="AP28"/>
  <c r="AJ28"/>
  <c r="AI28"/>
  <c r="AH28"/>
  <c r="AG28"/>
  <c r="AF28"/>
  <c r="AD28"/>
  <c r="BG27"/>
  <c r="BE27"/>
  <c r="AR27"/>
  <c r="AQ27"/>
  <c r="AP27"/>
  <c r="AJ27"/>
  <c r="AI27"/>
  <c r="AH27"/>
  <c r="AG27"/>
  <c r="AF27"/>
  <c r="AD27"/>
  <c r="BG26"/>
  <c r="BE26"/>
  <c r="AR26"/>
  <c r="AQ26"/>
  <c r="BF26" s="1"/>
  <c r="AP26"/>
  <c r="AJ26"/>
  <c r="AI26"/>
  <c r="AH26"/>
  <c r="AG26"/>
  <c r="AF26"/>
  <c r="AD26"/>
  <c r="BG25"/>
  <c r="BE25"/>
  <c r="AR25"/>
  <c r="AQ25"/>
  <c r="BF25" s="1"/>
  <c r="AP25"/>
  <c r="AJ25"/>
  <c r="AI25"/>
  <c r="AH25"/>
  <c r="AG25"/>
  <c r="AF25"/>
  <c r="AD25"/>
  <c r="BG24"/>
  <c r="BE24"/>
  <c r="AR24"/>
  <c r="AQ24"/>
  <c r="BF24" s="1"/>
  <c r="AP24"/>
  <c r="AJ24"/>
  <c r="AI24"/>
  <c r="AH24"/>
  <c r="AG24"/>
  <c r="AF24"/>
  <c r="AD24"/>
  <c r="BG23"/>
  <c r="BE23"/>
  <c r="AR23"/>
  <c r="AQ23"/>
  <c r="BF23" s="1"/>
  <c r="AP23"/>
  <c r="AJ23"/>
  <c r="AI23"/>
  <c r="AH23"/>
  <c r="AG23"/>
  <c r="AF23"/>
  <c r="AD23"/>
  <c r="BG22"/>
  <c r="BE22"/>
  <c r="AR22"/>
  <c r="AQ22"/>
  <c r="BF22" s="1"/>
  <c r="AP22"/>
  <c r="AJ22"/>
  <c r="AI22"/>
  <c r="AH22"/>
  <c r="AG22"/>
  <c r="AF22"/>
  <c r="AD22"/>
  <c r="BG21"/>
  <c r="BE21"/>
  <c r="AR21"/>
  <c r="AQ21"/>
  <c r="BF21" s="1"/>
  <c r="AP21"/>
  <c r="AJ21"/>
  <c r="AI21"/>
  <c r="AH21"/>
  <c r="AG21"/>
  <c r="AF21"/>
  <c r="AD21"/>
  <c r="BG20"/>
  <c r="BE20"/>
  <c r="AR20"/>
  <c r="AQ20"/>
  <c r="AP20"/>
  <c r="AJ20"/>
  <c r="AI20"/>
  <c r="AH20"/>
  <c r="AG20"/>
  <c r="AF20"/>
  <c r="AD20"/>
  <c r="BG18"/>
  <c r="BE18"/>
  <c r="AR18"/>
  <c r="AQ18"/>
  <c r="BF18"/>
  <c r="AP18"/>
  <c r="AJ18"/>
  <c r="AI18"/>
  <c r="AH18"/>
  <c r="AG18"/>
  <c r="AF18"/>
  <c r="AD18"/>
  <c r="BG17"/>
  <c r="BE17"/>
  <c r="AR17"/>
  <c r="AQ17"/>
  <c r="BF17"/>
  <c r="AP17"/>
  <c r="AJ17"/>
  <c r="AI17"/>
  <c r="AH17"/>
  <c r="AG17"/>
  <c r="AF17"/>
  <c r="AD17"/>
  <c r="BG16"/>
  <c r="BE16"/>
  <c r="AR16"/>
  <c r="AQ16"/>
  <c r="BF16"/>
  <c r="AP16"/>
  <c r="AJ16"/>
  <c r="AI16"/>
  <c r="AH16"/>
  <c r="AG16"/>
  <c r="AF16"/>
  <c r="AD16"/>
  <c r="BG15"/>
  <c r="AR15"/>
  <c r="AQ15"/>
  <c r="BF15" s="1"/>
  <c r="AP15"/>
  <c r="AJ15"/>
  <c r="AI15"/>
  <c r="AH15"/>
  <c r="AG15"/>
  <c r="AF15"/>
  <c r="AD15"/>
  <c r="BG14"/>
  <c r="AR14"/>
  <c r="AQ14"/>
  <c r="BF14" s="1"/>
  <c r="AP14"/>
  <c r="AJ14"/>
  <c r="AJ53" s="1"/>
  <c r="AI14"/>
  <c r="AH14"/>
  <c r="AH48" s="1"/>
  <c r="AG14"/>
  <c r="AF14"/>
  <c r="AF48" s="1"/>
  <c r="AD14"/>
  <c r="BG13"/>
  <c r="BG48" s="1"/>
  <c r="BE13"/>
  <c r="AR13"/>
  <c r="AQ13"/>
  <c r="AP13"/>
  <c r="AP48" s="1"/>
  <c r="AQ48" s="1"/>
  <c r="BF48" s="1"/>
  <c r="AJ13"/>
  <c r="AI13"/>
  <c r="AH13"/>
  <c r="AG13"/>
  <c r="AF13"/>
  <c r="AD13"/>
  <c r="AJ52"/>
  <c r="AI52"/>
  <c r="AG52"/>
  <c r="AF52"/>
  <c r="AD52"/>
  <c r="AF56"/>
  <c r="BE51"/>
  <c r="AM56"/>
  <c r="AI55"/>
  <c r="AD55"/>
  <c r="AM55"/>
  <c r="AP54"/>
  <c r="AM54"/>
  <c r="AI48"/>
  <c r="AD48"/>
  <c r="BE48"/>
  <c r="AP53"/>
  <c r="AJ48"/>
  <c r="AG48"/>
  <c r="AM53"/>
  <c r="AM52"/>
  <c r="AP55"/>
  <c r="AP56"/>
  <c r="BF28"/>
  <c r="AQ55"/>
  <c r="AJ56"/>
  <c r="AC48"/>
  <c r="AF53"/>
  <c r="AF54"/>
  <c r="AJ54"/>
  <c r="AD53"/>
  <c r="AH53"/>
  <c r="AH54"/>
  <c r="AG55"/>
  <c r="AH56"/>
  <c r="AG53"/>
  <c r="AG54"/>
  <c r="AF55"/>
  <c r="AJ55"/>
  <c r="AG56"/>
  <c r="AI53"/>
  <c r="AD54"/>
  <c r="AC55"/>
  <c r="AH55"/>
  <c r="AD56"/>
  <c r="AI56"/>
  <c r="AQ56"/>
  <c r="AQ53"/>
  <c r="AI54"/>
  <c r="AC53"/>
  <c r="BF13"/>
  <c r="AC54"/>
  <c r="BF20"/>
  <c r="AC56"/>
  <c r="AP52"/>
  <c r="AQ52"/>
  <c r="BO53" i="6"/>
  <c r="BO52"/>
  <c r="BO54" s="1"/>
  <c r="BP55" s="1"/>
  <c r="BO51"/>
  <c r="AC13"/>
  <c r="AC14"/>
  <c r="AC15"/>
  <c r="AC16"/>
  <c r="AC17"/>
  <c r="AC18"/>
  <c r="AC19"/>
  <c r="BV7" i="5"/>
  <c r="BV8"/>
  <c r="BV9"/>
  <c r="BV10"/>
  <c r="BV11"/>
  <c r="BV12"/>
  <c r="BV13"/>
  <c r="BV14"/>
  <c r="BV15"/>
  <c r="BV16"/>
  <c r="BV17"/>
  <c r="BV18"/>
  <c r="BV19"/>
  <c r="BV20"/>
  <c r="BV21"/>
  <c r="BV22"/>
  <c r="BV23"/>
  <c r="BV24"/>
  <c r="BV25"/>
  <c r="BV26"/>
  <c r="BV27"/>
  <c r="BV28"/>
  <c r="BV29"/>
  <c r="BV30"/>
  <c r="BV31"/>
  <c r="BV32"/>
  <c r="BV33"/>
  <c r="BV34"/>
  <c r="BV35"/>
  <c r="BV36"/>
  <c r="BV37"/>
  <c r="BV6"/>
  <c r="BQ28" i="6"/>
  <c r="BQ29"/>
  <c r="BQ30"/>
  <c r="BQ31"/>
  <c r="BQ32"/>
  <c r="BQ33"/>
  <c r="BQ34"/>
  <c r="BQ35"/>
  <c r="BQ36"/>
  <c r="BQ37"/>
  <c r="BQ38"/>
  <c r="BQ39"/>
  <c r="BQ40"/>
  <c r="BQ27"/>
  <c r="BQ21"/>
  <c r="BQ22"/>
  <c r="BQ23"/>
  <c r="BQ24"/>
  <c r="BQ25"/>
  <c r="BQ26"/>
  <c r="BQ20"/>
  <c r="BQ13"/>
  <c r="BQ14"/>
  <c r="BQ15"/>
  <c r="BQ16"/>
  <c r="BQ17"/>
  <c r="BQ18"/>
  <c r="BQ19"/>
  <c r="BQ7"/>
  <c r="BQ8"/>
  <c r="BQ9"/>
  <c r="BQ10"/>
  <c r="BQ11"/>
  <c r="BQ12"/>
  <c r="BQ6"/>
  <c r="AO41"/>
  <c r="AA41"/>
  <c r="Y41"/>
  <c r="W41"/>
  <c r="X41"/>
  <c r="BT41"/>
  <c r="BL41"/>
  <c r="BK41"/>
  <c r="BJ41"/>
  <c r="BI41"/>
  <c r="BH41"/>
  <c r="BD41"/>
  <c r="BC41"/>
  <c r="BB41"/>
  <c r="AZ41"/>
  <c r="AY41"/>
  <c r="AX41"/>
  <c r="AW41"/>
  <c r="AV41"/>
  <c r="AU41"/>
  <c r="AT41"/>
  <c r="AN41"/>
  <c r="AL41"/>
  <c r="AK41"/>
  <c r="AE41"/>
  <c r="AB41"/>
  <c r="Z41"/>
  <c r="V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AC27"/>
  <c r="AC28"/>
  <c r="AC29"/>
  <c r="AC30"/>
  <c r="AC31"/>
  <c r="AC32"/>
  <c r="AC33"/>
  <c r="AC10"/>
  <c r="AC11"/>
  <c r="AC12"/>
  <c r="AC20"/>
  <c r="AC21"/>
  <c r="AC22"/>
  <c r="AC23"/>
  <c r="AC24"/>
  <c r="AC25"/>
  <c r="AC26"/>
  <c r="O98"/>
  <c r="P94"/>
  <c r="M93"/>
  <c r="R91"/>
  <c r="R92" s="1"/>
  <c r="R93" s="1"/>
  <c r="Q91"/>
  <c r="Q89"/>
  <c r="AO49"/>
  <c r="AN49"/>
  <c r="AL49"/>
  <c r="AK49"/>
  <c r="AE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AO48"/>
  <c r="AN48"/>
  <c r="AL48"/>
  <c r="AK48"/>
  <c r="AE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AX47"/>
  <c r="AO47"/>
  <c r="AN47"/>
  <c r="AL47"/>
  <c r="AK47"/>
  <c r="AE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AX46"/>
  <c r="AO46"/>
  <c r="AN46"/>
  <c r="AL46"/>
  <c r="AK46"/>
  <c r="AE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D46"/>
  <c r="C46"/>
  <c r="AO45"/>
  <c r="AN45"/>
  <c r="AL45"/>
  <c r="AK45"/>
  <c r="AE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F42"/>
  <c r="BS41"/>
  <c r="BR41"/>
  <c r="BP41"/>
  <c r="BO41"/>
  <c r="BN41"/>
  <c r="BM41"/>
  <c r="BG40"/>
  <c r="BE40"/>
  <c r="AR40"/>
  <c r="AQ40"/>
  <c r="BF40" s="1"/>
  <c r="AP40"/>
  <c r="AM40"/>
  <c r="AJ40"/>
  <c r="AI40"/>
  <c r="AH40"/>
  <c r="AG40"/>
  <c r="AF40"/>
  <c r="AD40"/>
  <c r="AC40"/>
  <c r="BG39"/>
  <c r="BE39"/>
  <c r="AR39"/>
  <c r="AQ39"/>
  <c r="BF39" s="1"/>
  <c r="AP39"/>
  <c r="AM39"/>
  <c r="AJ39"/>
  <c r="AI39"/>
  <c r="AH39"/>
  <c r="AG39"/>
  <c r="AF39"/>
  <c r="AD39"/>
  <c r="AC39"/>
  <c r="BG38"/>
  <c r="BE38"/>
  <c r="AR38"/>
  <c r="AQ38"/>
  <c r="BF38" s="1"/>
  <c r="AP38"/>
  <c r="AM38"/>
  <c r="AJ38"/>
  <c r="AI38"/>
  <c r="AH38"/>
  <c r="AG38"/>
  <c r="AF38"/>
  <c r="AD38"/>
  <c r="AC38"/>
  <c r="BG37"/>
  <c r="BE37"/>
  <c r="AR37"/>
  <c r="AQ37"/>
  <c r="BF37" s="1"/>
  <c r="AP37"/>
  <c r="AM37"/>
  <c r="AJ37"/>
  <c r="AI37"/>
  <c r="AH37"/>
  <c r="AG37"/>
  <c r="AF37"/>
  <c r="AD37"/>
  <c r="AC37"/>
  <c r="BG36"/>
  <c r="BE36"/>
  <c r="AR36"/>
  <c r="AQ36"/>
  <c r="BF36" s="1"/>
  <c r="AP36"/>
  <c r="AM36"/>
  <c r="AJ36"/>
  <c r="AI36"/>
  <c r="AH36"/>
  <c r="AG36"/>
  <c r="AF36"/>
  <c r="AD36"/>
  <c r="AC36"/>
  <c r="BG35"/>
  <c r="BE35"/>
  <c r="AR35"/>
  <c r="AQ35"/>
  <c r="BF35" s="1"/>
  <c r="AP35"/>
  <c r="AM35"/>
  <c r="AJ35"/>
  <c r="AI35"/>
  <c r="AH35"/>
  <c r="AG35"/>
  <c r="AF35"/>
  <c r="AD35"/>
  <c r="AC35"/>
  <c r="BG34"/>
  <c r="BE34"/>
  <c r="AR34"/>
  <c r="AQ34"/>
  <c r="BF34" s="1"/>
  <c r="AP34"/>
  <c r="AM34"/>
  <c r="AJ34"/>
  <c r="AI34"/>
  <c r="AH34"/>
  <c r="AG34"/>
  <c r="AF34"/>
  <c r="AD34"/>
  <c r="AC34"/>
  <c r="BG33"/>
  <c r="BE33"/>
  <c r="AR33"/>
  <c r="AQ33"/>
  <c r="BF33" s="1"/>
  <c r="AP33"/>
  <c r="AM33"/>
  <c r="AJ33"/>
  <c r="AI33"/>
  <c r="AH33"/>
  <c r="AG33"/>
  <c r="AF33"/>
  <c r="AD33"/>
  <c r="BG32"/>
  <c r="BE32"/>
  <c r="AR32"/>
  <c r="AQ32"/>
  <c r="BF32"/>
  <c r="AP32"/>
  <c r="AM32"/>
  <c r="AJ32"/>
  <c r="AI32"/>
  <c r="AH32"/>
  <c r="AG32"/>
  <c r="AF32"/>
  <c r="AD32"/>
  <c r="BG31"/>
  <c r="BE31"/>
  <c r="AR31"/>
  <c r="AQ31"/>
  <c r="BF31" s="1"/>
  <c r="AP31"/>
  <c r="AM31"/>
  <c r="AJ31"/>
  <c r="AI31"/>
  <c r="AH31"/>
  <c r="AG31"/>
  <c r="AF31"/>
  <c r="AD31"/>
  <c r="BG30"/>
  <c r="BE30"/>
  <c r="AR30"/>
  <c r="AQ30"/>
  <c r="BF30"/>
  <c r="AP30"/>
  <c r="AM30"/>
  <c r="AJ30"/>
  <c r="AI30"/>
  <c r="AH30"/>
  <c r="AG30"/>
  <c r="AF30"/>
  <c r="AD30"/>
  <c r="BG29"/>
  <c r="BE29"/>
  <c r="AR29"/>
  <c r="AQ29"/>
  <c r="BF29" s="1"/>
  <c r="AP29"/>
  <c r="AM29"/>
  <c r="AJ29"/>
  <c r="AI29"/>
  <c r="AH29"/>
  <c r="AG29"/>
  <c r="AF29"/>
  <c r="AD29"/>
  <c r="BG28"/>
  <c r="BE28"/>
  <c r="AR28"/>
  <c r="AQ28"/>
  <c r="BF27"/>
  <c r="AP28"/>
  <c r="AM28"/>
  <c r="AJ28"/>
  <c r="AI28"/>
  <c r="AH28"/>
  <c r="AG28"/>
  <c r="AF28"/>
  <c r="AD28"/>
  <c r="BG27"/>
  <c r="BE27"/>
  <c r="AR27"/>
  <c r="AQ27"/>
  <c r="AP27"/>
  <c r="AM27"/>
  <c r="AJ27"/>
  <c r="AI27"/>
  <c r="AH27"/>
  <c r="AG27"/>
  <c r="AF27"/>
  <c r="AD27"/>
  <c r="BG26"/>
  <c r="BE26"/>
  <c r="AR26"/>
  <c r="AQ26"/>
  <c r="BF26" s="1"/>
  <c r="AP26"/>
  <c r="AM26"/>
  <c r="AJ26"/>
  <c r="AI26"/>
  <c r="AH26"/>
  <c r="AG26"/>
  <c r="AF26"/>
  <c r="AD26"/>
  <c r="BG25"/>
  <c r="BE25"/>
  <c r="AR25"/>
  <c r="AQ25"/>
  <c r="BF25"/>
  <c r="AP25"/>
  <c r="AM25"/>
  <c r="AJ25"/>
  <c r="AI25"/>
  <c r="AH25"/>
  <c r="AG25"/>
  <c r="AF25"/>
  <c r="AD25"/>
  <c r="BG24"/>
  <c r="BE24"/>
  <c r="AR24"/>
  <c r="AQ24"/>
  <c r="BF24" s="1"/>
  <c r="AP24"/>
  <c r="AM24"/>
  <c r="AJ24"/>
  <c r="AI24"/>
  <c r="AH24"/>
  <c r="AG24"/>
  <c r="AF24"/>
  <c r="AD24"/>
  <c r="BG23"/>
  <c r="BE23"/>
  <c r="AR23"/>
  <c r="AQ23"/>
  <c r="BF23"/>
  <c r="AP23"/>
  <c r="AM23"/>
  <c r="AJ23"/>
  <c r="AI23"/>
  <c r="AH23"/>
  <c r="AG23"/>
  <c r="AF23"/>
  <c r="AD23"/>
  <c r="BG22"/>
  <c r="BE22"/>
  <c r="AR22"/>
  <c r="AQ22"/>
  <c r="BF22" s="1"/>
  <c r="AP22"/>
  <c r="AM22"/>
  <c r="AJ22"/>
  <c r="AI22"/>
  <c r="AH22"/>
  <c r="AG22"/>
  <c r="AF22"/>
  <c r="AD22"/>
  <c r="BG21"/>
  <c r="BE21"/>
  <c r="AR21"/>
  <c r="AQ21"/>
  <c r="BF21"/>
  <c r="AP21"/>
  <c r="AM21"/>
  <c r="AJ21"/>
  <c r="AI21"/>
  <c r="AH21"/>
  <c r="AG21"/>
  <c r="AF21"/>
  <c r="AD21"/>
  <c r="BG20"/>
  <c r="BE20"/>
  <c r="AR20"/>
  <c r="AQ20"/>
  <c r="BF20" s="1"/>
  <c r="AP20"/>
  <c r="AM20"/>
  <c r="AJ20"/>
  <c r="AI20"/>
  <c r="AH20"/>
  <c r="AG20"/>
  <c r="AF20"/>
  <c r="AF47" s="1"/>
  <c r="AD20"/>
  <c r="BG19"/>
  <c r="BE19"/>
  <c r="AR19"/>
  <c r="AQ19"/>
  <c r="BF19"/>
  <c r="AP19"/>
  <c r="AM19"/>
  <c r="AJ19"/>
  <c r="AI19"/>
  <c r="AH19"/>
  <c r="AG19"/>
  <c r="AF19"/>
  <c r="AD19"/>
  <c r="BG18"/>
  <c r="BE18"/>
  <c r="AR18"/>
  <c r="AQ18"/>
  <c r="BF18" s="1"/>
  <c r="AP18"/>
  <c r="AM18"/>
  <c r="AJ18"/>
  <c r="AI18"/>
  <c r="AH18"/>
  <c r="AG18"/>
  <c r="AF18"/>
  <c r="AD18"/>
  <c r="BG17"/>
  <c r="BE17"/>
  <c r="AR17"/>
  <c r="AQ17"/>
  <c r="BF17"/>
  <c r="AP17"/>
  <c r="AM17"/>
  <c r="AJ17"/>
  <c r="AI17"/>
  <c r="AH17"/>
  <c r="AG17"/>
  <c r="AF17"/>
  <c r="AD17"/>
  <c r="AD46" s="1"/>
  <c r="BG16"/>
  <c r="BE16"/>
  <c r="AR16"/>
  <c r="AQ16"/>
  <c r="BF16" s="1"/>
  <c r="AP16"/>
  <c r="AM16"/>
  <c r="AJ16"/>
  <c r="AI16"/>
  <c r="AH16"/>
  <c r="AG16"/>
  <c r="AF16"/>
  <c r="AD16"/>
  <c r="BG15"/>
  <c r="AR15"/>
  <c r="AQ15"/>
  <c r="BF15" s="1"/>
  <c r="AP15"/>
  <c r="AM15"/>
  <c r="AJ15"/>
  <c r="AI15"/>
  <c r="AH15"/>
  <c r="AG15"/>
  <c r="AF15"/>
  <c r="AD15"/>
  <c r="BG14"/>
  <c r="AR14"/>
  <c r="AQ14"/>
  <c r="BF14" s="1"/>
  <c r="AP14"/>
  <c r="AM14"/>
  <c r="AJ14"/>
  <c r="AI14"/>
  <c r="AH14"/>
  <c r="AG14"/>
  <c r="AF14"/>
  <c r="AD14"/>
  <c r="BG13"/>
  <c r="BE13"/>
  <c r="AR13"/>
  <c r="AQ13"/>
  <c r="AP13"/>
  <c r="AM13"/>
  <c r="AJ13"/>
  <c r="AJ46" s="1"/>
  <c r="AI13"/>
  <c r="AH13"/>
  <c r="AG13"/>
  <c r="AF13"/>
  <c r="AD13"/>
  <c r="BG12"/>
  <c r="BE12"/>
  <c r="AR12"/>
  <c r="AQ12"/>
  <c r="BF12"/>
  <c r="AP12"/>
  <c r="AM12"/>
  <c r="AJ12"/>
  <c r="AI12"/>
  <c r="AH12"/>
  <c r="AG12"/>
  <c r="AF12"/>
  <c r="AD12"/>
  <c r="BE11"/>
  <c r="AR11"/>
  <c r="AQ11"/>
  <c r="BF11"/>
  <c r="AP11"/>
  <c r="AM11"/>
  <c r="AJ11"/>
  <c r="AI11"/>
  <c r="AH11"/>
  <c r="AG11"/>
  <c r="AF11"/>
  <c r="AD11"/>
  <c r="BE10"/>
  <c r="AR10"/>
  <c r="AQ10"/>
  <c r="BF10"/>
  <c r="AP10"/>
  <c r="AM10"/>
  <c r="AM41" s="1"/>
  <c r="AQ41" s="1"/>
  <c r="BF41" s="1"/>
  <c r="AJ10"/>
  <c r="AJ41" s="1"/>
  <c r="AI10"/>
  <c r="AH10"/>
  <c r="AG10"/>
  <c r="AF10"/>
  <c r="AD10"/>
  <c r="AD41" s="1"/>
  <c r="BE9"/>
  <c r="AR9"/>
  <c r="AQ9"/>
  <c r="BF9"/>
  <c r="AP9"/>
  <c r="AM9"/>
  <c r="AJ9"/>
  <c r="AI9"/>
  <c r="AH9"/>
  <c r="AG9"/>
  <c r="AF9"/>
  <c r="AD9"/>
  <c r="AC9"/>
  <c r="BG8"/>
  <c r="BE8"/>
  <c r="AR8"/>
  <c r="AQ8"/>
  <c r="BF8"/>
  <c r="AP8"/>
  <c r="AM8"/>
  <c r="AJ8"/>
  <c r="AI8"/>
  <c r="AH8"/>
  <c r="AG8"/>
  <c r="AF8"/>
  <c r="AD8"/>
  <c r="AC8"/>
  <c r="BG7"/>
  <c r="BE7"/>
  <c r="AR7"/>
  <c r="AQ7"/>
  <c r="BF7"/>
  <c r="AP7"/>
  <c r="AM7"/>
  <c r="AJ7"/>
  <c r="AI7"/>
  <c r="AH7"/>
  <c r="AG7"/>
  <c r="AF7"/>
  <c r="AD7"/>
  <c r="AD45" s="1"/>
  <c r="AC7"/>
  <c r="BG6"/>
  <c r="BE6"/>
  <c r="AR6"/>
  <c r="AQ6"/>
  <c r="AP6"/>
  <c r="AM6"/>
  <c r="AJ6"/>
  <c r="AI6"/>
  <c r="AH6"/>
  <c r="AG6"/>
  <c r="AG45" s="1"/>
  <c r="AF6"/>
  <c r="AD6"/>
  <c r="AC6"/>
  <c r="AD49"/>
  <c r="AC49"/>
  <c r="AI49"/>
  <c r="AI48"/>
  <c r="AC48"/>
  <c r="AD48"/>
  <c r="AG47"/>
  <c r="AC47"/>
  <c r="BE44"/>
  <c r="AF49"/>
  <c r="AF46"/>
  <c r="AH41"/>
  <c r="AG41"/>
  <c r="AF41"/>
  <c r="AH48"/>
  <c r="AI41"/>
  <c r="N96"/>
  <c r="M98"/>
  <c r="AP41"/>
  <c r="AC41"/>
  <c r="AM45"/>
  <c r="AP45"/>
  <c r="AP46"/>
  <c r="BF28"/>
  <c r="AQ49"/>
  <c r="AM46"/>
  <c r="AM47"/>
  <c r="AF45"/>
  <c r="AH46"/>
  <c r="AJ47"/>
  <c r="AG48"/>
  <c r="AH49"/>
  <c r="AJ45"/>
  <c r="AG46"/>
  <c r="AC46"/>
  <c r="AH47"/>
  <c r="AQ48"/>
  <c r="AJ49"/>
  <c r="AQ45"/>
  <c r="BG41"/>
  <c r="AH45"/>
  <c r="AI46"/>
  <c r="AQ46"/>
  <c r="AD47"/>
  <c r="AI47"/>
  <c r="AF48"/>
  <c r="AJ48"/>
  <c r="AG49"/>
  <c r="AM48"/>
  <c r="AM49"/>
  <c r="AP47"/>
  <c r="BE41"/>
  <c r="AP48"/>
  <c r="AI45"/>
  <c r="AP49"/>
  <c r="BF13"/>
  <c r="AQ47"/>
  <c r="BF6"/>
  <c r="BT28" i="5"/>
  <c r="BG28"/>
  <c r="BE28"/>
  <c r="AD17"/>
  <c r="Q92"/>
  <c r="R92" s="1"/>
  <c r="R93" s="1"/>
  <c r="R94" s="1"/>
  <c r="O99"/>
  <c r="P95"/>
  <c r="M94"/>
  <c r="N97" s="1"/>
  <c r="M99" s="1"/>
  <c r="BE13"/>
  <c r="BE9"/>
  <c r="BE10"/>
  <c r="BE11"/>
  <c r="BE12"/>
  <c r="BQ6"/>
  <c r="BQ7"/>
  <c r="BQ8"/>
  <c r="BQ9"/>
  <c r="BQ10"/>
  <c r="BQ11"/>
  <c r="BQ12"/>
  <c r="BT6"/>
  <c r="BT7"/>
  <c r="BT8"/>
  <c r="BT9"/>
  <c r="BT10"/>
  <c r="BT11"/>
  <c r="BT12"/>
  <c r="BS41"/>
  <c r="BR41"/>
  <c r="BU41"/>
  <c r="BC41"/>
  <c r="BD41"/>
  <c r="BB41"/>
  <c r="AZ41"/>
  <c r="AV41"/>
  <c r="AW41"/>
  <c r="AX41"/>
  <c r="AY41"/>
  <c r="AU41"/>
  <c r="AT41"/>
  <c r="AO41"/>
  <c r="AN41"/>
  <c r="AL41"/>
  <c r="AK41"/>
  <c r="AE41"/>
  <c r="AB41"/>
  <c r="AA41"/>
  <c r="Z41"/>
  <c r="Y41"/>
  <c r="X41"/>
  <c r="W41"/>
  <c r="BE8"/>
  <c r="S41"/>
  <c r="T41"/>
  <c r="V41"/>
  <c r="R41"/>
  <c r="Q41"/>
  <c r="P41"/>
  <c r="O41"/>
  <c r="N41"/>
  <c r="M41"/>
  <c r="L41"/>
  <c r="K41"/>
  <c r="J41"/>
  <c r="I41"/>
  <c r="H41"/>
  <c r="F41"/>
  <c r="G41"/>
  <c r="E41"/>
  <c r="D41"/>
  <c r="C41"/>
  <c r="BG7"/>
  <c r="BG8"/>
  <c r="BE7"/>
  <c r="BE24"/>
  <c r="BE25"/>
  <c r="BE26"/>
  <c r="BE27"/>
  <c r="BG12"/>
  <c r="AR12"/>
  <c r="AQ12"/>
  <c r="BF12" s="1"/>
  <c r="AP12"/>
  <c r="AM12"/>
  <c r="AJ12"/>
  <c r="AI12"/>
  <c r="AH12"/>
  <c r="AG12"/>
  <c r="AF12"/>
  <c r="AD12"/>
  <c r="AC12"/>
  <c r="AR11"/>
  <c r="AQ11"/>
  <c r="BF11" s="1"/>
  <c r="AP11"/>
  <c r="AM11"/>
  <c r="AJ11"/>
  <c r="AI11"/>
  <c r="AH11"/>
  <c r="AG11"/>
  <c r="AF11"/>
  <c r="AD11"/>
  <c r="AR10"/>
  <c r="AQ10"/>
  <c r="BF10"/>
  <c r="AP10"/>
  <c r="AM10"/>
  <c r="AJ10"/>
  <c r="AI10"/>
  <c r="AH10"/>
  <c r="AG10"/>
  <c r="AF10"/>
  <c r="AD10"/>
  <c r="AR9"/>
  <c r="AQ9"/>
  <c r="BF9" s="1"/>
  <c r="AP9"/>
  <c r="AM9"/>
  <c r="AJ9"/>
  <c r="AI9"/>
  <c r="AH9"/>
  <c r="AG9"/>
  <c r="AF9"/>
  <c r="AD9"/>
  <c r="AC9"/>
  <c r="AR8"/>
  <c r="AQ8"/>
  <c r="BF8" s="1"/>
  <c r="AP8"/>
  <c r="AM8"/>
  <c r="AJ8"/>
  <c r="AI8"/>
  <c r="AH8"/>
  <c r="AG8"/>
  <c r="AF8"/>
  <c r="AD8"/>
  <c r="AC8"/>
  <c r="AR7"/>
  <c r="AQ7"/>
  <c r="BF7" s="1"/>
  <c r="AP7"/>
  <c r="AM7"/>
  <c r="AJ7"/>
  <c r="AI7"/>
  <c r="AH7"/>
  <c r="AG7"/>
  <c r="AF7"/>
  <c r="AD7"/>
  <c r="AC7"/>
  <c r="BG6"/>
  <c r="BE6"/>
  <c r="AR6"/>
  <c r="AQ6"/>
  <c r="BF6" s="1"/>
  <c r="AP6"/>
  <c r="AM6"/>
  <c r="AJ6"/>
  <c r="AI6"/>
  <c r="AH6"/>
  <c r="AG6"/>
  <c r="AF6"/>
  <c r="AD6"/>
  <c r="AC6"/>
  <c r="AO49"/>
  <c r="AN49"/>
  <c r="AL49"/>
  <c r="AK49"/>
  <c r="AE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AO48"/>
  <c r="AN48"/>
  <c r="AL48"/>
  <c r="AK48"/>
  <c r="AE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AX47"/>
  <c r="AO47"/>
  <c r="AN47"/>
  <c r="AL47"/>
  <c r="AK47"/>
  <c r="AE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AX46"/>
  <c r="AO46"/>
  <c r="AN46"/>
  <c r="AL46"/>
  <c r="AK46"/>
  <c r="AE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D46"/>
  <c r="C46"/>
  <c r="AO45"/>
  <c r="AN45"/>
  <c r="AL45"/>
  <c r="AK45"/>
  <c r="AE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F42"/>
  <c r="BP41"/>
  <c r="BO41"/>
  <c r="BN41"/>
  <c r="BM41"/>
  <c r="BL41"/>
  <c r="BK41"/>
  <c r="BJ41"/>
  <c r="BI41"/>
  <c r="BH41"/>
  <c r="BG40"/>
  <c r="BE40"/>
  <c r="AR40"/>
  <c r="AQ40"/>
  <c r="BF40"/>
  <c r="AP40"/>
  <c r="AM40"/>
  <c r="AJ40"/>
  <c r="AI40"/>
  <c r="AH40"/>
  <c r="AG40"/>
  <c r="AF40"/>
  <c r="AD40"/>
  <c r="AC40"/>
  <c r="BG39"/>
  <c r="BE39"/>
  <c r="AR39"/>
  <c r="AQ39"/>
  <c r="BF39"/>
  <c r="AP39"/>
  <c r="AM39"/>
  <c r="AJ39"/>
  <c r="AI39"/>
  <c r="AH39"/>
  <c r="AG39"/>
  <c r="AF39"/>
  <c r="AD39"/>
  <c r="AC39"/>
  <c r="BG38"/>
  <c r="BE38"/>
  <c r="AR38"/>
  <c r="AQ38"/>
  <c r="BF38"/>
  <c r="AP38"/>
  <c r="AM38"/>
  <c r="AJ38"/>
  <c r="AI38"/>
  <c r="AH38"/>
  <c r="AG38"/>
  <c r="AF38"/>
  <c r="AD38"/>
  <c r="AC38"/>
  <c r="BG37"/>
  <c r="BE37"/>
  <c r="AR37"/>
  <c r="AQ37"/>
  <c r="BF37"/>
  <c r="AP37"/>
  <c r="AM37"/>
  <c r="AJ37"/>
  <c r="AI37"/>
  <c r="AH37"/>
  <c r="AG37"/>
  <c r="AF37"/>
  <c r="AD37"/>
  <c r="AC37"/>
  <c r="BG36"/>
  <c r="BE36"/>
  <c r="AR36"/>
  <c r="AQ36"/>
  <c r="BF36"/>
  <c r="AP36"/>
  <c r="AM36"/>
  <c r="AJ36"/>
  <c r="AI36"/>
  <c r="AH36"/>
  <c r="AG36"/>
  <c r="AF36"/>
  <c r="AD36"/>
  <c r="AC36"/>
  <c r="BG35"/>
  <c r="BE35"/>
  <c r="AR35"/>
  <c r="AQ35"/>
  <c r="BF35"/>
  <c r="AP35"/>
  <c r="AM35"/>
  <c r="AJ35"/>
  <c r="AI35"/>
  <c r="AH35"/>
  <c r="AG35"/>
  <c r="AF35"/>
  <c r="AD35"/>
  <c r="AC35"/>
  <c r="BG34"/>
  <c r="BE34"/>
  <c r="AR34"/>
  <c r="AQ34"/>
  <c r="BF34"/>
  <c r="AP34"/>
  <c r="AM34"/>
  <c r="AJ34"/>
  <c r="AI34"/>
  <c r="AH34"/>
  <c r="AG34"/>
  <c r="AF34"/>
  <c r="AD34"/>
  <c r="AC34"/>
  <c r="BG33"/>
  <c r="BE33"/>
  <c r="AR33"/>
  <c r="AQ33"/>
  <c r="BF33"/>
  <c r="AP33"/>
  <c r="AM33"/>
  <c r="AJ33"/>
  <c r="AI33"/>
  <c r="AH33"/>
  <c r="AG33"/>
  <c r="AF33"/>
  <c r="AD33"/>
  <c r="AC33"/>
  <c r="BG32"/>
  <c r="BE32"/>
  <c r="AR32"/>
  <c r="AQ32"/>
  <c r="BF32"/>
  <c r="AP32"/>
  <c r="AM32"/>
  <c r="AJ32"/>
  <c r="AI32"/>
  <c r="AH32"/>
  <c r="AG32"/>
  <c r="AF32"/>
  <c r="AD32"/>
  <c r="AC32"/>
  <c r="BG31"/>
  <c r="BE31"/>
  <c r="AR31"/>
  <c r="AQ31"/>
  <c r="BF31"/>
  <c r="AP31"/>
  <c r="AM31"/>
  <c r="AJ31"/>
  <c r="AI31"/>
  <c r="AH31"/>
  <c r="AG31"/>
  <c r="AF31"/>
  <c r="AD31"/>
  <c r="AC31"/>
  <c r="BG30"/>
  <c r="BE30"/>
  <c r="AR30"/>
  <c r="AQ30"/>
  <c r="BF30"/>
  <c r="AP30"/>
  <c r="AM30"/>
  <c r="AJ30"/>
  <c r="AI30"/>
  <c r="AH30"/>
  <c r="AG30"/>
  <c r="AF30"/>
  <c r="AD30"/>
  <c r="AC30"/>
  <c r="BT29"/>
  <c r="BG29"/>
  <c r="BE29"/>
  <c r="AR29"/>
  <c r="AQ29"/>
  <c r="AP29"/>
  <c r="AM29"/>
  <c r="AJ29"/>
  <c r="AI29"/>
  <c r="AH29"/>
  <c r="AG29"/>
  <c r="AF29"/>
  <c r="AD29"/>
  <c r="AC29"/>
  <c r="BT27"/>
  <c r="BG27"/>
  <c r="AR28"/>
  <c r="AQ28"/>
  <c r="BF27"/>
  <c r="AP28"/>
  <c r="AM28"/>
  <c r="AJ28"/>
  <c r="AI28"/>
  <c r="AH28"/>
  <c r="AG28"/>
  <c r="AF28"/>
  <c r="AD28"/>
  <c r="AC28"/>
  <c r="AR27"/>
  <c r="AQ27"/>
  <c r="AP27"/>
  <c r="AM27"/>
  <c r="AJ27"/>
  <c r="AJ48" s="1"/>
  <c r="AI27"/>
  <c r="AH27"/>
  <c r="AG27"/>
  <c r="AF27"/>
  <c r="AD27"/>
  <c r="AC27"/>
  <c r="AC48" s="1"/>
  <c r="BT26"/>
  <c r="BG26"/>
  <c r="AR26"/>
  <c r="AQ26"/>
  <c r="BF26" s="1"/>
  <c r="AP26"/>
  <c r="AM26"/>
  <c r="AJ26"/>
  <c r="AI26"/>
  <c r="AH26"/>
  <c r="AG26"/>
  <c r="AF26"/>
  <c r="AD26"/>
  <c r="AC26"/>
  <c r="BT25"/>
  <c r="BG25"/>
  <c r="AR25"/>
  <c r="AQ25"/>
  <c r="BF25" s="1"/>
  <c r="AP25"/>
  <c r="AM25"/>
  <c r="AJ25"/>
  <c r="AI25"/>
  <c r="AH25"/>
  <c r="AG25"/>
  <c r="AF25"/>
  <c r="AD25"/>
  <c r="AC25"/>
  <c r="BT24"/>
  <c r="BG24"/>
  <c r="AR24"/>
  <c r="AQ24"/>
  <c r="BF24" s="1"/>
  <c r="AP24"/>
  <c r="AM24"/>
  <c r="AJ24"/>
  <c r="AI24"/>
  <c r="AH24"/>
  <c r="AG24"/>
  <c r="AF24"/>
  <c r="AD24"/>
  <c r="AC24"/>
  <c r="BT23"/>
  <c r="BQ23"/>
  <c r="BG23"/>
  <c r="BE23"/>
  <c r="AR23"/>
  <c r="AQ23"/>
  <c r="BF23" s="1"/>
  <c r="AP23"/>
  <c r="AM23"/>
  <c r="AJ23"/>
  <c r="AI23"/>
  <c r="AH23"/>
  <c r="AG23"/>
  <c r="AF23"/>
  <c r="AD23"/>
  <c r="AC23"/>
  <c r="BT22"/>
  <c r="BQ22"/>
  <c r="BG22"/>
  <c r="BE22"/>
  <c r="AR22"/>
  <c r="AQ22"/>
  <c r="BF22" s="1"/>
  <c r="AP22"/>
  <c r="AM22"/>
  <c r="AJ22"/>
  <c r="AI22"/>
  <c r="AH22"/>
  <c r="AG22"/>
  <c r="AF22"/>
  <c r="AD22"/>
  <c r="AC22"/>
  <c r="BT21"/>
  <c r="BQ21"/>
  <c r="BG21"/>
  <c r="BE21"/>
  <c r="AR21"/>
  <c r="AQ21"/>
  <c r="BF21" s="1"/>
  <c r="AP21"/>
  <c r="AM21"/>
  <c r="AJ21"/>
  <c r="AI21"/>
  <c r="AH21"/>
  <c r="AG21"/>
  <c r="AF21"/>
  <c r="AD21"/>
  <c r="AC21"/>
  <c r="BT20"/>
  <c r="BQ20"/>
  <c r="BG20"/>
  <c r="BE20"/>
  <c r="AR20"/>
  <c r="AQ20"/>
  <c r="BF20" s="1"/>
  <c r="AP20"/>
  <c r="AM20"/>
  <c r="AJ20"/>
  <c r="AI20"/>
  <c r="AH20"/>
  <c r="AG20"/>
  <c r="AF20"/>
  <c r="AF47" s="1"/>
  <c r="AD20"/>
  <c r="AC20"/>
  <c r="AC47" s="1"/>
  <c r="BT19"/>
  <c r="BQ19"/>
  <c r="BG19"/>
  <c r="BE19"/>
  <c r="AR19"/>
  <c r="AQ19"/>
  <c r="BF19" s="1"/>
  <c r="AP19"/>
  <c r="AM19"/>
  <c r="AJ19"/>
  <c r="AI19"/>
  <c r="AH19"/>
  <c r="AG19"/>
  <c r="AF19"/>
  <c r="AD19"/>
  <c r="AC19"/>
  <c r="BT18"/>
  <c r="BQ18"/>
  <c r="BG18"/>
  <c r="BE18"/>
  <c r="AR18"/>
  <c r="AQ18"/>
  <c r="BF18" s="1"/>
  <c r="AP18"/>
  <c r="AM18"/>
  <c r="AJ18"/>
  <c r="AI18"/>
  <c r="AH18"/>
  <c r="AG18"/>
  <c r="AF18"/>
  <c r="AD18"/>
  <c r="AC18"/>
  <c r="BT17"/>
  <c r="BQ17"/>
  <c r="BG17"/>
  <c r="BE17"/>
  <c r="AR17"/>
  <c r="AQ17"/>
  <c r="BF17" s="1"/>
  <c r="AP17"/>
  <c r="AM17"/>
  <c r="AJ17"/>
  <c r="AI17"/>
  <c r="AH17"/>
  <c r="AG17"/>
  <c r="AF17"/>
  <c r="AC17"/>
  <c r="BT16"/>
  <c r="BQ16"/>
  <c r="BG16"/>
  <c r="BE16"/>
  <c r="AR16"/>
  <c r="AQ16"/>
  <c r="BF16"/>
  <c r="AP16"/>
  <c r="AM16"/>
  <c r="AJ16"/>
  <c r="AI16"/>
  <c r="AH16"/>
  <c r="AG16"/>
  <c r="AF16"/>
  <c r="AD16"/>
  <c r="BT15"/>
  <c r="BQ15"/>
  <c r="BG15"/>
  <c r="AR15"/>
  <c r="AQ15"/>
  <c r="BF15"/>
  <c r="AP15"/>
  <c r="AM15"/>
  <c r="AJ15"/>
  <c r="AI15"/>
  <c r="AH15"/>
  <c r="AG15"/>
  <c r="AF15"/>
  <c r="AD15"/>
  <c r="AC15"/>
  <c r="BT14"/>
  <c r="BQ14"/>
  <c r="BG14"/>
  <c r="AR14"/>
  <c r="AQ14"/>
  <c r="BF14" s="1"/>
  <c r="AP14"/>
  <c r="AP41" s="1"/>
  <c r="AM14"/>
  <c r="AJ14"/>
  <c r="AJ46" s="1"/>
  <c r="AI14"/>
  <c r="AH14"/>
  <c r="AG14"/>
  <c r="AF14"/>
  <c r="AF41" s="1"/>
  <c r="AD14"/>
  <c r="AC14"/>
  <c r="BT13"/>
  <c r="BQ13"/>
  <c r="BG13"/>
  <c r="BG41" s="1"/>
  <c r="AR13"/>
  <c r="AQ13"/>
  <c r="BF13"/>
  <c r="AP13"/>
  <c r="AM13"/>
  <c r="AM41" s="1"/>
  <c r="AQ41" s="1"/>
  <c r="BF41" s="1"/>
  <c r="AJ13"/>
  <c r="AI13"/>
  <c r="AH13"/>
  <c r="AG13"/>
  <c r="AF13"/>
  <c r="AD13"/>
  <c r="AD46" s="1"/>
  <c r="AG45"/>
  <c r="AC42" i="4"/>
  <c r="AC43"/>
  <c r="AC44"/>
  <c r="AC45"/>
  <c r="AC46"/>
  <c r="AC47"/>
  <c r="AC35"/>
  <c r="AC36"/>
  <c r="AC37"/>
  <c r="AC38"/>
  <c r="AC39"/>
  <c r="AC40"/>
  <c r="AC41"/>
  <c r="BG41"/>
  <c r="BE41"/>
  <c r="BG40"/>
  <c r="BE40"/>
  <c r="BG39"/>
  <c r="BE39"/>
  <c r="AQ39"/>
  <c r="BF39"/>
  <c r="AC49" i="5"/>
  <c r="BF29"/>
  <c r="BF28"/>
  <c r="AD49"/>
  <c r="AI49"/>
  <c r="AD48"/>
  <c r="AP48"/>
  <c r="AI47"/>
  <c r="AD47"/>
  <c r="AP46"/>
  <c r="AI45"/>
  <c r="AI41"/>
  <c r="AG41"/>
  <c r="AJ45"/>
  <c r="AJ41"/>
  <c r="AF46"/>
  <c r="AM46"/>
  <c r="AM47"/>
  <c r="AH45"/>
  <c r="AF45"/>
  <c r="AH48"/>
  <c r="AP49"/>
  <c r="AD45"/>
  <c r="AG46"/>
  <c r="AG48"/>
  <c r="AH49"/>
  <c r="AC46"/>
  <c r="AH47"/>
  <c r="AH46"/>
  <c r="AG47"/>
  <c r="AF48"/>
  <c r="AG49"/>
  <c r="BE44"/>
  <c r="AM48"/>
  <c r="AM49"/>
  <c r="AJ47"/>
  <c r="AI48"/>
  <c r="AF49"/>
  <c r="AJ49"/>
  <c r="AP47"/>
  <c r="AC41"/>
  <c r="AI46"/>
  <c r="AH41"/>
  <c r="BE41"/>
  <c r="AM45"/>
  <c r="AP45"/>
  <c r="AQ47"/>
  <c r="AQ49"/>
  <c r="AQ45"/>
  <c r="AQ48"/>
  <c r="P48" i="4"/>
  <c r="N48"/>
  <c r="M48"/>
  <c r="L48"/>
  <c r="BG38"/>
  <c r="BE38"/>
  <c r="AR42"/>
  <c r="AR43"/>
  <c r="AR44"/>
  <c r="AR45"/>
  <c r="AR46"/>
  <c r="AR47"/>
  <c r="AR36"/>
  <c r="AR37"/>
  <c r="AR38"/>
  <c r="AR39"/>
  <c r="AR40"/>
  <c r="AQ38"/>
  <c r="BF38" s="1"/>
  <c r="BG37"/>
  <c r="BE37"/>
  <c r="BG36"/>
  <c r="BE36"/>
  <c r="BG35"/>
  <c r="BE35"/>
  <c r="BW34"/>
  <c r="BG34"/>
  <c r="BE34"/>
  <c r="AC33"/>
  <c r="AC34"/>
  <c r="AC18"/>
  <c r="AC19"/>
  <c r="AC20"/>
  <c r="AC21"/>
  <c r="AC22"/>
  <c r="AC23"/>
  <c r="AC24"/>
  <c r="AC25"/>
  <c r="AC26"/>
  <c r="AC27"/>
  <c r="AC28"/>
  <c r="AC29"/>
  <c r="AC30"/>
  <c r="AC31"/>
  <c r="AC32"/>
  <c r="AC17"/>
  <c r="BV24"/>
  <c r="BV25"/>
  <c r="BV26"/>
  <c r="BV27"/>
  <c r="BV28"/>
  <c r="BV29"/>
  <c r="AD34"/>
  <c r="AD35"/>
  <c r="AD36"/>
  <c r="AD37"/>
  <c r="AD38"/>
  <c r="AD39"/>
  <c r="AD40"/>
  <c r="AF34"/>
  <c r="AG34"/>
  <c r="AH34"/>
  <c r="AI34"/>
  <c r="AJ34"/>
  <c r="AF35"/>
  <c r="AG35"/>
  <c r="AH35"/>
  <c r="AI35"/>
  <c r="AJ35"/>
  <c r="AF36"/>
  <c r="AG36"/>
  <c r="AH36"/>
  <c r="AI36"/>
  <c r="AJ36"/>
  <c r="AF37"/>
  <c r="AG37"/>
  <c r="AH37"/>
  <c r="AI37"/>
  <c r="AJ37"/>
  <c r="AF38"/>
  <c r="AG38"/>
  <c r="AH38"/>
  <c r="AI38"/>
  <c r="AJ38"/>
  <c r="AF39"/>
  <c r="AG39"/>
  <c r="AH39"/>
  <c r="AI39"/>
  <c r="AJ39"/>
  <c r="AF40"/>
  <c r="AG40"/>
  <c r="AH40"/>
  <c r="AI40"/>
  <c r="AJ40"/>
  <c r="AF41"/>
  <c r="AG41"/>
  <c r="AH41"/>
  <c r="AI41"/>
  <c r="AJ41"/>
  <c r="BW28"/>
  <c r="BW29"/>
  <c r="BW30"/>
  <c r="BW31"/>
  <c r="BW32"/>
  <c r="BW33"/>
  <c r="BE29"/>
  <c r="BE30"/>
  <c r="BE31"/>
  <c r="BE32"/>
  <c r="BE33"/>
  <c r="BG28"/>
  <c r="BG29"/>
  <c r="BG30"/>
  <c r="BG31"/>
  <c r="BG32"/>
  <c r="BG33"/>
  <c r="BE28"/>
  <c r="BW27"/>
  <c r="BE27"/>
  <c r="BG27"/>
  <c r="V48"/>
  <c r="S48"/>
  <c r="T48"/>
  <c r="R48"/>
  <c r="G48"/>
  <c r="F48"/>
  <c r="Q48"/>
  <c r="O48"/>
  <c r="K48"/>
  <c r="J48"/>
  <c r="I48"/>
  <c r="H48"/>
  <c r="E48"/>
  <c r="D48"/>
  <c r="C48"/>
  <c r="BE26"/>
  <c r="BG26"/>
  <c r="BG25"/>
  <c r="BG24"/>
  <c r="BS6"/>
  <c r="BS7"/>
  <c r="BS8"/>
  <c r="BS9"/>
  <c r="BS10"/>
  <c r="BS11"/>
  <c r="BS12"/>
  <c r="BS23"/>
  <c r="BS14"/>
  <c r="BS15"/>
  <c r="BS16"/>
  <c r="BS17"/>
  <c r="BS18"/>
  <c r="BS19"/>
  <c r="BS20"/>
  <c r="BS21"/>
  <c r="BS22"/>
  <c r="BS13"/>
  <c r="BV12"/>
  <c r="BV13"/>
  <c r="BV14"/>
  <c r="BV15"/>
  <c r="BV16"/>
  <c r="BV17"/>
  <c r="BV18"/>
  <c r="BV19"/>
  <c r="BV20"/>
  <c r="BV21"/>
  <c r="BV22"/>
  <c r="BV23"/>
  <c r="BG23"/>
  <c r="BE23"/>
  <c r="AP35"/>
  <c r="AP36"/>
  <c r="AP37"/>
  <c r="AP38"/>
  <c r="AP39"/>
  <c r="AP40"/>
  <c r="AP34"/>
  <c r="AQ34"/>
  <c r="BF34"/>
  <c r="AR34"/>
  <c r="AQ35"/>
  <c r="BF35" s="1"/>
  <c r="AR35"/>
  <c r="AQ36"/>
  <c r="BF36"/>
  <c r="AQ37"/>
  <c r="BF37"/>
  <c r="AQ40"/>
  <c r="BF40"/>
  <c r="AM34"/>
  <c r="AM35"/>
  <c r="AM36"/>
  <c r="AM37"/>
  <c r="AM38"/>
  <c r="AM39"/>
  <c r="AM40"/>
  <c r="BG22"/>
  <c r="BE22"/>
  <c r="BG21"/>
  <c r="BE21"/>
  <c r="BG20"/>
  <c r="BE20"/>
  <c r="BG19"/>
  <c r="BG18"/>
  <c r="AO48"/>
  <c r="AN48"/>
  <c r="AL48"/>
  <c r="AK48"/>
  <c r="AQ17"/>
  <c r="BE17"/>
  <c r="BE18"/>
  <c r="BE19"/>
  <c r="BE16"/>
  <c r="BG17"/>
  <c r="AD17"/>
  <c r="AD18"/>
  <c r="AD19"/>
  <c r="AF17"/>
  <c r="AF16"/>
  <c r="BW11"/>
  <c r="BW12"/>
  <c r="BW13"/>
  <c r="BW14"/>
  <c r="BW15"/>
  <c r="BW16"/>
  <c r="BW6"/>
  <c r="BW7"/>
  <c r="BW8"/>
  <c r="BW9"/>
  <c r="BG10"/>
  <c r="BG11"/>
  <c r="BG12"/>
  <c r="BG13"/>
  <c r="BG48" s="1"/>
  <c r="BG14"/>
  <c r="BG15"/>
  <c r="BG16"/>
  <c r="BG6"/>
  <c r="BG7"/>
  <c r="BG8"/>
  <c r="AD16"/>
  <c r="AC14"/>
  <c r="AC15"/>
  <c r="AR14"/>
  <c r="AF14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E56"/>
  <c r="AK56"/>
  <c r="AL56"/>
  <c r="AN56"/>
  <c r="AO56"/>
  <c r="BG9"/>
  <c r="AG11"/>
  <c r="AG10"/>
  <c r="AG9"/>
  <c r="AG8"/>
  <c r="AG7"/>
  <c r="AG6"/>
  <c r="AO57"/>
  <c r="AN57"/>
  <c r="AL57"/>
  <c r="AK57"/>
  <c r="AE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D57"/>
  <c r="C57"/>
  <c r="AO55"/>
  <c r="AN55"/>
  <c r="AL55"/>
  <c r="AK55"/>
  <c r="AE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C55"/>
  <c r="AX54"/>
  <c r="AO54"/>
  <c r="AN54"/>
  <c r="AL54"/>
  <c r="AK54"/>
  <c r="AE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C54"/>
  <c r="AX53"/>
  <c r="AO53"/>
  <c r="AN53"/>
  <c r="AL53"/>
  <c r="AK53"/>
  <c r="AE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D53"/>
  <c r="C53"/>
  <c r="AO52"/>
  <c r="AN52"/>
  <c r="AL52"/>
  <c r="AK52"/>
  <c r="AJ52"/>
  <c r="AH52"/>
  <c r="AF52"/>
  <c r="AE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BE51"/>
  <c r="BF49"/>
  <c r="CB48"/>
  <c r="CA48"/>
  <c r="BY48"/>
  <c r="BX48"/>
  <c r="BU48"/>
  <c r="BT48"/>
  <c r="BR48"/>
  <c r="BQ48"/>
  <c r="BP48"/>
  <c r="BO48"/>
  <c r="BN48"/>
  <c r="BM48"/>
  <c r="BL48"/>
  <c r="BK48"/>
  <c r="BJ48"/>
  <c r="BI48"/>
  <c r="BH48"/>
  <c r="BD48"/>
  <c r="BC48"/>
  <c r="BB48"/>
  <c r="AZ48"/>
  <c r="AY48"/>
  <c r="AX48"/>
  <c r="AW48"/>
  <c r="AV48"/>
  <c r="AU48"/>
  <c r="AT48"/>
  <c r="AE48"/>
  <c r="AB48"/>
  <c r="AA48"/>
  <c r="Z48"/>
  <c r="Y48"/>
  <c r="X48"/>
  <c r="W48"/>
  <c r="BW47"/>
  <c r="BG47"/>
  <c r="AQ47"/>
  <c r="BF47"/>
  <c r="AP47"/>
  <c r="AM47"/>
  <c r="AJ47"/>
  <c r="AI47"/>
  <c r="AH47"/>
  <c r="AG47"/>
  <c r="AF47"/>
  <c r="AD47"/>
  <c r="AQ46"/>
  <c r="BF46"/>
  <c r="AP46"/>
  <c r="AM46"/>
  <c r="AJ46"/>
  <c r="AI46"/>
  <c r="AH46"/>
  <c r="AG46"/>
  <c r="AF46"/>
  <c r="AD46"/>
  <c r="AQ45"/>
  <c r="BF45"/>
  <c r="AP45"/>
  <c r="AM45"/>
  <c r="AJ45"/>
  <c r="AI45"/>
  <c r="AH45"/>
  <c r="AG45"/>
  <c r="AF45"/>
  <c r="AD45"/>
  <c r="AQ44"/>
  <c r="BF44" s="1"/>
  <c r="AP44"/>
  <c r="AM44"/>
  <c r="AJ44"/>
  <c r="AI44"/>
  <c r="AH44"/>
  <c r="AG44"/>
  <c r="AF44"/>
  <c r="AD44"/>
  <c r="AQ43"/>
  <c r="BF43" s="1"/>
  <c r="AP43"/>
  <c r="AM43"/>
  <c r="AJ43"/>
  <c r="AI43"/>
  <c r="AH43"/>
  <c r="AG43"/>
  <c r="AF43"/>
  <c r="AD43"/>
  <c r="AQ42"/>
  <c r="BF42" s="1"/>
  <c r="AP42"/>
  <c r="AM42"/>
  <c r="AJ42"/>
  <c r="AI42"/>
  <c r="AH42"/>
  <c r="AG42"/>
  <c r="AF42"/>
  <c r="AD42"/>
  <c r="AR41"/>
  <c r="AQ41"/>
  <c r="BF41"/>
  <c r="AP41"/>
  <c r="AM41"/>
  <c r="AD41"/>
  <c r="AD57"/>
  <c r="AR33"/>
  <c r="AQ33"/>
  <c r="BF33" s="1"/>
  <c r="AP33"/>
  <c r="AM33"/>
  <c r="AJ33"/>
  <c r="AI33"/>
  <c r="AH33"/>
  <c r="AG33"/>
  <c r="AF33"/>
  <c r="AD33"/>
  <c r="AR32"/>
  <c r="AQ32"/>
  <c r="BF32"/>
  <c r="AP32"/>
  <c r="AM32"/>
  <c r="AJ32"/>
  <c r="AI32"/>
  <c r="AH32"/>
  <c r="AG32"/>
  <c r="AF32"/>
  <c r="AD32"/>
  <c r="AR31"/>
  <c r="AQ31"/>
  <c r="BF31" s="1"/>
  <c r="AP31"/>
  <c r="AM31"/>
  <c r="AJ31"/>
  <c r="AI31"/>
  <c r="AH31"/>
  <c r="AG31"/>
  <c r="AF31"/>
  <c r="AD31"/>
  <c r="AR30"/>
  <c r="AQ30"/>
  <c r="BF30"/>
  <c r="AP30"/>
  <c r="AM30"/>
  <c r="AJ30"/>
  <c r="AI30"/>
  <c r="AH30"/>
  <c r="AG30"/>
  <c r="AF30"/>
  <c r="AD30"/>
  <c r="AR29"/>
  <c r="AQ29"/>
  <c r="BF29" s="1"/>
  <c r="AP29"/>
  <c r="AM29"/>
  <c r="AJ29"/>
  <c r="AI29"/>
  <c r="AH29"/>
  <c r="AG29"/>
  <c r="AF29"/>
  <c r="AD29"/>
  <c r="AR28"/>
  <c r="AQ28"/>
  <c r="BF28"/>
  <c r="AP28"/>
  <c r="AM28"/>
  <c r="AJ28"/>
  <c r="AI28"/>
  <c r="AI57" s="1"/>
  <c r="AH28"/>
  <c r="AH56" s="1"/>
  <c r="AG28"/>
  <c r="AF28"/>
  <c r="AD28"/>
  <c r="AR27"/>
  <c r="AQ27"/>
  <c r="AP27"/>
  <c r="AM27"/>
  <c r="AJ27"/>
  <c r="AI27"/>
  <c r="AH27"/>
  <c r="AG27"/>
  <c r="AF27"/>
  <c r="AF55" s="1"/>
  <c r="AD27"/>
  <c r="AD55"/>
  <c r="AR26"/>
  <c r="AQ26"/>
  <c r="BF26" s="1"/>
  <c r="AP26"/>
  <c r="AM26"/>
  <c r="AJ26"/>
  <c r="AI26"/>
  <c r="AH26"/>
  <c r="AG26"/>
  <c r="AF26"/>
  <c r="AD26"/>
  <c r="AR25"/>
  <c r="AQ25"/>
  <c r="BF25"/>
  <c r="AP25"/>
  <c r="AM25"/>
  <c r="AJ25"/>
  <c r="AI25"/>
  <c r="AH25"/>
  <c r="AG25"/>
  <c r="AF25"/>
  <c r="AD25"/>
  <c r="AR24"/>
  <c r="AQ24"/>
  <c r="BF24" s="1"/>
  <c r="AP24"/>
  <c r="AM24"/>
  <c r="AJ24"/>
  <c r="AI24"/>
  <c r="AH24"/>
  <c r="AG24"/>
  <c r="AF24"/>
  <c r="AD24"/>
  <c r="AR23"/>
  <c r="AQ23"/>
  <c r="BF23"/>
  <c r="AP23"/>
  <c r="AM23"/>
  <c r="AJ23"/>
  <c r="AI23"/>
  <c r="AH23"/>
  <c r="AG23"/>
  <c r="AF23"/>
  <c r="AD23"/>
  <c r="AR22"/>
  <c r="AQ22"/>
  <c r="BF22" s="1"/>
  <c r="AP22"/>
  <c r="AM22"/>
  <c r="AJ22"/>
  <c r="AI22"/>
  <c r="AH22"/>
  <c r="AH54" s="1"/>
  <c r="AG22"/>
  <c r="AF22"/>
  <c r="AD22"/>
  <c r="AR21"/>
  <c r="AQ21"/>
  <c r="BF21"/>
  <c r="AP21"/>
  <c r="AM21"/>
  <c r="AJ21"/>
  <c r="AI21"/>
  <c r="AH21"/>
  <c r="AG21"/>
  <c r="AF21"/>
  <c r="AD21"/>
  <c r="AR20"/>
  <c r="AQ20"/>
  <c r="AQ54" s="1"/>
  <c r="AP20"/>
  <c r="AM20"/>
  <c r="AJ20"/>
  <c r="AI20"/>
  <c r="AH20"/>
  <c r="AG20"/>
  <c r="AF20"/>
  <c r="AD20"/>
  <c r="AR19"/>
  <c r="AQ19"/>
  <c r="BF19" s="1"/>
  <c r="AP19"/>
  <c r="AM19"/>
  <c r="AJ19"/>
  <c r="AI19"/>
  <c r="AH19"/>
  <c r="AG19"/>
  <c r="AF19"/>
  <c r="AR18"/>
  <c r="AQ18"/>
  <c r="BF18" s="1"/>
  <c r="AP18"/>
  <c r="AM18"/>
  <c r="AJ18"/>
  <c r="AI18"/>
  <c r="AH18"/>
  <c r="AG18"/>
  <c r="AF18"/>
  <c r="AR17"/>
  <c r="BF17"/>
  <c r="AP17"/>
  <c r="AM17"/>
  <c r="AJ17"/>
  <c r="AI17"/>
  <c r="AH17"/>
  <c r="AG17"/>
  <c r="AR16"/>
  <c r="AQ16"/>
  <c r="BF16" s="1"/>
  <c r="AP16"/>
  <c r="AM16"/>
  <c r="AJ16"/>
  <c r="AI16"/>
  <c r="AH16"/>
  <c r="AG16"/>
  <c r="AR15"/>
  <c r="AQ15"/>
  <c r="BF15"/>
  <c r="AP15"/>
  <c r="AM15"/>
  <c r="AJ15"/>
  <c r="AI15"/>
  <c r="AH15"/>
  <c r="AG15"/>
  <c r="AF15"/>
  <c r="AD15"/>
  <c r="AQ14"/>
  <c r="BF14"/>
  <c r="AP14"/>
  <c r="AM14"/>
  <c r="AJ14"/>
  <c r="AI14"/>
  <c r="AH14"/>
  <c r="AG14"/>
  <c r="AD14"/>
  <c r="AR13"/>
  <c r="AQ13"/>
  <c r="AP13"/>
  <c r="AP48" s="1"/>
  <c r="AQ48" s="1"/>
  <c r="BF48" s="1"/>
  <c r="AM13"/>
  <c r="AJ13"/>
  <c r="AI13"/>
  <c r="AH13"/>
  <c r="AG13"/>
  <c r="AF13"/>
  <c r="AD13"/>
  <c r="AR12"/>
  <c r="AQ12"/>
  <c r="BF12"/>
  <c r="AP12"/>
  <c r="AM12"/>
  <c r="AJ12"/>
  <c r="AI12"/>
  <c r="AH12"/>
  <c r="AG12"/>
  <c r="AG48" s="1"/>
  <c r="AF12"/>
  <c r="AD12"/>
  <c r="BV11"/>
  <c r="AR11"/>
  <c r="AQ11"/>
  <c r="BF11"/>
  <c r="AP11"/>
  <c r="AM11"/>
  <c r="AJ11"/>
  <c r="AI11"/>
  <c r="AH11"/>
  <c r="AF11"/>
  <c r="AD11"/>
  <c r="BW10"/>
  <c r="BV10"/>
  <c r="AR10"/>
  <c r="AQ10"/>
  <c r="BF10"/>
  <c r="AP10"/>
  <c r="AM10"/>
  <c r="AJ10"/>
  <c r="AI10"/>
  <c r="AI48" s="1"/>
  <c r="AH10"/>
  <c r="AF10"/>
  <c r="AD10"/>
  <c r="BV9"/>
  <c r="AR9"/>
  <c r="AQ9"/>
  <c r="BF9" s="1"/>
  <c r="AP9"/>
  <c r="AM9"/>
  <c r="AJ9"/>
  <c r="AJ48" s="1"/>
  <c r="AI9"/>
  <c r="AH9"/>
  <c r="AF9"/>
  <c r="AD9"/>
  <c r="AD48" s="1"/>
  <c r="AR8"/>
  <c r="AQ8"/>
  <c r="BF8" s="1"/>
  <c r="AP8"/>
  <c r="AM8"/>
  <c r="AI8"/>
  <c r="AD8"/>
  <c r="AR7"/>
  <c r="AQ7"/>
  <c r="BF7"/>
  <c r="AP7"/>
  <c r="AM7"/>
  <c r="AI7"/>
  <c r="AD7"/>
  <c r="AR6"/>
  <c r="AQ6"/>
  <c r="AQ52" s="1"/>
  <c r="AP6"/>
  <c r="AM6"/>
  <c r="AI6"/>
  <c r="AI52" s="1"/>
  <c r="AD6"/>
  <c r="AD52"/>
  <c r="AR32" i="3"/>
  <c r="AQ32"/>
  <c r="BF32" s="1"/>
  <c r="AP32"/>
  <c r="AM32"/>
  <c r="AJ32"/>
  <c r="AI32"/>
  <c r="AH32"/>
  <c r="AG32"/>
  <c r="AF32"/>
  <c r="AD32"/>
  <c r="AR31"/>
  <c r="AQ31"/>
  <c r="BF31"/>
  <c r="AP31"/>
  <c r="AM31"/>
  <c r="AJ31"/>
  <c r="AI31"/>
  <c r="AH31"/>
  <c r="AG31"/>
  <c r="AF31"/>
  <c r="AD31"/>
  <c r="AR21"/>
  <c r="AQ21"/>
  <c r="BF21" s="1"/>
  <c r="AP21"/>
  <c r="AM21"/>
  <c r="AJ21"/>
  <c r="AI21"/>
  <c r="AH21"/>
  <c r="AG21"/>
  <c r="AF21"/>
  <c r="AD21"/>
  <c r="AR20"/>
  <c r="AQ20"/>
  <c r="BF20"/>
  <c r="AP20"/>
  <c r="AM20"/>
  <c r="AJ20"/>
  <c r="AI20"/>
  <c r="AH20"/>
  <c r="AG20"/>
  <c r="AF20"/>
  <c r="AD20"/>
  <c r="AR19"/>
  <c r="AQ19"/>
  <c r="BF19" s="1"/>
  <c r="AP19"/>
  <c r="AM19"/>
  <c r="AJ19"/>
  <c r="AI19"/>
  <c r="AH19"/>
  <c r="AG19"/>
  <c r="AF19"/>
  <c r="AD19"/>
  <c r="AR17"/>
  <c r="AQ17"/>
  <c r="BF17"/>
  <c r="AP17"/>
  <c r="AM17"/>
  <c r="AJ17"/>
  <c r="AI17"/>
  <c r="AH17"/>
  <c r="AG17"/>
  <c r="AF17"/>
  <c r="AF10"/>
  <c r="AG10"/>
  <c r="AH10"/>
  <c r="AI10"/>
  <c r="AJ10"/>
  <c r="AJ41" s="1"/>
  <c r="AF11"/>
  <c r="AG11"/>
  <c r="AH11"/>
  <c r="AI11"/>
  <c r="AJ11"/>
  <c r="AF12"/>
  <c r="AG12"/>
  <c r="AH12"/>
  <c r="AI12"/>
  <c r="AJ12"/>
  <c r="AF13"/>
  <c r="AG13"/>
  <c r="AH13"/>
  <c r="AI13"/>
  <c r="AJ13"/>
  <c r="AF14"/>
  <c r="AG14"/>
  <c r="AH14"/>
  <c r="AI14"/>
  <c r="AJ14"/>
  <c r="AF15"/>
  <c r="AG15"/>
  <c r="AH15"/>
  <c r="AI15"/>
  <c r="AJ15"/>
  <c r="AF16"/>
  <c r="AG16"/>
  <c r="AH16"/>
  <c r="AI16"/>
  <c r="AJ16"/>
  <c r="AF18"/>
  <c r="AG18"/>
  <c r="AH18"/>
  <c r="AI18"/>
  <c r="AJ18"/>
  <c r="AF22"/>
  <c r="AG22"/>
  <c r="AH22"/>
  <c r="AH47" s="1"/>
  <c r="AI22"/>
  <c r="AJ22"/>
  <c r="AF23"/>
  <c r="AG23"/>
  <c r="AH23"/>
  <c r="AI23"/>
  <c r="AJ23"/>
  <c r="AF24"/>
  <c r="AG24"/>
  <c r="AH24"/>
  <c r="AI24"/>
  <c r="AJ24"/>
  <c r="AF25"/>
  <c r="AG25"/>
  <c r="AH25"/>
  <c r="AI25"/>
  <c r="AJ25"/>
  <c r="AF26"/>
  <c r="AG26"/>
  <c r="AH26"/>
  <c r="AI26"/>
  <c r="AJ26"/>
  <c r="AF27"/>
  <c r="AG27"/>
  <c r="AH27"/>
  <c r="AI27"/>
  <c r="AJ27"/>
  <c r="AF28"/>
  <c r="AG28"/>
  <c r="AH28"/>
  <c r="AH48" s="1"/>
  <c r="AI28"/>
  <c r="AJ28"/>
  <c r="AJ48" s="1"/>
  <c r="AF29"/>
  <c r="AG29"/>
  <c r="AH29"/>
  <c r="AI29"/>
  <c r="AJ29"/>
  <c r="AF30"/>
  <c r="AG30"/>
  <c r="AH30"/>
  <c r="AI30"/>
  <c r="AJ30"/>
  <c r="AF33"/>
  <c r="AG33"/>
  <c r="AH33"/>
  <c r="AI33"/>
  <c r="AJ33"/>
  <c r="AF34"/>
  <c r="AG34"/>
  <c r="AH34"/>
  <c r="AH49" s="1"/>
  <c r="AI34"/>
  <c r="AJ34"/>
  <c r="AF35"/>
  <c r="AG35"/>
  <c r="AH35"/>
  <c r="AI35"/>
  <c r="AJ35"/>
  <c r="AF36"/>
  <c r="AG36"/>
  <c r="AH36"/>
  <c r="AI36"/>
  <c r="AJ36"/>
  <c r="AF37"/>
  <c r="AG37"/>
  <c r="AH37"/>
  <c r="AI37"/>
  <c r="AJ37"/>
  <c r="AF38"/>
  <c r="AG38"/>
  <c r="AH38"/>
  <c r="AI38"/>
  <c r="AJ38"/>
  <c r="AF39"/>
  <c r="AG39"/>
  <c r="AH39"/>
  <c r="AI39"/>
  <c r="AJ39"/>
  <c r="AF40"/>
  <c r="AG40"/>
  <c r="AH40"/>
  <c r="AI40"/>
  <c r="AJ40"/>
  <c r="AJ9"/>
  <c r="AI9"/>
  <c r="AH9"/>
  <c r="AG9"/>
  <c r="AG41" s="1"/>
  <c r="AF9"/>
  <c r="AD56" i="4"/>
  <c r="AG56"/>
  <c r="AP56"/>
  <c r="AM56"/>
  <c r="AI56"/>
  <c r="AF56"/>
  <c r="AJ56"/>
  <c r="AQ56"/>
  <c r="AI54"/>
  <c r="AD54"/>
  <c r="AM48"/>
  <c r="AI53"/>
  <c r="AD53"/>
  <c r="AQ55"/>
  <c r="AP54"/>
  <c r="AI55"/>
  <c r="AF53"/>
  <c r="AH55"/>
  <c r="AF57"/>
  <c r="AJ57"/>
  <c r="AM55"/>
  <c r="AG55"/>
  <c r="AM57"/>
  <c r="AP57"/>
  <c r="AG57"/>
  <c r="AJ53"/>
  <c r="AP52"/>
  <c r="AQ53"/>
  <c r="AF54"/>
  <c r="AJ54"/>
  <c r="AH57"/>
  <c r="AP53"/>
  <c r="BW48"/>
  <c r="AH53"/>
  <c r="BF27"/>
  <c r="AM54"/>
  <c r="AP55"/>
  <c r="AG52"/>
  <c r="AF48"/>
  <c r="AG53"/>
  <c r="BF13"/>
  <c r="AG54"/>
  <c r="AJ55"/>
  <c r="AQ57"/>
  <c r="BE48"/>
  <c r="AM52"/>
  <c r="AM53"/>
  <c r="BF20"/>
  <c r="CA41" i="3"/>
  <c r="CB41"/>
  <c r="BX41"/>
  <c r="BY41"/>
  <c r="BT41"/>
  <c r="BU41"/>
  <c r="BO41"/>
  <c r="BP41"/>
  <c r="BQ41"/>
  <c r="BR41"/>
  <c r="BN41"/>
  <c r="BH41"/>
  <c r="BI41"/>
  <c r="BJ41"/>
  <c r="BK41"/>
  <c r="BL41"/>
  <c r="BM41"/>
  <c r="BB41"/>
  <c r="BC41"/>
  <c r="BD41"/>
  <c r="AZ41"/>
  <c r="AU41"/>
  <c r="AV41"/>
  <c r="AW41"/>
  <c r="AX41"/>
  <c r="AY41"/>
  <c r="AT41"/>
  <c r="AO41"/>
  <c r="AN41"/>
  <c r="AL41"/>
  <c r="AK41"/>
  <c r="AF41"/>
  <c r="AE41"/>
  <c r="Y41"/>
  <c r="AA41"/>
  <c r="AB41"/>
  <c r="Z41"/>
  <c r="X41"/>
  <c r="X41" i="1"/>
  <c r="W41" i="3"/>
  <c r="V41"/>
  <c r="S41"/>
  <c r="T41"/>
  <c r="U41"/>
  <c r="AH41" s="1"/>
  <c r="R41"/>
  <c r="Q41"/>
  <c r="P41"/>
  <c r="O41"/>
  <c r="N41"/>
  <c r="M41"/>
  <c r="L41"/>
  <c r="K41"/>
  <c r="J41"/>
  <c r="I41"/>
  <c r="H41"/>
  <c r="G41"/>
  <c r="D41"/>
  <c r="E41"/>
  <c r="F41"/>
  <c r="C41"/>
  <c r="BG12"/>
  <c r="AR12"/>
  <c r="AQ12"/>
  <c r="BF12" s="1"/>
  <c r="AP12"/>
  <c r="AM12"/>
  <c r="AD12"/>
  <c r="BW11"/>
  <c r="BV11"/>
  <c r="BS11"/>
  <c r="BG11"/>
  <c r="AR11"/>
  <c r="AQ11"/>
  <c r="BF11" s="1"/>
  <c r="AP11"/>
  <c r="AM11"/>
  <c r="AD11"/>
  <c r="BW10"/>
  <c r="BV10"/>
  <c r="BS10"/>
  <c r="BG10"/>
  <c r="AR10"/>
  <c r="AQ10"/>
  <c r="BF10" s="1"/>
  <c r="AP10"/>
  <c r="AM10"/>
  <c r="AD10"/>
  <c r="BW9"/>
  <c r="BV9"/>
  <c r="BS9"/>
  <c r="BG9"/>
  <c r="AR9"/>
  <c r="AQ9"/>
  <c r="BF9" s="1"/>
  <c r="AP9"/>
  <c r="AM9"/>
  <c r="AI41"/>
  <c r="AD9"/>
  <c r="AR8"/>
  <c r="AQ8"/>
  <c r="BF8"/>
  <c r="AP8"/>
  <c r="AM8"/>
  <c r="AI8"/>
  <c r="AG8"/>
  <c r="AD8"/>
  <c r="AR7"/>
  <c r="AQ7"/>
  <c r="BF7"/>
  <c r="AP7"/>
  <c r="AM7"/>
  <c r="AI7"/>
  <c r="AG7"/>
  <c r="AD7"/>
  <c r="AR6"/>
  <c r="AQ6"/>
  <c r="BF6"/>
  <c r="AP6"/>
  <c r="AM6"/>
  <c r="AI6"/>
  <c r="AG6"/>
  <c r="AD6"/>
  <c r="AO49"/>
  <c r="AN49"/>
  <c r="AL49"/>
  <c r="AM49" s="1"/>
  <c r="AK49"/>
  <c r="AJ49"/>
  <c r="AF49"/>
  <c r="AE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AO48"/>
  <c r="AN48"/>
  <c r="AP48" s="1"/>
  <c r="AL48"/>
  <c r="AK48"/>
  <c r="AI48"/>
  <c r="AF48"/>
  <c r="AE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AX47"/>
  <c r="AO47"/>
  <c r="AP47" s="1"/>
  <c r="AN47"/>
  <c r="AL47"/>
  <c r="AK47"/>
  <c r="AJ47"/>
  <c r="AF47"/>
  <c r="AE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AX46"/>
  <c r="AO46"/>
  <c r="AP46" s="1"/>
  <c r="AN46"/>
  <c r="AL46"/>
  <c r="AK46"/>
  <c r="AM46"/>
  <c r="AJ46"/>
  <c r="AH46"/>
  <c r="AF46"/>
  <c r="AE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AO45"/>
  <c r="AP45" s="1"/>
  <c r="AN45"/>
  <c r="AL45"/>
  <c r="AK45"/>
  <c r="AJ45"/>
  <c r="AH45"/>
  <c r="AF45"/>
  <c r="AE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E44"/>
  <c r="BF42"/>
  <c r="BW40"/>
  <c r="BG40"/>
  <c r="BF40"/>
  <c r="AR40"/>
  <c r="AQ40"/>
  <c r="AP40"/>
  <c r="AM40"/>
  <c r="AD40"/>
  <c r="BG39"/>
  <c r="AR39"/>
  <c r="AQ39"/>
  <c r="BF39" s="1"/>
  <c r="AP39"/>
  <c r="AM39"/>
  <c r="AD39"/>
  <c r="BG38"/>
  <c r="AR38"/>
  <c r="AQ38"/>
  <c r="BF38" s="1"/>
  <c r="AP38"/>
  <c r="AM38"/>
  <c r="AD38"/>
  <c r="BG37"/>
  <c r="AR37"/>
  <c r="AQ37"/>
  <c r="BF37"/>
  <c r="AP37"/>
  <c r="AM37"/>
  <c r="AD37"/>
  <c r="AR36"/>
  <c r="AQ36"/>
  <c r="BF36"/>
  <c r="AP36"/>
  <c r="AM36"/>
  <c r="AD36"/>
  <c r="AR35"/>
  <c r="AQ35"/>
  <c r="BF35"/>
  <c r="AP35"/>
  <c r="AM35"/>
  <c r="AD35"/>
  <c r="AR34"/>
  <c r="AQ34"/>
  <c r="AP34"/>
  <c r="AM34"/>
  <c r="AG49"/>
  <c r="AD34"/>
  <c r="AD49"/>
  <c r="AR33"/>
  <c r="AQ33"/>
  <c r="BF33" s="1"/>
  <c r="AP33"/>
  <c r="AM33"/>
  <c r="AD33"/>
  <c r="AR30"/>
  <c r="AQ30"/>
  <c r="BF30" s="1"/>
  <c r="AP30"/>
  <c r="AM30"/>
  <c r="AD30"/>
  <c r="AR29"/>
  <c r="AQ29"/>
  <c r="BF29" s="1"/>
  <c r="AP29"/>
  <c r="AM29"/>
  <c r="AD29"/>
  <c r="AR28"/>
  <c r="AQ28"/>
  <c r="BF28" s="1"/>
  <c r="AP28"/>
  <c r="AM28"/>
  <c r="AI49"/>
  <c r="AD28"/>
  <c r="AR27"/>
  <c r="AQ27"/>
  <c r="AP27"/>
  <c r="AM27"/>
  <c r="AG48"/>
  <c r="AD27"/>
  <c r="AD48"/>
  <c r="AR26"/>
  <c r="AQ26"/>
  <c r="BF26" s="1"/>
  <c r="AP26"/>
  <c r="AM26"/>
  <c r="AD26"/>
  <c r="AR25"/>
  <c r="AQ25"/>
  <c r="BF25" s="1"/>
  <c r="AP25"/>
  <c r="AM25"/>
  <c r="AD25"/>
  <c r="AR24"/>
  <c r="AQ24"/>
  <c r="BF24" s="1"/>
  <c r="AP24"/>
  <c r="AM24"/>
  <c r="AD24"/>
  <c r="AR23"/>
  <c r="AQ23"/>
  <c r="BF23" s="1"/>
  <c r="AP23"/>
  <c r="AM23"/>
  <c r="AD23"/>
  <c r="AR22"/>
  <c r="AQ22"/>
  <c r="BF22" s="1"/>
  <c r="AP22"/>
  <c r="AM22"/>
  <c r="AD22"/>
  <c r="AI47"/>
  <c r="AG47"/>
  <c r="AD47"/>
  <c r="AR18"/>
  <c r="AQ18"/>
  <c r="BF18"/>
  <c r="AP18"/>
  <c r="AM18"/>
  <c r="AD18"/>
  <c r="AR16"/>
  <c r="AQ16"/>
  <c r="BF16"/>
  <c r="AP16"/>
  <c r="AM16"/>
  <c r="AR15"/>
  <c r="AQ15"/>
  <c r="BF15" s="1"/>
  <c r="AP15"/>
  <c r="AM15"/>
  <c r="AD15"/>
  <c r="AQ14"/>
  <c r="BF14"/>
  <c r="AP14"/>
  <c r="AM14"/>
  <c r="AD14"/>
  <c r="AR13"/>
  <c r="AQ13"/>
  <c r="BF13"/>
  <c r="AP13"/>
  <c r="AM13"/>
  <c r="AM41" s="1"/>
  <c r="AQ41" s="1"/>
  <c r="BF41" s="1"/>
  <c r="AI46"/>
  <c r="AG46"/>
  <c r="AD13"/>
  <c r="AD46"/>
  <c r="AI45"/>
  <c r="AD45"/>
  <c r="AG36" i="2"/>
  <c r="AG35"/>
  <c r="AG34"/>
  <c r="AG33"/>
  <c r="AG32"/>
  <c r="AG31"/>
  <c r="AG30"/>
  <c r="AG29"/>
  <c r="AG28"/>
  <c r="AG27"/>
  <c r="AG26"/>
  <c r="AG25"/>
  <c r="AG24"/>
  <c r="AG23"/>
  <c r="AG22"/>
  <c r="AG21"/>
  <c r="AG20"/>
  <c r="BG41" i="3"/>
  <c r="AP49"/>
  <c r="AM48"/>
  <c r="AP41"/>
  <c r="AQ45"/>
  <c r="BW41"/>
  <c r="AD41"/>
  <c r="AM45"/>
  <c r="AC41"/>
  <c r="BE41"/>
  <c r="AQ49"/>
  <c r="AQ48"/>
  <c r="AM47"/>
  <c r="BF27"/>
  <c r="BF34"/>
  <c r="AG45"/>
  <c r="AG19" i="2"/>
  <c r="AG18"/>
  <c r="AG17"/>
  <c r="AG16"/>
  <c r="AG15"/>
  <c r="AG14"/>
  <c r="AG13"/>
  <c r="AG12"/>
  <c r="AZ41" i="1"/>
  <c r="AG9" i="2"/>
  <c r="AG10"/>
  <c r="AG11"/>
  <c r="AO49"/>
  <c r="AN49"/>
  <c r="AL49"/>
  <c r="AK49"/>
  <c r="AE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AO48"/>
  <c r="AP48" s="1"/>
  <c r="AN48"/>
  <c r="AL48"/>
  <c r="AK48"/>
  <c r="AE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AX47"/>
  <c r="AO47"/>
  <c r="AN47"/>
  <c r="AL47"/>
  <c r="AK47"/>
  <c r="AM47" s="1"/>
  <c r="AE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AX46"/>
  <c r="AO46"/>
  <c r="AN46"/>
  <c r="AP46" s="1"/>
  <c r="AL46"/>
  <c r="AK46"/>
  <c r="AE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AO45"/>
  <c r="AP45" s="1"/>
  <c r="AN45"/>
  <c r="AL45"/>
  <c r="AM45" s="1"/>
  <c r="AK45"/>
  <c r="AE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F42"/>
  <c r="CB41"/>
  <c r="CA41"/>
  <c r="BY41"/>
  <c r="BX41"/>
  <c r="BU41"/>
  <c r="BT41"/>
  <c r="BR41"/>
  <c r="BQ41"/>
  <c r="BP41"/>
  <c r="BO41"/>
  <c r="BN41"/>
  <c r="BM41"/>
  <c r="BL41"/>
  <c r="BK41"/>
  <c r="BJ41"/>
  <c r="BI41"/>
  <c r="BH41"/>
  <c r="BD41"/>
  <c r="BC41"/>
  <c r="BB41"/>
  <c r="AZ41"/>
  <c r="AY41"/>
  <c r="AX41"/>
  <c r="AW41"/>
  <c r="AV41"/>
  <c r="AU41"/>
  <c r="AT41"/>
  <c r="AO41"/>
  <c r="AN41"/>
  <c r="AL41"/>
  <c r="AK41"/>
  <c r="AE41"/>
  <c r="AB41"/>
  <c r="AA41"/>
  <c r="Z41"/>
  <c r="Y41"/>
  <c r="X41"/>
  <c r="W41"/>
  <c r="V41"/>
  <c r="U41"/>
  <c r="AH41" s="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W40"/>
  <c r="BV40"/>
  <c r="BS40"/>
  <c r="BG40"/>
  <c r="BE40"/>
  <c r="AR40"/>
  <c r="AQ40"/>
  <c r="BF40"/>
  <c r="AP40"/>
  <c r="AM40"/>
  <c r="AI40"/>
  <c r="AD40"/>
  <c r="BW39"/>
  <c r="BV39"/>
  <c r="BS39"/>
  <c r="BG39"/>
  <c r="BE39"/>
  <c r="AR39"/>
  <c r="AQ39"/>
  <c r="BF39"/>
  <c r="AP39"/>
  <c r="AM39"/>
  <c r="AI39"/>
  <c r="AD39"/>
  <c r="BW38"/>
  <c r="BV38"/>
  <c r="BS38"/>
  <c r="BG38"/>
  <c r="BE38"/>
  <c r="AR38"/>
  <c r="AQ38"/>
  <c r="BF38"/>
  <c r="AP38"/>
  <c r="AM38"/>
  <c r="AI38"/>
  <c r="AD38"/>
  <c r="CK37"/>
  <c r="BW37"/>
  <c r="BV37"/>
  <c r="BS37"/>
  <c r="BG37"/>
  <c r="AR37"/>
  <c r="AQ37"/>
  <c r="BF37"/>
  <c r="AP37"/>
  <c r="AM37"/>
  <c r="AI37"/>
  <c r="AD37"/>
  <c r="AR36"/>
  <c r="AQ36"/>
  <c r="BF36" s="1"/>
  <c r="AP36"/>
  <c r="AM36"/>
  <c r="AI36"/>
  <c r="AD36"/>
  <c r="AR35"/>
  <c r="AQ35"/>
  <c r="BF35"/>
  <c r="AP35"/>
  <c r="AM35"/>
  <c r="AI35"/>
  <c r="AD35"/>
  <c r="AR34"/>
  <c r="AQ34"/>
  <c r="AQ49" s="1"/>
  <c r="AP34"/>
  <c r="AM34"/>
  <c r="AI34"/>
  <c r="AH49"/>
  <c r="AD34"/>
  <c r="AD49"/>
  <c r="AR33"/>
  <c r="AQ33"/>
  <c r="BF33" s="1"/>
  <c r="AP33"/>
  <c r="AM33"/>
  <c r="AI33"/>
  <c r="AD33"/>
  <c r="AR32"/>
  <c r="AQ32"/>
  <c r="BF32"/>
  <c r="AP32"/>
  <c r="AM32"/>
  <c r="AI32"/>
  <c r="AD32"/>
  <c r="AR31"/>
  <c r="AQ31"/>
  <c r="BF31" s="1"/>
  <c r="AP31"/>
  <c r="AM31"/>
  <c r="AI31"/>
  <c r="AD31"/>
  <c r="AR30"/>
  <c r="AQ30"/>
  <c r="BF30"/>
  <c r="AP30"/>
  <c r="AM30"/>
  <c r="AI30"/>
  <c r="AD30"/>
  <c r="AR29"/>
  <c r="AQ29"/>
  <c r="BF29" s="1"/>
  <c r="AP29"/>
  <c r="AM29"/>
  <c r="AI29"/>
  <c r="AD29"/>
  <c r="BE44"/>
  <c r="AR28"/>
  <c r="AQ28"/>
  <c r="AQ48" s="1"/>
  <c r="AP28"/>
  <c r="AM28"/>
  <c r="AI28"/>
  <c r="AI49" s="1"/>
  <c r="AD28"/>
  <c r="AR27"/>
  <c r="AQ27"/>
  <c r="BF27"/>
  <c r="AP27"/>
  <c r="AM27"/>
  <c r="AI27"/>
  <c r="AF48"/>
  <c r="AD27"/>
  <c r="AD48"/>
  <c r="AR26"/>
  <c r="AQ26"/>
  <c r="BF26" s="1"/>
  <c r="AP26"/>
  <c r="AM26"/>
  <c r="AI26"/>
  <c r="AD26"/>
  <c r="AR25"/>
  <c r="AQ25"/>
  <c r="BF25"/>
  <c r="AP25"/>
  <c r="AM25"/>
  <c r="AI25"/>
  <c r="AD25"/>
  <c r="AR24"/>
  <c r="AQ24"/>
  <c r="BF24" s="1"/>
  <c r="AP24"/>
  <c r="AM24"/>
  <c r="AI24"/>
  <c r="AD24"/>
  <c r="AR23"/>
  <c r="AQ23"/>
  <c r="BF23"/>
  <c r="AP23"/>
  <c r="AM23"/>
  <c r="AI23"/>
  <c r="AD23"/>
  <c r="AR22"/>
  <c r="AQ22"/>
  <c r="BF22" s="1"/>
  <c r="AP22"/>
  <c r="AM22"/>
  <c r="AI22"/>
  <c r="AD22"/>
  <c r="AR21"/>
  <c r="AQ21"/>
  <c r="BF21"/>
  <c r="AP21"/>
  <c r="AM21"/>
  <c r="AI21"/>
  <c r="AD21"/>
  <c r="AC47"/>
  <c r="AR20"/>
  <c r="AQ20"/>
  <c r="AP20"/>
  <c r="AM20"/>
  <c r="AI20"/>
  <c r="AD20"/>
  <c r="AD47"/>
  <c r="AR19"/>
  <c r="AQ19"/>
  <c r="BF19" s="1"/>
  <c r="AP19"/>
  <c r="AM19"/>
  <c r="AI19"/>
  <c r="AD19"/>
  <c r="AR18"/>
  <c r="AQ18"/>
  <c r="BF18"/>
  <c r="AP18"/>
  <c r="AM18"/>
  <c r="AI18"/>
  <c r="AD18"/>
  <c r="AR17"/>
  <c r="AQ17"/>
  <c r="BF17" s="1"/>
  <c r="AP17"/>
  <c r="AM17"/>
  <c r="AI17"/>
  <c r="AD17"/>
  <c r="AR16"/>
  <c r="AQ16"/>
  <c r="BF16"/>
  <c r="AP16"/>
  <c r="AM16"/>
  <c r="AI16"/>
  <c r="AR15"/>
  <c r="AQ15"/>
  <c r="BF15"/>
  <c r="AP15"/>
  <c r="AM15"/>
  <c r="AI15"/>
  <c r="AD15"/>
  <c r="AR14"/>
  <c r="AQ14"/>
  <c r="BF14" s="1"/>
  <c r="AP14"/>
  <c r="AM14"/>
  <c r="AI14"/>
  <c r="AI46" s="1"/>
  <c r="AD14"/>
  <c r="AC46"/>
  <c r="AR13"/>
  <c r="AQ13"/>
  <c r="AQ46" s="1"/>
  <c r="AP13"/>
  <c r="AM13"/>
  <c r="AI13"/>
  <c r="AD13"/>
  <c r="AD46" s="1"/>
  <c r="AR12"/>
  <c r="AQ12"/>
  <c r="BF12"/>
  <c r="AP12"/>
  <c r="AM12"/>
  <c r="AI12"/>
  <c r="AD12"/>
  <c r="AR11"/>
  <c r="AQ11"/>
  <c r="BF11" s="1"/>
  <c r="AP11"/>
  <c r="AM11"/>
  <c r="AI11"/>
  <c r="AD11"/>
  <c r="AR10"/>
  <c r="AQ10"/>
  <c r="BF10"/>
  <c r="AP10"/>
  <c r="AM10"/>
  <c r="AI10"/>
  <c r="AD10"/>
  <c r="AR9"/>
  <c r="AQ9"/>
  <c r="BF9" s="1"/>
  <c r="AP9"/>
  <c r="AM9"/>
  <c r="AI9"/>
  <c r="AD9"/>
  <c r="BW8"/>
  <c r="BV8"/>
  <c r="BS8"/>
  <c r="BG8"/>
  <c r="BE8"/>
  <c r="AR8"/>
  <c r="AQ8"/>
  <c r="BF8" s="1"/>
  <c r="AP8"/>
  <c r="AM8"/>
  <c r="AI8"/>
  <c r="AG8"/>
  <c r="AD8"/>
  <c r="BW7"/>
  <c r="BV7"/>
  <c r="BS7"/>
  <c r="BG7"/>
  <c r="AR7"/>
  <c r="AQ7"/>
  <c r="BF7" s="1"/>
  <c r="AP7"/>
  <c r="AM7"/>
  <c r="AI7"/>
  <c r="AG7"/>
  <c r="AD7"/>
  <c r="BW6"/>
  <c r="BW41"/>
  <c r="BV6"/>
  <c r="BS6"/>
  <c r="BG6"/>
  <c r="BE6"/>
  <c r="AR6"/>
  <c r="AQ6"/>
  <c r="BF6" s="1"/>
  <c r="AP6"/>
  <c r="AP41" s="1"/>
  <c r="AQ41" s="1"/>
  <c r="BF41" s="1"/>
  <c r="AM6"/>
  <c r="AI6"/>
  <c r="AH45"/>
  <c r="AG6"/>
  <c r="AG45" s="1"/>
  <c r="AD6"/>
  <c r="AD45"/>
  <c r="AF33" i="1"/>
  <c r="AF26"/>
  <c r="BE23"/>
  <c r="AR38"/>
  <c r="AR39"/>
  <c r="AR40"/>
  <c r="BE16"/>
  <c r="E49"/>
  <c r="E48"/>
  <c r="E47"/>
  <c r="E45"/>
  <c r="E46"/>
  <c r="D46"/>
  <c r="C46"/>
  <c r="D45"/>
  <c r="C45"/>
  <c r="BE14"/>
  <c r="BE15"/>
  <c r="BE17"/>
  <c r="BE19"/>
  <c r="AF10"/>
  <c r="U41"/>
  <c r="AP49" i="2"/>
  <c r="AI47"/>
  <c r="AP47"/>
  <c r="BE41"/>
  <c r="AM48"/>
  <c r="AM41"/>
  <c r="BG41"/>
  <c r="AJ48"/>
  <c r="BF34"/>
  <c r="AH46"/>
  <c r="AQ47"/>
  <c r="AI41"/>
  <c r="AJ41"/>
  <c r="AG46"/>
  <c r="AI45"/>
  <c r="AF46"/>
  <c r="AJ46"/>
  <c r="AG47"/>
  <c r="AH48"/>
  <c r="AF49"/>
  <c r="AJ49"/>
  <c r="AC41"/>
  <c r="AM46"/>
  <c r="AF47"/>
  <c r="AJ47"/>
  <c r="AG48"/>
  <c r="AC49"/>
  <c r="AF41"/>
  <c r="AH47"/>
  <c r="AI48"/>
  <c r="AG49"/>
  <c r="AM49"/>
  <c r="BF13"/>
  <c r="BF20"/>
  <c r="AD41"/>
  <c r="AF45"/>
  <c r="AJ45"/>
  <c r="T41" i="1"/>
  <c r="S41"/>
  <c r="AR37"/>
  <c r="R41"/>
  <c r="AH41"/>
  <c r="G41"/>
  <c r="D41"/>
  <c r="C41"/>
  <c r="CK37"/>
  <c r="E41"/>
  <c r="AO49"/>
  <c r="AN49"/>
  <c r="AL49"/>
  <c r="AK49"/>
  <c r="AM49" s="1"/>
  <c r="AE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D49"/>
  <c r="C49"/>
  <c r="AO48"/>
  <c r="AP48"/>
  <c r="AN48"/>
  <c r="AL48"/>
  <c r="AK48"/>
  <c r="AE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D48"/>
  <c r="C48"/>
  <c r="AX47"/>
  <c r="AO47"/>
  <c r="AN47"/>
  <c r="AP47" s="1"/>
  <c r="AL47"/>
  <c r="AK47"/>
  <c r="AM47" s="1"/>
  <c r="AE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D47"/>
  <c r="C47"/>
  <c r="AX46"/>
  <c r="AO46"/>
  <c r="AN46"/>
  <c r="AL46"/>
  <c r="AM46"/>
  <c r="AK46"/>
  <c r="AE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AO45"/>
  <c r="AN45"/>
  <c r="AL45"/>
  <c r="AM45" s="1"/>
  <c r="AK45"/>
  <c r="AE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BF42"/>
  <c r="CB41"/>
  <c r="CA41"/>
  <c r="BY41"/>
  <c r="BX41"/>
  <c r="BU41"/>
  <c r="BT41"/>
  <c r="BR41"/>
  <c r="BQ41"/>
  <c r="BP41"/>
  <c r="BO41"/>
  <c r="BN41"/>
  <c r="BM41"/>
  <c r="BL41"/>
  <c r="BK41"/>
  <c r="BJ41"/>
  <c r="BI41"/>
  <c r="BH41"/>
  <c r="BD41"/>
  <c r="BC41"/>
  <c r="BE41" s="1"/>
  <c r="BB41"/>
  <c r="AY41"/>
  <c r="AX41"/>
  <c r="AW41"/>
  <c r="AV41"/>
  <c r="AU41"/>
  <c r="AT41"/>
  <c r="AO41"/>
  <c r="AN41"/>
  <c r="AL41"/>
  <c r="AK41"/>
  <c r="AE41"/>
  <c r="AB41"/>
  <c r="AA41"/>
  <c r="Z41"/>
  <c r="Y41"/>
  <c r="W41"/>
  <c r="V41"/>
  <c r="Q41"/>
  <c r="P41"/>
  <c r="O41"/>
  <c r="N41"/>
  <c r="M41"/>
  <c r="L41"/>
  <c r="K41"/>
  <c r="J41"/>
  <c r="I41"/>
  <c r="H41"/>
  <c r="F41"/>
  <c r="BW40"/>
  <c r="BV40"/>
  <c r="BS40"/>
  <c r="BG40"/>
  <c r="BF40"/>
  <c r="BE40"/>
  <c r="AQ40"/>
  <c r="AQ49" s="1"/>
  <c r="AP40"/>
  <c r="AM40"/>
  <c r="AJ40"/>
  <c r="AI40"/>
  <c r="AH40"/>
  <c r="AG40"/>
  <c r="AF40"/>
  <c r="AD40"/>
  <c r="AC40"/>
  <c r="BW39"/>
  <c r="BV39"/>
  <c r="BS39"/>
  <c r="BG39"/>
  <c r="BE39"/>
  <c r="AQ39"/>
  <c r="BF39"/>
  <c r="AP39"/>
  <c r="AM39"/>
  <c r="AJ39"/>
  <c r="AI39"/>
  <c r="AH39"/>
  <c r="AG39"/>
  <c r="AF39"/>
  <c r="AD39"/>
  <c r="AC39"/>
  <c r="BW38"/>
  <c r="BV38"/>
  <c r="BS38"/>
  <c r="BG38"/>
  <c r="BE38"/>
  <c r="AQ38"/>
  <c r="BF38"/>
  <c r="AP38"/>
  <c r="AM38"/>
  <c r="AJ38"/>
  <c r="AI38"/>
  <c r="AH38"/>
  <c r="AG38"/>
  <c r="AF38"/>
  <c r="AD38"/>
  <c r="AC38"/>
  <c r="BW37"/>
  <c r="BV37"/>
  <c r="BS37"/>
  <c r="BG37"/>
  <c r="BE37"/>
  <c r="AQ37"/>
  <c r="BF37"/>
  <c r="AP37"/>
  <c r="AM37"/>
  <c r="AJ37"/>
  <c r="AI37"/>
  <c r="AH37"/>
  <c r="AG37"/>
  <c r="AF37"/>
  <c r="AD37"/>
  <c r="AC37"/>
  <c r="BW36"/>
  <c r="BV36"/>
  <c r="BS36"/>
  <c r="BG36"/>
  <c r="AR36"/>
  <c r="AQ36"/>
  <c r="BF36"/>
  <c r="AP36"/>
  <c r="AM36"/>
  <c r="AJ36"/>
  <c r="AI36"/>
  <c r="AH36"/>
  <c r="AG36"/>
  <c r="AF36"/>
  <c r="AF49"/>
  <c r="AD36"/>
  <c r="AC49"/>
  <c r="BV35"/>
  <c r="BS35"/>
  <c r="BG35"/>
  <c r="AR35"/>
  <c r="AQ35"/>
  <c r="BF35"/>
  <c r="AP35"/>
  <c r="AM35"/>
  <c r="AJ35"/>
  <c r="AI35"/>
  <c r="AH35"/>
  <c r="AG35"/>
  <c r="AF35"/>
  <c r="AD35"/>
  <c r="BW34"/>
  <c r="BV34"/>
  <c r="BS34"/>
  <c r="BG34"/>
  <c r="BE34"/>
  <c r="AR34"/>
  <c r="AQ34"/>
  <c r="BF34"/>
  <c r="AP34"/>
  <c r="AM34"/>
  <c r="AJ34"/>
  <c r="AI34"/>
  <c r="AH34"/>
  <c r="AG34"/>
  <c r="AG49" s="1"/>
  <c r="AF34"/>
  <c r="AD34"/>
  <c r="AD49" s="1"/>
  <c r="BW33"/>
  <c r="BV33"/>
  <c r="BS33"/>
  <c r="BG33"/>
  <c r="BE33"/>
  <c r="AR33"/>
  <c r="AQ33"/>
  <c r="BF33" s="1"/>
  <c r="AP33"/>
  <c r="AM33"/>
  <c r="AJ33"/>
  <c r="AI33"/>
  <c r="AH33"/>
  <c r="AG33"/>
  <c r="AD33"/>
  <c r="AC48"/>
  <c r="BW32"/>
  <c r="BV32"/>
  <c r="BS32"/>
  <c r="BG32"/>
  <c r="AR32"/>
  <c r="AQ32"/>
  <c r="BF32"/>
  <c r="AP32"/>
  <c r="AM32"/>
  <c r="AJ32"/>
  <c r="AI32"/>
  <c r="AH32"/>
  <c r="AG32"/>
  <c r="AF32"/>
  <c r="AD32"/>
  <c r="BW31"/>
  <c r="BV31"/>
  <c r="BS31"/>
  <c r="BG31"/>
  <c r="AR31"/>
  <c r="AQ31"/>
  <c r="BF31" s="1"/>
  <c r="AP31"/>
  <c r="AM31"/>
  <c r="AJ31"/>
  <c r="AI31"/>
  <c r="AH31"/>
  <c r="AG31"/>
  <c r="AF31"/>
  <c r="AD31"/>
  <c r="BV30"/>
  <c r="BS30"/>
  <c r="BG30"/>
  <c r="AR30"/>
  <c r="AQ30"/>
  <c r="BF30" s="1"/>
  <c r="AP30"/>
  <c r="AM30"/>
  <c r="AJ30"/>
  <c r="AI30"/>
  <c r="AH30"/>
  <c r="AG30"/>
  <c r="AF30"/>
  <c r="AD30"/>
  <c r="BW29"/>
  <c r="BV29"/>
  <c r="BS29"/>
  <c r="BG29"/>
  <c r="AR29"/>
  <c r="AQ29"/>
  <c r="BF29"/>
  <c r="AP29"/>
  <c r="AM29"/>
  <c r="AJ29"/>
  <c r="AI29"/>
  <c r="AH29"/>
  <c r="AG29"/>
  <c r="AF29"/>
  <c r="AD29"/>
  <c r="BV28"/>
  <c r="BS28"/>
  <c r="BG28"/>
  <c r="BE28"/>
  <c r="BE44" s="1"/>
  <c r="AR28"/>
  <c r="AQ28"/>
  <c r="BF28" s="1"/>
  <c r="AP28"/>
  <c r="AM28"/>
  <c r="AJ28"/>
  <c r="AJ48" s="1"/>
  <c r="AI28"/>
  <c r="AI49"/>
  <c r="AH28"/>
  <c r="AG28"/>
  <c r="AF28"/>
  <c r="AD28"/>
  <c r="BV27"/>
  <c r="BS27"/>
  <c r="BG27"/>
  <c r="AR27"/>
  <c r="AQ27"/>
  <c r="BF27"/>
  <c r="AP27"/>
  <c r="AM27"/>
  <c r="AJ27"/>
  <c r="AI27"/>
  <c r="AI48" s="1"/>
  <c r="AH27"/>
  <c r="AG27"/>
  <c r="AG48" s="1"/>
  <c r="AF27"/>
  <c r="AD27"/>
  <c r="AD48" s="1"/>
  <c r="BW26"/>
  <c r="BV26"/>
  <c r="BS26"/>
  <c r="BG26"/>
  <c r="BE26"/>
  <c r="AR26"/>
  <c r="AQ26"/>
  <c r="BF26" s="1"/>
  <c r="AP26"/>
  <c r="AM26"/>
  <c r="AJ26"/>
  <c r="AI26"/>
  <c r="AH26"/>
  <c r="AG26"/>
  <c r="AD26"/>
  <c r="BV25"/>
  <c r="BS25"/>
  <c r="BG25"/>
  <c r="AR25"/>
  <c r="AQ25"/>
  <c r="BF25"/>
  <c r="AP25"/>
  <c r="AM25"/>
  <c r="AJ25"/>
  <c r="AI25"/>
  <c r="AH25"/>
  <c r="AG25"/>
  <c r="AF25"/>
  <c r="AD25"/>
  <c r="BW24"/>
  <c r="BV24"/>
  <c r="BS24"/>
  <c r="BG24"/>
  <c r="BE24"/>
  <c r="AR24"/>
  <c r="AQ24"/>
  <c r="BF24"/>
  <c r="AP24"/>
  <c r="AM24"/>
  <c r="AJ24"/>
  <c r="AI24"/>
  <c r="AH24"/>
  <c r="AG24"/>
  <c r="AF24"/>
  <c r="AD24"/>
  <c r="BW23"/>
  <c r="BV23"/>
  <c r="BS23"/>
  <c r="BG23"/>
  <c r="AR23"/>
  <c r="AQ23"/>
  <c r="BF23" s="1"/>
  <c r="AP23"/>
  <c r="AM23"/>
  <c r="AJ23"/>
  <c r="AI23"/>
  <c r="AH23"/>
  <c r="AG23"/>
  <c r="AF23"/>
  <c r="AD23"/>
  <c r="AC47"/>
  <c r="BW22"/>
  <c r="BV22"/>
  <c r="BS22"/>
  <c r="BG22"/>
  <c r="BE22"/>
  <c r="AR22"/>
  <c r="AQ22"/>
  <c r="BF22"/>
  <c r="AP22"/>
  <c r="AM22"/>
  <c r="AJ22"/>
  <c r="AI22"/>
  <c r="AH22"/>
  <c r="AG22"/>
  <c r="AF22"/>
  <c r="AD22"/>
  <c r="BW21"/>
  <c r="BV21"/>
  <c r="BS21"/>
  <c r="BG21"/>
  <c r="BE21"/>
  <c r="AR21"/>
  <c r="AQ21"/>
  <c r="BF21"/>
  <c r="AP21"/>
  <c r="AM21"/>
  <c r="AJ21"/>
  <c r="AI21"/>
  <c r="AH21"/>
  <c r="AG21"/>
  <c r="AF21"/>
  <c r="AD21"/>
  <c r="AC21"/>
  <c r="BV20"/>
  <c r="BS20"/>
  <c r="BG20"/>
  <c r="AR20"/>
  <c r="AQ20"/>
  <c r="BF20" s="1"/>
  <c r="AP20"/>
  <c r="AM20"/>
  <c r="AJ20"/>
  <c r="AI20"/>
  <c r="AH20"/>
  <c r="AH47" s="1"/>
  <c r="AG20"/>
  <c r="AF20"/>
  <c r="AF47" s="1"/>
  <c r="AD20"/>
  <c r="BV19"/>
  <c r="BS19"/>
  <c r="BG19"/>
  <c r="AR19"/>
  <c r="AQ19"/>
  <c r="BF19" s="1"/>
  <c r="AP19"/>
  <c r="AM19"/>
  <c r="AJ19"/>
  <c r="AI19"/>
  <c r="AH19"/>
  <c r="AG19"/>
  <c r="AF19"/>
  <c r="AD19"/>
  <c r="BW18"/>
  <c r="BS18"/>
  <c r="BG18"/>
  <c r="AR18"/>
  <c r="AQ18"/>
  <c r="BF18" s="1"/>
  <c r="AP18"/>
  <c r="AM18"/>
  <c r="AJ18"/>
  <c r="AI18"/>
  <c r="AH18"/>
  <c r="AG18"/>
  <c r="AF18"/>
  <c r="AD18"/>
  <c r="AC18"/>
  <c r="BV17"/>
  <c r="BS17"/>
  <c r="BG17"/>
  <c r="AR17"/>
  <c r="AQ17"/>
  <c r="BF17"/>
  <c r="AP17"/>
  <c r="AM17"/>
  <c r="AJ17"/>
  <c r="AI17"/>
  <c r="AH17"/>
  <c r="AG17"/>
  <c r="AF17"/>
  <c r="AD17"/>
  <c r="BW16"/>
  <c r="BV16"/>
  <c r="BS16"/>
  <c r="BG16"/>
  <c r="AR16"/>
  <c r="AQ16"/>
  <c r="BF16" s="1"/>
  <c r="AP16"/>
  <c r="AM16"/>
  <c r="AJ16"/>
  <c r="AI16"/>
  <c r="AH16"/>
  <c r="AG16"/>
  <c r="AF16"/>
  <c r="BW15"/>
  <c r="BV15"/>
  <c r="BS15"/>
  <c r="BG15"/>
  <c r="AR15"/>
  <c r="AQ15"/>
  <c r="BF15" s="1"/>
  <c r="AP15"/>
  <c r="AM15"/>
  <c r="AJ15"/>
  <c r="AI15"/>
  <c r="AH15"/>
  <c r="AG15"/>
  <c r="AF15"/>
  <c r="AD15"/>
  <c r="BW14"/>
  <c r="BV14"/>
  <c r="BS14"/>
  <c r="BG14"/>
  <c r="AR14"/>
  <c r="AQ14"/>
  <c r="BF14" s="1"/>
  <c r="AP14"/>
  <c r="AM14"/>
  <c r="AJ14"/>
  <c r="AI14"/>
  <c r="AH14"/>
  <c r="AG14"/>
  <c r="AF14"/>
  <c r="AD14"/>
  <c r="AC14"/>
  <c r="BW13"/>
  <c r="BV13"/>
  <c r="BS13"/>
  <c r="BG13"/>
  <c r="BE13"/>
  <c r="AR13"/>
  <c r="AQ13"/>
  <c r="BF13"/>
  <c r="AP13"/>
  <c r="AM13"/>
  <c r="AJ13"/>
  <c r="AI13"/>
  <c r="AI46" s="1"/>
  <c r="AH13"/>
  <c r="AH46" s="1"/>
  <c r="AG13"/>
  <c r="AF13"/>
  <c r="AD13"/>
  <c r="AD46" s="1"/>
  <c r="BW12"/>
  <c r="BV12"/>
  <c r="BS12"/>
  <c r="BG12"/>
  <c r="BG41" s="1"/>
  <c r="AR12"/>
  <c r="AQ12"/>
  <c r="BF12" s="1"/>
  <c r="AP12"/>
  <c r="AM12"/>
  <c r="AJ12"/>
  <c r="AI12"/>
  <c r="AH12"/>
  <c r="AG12"/>
  <c r="AF12"/>
  <c r="AD12"/>
  <c r="AC12"/>
  <c r="BW11"/>
  <c r="BV11"/>
  <c r="BS11"/>
  <c r="BG11"/>
  <c r="AR11"/>
  <c r="AQ11"/>
  <c r="BF11" s="1"/>
  <c r="AP11"/>
  <c r="AM11"/>
  <c r="AJ11"/>
  <c r="AI11"/>
  <c r="AH11"/>
  <c r="AG11"/>
  <c r="AF11"/>
  <c r="AD11"/>
  <c r="BW10"/>
  <c r="BV10"/>
  <c r="BS10"/>
  <c r="BG10"/>
  <c r="AR10"/>
  <c r="AQ10"/>
  <c r="BF10"/>
  <c r="AP10"/>
  <c r="AM10"/>
  <c r="AJ10"/>
  <c r="AI10"/>
  <c r="AH10"/>
  <c r="AG10"/>
  <c r="AD10"/>
  <c r="BW9"/>
  <c r="BV9"/>
  <c r="BS9"/>
  <c r="BG9"/>
  <c r="BE9"/>
  <c r="AR9"/>
  <c r="AQ9"/>
  <c r="BF9" s="1"/>
  <c r="AP9"/>
  <c r="AM9"/>
  <c r="AJ9"/>
  <c r="AI9"/>
  <c r="AH9"/>
  <c r="AG9"/>
  <c r="AF9"/>
  <c r="AD9"/>
  <c r="BW8"/>
  <c r="BV8"/>
  <c r="BS8"/>
  <c r="BG8"/>
  <c r="BE8"/>
  <c r="AR8"/>
  <c r="AQ8"/>
  <c r="BF8" s="1"/>
  <c r="AP8"/>
  <c r="AP41" s="1"/>
  <c r="AM8"/>
  <c r="AJ8"/>
  <c r="AJ45" s="1"/>
  <c r="AI8"/>
  <c r="AH8"/>
  <c r="AG8"/>
  <c r="AF8"/>
  <c r="AD8"/>
  <c r="BW7"/>
  <c r="BV7"/>
  <c r="BS7"/>
  <c r="BG7"/>
  <c r="AR7"/>
  <c r="AQ7"/>
  <c r="BF7"/>
  <c r="AP7"/>
  <c r="AM7"/>
  <c r="AJ7"/>
  <c r="AI7"/>
  <c r="AH7"/>
  <c r="AG7"/>
  <c r="AF7"/>
  <c r="AD7"/>
  <c r="AD41" s="1"/>
  <c r="BW6"/>
  <c r="BV6"/>
  <c r="BS6"/>
  <c r="BG6"/>
  <c r="BE6"/>
  <c r="AR6"/>
  <c r="AQ6"/>
  <c r="BF6"/>
  <c r="AP6"/>
  <c r="AM6"/>
  <c r="AJ6"/>
  <c r="AI6"/>
  <c r="AI45" s="1"/>
  <c r="AH6"/>
  <c r="AH45" s="1"/>
  <c r="AG6"/>
  <c r="AF6"/>
  <c r="AF45" s="1"/>
  <c r="AD6"/>
  <c r="AD47"/>
  <c r="AJ49"/>
  <c r="AH49"/>
  <c r="AP49"/>
  <c r="AM48"/>
  <c r="AF48"/>
  <c r="AH48"/>
  <c r="AI47"/>
  <c r="AG47"/>
  <c r="AJ47"/>
  <c r="AP46"/>
  <c r="AF46"/>
  <c r="AG46"/>
  <c r="AG41"/>
  <c r="BW41"/>
  <c r="AP45"/>
  <c r="AC41"/>
  <c r="AI41"/>
  <c r="AD45"/>
  <c r="AG45"/>
  <c r="AM41"/>
  <c r="AC46"/>
  <c r="AJ46"/>
  <c r="AQ47"/>
  <c r="AQ48"/>
  <c r="AC48" i="4"/>
  <c r="AH48"/>
  <c r="AI49" i="9" l="1"/>
  <c r="AD49"/>
  <c r="AD48"/>
  <c r="AI48"/>
  <c r="AC48"/>
  <c r="AI47"/>
  <c r="AD47"/>
  <c r="AP47"/>
  <c r="BE41"/>
  <c r="AP46"/>
  <c r="C41"/>
  <c r="BG41"/>
  <c r="AI46"/>
  <c r="AC46"/>
  <c r="AD46"/>
  <c r="AM41"/>
  <c r="AI41"/>
  <c r="AJ41"/>
  <c r="AM49"/>
  <c r="AP41"/>
  <c r="AP45"/>
  <c r="AF45"/>
  <c r="AJ45"/>
  <c r="AF47"/>
  <c r="AJ47"/>
  <c r="AG48"/>
  <c r="BE44"/>
  <c r="AP48"/>
  <c r="AG41"/>
  <c r="AG46"/>
  <c r="AH47"/>
  <c r="AF41"/>
  <c r="AM45"/>
  <c r="AM47"/>
  <c r="AP49"/>
  <c r="AJ49"/>
  <c r="AF49"/>
  <c r="AH49"/>
  <c r="AD41"/>
  <c r="AJ46"/>
  <c r="AG47"/>
  <c r="AH48"/>
  <c r="AG49"/>
  <c r="AH46"/>
  <c r="AF48"/>
  <c r="AJ48"/>
  <c r="AF46"/>
  <c r="AM46"/>
  <c r="AM48"/>
  <c r="AQ48"/>
  <c r="AQ46"/>
  <c r="AQ47"/>
  <c r="AC47"/>
  <c r="AC49"/>
  <c r="AC41"/>
  <c r="AI45"/>
  <c r="AQ45"/>
  <c r="AD45"/>
  <c r="AH45"/>
  <c r="AG45"/>
  <c r="BF20"/>
  <c r="BF28"/>
  <c r="AQ49"/>
  <c r="BF13"/>
  <c r="AD49" i="8"/>
  <c r="AI49"/>
  <c r="AC49"/>
  <c r="BG41"/>
  <c r="BE44"/>
  <c r="AI48"/>
  <c r="AC48"/>
  <c r="AD48"/>
  <c r="AI47"/>
  <c r="AC47"/>
  <c r="AH47"/>
  <c r="AD47"/>
  <c r="AI46"/>
  <c r="AD46"/>
  <c r="AC46"/>
  <c r="AG46"/>
  <c r="AH41"/>
  <c r="AP41"/>
  <c r="AM41"/>
  <c r="AI41"/>
  <c r="AF41"/>
  <c r="AD41"/>
  <c r="AG41"/>
  <c r="AJ41"/>
  <c r="AG45"/>
  <c r="AQ54" i="7"/>
  <c r="AI45" i="8"/>
  <c r="AD45"/>
  <c r="AF45"/>
  <c r="AM45"/>
  <c r="AP49"/>
  <c r="AP45"/>
  <c r="AJ46"/>
  <c r="AG47"/>
  <c r="AH48"/>
  <c r="AG49"/>
  <c r="BE41"/>
  <c r="AP46"/>
  <c r="AP47"/>
  <c r="AP48"/>
  <c r="AM47"/>
  <c r="AH49"/>
  <c r="AF47"/>
  <c r="AG48"/>
  <c r="AF49"/>
  <c r="AJ45"/>
  <c r="AJ47"/>
  <c r="AC41"/>
  <c r="AQ48"/>
  <c r="AM48"/>
  <c r="AM49"/>
  <c r="AM46"/>
  <c r="AF46"/>
  <c r="AF48"/>
  <c r="AQ49"/>
  <c r="BF28"/>
  <c r="AQ46"/>
  <c r="AH45"/>
  <c r="AH46"/>
  <c r="AQ47"/>
  <c r="BF27"/>
  <c r="AJ28"/>
  <c r="AJ49" s="1"/>
  <c r="AQ45"/>
  <c r="BF13"/>
  <c r="AQ41" i="1"/>
  <c r="BF41" s="1"/>
  <c r="AQ46"/>
  <c r="AF41"/>
  <c r="AJ41"/>
  <c r="AQ45" i="2"/>
  <c r="AG41"/>
  <c r="BF28"/>
  <c r="BF6" i="4"/>
  <c r="AQ46" i="5"/>
  <c r="AD41"/>
  <c r="Q90"/>
  <c r="AQ45" i="1"/>
  <c r="AQ46" i="3"/>
  <c r="AQ47"/>
  <c r="AQ41" i="9" l="1"/>
  <c r="BF41" s="1"/>
  <c r="AQ41" i="8"/>
  <c r="BF41" s="1"/>
  <c r="AJ48"/>
</calcChain>
</file>

<file path=xl/comments1.xml><?xml version="1.0" encoding="utf-8"?>
<comments xmlns="http://schemas.openxmlformats.org/spreadsheetml/2006/main">
  <authors>
    <author>ops.e</author>
  </authors>
  <commentList>
    <comment ref="BN34" authorId="0">
      <text>
        <r>
          <rPr>
            <b/>
            <sz val="9"/>
            <color indexed="81"/>
            <rFont val="Tahoma"/>
            <family val="2"/>
          </rPr>
          <t>ops.e:</t>
        </r>
        <r>
          <rPr>
            <sz val="9"/>
            <color indexed="81"/>
            <rFont val="Tahoma"/>
            <family val="2"/>
          </rPr>
          <t xml:space="preserve">
assumed due to problem of GC of OGDCL.</t>
        </r>
      </text>
    </comment>
  </commentList>
</comments>
</file>

<file path=xl/comments2.xml><?xml version="1.0" encoding="utf-8"?>
<comments xmlns="http://schemas.openxmlformats.org/spreadsheetml/2006/main">
  <authors>
    <author>ops.e</author>
  </authors>
  <commentList>
    <comment ref="BN6" authorId="0">
      <text>
        <r>
          <rPr>
            <b/>
            <sz val="9"/>
            <color indexed="81"/>
            <rFont val="Tahoma"/>
            <family val="2"/>
          </rPr>
          <t>ops.e:</t>
        </r>
        <r>
          <rPr>
            <sz val="9"/>
            <color indexed="81"/>
            <rFont val="Tahoma"/>
            <family val="2"/>
          </rPr>
          <t xml:space="preserve">
assumed due to problem of GC of OGDCL.</t>
        </r>
      </text>
    </comment>
  </commentList>
</comments>
</file>

<file path=xl/comments3.xml><?xml version="1.0" encoding="utf-8"?>
<comments xmlns="http://schemas.openxmlformats.org/spreadsheetml/2006/main">
  <authors>
    <author>ops.e</author>
  </authors>
  <commentList>
    <comment ref="BN6" authorId="0">
      <text>
        <r>
          <rPr>
            <b/>
            <sz val="9"/>
            <color indexed="81"/>
            <rFont val="Tahoma"/>
            <family val="2"/>
          </rPr>
          <t>ops.e:</t>
        </r>
        <r>
          <rPr>
            <sz val="9"/>
            <color indexed="81"/>
            <rFont val="Tahoma"/>
            <family val="2"/>
          </rPr>
          <t xml:space="preserve">
assumed due to problem of GC of OGDCL.</t>
        </r>
      </text>
    </comment>
  </commentList>
</comments>
</file>

<file path=xl/comments4.xml><?xml version="1.0" encoding="utf-8"?>
<comments xmlns="http://schemas.openxmlformats.org/spreadsheetml/2006/main">
  <authors>
    <author>ops.e</author>
  </authors>
  <commentList>
    <comment ref="BN6" authorId="0">
      <text>
        <r>
          <rPr>
            <b/>
            <sz val="9"/>
            <color indexed="81"/>
            <rFont val="Tahoma"/>
            <family val="2"/>
          </rPr>
          <t>ops.e:</t>
        </r>
        <r>
          <rPr>
            <sz val="9"/>
            <color indexed="81"/>
            <rFont val="Tahoma"/>
            <family val="2"/>
          </rPr>
          <t xml:space="preserve">
assumed due to problem of GC of OGDCL.</t>
        </r>
      </text>
    </comment>
  </commentList>
</comments>
</file>

<file path=xl/sharedStrings.xml><?xml version="1.0" encoding="utf-8"?>
<sst xmlns="http://schemas.openxmlformats.org/spreadsheetml/2006/main" count="2496" uniqueCount="341">
  <si>
    <t>Monthly Operational Returns Kabirwala</t>
  </si>
  <si>
    <t xml:space="preserve">Date </t>
  </si>
  <si>
    <t>Site Avg. Ambient Temp.F</t>
  </si>
  <si>
    <t>Site Avg. Relative Humidty %</t>
  </si>
  <si>
    <t>Site Ambient Temp</t>
  </si>
  <si>
    <t>Base load hours</t>
  </si>
  <si>
    <t>Standby hours</t>
  </si>
  <si>
    <t>Plant ambient corrected Max Load</t>
  </si>
  <si>
    <t xml:space="preserve"> Corrected Plant Capacity</t>
  </si>
  <si>
    <t>Ambient Corrected Daclared Avail'y (MWH)</t>
  </si>
  <si>
    <t>Plant WAPDA Dispatch (MWH)</t>
  </si>
  <si>
    <t>Net Plant Export (MWH)</t>
  </si>
  <si>
    <t>Gross Generation</t>
  </si>
  <si>
    <t>CT1 Average Cap (MW)</t>
  </si>
  <si>
    <t>CT1 Unavail minutes</t>
  </si>
  <si>
    <t>CT2 Average Cap (MW)</t>
  </si>
  <si>
    <t>CT2 Unavail minutes</t>
  </si>
  <si>
    <t>ST Average Cap (MW)</t>
  </si>
  <si>
    <t>ST Unavail minutes</t>
  </si>
  <si>
    <t>Plant Aux Load including Colony Load MWH</t>
  </si>
  <si>
    <r>
      <t>Differenece</t>
    </r>
    <r>
      <rPr>
        <sz val="10"/>
        <rFont val="Arial"/>
        <family val="2"/>
      </rPr>
      <t xml:space="preserve"> (+/-) MW</t>
    </r>
  </si>
  <si>
    <t>Maximum Daily Generation</t>
  </si>
  <si>
    <t>Daily Load Factor</t>
  </si>
  <si>
    <t>Avg. Corrected Plant Capacity</t>
  </si>
  <si>
    <t>Plant Capacity Factor</t>
  </si>
  <si>
    <t>Plant Availability  Factor</t>
  </si>
  <si>
    <t>Equivalent Plant Availability</t>
  </si>
  <si>
    <t>LBtu gas flow (mmscf/day)</t>
  </si>
  <si>
    <r>
      <t>1</t>
    </r>
    <r>
      <rPr>
        <sz val="9"/>
        <rFont val="Arial"/>
        <family val="2"/>
      </rPr>
      <t xml:space="preserve"> LBtu gas (Average Btu/scf) </t>
    </r>
  </si>
  <si>
    <t>LBTU MMBTU</t>
  </si>
  <si>
    <r>
      <t>1</t>
    </r>
    <r>
      <rPr>
        <sz val="9"/>
        <rFont val="Arial"/>
        <family val="2"/>
      </rPr>
      <t xml:space="preserve"> HBtu gas flow (mmscf/day)</t>
    </r>
  </si>
  <si>
    <r>
      <t>1</t>
    </r>
    <r>
      <rPr>
        <sz val="9"/>
        <rFont val="Arial"/>
        <family val="2"/>
      </rPr>
      <t xml:space="preserve"> HBtu gas (Average Btu/scf) </t>
    </r>
  </si>
  <si>
    <t>HBTU MMBTU</t>
  </si>
  <si>
    <t>HHV Net Heat Rate (Btu/Kwh)</t>
  </si>
  <si>
    <t>Avg. declared availability</t>
  </si>
  <si>
    <t>CT1    Derated  MW</t>
  </si>
  <si>
    <t>CT1 derated mintutes</t>
  </si>
  <si>
    <t>CT-2 derated MW</t>
  </si>
  <si>
    <t>CT-2 derated mintutes</t>
  </si>
  <si>
    <t>ST derated MW</t>
  </si>
  <si>
    <t>ST derated mintutes</t>
  </si>
  <si>
    <t>WAPDA Backfeed (MWH)</t>
  </si>
  <si>
    <t xml:space="preserve"> CT-1 Gross Generation (MWH)</t>
  </si>
  <si>
    <t xml:space="preserve"> CT-2 Gross Generation (MWH)</t>
  </si>
  <si>
    <t xml:space="preserve"> STG Gross Generation (MWH)</t>
  </si>
  <si>
    <t xml:space="preserve"> CT-1 &amp; CT-2 MWH difference </t>
  </si>
  <si>
    <t xml:space="preserve"> Base load  Heat Rate</t>
  </si>
  <si>
    <t>STG load</t>
  </si>
  <si>
    <t>DB1</t>
  </si>
  <si>
    <t>DB2</t>
  </si>
  <si>
    <t xml:space="preserve">CT1 </t>
  </si>
  <si>
    <t>CT1 Gas flow</t>
  </si>
  <si>
    <t>CT2 Gas flow</t>
  </si>
  <si>
    <t>Pamb</t>
  </si>
  <si>
    <t>Freq. Hz</t>
  </si>
  <si>
    <t>LBTU Gas Specific gravity</t>
  </si>
  <si>
    <t>CT-1 compressor efficiency(%)</t>
  </si>
  <si>
    <t>CT-2 compressor efficiency(%)</t>
  </si>
  <si>
    <t>CT-1                 Heat Rate (Btu/Kwh)</t>
  </si>
  <si>
    <t>CT-2                Heat Rate (Btu/Kwh)</t>
  </si>
  <si>
    <t>DB(1+2)</t>
  </si>
  <si>
    <t>DB-1 Ops Hours</t>
  </si>
  <si>
    <t>DB-2 Ops Hours</t>
  </si>
  <si>
    <t>CT-1 Wetcomprssion Ops Hours</t>
  </si>
  <si>
    <t>RO  Operation Hours</t>
  </si>
  <si>
    <t>CT1</t>
  </si>
  <si>
    <t>CT2</t>
  </si>
  <si>
    <t>mmscf/d</t>
  </si>
  <si>
    <t>WetC flow</t>
  </si>
  <si>
    <t xml:space="preserve">HBTU KPPH </t>
  </si>
  <si>
    <t>LBTU KPPH</t>
  </si>
  <si>
    <t>mbar</t>
  </si>
  <si>
    <t>Hz</t>
  </si>
  <si>
    <t>Max</t>
  </si>
  <si>
    <t>Min</t>
  </si>
  <si>
    <t>hrs</t>
  </si>
  <si>
    <t>min</t>
  </si>
  <si>
    <t>gpm</t>
  </si>
  <si>
    <t>Week 1</t>
  </si>
  <si>
    <t>Week 2</t>
  </si>
  <si>
    <t>Week 3</t>
  </si>
  <si>
    <t>Week 4</t>
  </si>
  <si>
    <t>Week 5</t>
  </si>
  <si>
    <t>Monthly</t>
  </si>
  <si>
    <t>Totals</t>
  </si>
  <si>
    <t>Avg.F</t>
  </si>
  <si>
    <t>% Avg.</t>
  </si>
  <si>
    <t>M Avg</t>
  </si>
  <si>
    <t>m Avg</t>
  </si>
  <si>
    <t>Avg Int Avi</t>
  </si>
  <si>
    <t>Avg Ext Avi</t>
  </si>
  <si>
    <t>MWhr Total</t>
  </si>
  <si>
    <t>MW Avg</t>
  </si>
  <si>
    <t>Total min</t>
  </si>
  <si>
    <t>Avg MW</t>
  </si>
  <si>
    <t xml:space="preserve"> MWhr</t>
  </si>
  <si>
    <t>Total MW</t>
  </si>
  <si>
    <t>Av Max D/Gen</t>
  </si>
  <si>
    <t>Av. DailyLF</t>
  </si>
  <si>
    <t>Avg.</t>
  </si>
  <si>
    <t>Total</t>
  </si>
  <si>
    <t>Weeks data</t>
  </si>
  <si>
    <t>Site Avg. Amb. Temp F</t>
  </si>
  <si>
    <t>Site Avg. Relative humidity %</t>
  </si>
  <si>
    <t>Site Maximum/Minumum Temperature</t>
  </si>
  <si>
    <t>CT-1 Base Load Hours</t>
  </si>
  <si>
    <t>CT-2 Base Load Hours</t>
  </si>
  <si>
    <t>CT-1 stand by                   hours / min</t>
  </si>
  <si>
    <t>CT-2 standby             hours / min</t>
  </si>
  <si>
    <t>Plant ambient Corrected maximum Load                         hours/min</t>
  </si>
  <si>
    <t xml:space="preserve"> Average Corrected Plant Capacity</t>
  </si>
  <si>
    <t>Ambient Corrected Declared Avail'y (MWH)</t>
  </si>
  <si>
    <t>Av Plant WAPDA Dispatch</t>
  </si>
  <si>
    <t>CT1 Av Cap (MW)</t>
  </si>
  <si>
    <t>CT2 Av Cap (MW)</t>
  </si>
  <si>
    <t xml:space="preserve">Avg. Corrected Plant </t>
  </si>
  <si>
    <t>Plant Capacity Facto</t>
  </si>
  <si>
    <t>LBtu gas flow mmscf</t>
  </si>
  <si>
    <t>PL gas flow (mscf/week)</t>
  </si>
  <si>
    <r>
      <t>1</t>
    </r>
    <r>
      <rPr>
        <sz val="9"/>
        <rFont val="Arial"/>
        <family val="2"/>
      </rPr>
      <t xml:space="preserve"> PL gas (Average Btu/scf) </t>
    </r>
  </si>
  <si>
    <t>Plant Net Heat Rate (Btu/Kwh)</t>
  </si>
  <si>
    <t>Date</t>
  </si>
  <si>
    <t>Plant Status Whether Normal Operation or Tripping (State full detail for trippings/return to normal).</t>
  </si>
  <si>
    <t>CT1 T/G Brg</t>
  </si>
  <si>
    <t>Seal air pressure</t>
  </si>
  <si>
    <t>Psi</t>
  </si>
  <si>
    <t>"WC</t>
  </si>
  <si>
    <t>CT2 T/G Brg</t>
  </si>
  <si>
    <t>Supply air pressure</t>
  </si>
  <si>
    <t>Site Avg. Ambient Wetbulb Temp.F</t>
  </si>
  <si>
    <t xml:space="preserve">Plant remained shutdown due to suspension of HBTU gas by M/S SNGPL. CT-1 started for vibration testing and kept at synch speed for 30 min.  </t>
  </si>
  <si>
    <t xml:space="preserve">Plant remained shutdown due to suspension of HBTU gas by M/S SNGPL. CT-1 started for vibration testing and kept at synch speed for 10 min.  </t>
  </si>
  <si>
    <t xml:space="preserve">Plant remained shutdown due to suspension of HBTU gas by M/S SNGPL. 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</si>
  <si>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</si>
  <si>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</si>
  <si>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</si>
  <si>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</si>
  <si>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</si>
  <si>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</si>
  <si>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</si>
  <si>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</si>
  <si>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Plant remained shutdown from 0000~1915hrs due to suspension of HBTU gas by M/S SNGPL. Plant remained in Standby mode from 1915~2400hrs as per NPCC demand after restoration of full HBTU gas quota by SNGPL.</t>
  </si>
  <si>
    <t>Plant remained shutdown and in standby mode from 0000~2400 hrs as per NPCC demand.</t>
  </si>
  <si>
    <t>FKPCL complex remained shutdown and in standby mode from 0000 ~ 0800 hrs as per NPCC demand and remained shutdown from 0800 ~ 2400 hrs for "Scheduled Outage of 2019".</t>
  </si>
  <si>
    <t>FKPCL complex remained shutdown from 0000 ~ 2400 hrs for "Scheduled Outage of 2019".</t>
  </si>
  <si>
    <t xml:space="preserve">Plant remained shutdown from 0000~ 2400hrs due to unavailability of HBTU gas by M/S SNGPL. </t>
  </si>
  <si>
    <t>Week 14</t>
  </si>
  <si>
    <t>Week 15</t>
  </si>
  <si>
    <t>Week 16</t>
  </si>
  <si>
    <t>Week 17</t>
  </si>
  <si>
    <t>Week 18</t>
  </si>
  <si>
    <t>After restoration of HBTU gas quota at 1700 hrs by M/S SNGPL, CT2 synchronized @ 1749 hrs and tripped @ 1825 hrs again CT2 synchronized @ 1915 hrs and tripped @ 2002  hrs due to internal faults and CT-2 synchronized @ 2059 hrs.</t>
  </si>
  <si>
    <t>Steam turbine Synch @ 0042 hrs, CT-1 was already on bar and CT-2 remained shutdown due to water carryover problem of LBTU gas.</t>
  </si>
  <si>
    <t>Plant load restricted to 72~65 MW as CT-2 remained shutdown due to water carryover problem of LBTU gas.</t>
  </si>
  <si>
    <t>CT-2 synch @ 0828 hrs after rectification of water carryover issue in LBTU gas.</t>
  </si>
  <si>
    <t>Normal operation.Plant remained at maximum load from 0000 to 2400 hrs.</t>
  </si>
  <si>
    <t>Plant load reduced to 127 MW from 2242 hrs as per NPCC demand.</t>
  </si>
  <si>
    <t>CT-1 Desynch @ 0014 hrs against 70 MW WAPDA Despatch and CT-1 again Synch @ 0459 hrs against 149 MW (Max.) WAPDA Despatch.</t>
  </si>
  <si>
    <t>Plant load restricted 121~126 MW from 0000~2400 hrs as both DBs kept off to remain within contractual heatrate.</t>
  </si>
  <si>
    <t>Plant load increased from 123 to 141 MW by increasing duct burners firing at 1100 hrs to achieve maximum export. CT-1 de-synch @ 2041 hrs to achieve NPCC demand of 63 MW.</t>
  </si>
  <si>
    <t>Plant load remained 61~64 MW due to shutdown of CT-1 at NPCC demand.</t>
  </si>
  <si>
    <t>CT-1 synch @ 1220 hrs to achieve maximum load as per NPCC demand.</t>
  </si>
  <si>
    <t>CT-1 de-synch @0054hrs &amp; again synch @0425 hrs on NPCC demand. Plant load restricted 127~130 MW from 0425~2333hrs to remain within contractual heatrate.CT-1 again de-synch @ 2333 hrs to achieve NPCC demand of 45% of complex export.</t>
  </si>
  <si>
    <t>CT-1 synch @ 0428 hrs as per NPCC demand. CT-1 de-synch @ 1315 hrs, CT-2 de-synch @ 1332 hrs and STG de-synch @ 1332 hrs and put on standby mode as per NPCC demand of 0 MW.</t>
  </si>
  <si>
    <t>CT-2 synch @ 1204 hrs, STG synch @ 1505 hrs and CT-1 synch @ 1514hrs as per NPCC demand. CT-1 de-synch @ 2012 hrs, CT-2 de-synch @ 2018 hrs and STG de-synch @ 2016 hrs and put on standby mode as per NPCC demand of 0 MW.</t>
  </si>
  <si>
    <t>Plant remained shutdown and in standby mode throughout the day as per NPCC demand of 0 MW.</t>
  </si>
  <si>
    <t>Plant remained shutdown and in standby mode 0000~0914 hrs. CT-2 synch @ 0914 hrs, STG synch @ 1106 hrs and CT-1 synch @ 1125 hrs as per NPCC demand of Max. load.</t>
  </si>
  <si>
    <t>CT-1 de-synch @ 0021 hrs &amp; again synch @ 0830 hrs on NPCC Maximum load demand. CT-1 again de-synch @ 2327 hrs to achieve NPCC demand of 45% of complex export.</t>
  </si>
  <si>
    <t xml:space="preserve">CT-1 synch @ 0820 hrs against NPCC demand of maximum load.  </t>
  </si>
  <si>
    <t>Plant load restricted 122~126 MW from 0000~2400 hrs as both DBs kept off to remain within contractual heatrate.</t>
  </si>
  <si>
    <t>Plant load restricted 122~125 MW from 0000~2400 hrs as both DBs kept off to remain within contractual heatrate.</t>
  </si>
  <si>
    <t>Plant load restricted 122~125 MW from 0000~2207 hrs as both DBs kept off to remain within contractual heatrate. CT-1 desynch @2223hrs to achieve NPCC demand of 45% of complex export.</t>
  </si>
  <si>
    <t>CT-1 synch @ 0548 hrs to achieve NPCC demand of maximum load. Plant load restricted to 121~124 MW from 0630~2235 hrs as both DBs kept off to remain within contractual heatrate. CT-1 de-synch @ 2250 hrs to achieve NPCC demand of 45% of complex export.</t>
  </si>
  <si>
    <t>Plant load restricted to 59~61 MW as CT-1 remained shut down and in standby mode as per NPCC demand. CT-2 de-synch @ 2118 hrs and STG de-synch @ 2117 hrs and put on standby mode as per NPCC demand of 0 MW.</t>
  </si>
  <si>
    <t>Week 19</t>
  </si>
  <si>
    <t>Week 20</t>
  </si>
  <si>
    <t>Week 21</t>
  </si>
  <si>
    <t>Week 22</t>
  </si>
  <si>
    <t>CT-2 synch @ 1136 hrs, CT-1 synch @ 1312hrs and STG synch @ 1317 hrs as per NPCC demand. CT-1 de-synch @ 1805 hrs and put on standby mode as per NPCC demand.</t>
  </si>
  <si>
    <t xml:space="preserve">STG de-synch @ 0122 hrs &amp; CT-2 de-synch @ 0123 hrs as per NPCC demand of 0 MW. CT-2 synch @ 1324 hrs and STG synch @ 1456 hrs as per NPCC demand of half complex. STG de-synch @ 2018 hrs &amp; CT-2 de-synch @ 2019 hrs as per NPCC demand of 0 MW. </t>
  </si>
  <si>
    <t>Plant remained shutdown and in standby mode as per NPCC demand of 0 MW.</t>
  </si>
  <si>
    <t>CT-2 @ 1006 hrs, STG synch @ 1209 hrs and CT-1  @ 1216 hrs Synch as per NPCC demand.</t>
  </si>
  <si>
    <t>“Annual Dependable Capacity (ADC) Test” for the year 2019 carried out successfully and witnessed by CPPA and WAPDA metering teams.</t>
  </si>
  <si>
    <t>NPCC load demand of 124 MW received from 0005 ~ 0153 hrs and again load demand of 125 MW received from 2303 hrs.</t>
  </si>
  <si>
    <t>Plant load remained restricted to 125 MW from 0000~1024 hrs at NPCC demand and again load demand of 124 MW received at 2131 hrs from NPCC.</t>
  </si>
  <si>
    <t>Plant load remained restricted to 125 MW from 0000~0212 hrs &amp; from 2306~2400 hrs at NPCC demand.</t>
  </si>
  <si>
    <t>Plant load remained restricted to 126 MW from 0000~1323 hrs &amp; from 2307~2400 hrs at NPCC demand whereas load remained maximum (ambient corrected) from 1323~2307 hrs.</t>
  </si>
  <si>
    <t>Plant load remained restricted to 125 MW from 0000~2105hrs &amp; 2345~2400hrs on NPCC demand whereas load remained maximum (ambient corrected) from 2105~2345 hrs.</t>
  </si>
  <si>
    <t xml:space="preserve">Plant load remained restricted to 126 MW from 0000~1709 hrs as per NPCC demand  &amp; Gas turbine CT-1 de-synch @ 1725 hrs as per NPCC demand of 61 MW. </t>
  </si>
  <si>
    <t>Plant load remained restricted to 61 MW from 0000~0830 hrs as per NPCC demand. Gas turbine CT-1 synch @ 0859 hrs as per NPCC demand of maximum load.</t>
  </si>
  <si>
    <t xml:space="preserve">Plant load remained restricted to 126 MW from 0047~1027 hrs, 1112~1520 hrs and 2256~2400 hrs as per NPCC demand.  </t>
  </si>
  <si>
    <t>Plant load remained restricted to 126 MW from 0000~2400 hrs as per NPCC demand.</t>
  </si>
  <si>
    <t>CT-1 Desynch @ 1444 hrs as per NPCC demand of 61 MW. STG @ 2102 hrs &amp; CT-2 @ 2103 hrs Desynch as per NPCC demand of 0 MW.</t>
  </si>
  <si>
    <t xml:space="preserve">CT-2 synch @ 1544 hrs and STG synch @ 1737 hrs as per NPCC demand of half complex. STG de-synch @ 2035 hrs &amp; CT-2 de-synch @ 2036 hrs as per NPCC demand of 0 MW. </t>
  </si>
  <si>
    <t xml:space="preserve">CT-2 synch @ 0910 hrs, CT-1 synch @ 1119 hrs and STG synch @ 1129 hrs as per NPCC demand of maximum load.  CT-1 de-synch @ 2356 hrs as per NPCC demand of 60 MW. </t>
  </si>
  <si>
    <t>Plant load remained restricted to 60 MW from 0000~0725 hrs as per NPCC demand. CT-1 synch @ 0800 hrs as per NPCC demand of maximum load.</t>
  </si>
  <si>
    <t xml:space="preserve">Plant load restricted 120~125 MW from 0000~2301 hrs as both DBs kept off to remain within contractual heatrate. CT-1 de-synch @ 2317 hrs as per NPCC demand of 62 MW. </t>
  </si>
  <si>
    <t xml:space="preserve">CT-1 synch @1035 hrs to meet NPCC maximum load demand. Plant load restricted to 120~122 MW from 1137~2052 hrs  to remain within contractual heatrate. CT-1 de-synch @ 2110 hrs as per NPCC demand of 62 MW. </t>
  </si>
  <si>
    <t xml:space="preserve">CT-1 synch @ 0924 hrs to meet NPCC maximum load demand. Plant load restricted to 121~124 MW from 1000~2400 hrs as both DBs kept off to remain within contractual heatrate. </t>
  </si>
  <si>
    <t xml:space="preserve">Plant load restricted to 121~124 MW from 0000~2400 hrs as both DBs kept off to remain within contractual heatrate. </t>
  </si>
  <si>
    <t xml:space="preserve">Plant load restricted to 121~125 MW from 0000~2400 hrs as both DBs kept off to remain within contractual heatrate. </t>
  </si>
  <si>
    <t xml:space="preserve">Plant load restricted to 120~125 MW from 0000~2400 hrs as both DBs kept off to remain within contractual heatrate. </t>
  </si>
  <si>
    <t xml:space="preserve">Plant load restricted to 119~124 MW from 0000~2400 hrs as both DBs kept off to remain within contractual heatrate. </t>
  </si>
  <si>
    <t>FKPCL Plant tripped at 1447 hrs due to WAPDA supply failure. After restoration of WAPDA supply at 1456 hrs, CT-2 synch @ 1542 hrs, CT-1 synch @ 1557 hrs and STG synch @ 1627 hrs and plant load increased to 120 MW as both DBs kept off to remain within contractual heatrate .</t>
  </si>
  <si>
    <t xml:space="preserve">Plant load restricted to 118~123 MW from 0000~2400 hrs as both DBs kept off to remain within contractual heatrate. </t>
  </si>
  <si>
    <t>Week 23</t>
  </si>
  <si>
    <t>Week 24</t>
  </si>
  <si>
    <t>Week 25</t>
  </si>
  <si>
    <t>Week 26</t>
  </si>
  <si>
    <t>Plant load restricted to 119~123 MW from 0000~1100 hrs to remain within contractual heatrate whereas load increased to maximum (ambient corrected) at 1100hrs.</t>
  </si>
  <si>
    <t>Plant load restricted to 121~126 MW from 0100~1900 hrs to remain within contractual heatrate whereas load increased to maximum (ambient corrected) at 1900 hrs.</t>
  </si>
  <si>
    <t xml:space="preserve">Plant load restricted to 121~126 MW from 0000~2400 hrs as both DBs kept on minimum firing to remain within contractual heatrate. </t>
  </si>
  <si>
    <t>CT-1 de-synch @ 0454 hrs as per NPCC load demand of 62 MW. CT-1 synch @ 0814 hrs as per NPCC maximum load demand. Plant load increased to maximum (ambient corrected) at 2000 hrs by increasing DBs firing.</t>
  </si>
  <si>
    <t xml:space="preserve">Plant load restricted to 122~126 MW from 0520~2200 hrs as both DBs kept on minimum firing to remain within contractual heatrate. </t>
  </si>
  <si>
    <t xml:space="preserve">Plant load restricted to 121~126 MW from 0100~2400 hrs as both DBs kept on minimum firing to remain within contractual heatrate. </t>
  </si>
  <si>
    <t>Plant load restricted to 122~125 MW from 0000~1100 hrs  to remain within contractual heatrate.Plant load remained restricted to 123 MW from 1552~1610 hrs at NPCC demand and again load demand of 123 MW received at 1936 hrs from NPCC.</t>
  </si>
  <si>
    <t>Plant load restricted to 119~125 MW from 0000~2400 hrs to remain within contractual heat rate.</t>
  </si>
  <si>
    <t>Plant load restricted to 119~122 MW from 0000~1100 hrs to remain within contractual heat rate.</t>
  </si>
  <si>
    <t>Plant load restricted to 122~125 MW from 0000~1100 hrs to remain within contractual heat rate.</t>
  </si>
  <si>
    <t>Plant load restricted to 122~125 MW from 0000~1100 hrs and 2300~2400 hrs to remain within contractual heat rate.</t>
  </si>
  <si>
    <t>Plant load restricted to 121~125 MW from 0000~1200 hrs and 2300~2400 hrs to remain within contractual heat rate.</t>
  </si>
  <si>
    <t xml:space="preserve">Plant load restricted to 118~123 MW from 0000~2400 hrs as both DBs kept off to remain within contractual heat rate. </t>
  </si>
  <si>
    <t>Plant load restricted to 121~125 MW from 0000~2400 hrs to remain within contractual heat rate.</t>
  </si>
  <si>
    <t>Plant load restricted to 123~125 MW from 0000~1100 hrs to remain within contractual heat rate.</t>
  </si>
  <si>
    <t xml:space="preserve">Plant load remained restricted to 123 MW from 0000~0855 hrs. Plant load remained restricted to 122 MW from 1015~1035 hrs and 1311~1409 hrs as per NPCC demand.  </t>
  </si>
  <si>
    <t>Plant load restricted to 120~122 MW from 0000~1100 hrs to remain within contractual heat rate. Plant load reduced to 120 MW from 1813 hrs and CT-1 de-synch @ 1927 hrs as per NPCC load demand of 61 MW.</t>
  </si>
  <si>
    <t>CT-1 synch @ 0920 hrs as per NPCC maximum load demand. Plant load restricted to 120~124 MW from 1100~2400 hrs to remain within contractual heat rate.</t>
  </si>
  <si>
    <t>Plant load restricted to 119~122 MW from 0000~2400 hrs to remain within contractual heat rate.</t>
  </si>
  <si>
    <t>Plant load restricted to 119~123 MW from 0000~2150 hrs to remain within contractual heat rate. CT-1 desynch @ 2206 hrs to meet NPCC load demand of 61 MW.</t>
  </si>
  <si>
    <t>CT-1 synch @ 1206 hrs as per NPCC maximum load demand. Plant load restricted to 120~123 MW from 1400~2400 hrs to remain within contractual heat rate.</t>
  </si>
  <si>
    <t>Plant load restricted to 116~122 MW from 0000~2400 hrs to remain within contractual heat rate.</t>
  </si>
  <si>
    <t xml:space="preserve">CT-1 de-synch @ 0258 hrs as per NPCC demand of 58 MW. CT-1 synch @ 0828 hrs  as per NPCC demand of maximum load complex. CT-1 de-synch @ 2022 hrs as per NPCC demand of 60 MW. </t>
  </si>
  <si>
    <t>CT-1 synch @ 0823 hrs as per NPCC demand. Plant load restricted to 115~118 MW from 0908~2400 hrs to remain within contractual heat rate.</t>
  </si>
  <si>
    <t>Plant load restricted to 114~120 MW from 0000~2400 hrs as both DBs kept off to remain within contractual heatrate.</t>
  </si>
  <si>
    <t>Plant load restricted to 115~121 MW from 0000~2400 hrs as both DBs kept off to remain within contractual heatrate.</t>
  </si>
  <si>
    <t>Plant load restricted to 116~121 MW from 0000~2400 hrs as both DBs kept off to remain within contractual heatrate.</t>
  </si>
  <si>
    <t>Week 27</t>
  </si>
  <si>
    <t>Week 28</t>
  </si>
  <si>
    <t>Week 29</t>
  </si>
  <si>
    <t>Week 30</t>
  </si>
  <si>
    <t>Week 31</t>
  </si>
  <si>
    <t xml:space="preserve">Plant load restricted to 114~118 MW from 0000~2400 hrs as both DBs kept off to remain within contractual heat rate. </t>
  </si>
  <si>
    <t xml:space="preserve">Plant load restricted to 115~120 MW from 0000~2400 hrs as both DBs kept off to remain within contractual heat rate. </t>
  </si>
  <si>
    <t>Plant load restricted to 116~118 MW from 0000~2300 hrs to remain within contractual heat rate. CT-1 desynch @ 2318 hrs to meet NPCC load demand of 58 MW.</t>
  </si>
  <si>
    <t>CT-1 Synch @ 0706 hrs on Max. load (141 MW) demand of NPCC. Plant load restricted to 114~116 MW from 0736~2400 hrs to remain within contractual heat rate.</t>
  </si>
  <si>
    <t xml:space="preserve">Plant load restricted to 115~121 MW from 0000~2400 hrs as both DBs kept off to remain within contractual heat rate. </t>
  </si>
  <si>
    <t xml:space="preserve">Plant load restricted to 116~118 MW from 0000~2400 hrs as both DBs kept off to remain within contractual heat rate. </t>
  </si>
  <si>
    <t xml:space="preserve">Plant load restricted to 114~117 MW from 0000~2400 hrs as both DBs kept off to remain within contractual heat rate. </t>
  </si>
  <si>
    <t xml:space="preserve">Plant load restricted to 113~116 MW from 0000~2400 hrs as both DBs kept off to remain within contractual heat rate. </t>
  </si>
  <si>
    <t>STG tripped @ 0608 hrs due to "Internal Fault". After rectification of fault, STG synch @ 0642 hrs .</t>
  </si>
  <si>
    <t>CT-2 desynch @ 0259 hrs as per 57 MW load demand of NPCC. CT-2 synch @ 1338 hrs as per Max. load (138 MW) demand of NPCC.</t>
  </si>
  <si>
    <t>CT-1 desynch @ 0039 hrs as per 57 MW load demand of NPCC. CT-1 synch @ 1401 hrs as per Max. load (137 MW) demand of NPCC.</t>
  </si>
  <si>
    <t>CT-1 desynch @ 0119 hrs and remained standby as per 58 MW load demand of NPCC.</t>
  </si>
  <si>
    <t>CT-2 &amp; STG desynch @0126 hrs to meet NPCC  demand of 00 MW while CT-1 was already in standby mode as per NPCC demand. CT-2 synch at 0911 hrs, ST synch at 1026 hrs &amp; CT-1 synch @ 1336 hrs as per NPCC maximum load demand.</t>
  </si>
  <si>
    <t>CT-1 desynch @ 1908 hrs and remained standby as per 58 MW load demand of NPCC.</t>
  </si>
  <si>
    <t>STG de-synch @ 0140 hrs &amp; CT-2 de-synch @ 0141 hrs as per NPCC demand of 0 MW. CT-2 synch @ 0711 hrs &amp; STG synch @ 0821 hrs to meet NPCC demand of 57 MW.</t>
  </si>
  <si>
    <t>CT-1 synch @ 0827 hrs after receiving maximum load demand from NPCC while CT-2 &amp; STG was already on-bar.</t>
  </si>
  <si>
    <t>CT-2 de-synch @ 0121 hrs and remained standby as per 57 MW load demand of NPCC. Maximum load demand from NPCC received at 0945hrs but CT-2 remained shutdown to attend high spread problem.</t>
  </si>
  <si>
    <t>CT-2 synch @ 0501 hrs after rectification of internal fault. Plant load restricted to 115~118 MW from 0545~2400 hrs as both DBs kept off to remain within contractual heat rate.</t>
  </si>
  <si>
    <t xml:space="preserve">Plant load restricted to 115~118 MW from 0000~2400 hrs as both DBs kept off to remain within contractual heat rate. </t>
  </si>
  <si>
    <t>Plant tripped at 0020hrs due to Wapda supply failure. After restoration of Wapda supply @ 0050 hrs, CT-2 synch @ 0139hrs, CT-1 synch @ 0206hrs and STG synch @ 0233hrs. CT-1 de-synch @ 0822 hrs as per NPCC demand of 56 MW. CT-1 synch @ 1333 hrs as per NPCC max. load demand.</t>
  </si>
  <si>
    <t xml:space="preserve">Plant load restricted to 116~120 MW from 0000~2400 hrs as both DBs kept off to remain within contractual heat rate. </t>
  </si>
  <si>
    <t>CT-1 desynch @ 0151 hrs as per 56 MW load demand and CT-1 synch @ 0828 hrs as per Max. load (145 MW) demand of NPCC. CT-1 @ 1829 hrs, CT-2 @ 1858 hrs &amp; STG @ 1859 hrs desynch as per 00 MW load demand of NPCC.</t>
  </si>
  <si>
    <t>CT-2 synch @ 0631 hrs and STG synch @ 0742 hrs as per 56 MW load demand of NPCC.</t>
  </si>
  <si>
    <t>CT-1 synch @ 0845 hrs as per Max. load demand of NPCC.</t>
  </si>
  <si>
    <t>CT-1 desynch @ 0235 hrs as per 56 MW load demand of NPCC. CT-1 synch @ 0612 hrs as per Max. load (146 MW) demand of NPCC.</t>
  </si>
  <si>
    <t xml:space="preserve">CT-1 desynch @1304 hrs and remained standby as per 56 MW load demand of NPCC.Plant tripped at 1532 hrs due to Wapda supply failure. After restoration of Wapda supply @ 1542 hrs, CT-2 synch @ 1643 hrs &amp; STG synch @ 1714hrs. </t>
  </si>
  <si>
    <t>Week 32</t>
  </si>
  <si>
    <t>Week 33</t>
  </si>
  <si>
    <t>Week 34</t>
  </si>
  <si>
    <t>Week 35</t>
  </si>
  <si>
    <t>CT-1 synch @ 0613 hrs at NPCC demand of maximum load. Plant load restricted to 115~118 MW from 0700~2400 hrs as both DBs kept off to remain within contractual heatrate.</t>
  </si>
  <si>
    <t xml:space="preserve">Plant load restricted to 115~117 MW from 0000~2400 hrs as both DBs kept off to remain within contractual heat rate. </t>
  </si>
  <si>
    <t>CT-1 desynch @ 1620 hrs and remained standby as per 57 MW demand of NPCC.</t>
  </si>
  <si>
    <t xml:space="preserve">CT-1 synch @ 1020 hrs as per NPCC max. load demand.Plant tripped at 1752 hrs due to Wapda supply failure. After restoration of Wapda supply @ 1831 hrs, 56 MW load demand received from NPCC @ 1834 hrs then CT-2 synch @ 1911 hrs and STG synch @ 1949 hrs. </t>
  </si>
  <si>
    <t>CT-1 synch @ 1121 hrs as per Max. load (144 MW) demand of NPCC. CT-1 de-synch @ 2357 hrs as per 56 MW load demand of NPCCC.</t>
  </si>
  <si>
    <t>CT-1 synch @ 0628 hrs at NPCC demand of maximum load. Plant load restricted to 115~117 MW from 0700~2400 hrs as both DBs kept off to remain within contractual heatrate.</t>
  </si>
  <si>
    <t>CT-1 de-synch @ 0125 hrs as per 56 MW load demand of NPCC. CT-1 synch @ 1237 hrs as per NPCC maximum load demand.</t>
  </si>
  <si>
    <t>CT-1 de-synch @ 0208 hrs as per 57 MW load demand of NPCC. CT-1 synch @ 0618 hrs as per NPCC maximum load demand. Plant load restricted to 116~118 MW from 0642~2400 hrs as both DBs kept off to remain within contractual heatrate.</t>
  </si>
  <si>
    <t>Plant load restricted to 114~119 MW from 0000~2230 hrs as both DBs kept off to remain within contractual heat rate. CT-1 de-synch @ 2243 hrs at NPCC demand of 57 MW.</t>
  </si>
  <si>
    <t>CT-1 synch @ 0923hrs as per NPCC max load demand. CT-1 de-synch @ 2019hrs as per NPCC load demand of 57MW.</t>
  </si>
  <si>
    <t>CT-1 synch @ 1510 hrs at NPCC maximum load demand. Plant load restricted to 115~118 MW from 1547~2400 hrs as both DBs kept off to remain within contractual heatrate.</t>
  </si>
  <si>
    <t>CT-1 de-synch @ 0219 hrs as per NPCC load demand of 57 MW. CT-1 synch @ 1229 hrs at NPCC maximum load demand.</t>
  </si>
  <si>
    <t xml:space="preserve">Plant load restricted to 114~119 MW from 0000~2400 hrs as both DBs kept off to remain within contractual heat rate. </t>
  </si>
  <si>
    <t xml:space="preserve">Plant load restricted to 115~119 MW from 0000~2400 hrs as both DBs kept off to remain within contractual heat rate. </t>
  </si>
  <si>
    <t>Plant load restricted to 114~119 MW from 0000~2250 hrs as both DBs kept off to remain within contractual heat rate. CT-1 desynchronized at 23:06 hrs at NPCC demand of 57 MW.</t>
  </si>
  <si>
    <t>CT-1 synchronized at 08:13 hrs at NPCC maximum load demand. Plant load restricted to 116~117 MW from 0853~2400 hrs as both DBs kept off to remain within contractual heat rate.</t>
  </si>
  <si>
    <t>Week 36</t>
  </si>
  <si>
    <t>Week 37</t>
  </si>
  <si>
    <t>Week 38</t>
  </si>
  <si>
    <t>Week 39</t>
  </si>
  <si>
    <t>Week36</t>
  </si>
  <si>
    <t>Week37</t>
  </si>
  <si>
    <t>Week38</t>
  </si>
  <si>
    <t>Complex tripped at 2002 hrs due to Wapda supply failure. CT-2 synch @ 2112 hrs &amp; STG @ 2145 hrs whereas NPCC demand of 56 MW received @ 2158 hrs. CT-1 is in standby mode as per NPCC demand.</t>
  </si>
  <si>
    <t>CT-1 synch @ 0713 hrs as per NPCC demand of Max load (144 MW). CT-1 Desynch @ 0736 hrs due to internal fault. CT-1 Synch @ 1906 hrs after rectification of internal fault.</t>
  </si>
  <si>
    <t>CT-1 De-synch @ 0728 hrs and Synch @ 1233 hrs after rectification of high bladepath spread issue.</t>
  </si>
  <si>
    <t xml:space="preserve">Plant load restricted to 112~116 MW from 0000~2400 hrs as both DBs kept off to remain within contractual heat rate. </t>
  </si>
  <si>
    <t xml:space="preserve">Plant load restricted to 114~116 MW from 0000~2400 hrs as both DBs kept off to remain within contractual heat rate. </t>
  </si>
  <si>
    <t xml:space="preserve">Plant load restricted to 113~117 MW from 0000~2400 hrs as both DBs kept off to remain within contractual heat rate. </t>
  </si>
  <si>
    <t xml:space="preserve">Plant load restricted to 113~120 MW from 0000~2400 hrs as both DBs kept off to remain within contractual heat rate. </t>
  </si>
  <si>
    <t xml:space="preserve">Plant load restricted to 117~119 MW from 0000~2400 hrs as both DBs kept off to remain within contractual heat rate. </t>
  </si>
  <si>
    <t xml:space="preserve">Plant load restricted to 116~119 MW from 0000~2400 hrs as both DBs kept off to remain within contractual heat rate. </t>
  </si>
  <si>
    <t>CT-1 de-synch @ 0307 hrs as per NPCC demand of 57 MW.  CT-1 synch @ 1028 hrs as per NPCC max. load demand.</t>
  </si>
  <si>
    <t xml:space="preserve">Plant load restricted to 117~120 MW from 0000~2400 hrs as both DBs kept off to remain within contractual heat rate. </t>
  </si>
  <si>
    <t xml:space="preserve">Plant load remained Maximum (135 MW) from 1100~2300 hrs by keeping DB’s into service. Plant load restricted to 118~120 MW from 0000~1100 hrs and 2300~2400 hrs as both DB's kept off to remain within contractual heat rate. </t>
  </si>
  <si>
    <t xml:space="preserve">Plant load remained Maximum (135 MW) from 1100~2300 hrs by keeping DB’s into service. Plant load restricted to 117~119 MW from 0000~1100 hrs and 2300~2400 hrs as both DB's kept off to remain within contractual heat rate. </t>
  </si>
  <si>
    <t xml:space="preserve">Plant load restricted to 117~119 MW from 0000~2400 hrs as both DB's kept off to remain within contractual heat rate. </t>
  </si>
  <si>
    <t xml:space="preserve">Plant load restricted to 116~120 MW from 0000~2400 hrs as both DB's kept off to remain within contractual heat rate. </t>
  </si>
  <si>
    <t xml:space="preserve">Plant load remained  (134~139 MW) from 1300~2300 hrs by keeping DB’s into service. Plant load restricted to 116~120 MW from 0000~1300 hrs and 2300~2400 hrs as both DB's kept off to remain within contractual heat rate. </t>
  </si>
  <si>
    <t>CT-2 desynchronized at 04:57 hrs and remained standby as per 58 MW demand of NPCC.</t>
  </si>
  <si>
    <t>CT-2 remained shutdown and at standby mode at 58 MW demand of NPCC. CT-2 compressor offline washing carried out.</t>
  </si>
  <si>
    <t>Week 40</t>
  </si>
  <si>
    <t>Week 41</t>
  </si>
  <si>
    <t>Week 42</t>
  </si>
  <si>
    <t>Week 43</t>
  </si>
  <si>
    <t>Week 44</t>
  </si>
  <si>
    <t>CT-2 remained shutdown and at standby mode at 58 MW demand of NPCC. ST @ 1806 hrs &amp; CT-1 @ 1808 hrs desynch as per NPCC 00 MW demand.</t>
  </si>
  <si>
    <t>Week 45</t>
  </si>
  <si>
    <t>Week 46</t>
  </si>
  <si>
    <t>Week 47</t>
  </si>
  <si>
    <t>Week 48</t>
  </si>
  <si>
    <t>CT-2 hot commissioning on single fuel carried out. CT-1 &amp; CT-2 kept on FSNL for 30 min. for biolers warmup for hot drainage to carryout dry preservation of HRSGs.</t>
  </si>
  <si>
    <t>Week 49</t>
  </si>
  <si>
    <t>Week 50</t>
  </si>
  <si>
    <t>Week 51</t>
  </si>
  <si>
    <t>Week 52</t>
  </si>
  <si>
    <t>Plant remained in Standby mode from 0000~0045 hrs as per NPCC demand. Plant remained shut down 0045~2400 hrs due to non-allocation of FKPCL’s RLNG quota by SNGPL.</t>
  </si>
  <si>
    <t>Plant remained shut down 0000~2400 hrs due to non-allocation of FKPCL’s RLNG quota by SNGPL.</t>
  </si>
  <si>
    <t>CT-2 Load Comparison</t>
  </si>
  <si>
    <t>Date/Time</t>
  </si>
  <si>
    <t>R.H%</t>
  </si>
  <si>
    <t>Load</t>
  </si>
  <si>
    <t>Before washing</t>
  </si>
  <si>
    <t>After Washing</t>
  </si>
  <si>
    <t>Freq</t>
  </si>
  <si>
    <t>09/07/20/0600</t>
  </si>
  <si>
    <t>16/07/20/0527</t>
  </si>
  <si>
    <t>Amb  Temp.F</t>
  </si>
  <si>
    <t>Difference</t>
  </si>
  <si>
    <t xml:space="preserve">           b </t>
  </si>
</sst>
</file>

<file path=xl/styles.xml><?xml version="1.0" encoding="utf-8"?>
<styleSheet xmlns="http://schemas.openxmlformats.org/spreadsheetml/2006/main">
  <numFmts count="7">
    <numFmt numFmtId="164" formatCode="mmmm\-yy"/>
    <numFmt numFmtId="165" formatCode="0.0"/>
    <numFmt numFmtId="166" formatCode="0.000"/>
    <numFmt numFmtId="167" formatCode="0.0000"/>
    <numFmt numFmtId="168" formatCode="0.0%"/>
    <numFmt numFmtId="169" formatCode="0.00;[Red]0.00"/>
    <numFmt numFmtId="170" formatCode="#,##0.0"/>
  </numFmts>
  <fonts count="3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 Narrow"/>
      <family val="2"/>
    </font>
    <font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vertAlign val="superscript"/>
      <sz val="9"/>
      <name val="Arial"/>
      <family val="2"/>
    </font>
    <font>
      <b/>
      <sz val="14"/>
      <color indexed="10"/>
      <name val="Arial"/>
      <family val="2"/>
    </font>
    <font>
      <sz val="10"/>
      <color indexed="1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61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60"/>
      <name val="Arial"/>
      <family val="2"/>
    </font>
    <font>
      <b/>
      <sz val="12"/>
      <color indexed="10"/>
      <name val="Arial"/>
      <family val="2"/>
    </font>
    <font>
      <sz val="12"/>
      <color indexed="12"/>
      <name val="Arial"/>
      <family val="2"/>
    </font>
    <font>
      <sz val="10"/>
      <color indexed="8"/>
      <name val="Arial"/>
      <family val="2"/>
    </font>
    <font>
      <sz val="10"/>
      <color indexed="8"/>
      <name val="Calibri"/>
      <family val="2"/>
    </font>
    <font>
      <b/>
      <sz val="11"/>
      <color indexed="21"/>
      <name val="Arial"/>
      <family val="2"/>
    </font>
    <font>
      <b/>
      <sz val="10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5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3">
    <xf numFmtId="0" fontId="0" fillId="0" borderId="0" xfId="0"/>
    <xf numFmtId="0" fontId="0" fillId="0" borderId="0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64" fontId="2" fillId="2" borderId="0" xfId="0" applyNumberFormat="1" applyFont="1" applyFill="1" applyBorder="1" applyAlignment="1" applyProtection="1">
      <alignment horizontal="left"/>
      <protection locked="0"/>
    </xf>
    <xf numFmtId="0" fontId="0" fillId="2" borderId="0" xfId="0" applyFill="1" applyProtection="1">
      <protection locked="0"/>
    </xf>
    <xf numFmtId="0" fontId="0" fillId="0" borderId="0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0" borderId="3" xfId="0" applyBorder="1"/>
    <xf numFmtId="0" fontId="10" fillId="0" borderId="0" xfId="0" applyFont="1" applyFill="1" applyBorder="1" applyAlignment="1" applyProtection="1">
      <alignment horizontal="center" vertical="top" wrapText="1"/>
      <protection hidden="1"/>
    </xf>
    <xf numFmtId="0" fontId="0" fillId="3" borderId="4" xfId="0" applyFill="1" applyBorder="1" applyAlignment="1" applyProtection="1">
      <alignment horizontal="center" vertical="top" wrapText="1"/>
      <protection locked="0"/>
    </xf>
    <xf numFmtId="0" fontId="0" fillId="0" borderId="0" xfId="0" applyFill="1" applyBorder="1" applyAlignment="1">
      <alignment horizontal="center" vertical="justify"/>
    </xf>
    <xf numFmtId="0" fontId="0" fillId="0" borderId="5" xfId="0" applyBorder="1"/>
    <xf numFmtId="0" fontId="0" fillId="3" borderId="4" xfId="0" applyFill="1" applyBorder="1" applyAlignment="1">
      <alignment horizontal="center"/>
    </xf>
    <xf numFmtId="0" fontId="3" fillId="3" borderId="6" xfId="0" applyFont="1" applyFill="1" applyBorder="1" applyAlignment="1" applyProtection="1">
      <alignment horizontal="left" vertical="top" wrapText="1" indent="1"/>
      <protection locked="0"/>
    </xf>
    <xf numFmtId="0" fontId="3" fillId="3" borderId="7" xfId="0" applyFont="1" applyFill="1" applyBorder="1" applyAlignment="1" applyProtection="1">
      <alignment horizontal="center" vertical="top" wrapText="1"/>
      <protection locked="0"/>
    </xf>
    <xf numFmtId="0" fontId="3" fillId="3" borderId="8" xfId="0" applyFont="1" applyFill="1" applyBorder="1" applyAlignment="1" applyProtection="1">
      <alignment horizontal="center" vertical="top" wrapText="1"/>
      <protection locked="0"/>
    </xf>
    <xf numFmtId="0" fontId="3" fillId="3" borderId="9" xfId="0" applyFont="1" applyFill="1" applyBorder="1" applyAlignment="1" applyProtection="1">
      <alignment horizontal="center" vertical="top" wrapText="1"/>
      <protection locked="0"/>
    </xf>
    <xf numFmtId="0" fontId="3" fillId="3" borderId="10" xfId="0" applyFont="1" applyFill="1" applyBorder="1" applyAlignment="1" applyProtection="1">
      <alignment horizontal="center" vertical="top" wrapText="1"/>
      <protection locked="0"/>
    </xf>
    <xf numFmtId="0" fontId="3" fillId="3" borderId="11" xfId="0" applyFont="1" applyFill="1" applyBorder="1" applyAlignment="1" applyProtection="1">
      <alignment horizontal="center" vertical="top" wrapText="1"/>
      <protection locked="0"/>
    </xf>
    <xf numFmtId="15" fontId="9" fillId="4" borderId="4" xfId="0" applyNumberFormat="1" applyFont="1" applyFill="1" applyBorder="1" applyAlignment="1" applyProtection="1">
      <alignment horizontal="center"/>
      <protection hidden="1"/>
    </xf>
    <xf numFmtId="165" fontId="9" fillId="4" borderId="4" xfId="0" applyNumberFormat="1" applyFont="1" applyFill="1" applyBorder="1" applyAlignment="1" applyProtection="1">
      <alignment horizontal="center"/>
      <protection locked="0"/>
    </xf>
    <xf numFmtId="10" fontId="9" fillId="4" borderId="12" xfId="0" applyNumberFormat="1" applyFont="1" applyFill="1" applyBorder="1" applyAlignment="1" applyProtection="1">
      <alignment horizontal="center"/>
      <protection hidden="1"/>
    </xf>
    <xf numFmtId="1" fontId="9" fillId="4" borderId="4" xfId="0" applyNumberFormat="1" applyFont="1" applyFill="1" applyBorder="1" applyAlignment="1" applyProtection="1">
      <alignment horizontal="center"/>
      <protection locked="0"/>
    </xf>
    <xf numFmtId="1" fontId="9" fillId="4" borderId="13" xfId="0" applyNumberFormat="1" applyFont="1" applyFill="1" applyBorder="1" applyAlignment="1" applyProtection="1">
      <alignment horizontal="center"/>
      <protection locked="0"/>
    </xf>
    <xf numFmtId="1" fontId="13" fillId="4" borderId="4" xfId="0" applyNumberFormat="1" applyFont="1" applyFill="1" applyBorder="1" applyAlignment="1" applyProtection="1">
      <alignment horizontal="center"/>
      <protection locked="0"/>
    </xf>
    <xf numFmtId="1" fontId="14" fillId="4" borderId="4" xfId="0" applyNumberFormat="1" applyFont="1" applyFill="1" applyBorder="1" applyAlignment="1" applyProtection="1">
      <alignment horizontal="center"/>
      <protection locked="0"/>
    </xf>
    <xf numFmtId="1" fontId="15" fillId="4" borderId="4" xfId="0" applyNumberFormat="1" applyFont="1" applyFill="1" applyBorder="1" applyAlignment="1" applyProtection="1">
      <alignment horizontal="center"/>
      <protection locked="0"/>
    </xf>
    <xf numFmtId="1" fontId="16" fillId="4" borderId="4" xfId="0" applyNumberFormat="1" applyFont="1" applyFill="1" applyBorder="1" applyAlignment="1" applyProtection="1">
      <alignment horizontal="center"/>
      <protection locked="0"/>
    </xf>
    <xf numFmtId="1" fontId="14" fillId="4" borderId="13" xfId="0" applyNumberFormat="1" applyFont="1" applyFill="1" applyBorder="1" applyAlignment="1" applyProtection="1">
      <alignment horizontal="center"/>
      <protection locked="0"/>
    </xf>
    <xf numFmtId="10" fontId="14" fillId="4" borderId="4" xfId="0" applyNumberFormat="1" applyFont="1" applyFill="1" applyBorder="1" applyAlignment="1" applyProtection="1">
      <alignment horizontal="center"/>
      <protection hidden="1"/>
    </xf>
    <xf numFmtId="2" fontId="14" fillId="4" borderId="4" xfId="0" applyNumberFormat="1" applyFont="1" applyFill="1" applyBorder="1" applyAlignment="1" applyProtection="1">
      <alignment horizontal="center"/>
      <protection hidden="1"/>
    </xf>
    <xf numFmtId="10" fontId="9" fillId="4" borderId="4" xfId="0" applyNumberFormat="1" applyFont="1" applyFill="1" applyBorder="1" applyAlignment="1" applyProtection="1">
      <alignment horizontal="center"/>
      <protection hidden="1"/>
    </xf>
    <xf numFmtId="10" fontId="14" fillId="4" borderId="13" xfId="0" applyNumberFormat="1" applyFont="1" applyFill="1" applyBorder="1" applyAlignment="1" applyProtection="1">
      <alignment horizontal="center"/>
      <protection hidden="1"/>
    </xf>
    <xf numFmtId="2" fontId="9" fillId="4" borderId="4" xfId="0" applyNumberFormat="1" applyFont="1" applyFill="1" applyBorder="1" applyAlignment="1" applyProtection="1">
      <alignment horizontal="center"/>
      <protection locked="0"/>
    </xf>
    <xf numFmtId="2" fontId="9" fillId="4" borderId="14" xfId="0" applyNumberFormat="1" applyFont="1" applyFill="1" applyBorder="1" applyAlignment="1" applyProtection="1">
      <alignment horizontal="center"/>
      <protection locked="0"/>
    </xf>
    <xf numFmtId="0" fontId="9" fillId="4" borderId="4" xfId="0" applyFont="1" applyFill="1" applyBorder="1" applyAlignment="1" applyProtection="1">
      <alignment horizontal="center"/>
      <protection locked="0"/>
    </xf>
    <xf numFmtId="0" fontId="0" fillId="4" borderId="4" xfId="0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166" fontId="9" fillId="4" borderId="2" xfId="0" applyNumberFormat="1" applyFont="1" applyFill="1" applyBorder="1" applyAlignment="1">
      <alignment horizontal="center"/>
    </xf>
    <xf numFmtId="166" fontId="9" fillId="4" borderId="4" xfId="0" applyNumberFormat="1" applyFont="1" applyFill="1" applyBorder="1" applyAlignment="1">
      <alignment horizontal="center"/>
    </xf>
    <xf numFmtId="2" fontId="9" fillId="4" borderId="4" xfId="0" applyNumberFormat="1" applyFont="1" applyFill="1" applyBorder="1" applyAlignment="1">
      <alignment horizontal="center"/>
    </xf>
    <xf numFmtId="0" fontId="9" fillId="4" borderId="4" xfId="0" applyNumberFormat="1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167" fontId="9" fillId="4" borderId="4" xfId="0" applyNumberFormat="1" applyFont="1" applyFill="1" applyBorder="1" applyAlignment="1">
      <alignment horizontal="center"/>
    </xf>
    <xf numFmtId="2" fontId="9" fillId="0" borderId="4" xfId="0" applyNumberFormat="1" applyFon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4" borderId="4" xfId="0" applyNumberFormat="1" applyFill="1" applyBorder="1" applyAlignment="1">
      <alignment horizontal="center"/>
    </xf>
    <xf numFmtId="167" fontId="0" fillId="4" borderId="4" xfId="0" applyNumberFormat="1" applyFill="1" applyBorder="1" applyAlignment="1">
      <alignment horizontal="center"/>
    </xf>
    <xf numFmtId="2" fontId="0" fillId="4" borderId="4" xfId="0" quotePrefix="1" applyNumberFormat="1" applyFill="1" applyBorder="1" applyAlignment="1">
      <alignment horizontal="center"/>
    </xf>
    <xf numFmtId="1" fontId="0" fillId="4" borderId="4" xfId="0" quotePrefix="1" applyNumberFormat="1" applyFill="1" applyBorder="1" applyAlignment="1">
      <alignment horizontal="center"/>
    </xf>
    <xf numFmtId="0" fontId="0" fillId="4" borderId="4" xfId="0" quotePrefix="1" applyNumberFormat="1" applyFill="1" applyBorder="1" applyAlignment="1">
      <alignment horizontal="center"/>
    </xf>
    <xf numFmtId="2" fontId="0" fillId="4" borderId="15" xfId="0" applyNumberFormat="1" applyFill="1" applyBorder="1" applyAlignment="1">
      <alignment horizontal="center"/>
    </xf>
    <xf numFmtId="1" fontId="9" fillId="4" borderId="12" xfId="0" applyNumberFormat="1" applyFont="1" applyFill="1" applyBorder="1" applyAlignment="1" applyProtection="1">
      <alignment horizontal="center"/>
      <protection locked="0"/>
    </xf>
    <xf numFmtId="1" fontId="15" fillId="4" borderId="12" xfId="0" applyNumberFormat="1" applyFont="1" applyFill="1" applyBorder="1" applyAlignment="1" applyProtection="1">
      <alignment horizontal="center"/>
      <protection locked="0"/>
    </xf>
    <xf numFmtId="2" fontId="0" fillId="4" borderId="2" xfId="0" applyNumberFormat="1" applyFill="1" applyBorder="1" applyAlignment="1">
      <alignment horizontal="center"/>
    </xf>
    <xf numFmtId="166" fontId="0" fillId="4" borderId="2" xfId="0" applyNumberFormat="1" applyFill="1" applyBorder="1" applyAlignment="1">
      <alignment horizontal="center"/>
    </xf>
    <xf numFmtId="166" fontId="0" fillId="4" borderId="4" xfId="0" applyNumberFormat="1" applyFill="1" applyBorder="1" applyAlignment="1">
      <alignment horizontal="center"/>
    </xf>
    <xf numFmtId="0" fontId="0" fillId="4" borderId="4" xfId="0" quotePrefix="1" applyFill="1" applyBorder="1" applyAlignment="1">
      <alignment horizontal="center"/>
    </xf>
    <xf numFmtId="167" fontId="0" fillId="4" borderId="4" xfId="0" quotePrefix="1" applyNumberFormat="1" applyFill="1" applyBorder="1" applyAlignment="1">
      <alignment horizontal="center"/>
    </xf>
    <xf numFmtId="0" fontId="15" fillId="4" borderId="12" xfId="0" applyNumberFormat="1" applyFont="1" applyFill="1" applyBorder="1" applyAlignment="1" applyProtection="1">
      <alignment horizontal="center"/>
      <protection locked="0"/>
    </xf>
    <xf numFmtId="165" fontId="9" fillId="4" borderId="4" xfId="0" applyNumberFormat="1" applyFont="1" applyFill="1" applyBorder="1" applyAlignment="1">
      <alignment horizontal="center"/>
    </xf>
    <xf numFmtId="1" fontId="13" fillId="4" borderId="12" xfId="0" applyNumberFormat="1" applyFont="1" applyFill="1" applyBorder="1" applyAlignment="1" applyProtection="1">
      <alignment horizontal="center"/>
      <protection locked="0"/>
    </xf>
    <xf numFmtId="1" fontId="19" fillId="4" borderId="4" xfId="0" applyNumberFormat="1" applyFont="1" applyFill="1" applyBorder="1" applyAlignment="1" applyProtection="1">
      <alignment horizontal="center"/>
      <protection locked="0"/>
    </xf>
    <xf numFmtId="1" fontId="19" fillId="4" borderId="13" xfId="0" applyNumberFormat="1" applyFont="1" applyFill="1" applyBorder="1" applyAlignment="1" applyProtection="1">
      <alignment horizontal="center"/>
      <protection locked="0"/>
    </xf>
    <xf numFmtId="1" fontId="15" fillId="4" borderId="13" xfId="0" applyNumberFormat="1" applyFont="1" applyFill="1" applyBorder="1" applyAlignment="1" applyProtection="1">
      <alignment horizontal="center"/>
      <protection locked="0"/>
    </xf>
    <xf numFmtId="166" fontId="9" fillId="4" borderId="13" xfId="0" applyNumberFormat="1" applyFont="1" applyFill="1" applyBorder="1" applyAlignment="1" applyProtection="1">
      <alignment horizontal="center"/>
      <protection locked="0"/>
    </xf>
    <xf numFmtId="4" fontId="9" fillId="4" borderId="13" xfId="0" applyNumberFormat="1" applyFont="1" applyFill="1" applyBorder="1" applyAlignment="1" applyProtection="1">
      <alignment horizontal="center"/>
      <protection locked="0"/>
    </xf>
    <xf numFmtId="2" fontId="9" fillId="4" borderId="13" xfId="0" applyNumberFormat="1" applyFont="1" applyFill="1" applyBorder="1" applyAlignment="1" applyProtection="1">
      <alignment horizontal="center"/>
      <protection locked="0"/>
    </xf>
    <xf numFmtId="167" fontId="9" fillId="4" borderId="13" xfId="0" applyNumberFormat="1" applyFont="1" applyFill="1" applyBorder="1" applyAlignment="1" applyProtection="1">
      <alignment horizontal="center"/>
      <protection locked="0"/>
    </xf>
    <xf numFmtId="1" fontId="9" fillId="4" borderId="4" xfId="0" applyNumberFormat="1" applyFont="1" applyFill="1" applyBorder="1" applyAlignment="1">
      <alignment horizontal="center"/>
    </xf>
    <xf numFmtId="0" fontId="19" fillId="4" borderId="4" xfId="0" applyNumberFormat="1" applyFont="1" applyFill="1" applyBorder="1" applyAlignment="1" applyProtection="1">
      <alignment horizontal="center"/>
      <protection locked="0"/>
    </xf>
    <xf numFmtId="2" fontId="9" fillId="4" borderId="2" xfId="0" applyNumberFormat="1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12" fillId="5" borderId="16" xfId="0" applyFont="1" applyFill="1" applyBorder="1" applyAlignment="1">
      <alignment vertical="center" textRotation="180"/>
    </xf>
    <xf numFmtId="0" fontId="3" fillId="5" borderId="13" xfId="0" applyFont="1" applyFill="1" applyBorder="1" applyAlignment="1">
      <alignment horizontal="center"/>
    </xf>
    <xf numFmtId="2" fontId="3" fillId="5" borderId="12" xfId="0" applyNumberFormat="1" applyFont="1" applyFill="1" applyBorder="1" applyAlignment="1" applyProtection="1">
      <alignment horizontal="center"/>
      <protection hidden="1"/>
    </xf>
    <xf numFmtId="10" fontId="3" fillId="5" borderId="12" xfId="0" applyNumberFormat="1" applyFont="1" applyFill="1" applyBorder="1" applyAlignment="1" applyProtection="1">
      <alignment horizontal="center"/>
      <protection hidden="1"/>
    </xf>
    <xf numFmtId="165" fontId="3" fillId="5" borderId="13" xfId="0" applyNumberFormat="1" applyFont="1" applyFill="1" applyBorder="1" applyAlignment="1" applyProtection="1">
      <alignment horizontal="center"/>
      <protection hidden="1"/>
    </xf>
    <xf numFmtId="165" fontId="15" fillId="5" borderId="13" xfId="0" applyNumberFormat="1" applyFont="1" applyFill="1" applyBorder="1" applyAlignment="1" applyProtection="1">
      <alignment horizontal="center"/>
      <protection hidden="1"/>
    </xf>
    <xf numFmtId="169" fontId="3" fillId="5" borderId="13" xfId="0" applyNumberFormat="1" applyFont="1" applyFill="1" applyBorder="1" applyAlignment="1" applyProtection="1">
      <alignment horizontal="center"/>
      <protection hidden="1"/>
    </xf>
    <xf numFmtId="1" fontId="20" fillId="5" borderId="4" xfId="0" applyNumberFormat="1" applyFont="1" applyFill="1" applyBorder="1" applyAlignment="1" applyProtection="1">
      <alignment horizontal="center"/>
    </xf>
    <xf numFmtId="1" fontId="3" fillId="5" borderId="13" xfId="0" applyNumberFormat="1" applyFont="1" applyFill="1" applyBorder="1" applyAlignment="1" applyProtection="1">
      <alignment horizontal="center"/>
      <protection hidden="1"/>
    </xf>
    <xf numFmtId="10" fontId="3" fillId="5" borderId="13" xfId="0" applyNumberFormat="1" applyFont="1" applyFill="1" applyBorder="1" applyAlignment="1" applyProtection="1">
      <alignment horizontal="center"/>
      <protection hidden="1"/>
    </xf>
    <xf numFmtId="166" fontId="3" fillId="5" borderId="13" xfId="0" applyNumberFormat="1" applyFont="1" applyFill="1" applyBorder="1" applyAlignment="1" applyProtection="1">
      <alignment horizontal="center"/>
      <protection hidden="1"/>
    </xf>
    <xf numFmtId="2" fontId="3" fillId="5" borderId="13" xfId="0" applyNumberFormat="1" applyFont="1" applyFill="1" applyBorder="1" applyAlignment="1" applyProtection="1">
      <alignment horizontal="center"/>
      <protection hidden="1"/>
    </xf>
    <xf numFmtId="2" fontId="21" fillId="5" borderId="17" xfId="0" applyNumberFormat="1" applyFont="1" applyFill="1" applyBorder="1" applyAlignment="1" applyProtection="1">
      <alignment horizontal="center"/>
      <protection hidden="1"/>
    </xf>
    <xf numFmtId="0" fontId="0" fillId="0" borderId="4" xfId="0" applyBorder="1"/>
    <xf numFmtId="2" fontId="3" fillId="5" borderId="4" xfId="0" applyNumberFormat="1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2" fontId="0" fillId="5" borderId="4" xfId="0" applyNumberFormat="1" applyFill="1" applyBorder="1" applyAlignment="1">
      <alignment horizontal="center"/>
    </xf>
    <xf numFmtId="167" fontId="0" fillId="5" borderId="4" xfId="0" applyNumberFormat="1" applyFill="1" applyBorder="1" applyAlignment="1">
      <alignment horizontal="center"/>
    </xf>
    <xf numFmtId="166" fontId="3" fillId="5" borderId="4" xfId="0" applyNumberFormat="1" applyFont="1" applyFill="1" applyBorder="1" applyAlignment="1" applyProtection="1">
      <alignment horizontal="center"/>
      <protection hidden="1"/>
    </xf>
    <xf numFmtId="0" fontId="12" fillId="5" borderId="18" xfId="0" applyFont="1" applyFill="1" applyBorder="1" applyAlignment="1">
      <alignment vertical="center" textRotation="180"/>
    </xf>
    <xf numFmtId="0" fontId="3" fillId="5" borderId="19" xfId="0" applyFont="1" applyFill="1" applyBorder="1" applyAlignment="1">
      <alignment horizontal="center"/>
    </xf>
    <xf numFmtId="0" fontId="0" fillId="5" borderId="19" xfId="0" applyFill="1" applyBorder="1"/>
    <xf numFmtId="0" fontId="7" fillId="5" borderId="20" xfId="0" applyFont="1" applyFill="1" applyBorder="1" applyAlignment="1" applyProtection="1">
      <alignment horizontal="center"/>
      <protection hidden="1"/>
    </xf>
    <xf numFmtId="0" fontId="7" fillId="5" borderId="21" xfId="0" applyFont="1" applyFill="1" applyBorder="1" applyAlignment="1" applyProtection="1">
      <alignment horizontal="center"/>
      <protection hidden="1"/>
    </xf>
    <xf numFmtId="0" fontId="7" fillId="5" borderId="19" xfId="0" applyFont="1" applyFill="1" applyBorder="1" applyAlignment="1" applyProtection="1">
      <alignment horizontal="center"/>
      <protection hidden="1"/>
    </xf>
    <xf numFmtId="0" fontId="7" fillId="5" borderId="22" xfId="0" applyFont="1" applyFill="1" applyBorder="1" applyAlignment="1" applyProtection="1">
      <alignment horizontal="center"/>
      <protection hidden="1"/>
    </xf>
    <xf numFmtId="0" fontId="7" fillId="5" borderId="23" xfId="0" applyFont="1" applyFill="1" applyBorder="1" applyAlignment="1" applyProtection="1">
      <alignment horizontal="center"/>
      <protection hidden="1"/>
    </xf>
    <xf numFmtId="0" fontId="7" fillId="5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3" fillId="5" borderId="4" xfId="0" applyFont="1" applyFill="1" applyBorder="1" applyAlignment="1">
      <alignment horizontal="center"/>
    </xf>
    <xf numFmtId="2" fontId="0" fillId="6" borderId="4" xfId="0" applyNumberFormat="1" applyFill="1" applyBorder="1"/>
    <xf numFmtId="0" fontId="0" fillId="0" borderId="24" xfId="0" applyBorder="1" applyAlignment="1"/>
    <xf numFmtId="0" fontId="0" fillId="0" borderId="0" xfId="0" applyBorder="1" applyAlignment="1">
      <alignment horizontal="center"/>
    </xf>
    <xf numFmtId="2" fontId="0" fillId="0" borderId="0" xfId="0" applyNumberFormat="1"/>
    <xf numFmtId="1" fontId="9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/>
    <xf numFmtId="0" fontId="0" fillId="0" borderId="25" xfId="0" applyFill="1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6" fillId="0" borderId="25" xfId="0" applyFont="1" applyBorder="1" applyAlignment="1" applyProtection="1">
      <alignment horizontal="center" wrapText="1"/>
      <protection locked="0"/>
    </xf>
    <xf numFmtId="0" fontId="6" fillId="0" borderId="25" xfId="0" applyFont="1" applyBorder="1" applyAlignment="1" applyProtection="1">
      <alignment horizontal="center" vertical="center" wrapText="1"/>
      <protection locked="0"/>
    </xf>
    <xf numFmtId="0" fontId="5" fillId="0" borderId="25" xfId="0" applyFont="1" applyBorder="1" applyAlignment="1" applyProtection="1">
      <alignment horizontal="center" wrapText="1"/>
      <protection locked="0"/>
    </xf>
    <xf numFmtId="0" fontId="5" fillId="0" borderId="25" xfId="0" applyFont="1" applyFill="1" applyBorder="1" applyAlignment="1" applyProtection="1">
      <alignment horizontal="center" vertical="center" wrapText="1"/>
      <protection locked="0"/>
    </xf>
    <xf numFmtId="0" fontId="5" fillId="0" borderId="2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NumberFormat="1" applyFill="1" applyBorder="1" applyAlignment="1" applyProtection="1">
      <alignment horizontal="center" wrapText="1"/>
      <protection locked="0"/>
    </xf>
    <xf numFmtId="0" fontId="10" fillId="0" borderId="25" xfId="0" applyFont="1" applyFill="1" applyBorder="1" applyAlignment="1" applyProtection="1">
      <alignment horizontal="center" wrapText="1"/>
      <protection locked="0"/>
    </xf>
    <xf numFmtId="0" fontId="11" fillId="0" borderId="25" xfId="0" applyFont="1" applyBorder="1" applyAlignment="1" applyProtection="1">
      <alignment horizontal="center" wrapText="1"/>
      <protection locked="0"/>
    </xf>
    <xf numFmtId="0" fontId="10" fillId="0" borderId="0" xfId="0" applyFont="1" applyFill="1" applyBorder="1" applyAlignment="1" applyProtection="1">
      <alignment horizontal="center" wrapText="1"/>
      <protection locked="0"/>
    </xf>
    <xf numFmtId="0" fontId="0" fillId="0" borderId="0" xfId="0" applyFill="1" applyBorder="1" applyAlignment="1">
      <alignment horizontal="center"/>
    </xf>
    <xf numFmtId="0" fontId="22" fillId="7" borderId="26" xfId="0" applyFont="1" applyFill="1" applyBorder="1" applyAlignment="1" applyProtection="1">
      <alignment horizontal="center"/>
      <protection locked="0"/>
    </xf>
    <xf numFmtId="165" fontId="22" fillId="7" borderId="13" xfId="0" applyNumberFormat="1" applyFont="1" applyFill="1" applyBorder="1" applyAlignment="1" applyProtection="1">
      <alignment horizontal="center"/>
      <protection hidden="1"/>
    </xf>
    <xf numFmtId="168" fontId="22" fillId="7" borderId="13" xfId="0" applyNumberFormat="1" applyFont="1" applyFill="1" applyBorder="1" applyAlignment="1" applyProtection="1">
      <alignment horizontal="center"/>
      <protection hidden="1"/>
    </xf>
    <xf numFmtId="1" fontId="22" fillId="7" borderId="13" xfId="1" applyNumberFormat="1" applyFont="1" applyFill="1" applyBorder="1" applyAlignment="1" applyProtection="1">
      <alignment horizontal="center"/>
      <protection hidden="1"/>
    </xf>
    <xf numFmtId="1" fontId="22" fillId="7" borderId="13" xfId="0" applyNumberFormat="1" applyFont="1" applyFill="1" applyBorder="1" applyAlignment="1" applyProtection="1">
      <alignment horizontal="center"/>
      <protection hidden="1"/>
    </xf>
    <xf numFmtId="2" fontId="22" fillId="7" borderId="13" xfId="0" applyNumberFormat="1" applyFont="1" applyFill="1" applyBorder="1" applyAlignment="1" applyProtection="1">
      <alignment horizontal="center"/>
      <protection hidden="1"/>
    </xf>
    <xf numFmtId="10" fontId="22" fillId="7" borderId="13" xfId="1" applyNumberFormat="1" applyFont="1" applyFill="1" applyBorder="1" applyAlignment="1" applyProtection="1">
      <alignment horizontal="center"/>
      <protection hidden="1"/>
    </xf>
    <xf numFmtId="2" fontId="22" fillId="7" borderId="27" xfId="0" applyNumberFormat="1" applyFont="1" applyFill="1" applyBorder="1" applyAlignment="1" applyProtection="1">
      <alignment horizontal="center"/>
      <protection hidden="1"/>
    </xf>
    <xf numFmtId="2" fontId="22" fillId="7" borderId="0" xfId="0" applyNumberFormat="1" applyFont="1" applyFill="1" applyBorder="1" applyAlignment="1" applyProtection="1">
      <alignment horizontal="center"/>
      <protection hidden="1"/>
    </xf>
    <xf numFmtId="2" fontId="22" fillId="0" borderId="0" xfId="0" applyNumberFormat="1" applyFont="1" applyFill="1" applyBorder="1" applyAlignment="1" applyProtection="1">
      <alignment horizontal="center"/>
      <protection hidden="1"/>
    </xf>
    <xf numFmtId="165" fontId="22" fillId="7" borderId="4" xfId="0" applyNumberFormat="1" applyFont="1" applyFill="1" applyBorder="1" applyAlignment="1" applyProtection="1">
      <alignment horizontal="center"/>
      <protection hidden="1"/>
    </xf>
    <xf numFmtId="10" fontId="22" fillId="7" borderId="4" xfId="0" applyNumberFormat="1" applyFont="1" applyFill="1" applyBorder="1" applyAlignment="1" applyProtection="1">
      <alignment horizontal="center"/>
      <protection hidden="1"/>
    </xf>
    <xf numFmtId="1" fontId="22" fillId="7" borderId="4" xfId="1" applyNumberFormat="1" applyFont="1" applyFill="1" applyBorder="1" applyAlignment="1" applyProtection="1">
      <alignment horizontal="center"/>
      <protection hidden="1"/>
    </xf>
    <xf numFmtId="2" fontId="22" fillId="7" borderId="4" xfId="0" applyNumberFormat="1" applyFont="1" applyFill="1" applyBorder="1" applyAlignment="1" applyProtection="1">
      <alignment horizontal="center"/>
      <protection hidden="1"/>
    </xf>
    <xf numFmtId="10" fontId="22" fillId="7" borderId="4" xfId="1" applyNumberFormat="1" applyFont="1" applyFill="1" applyBorder="1" applyAlignment="1" applyProtection="1">
      <alignment horizontal="center"/>
      <protection hidden="1"/>
    </xf>
    <xf numFmtId="169" fontId="22" fillId="7" borderId="4" xfId="0" applyNumberFormat="1" applyFont="1" applyFill="1" applyBorder="1" applyAlignment="1" applyProtection="1">
      <alignment horizontal="center"/>
      <protection hidden="1"/>
    </xf>
    <xf numFmtId="2" fontId="22" fillId="7" borderId="4" xfId="1" applyNumberFormat="1" applyFont="1" applyFill="1" applyBorder="1" applyAlignment="1" applyProtection="1">
      <alignment horizontal="center"/>
      <protection hidden="1"/>
    </xf>
    <xf numFmtId="2" fontId="22" fillId="7" borderId="17" xfId="0" applyNumberFormat="1" applyFont="1" applyFill="1" applyBorder="1" applyAlignment="1" applyProtection="1">
      <alignment horizontal="center"/>
      <protection hidden="1"/>
    </xf>
    <xf numFmtId="0" fontId="0" fillId="0" borderId="0" xfId="0" applyBorder="1"/>
    <xf numFmtId="1" fontId="22" fillId="7" borderId="4" xfId="0" applyNumberFormat="1" applyFont="1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locked="0"/>
    </xf>
    <xf numFmtId="2" fontId="9" fillId="0" borderId="0" xfId="0" applyNumberFormat="1" applyFont="1" applyFill="1" applyBorder="1" applyAlignment="1" applyProtection="1">
      <alignment horizontal="center"/>
      <protection hidden="1"/>
    </xf>
    <xf numFmtId="2" fontId="6" fillId="0" borderId="0" xfId="0" applyNumberFormat="1" applyFont="1" applyFill="1" applyBorder="1" applyAlignment="1" applyProtection="1">
      <alignment horizontal="center"/>
      <protection hidden="1"/>
    </xf>
    <xf numFmtId="165" fontId="22" fillId="0" borderId="0" xfId="0" applyNumberFormat="1" applyFont="1" applyFill="1" applyBorder="1" applyAlignment="1" applyProtection="1">
      <alignment horizontal="center"/>
      <protection hidden="1"/>
    </xf>
    <xf numFmtId="10" fontId="9" fillId="0" borderId="0" xfId="1" applyNumberFormat="1" applyFont="1" applyFill="1" applyBorder="1" applyAlignment="1" applyProtection="1">
      <alignment horizontal="center"/>
      <protection hidden="1"/>
    </xf>
    <xf numFmtId="0" fontId="23" fillId="7" borderId="28" xfId="0" applyFont="1" applyFill="1" applyBorder="1"/>
    <xf numFmtId="16" fontId="24" fillId="7" borderId="29" xfId="0" applyNumberFormat="1" applyFont="1" applyFill="1" applyBorder="1" applyAlignment="1" applyProtection="1">
      <alignment horizontal="center"/>
      <protection hidden="1"/>
    </xf>
    <xf numFmtId="166" fontId="9" fillId="7" borderId="4" xfId="0" applyNumberFormat="1" applyFont="1" applyFill="1" applyBorder="1" applyAlignment="1">
      <alignment horizontal="center"/>
    </xf>
    <xf numFmtId="166" fontId="0" fillId="7" borderId="4" xfId="0" applyNumberFormat="1" applyFill="1" applyBorder="1" applyAlignment="1">
      <alignment horizontal="center"/>
    </xf>
    <xf numFmtId="165" fontId="9" fillId="7" borderId="4" xfId="0" applyNumberFormat="1" applyFont="1" applyFill="1" applyBorder="1" applyAlignment="1" applyProtection="1">
      <alignment horizontal="center"/>
      <protection locked="0"/>
    </xf>
    <xf numFmtId="168" fontId="9" fillId="7" borderId="12" xfId="0" applyNumberFormat="1" applyFont="1" applyFill="1" applyBorder="1" applyAlignment="1" applyProtection="1">
      <alignment horizontal="center"/>
      <protection hidden="1"/>
    </xf>
    <xf numFmtId="1" fontId="9" fillId="7" borderId="4" xfId="0" applyNumberFormat="1" applyFont="1" applyFill="1" applyBorder="1" applyAlignment="1" applyProtection="1">
      <alignment horizontal="center"/>
      <protection locked="0"/>
    </xf>
    <xf numFmtId="1" fontId="9" fillId="7" borderId="13" xfId="0" applyNumberFormat="1" applyFont="1" applyFill="1" applyBorder="1" applyAlignment="1" applyProtection="1">
      <alignment horizontal="center"/>
      <protection locked="0"/>
    </xf>
    <xf numFmtId="1" fontId="13" fillId="7" borderId="15" xfId="0" applyNumberFormat="1" applyFont="1" applyFill="1" applyBorder="1" applyAlignment="1" applyProtection="1">
      <alignment horizontal="center"/>
      <protection locked="0"/>
    </xf>
    <xf numFmtId="1" fontId="9" fillId="7" borderId="12" xfId="0" applyNumberFormat="1" applyFont="1" applyFill="1" applyBorder="1" applyAlignment="1" applyProtection="1">
      <alignment horizontal="center"/>
      <protection locked="0"/>
    </xf>
    <xf numFmtId="1" fontId="14" fillId="7" borderId="4" xfId="0" applyNumberFormat="1" applyFont="1" applyFill="1" applyBorder="1" applyAlignment="1" applyProtection="1">
      <alignment horizontal="center"/>
      <protection locked="0"/>
    </xf>
    <xf numFmtId="1" fontId="15" fillId="7" borderId="4" xfId="0" applyNumberFormat="1" applyFont="1" applyFill="1" applyBorder="1" applyAlignment="1" applyProtection="1">
      <alignment horizontal="center"/>
      <protection locked="0"/>
    </xf>
    <xf numFmtId="1" fontId="16" fillId="7" borderId="4" xfId="0" applyNumberFormat="1" applyFont="1" applyFill="1" applyBorder="1" applyAlignment="1" applyProtection="1">
      <alignment horizontal="center"/>
      <protection locked="0"/>
    </xf>
    <xf numFmtId="1" fontId="14" fillId="7" borderId="13" xfId="0" applyNumberFormat="1" applyFont="1" applyFill="1" applyBorder="1" applyAlignment="1" applyProtection="1">
      <alignment horizontal="center"/>
      <protection locked="0"/>
    </xf>
    <xf numFmtId="10" fontId="14" fillId="7" borderId="4" xfId="0" applyNumberFormat="1" applyFont="1" applyFill="1" applyBorder="1" applyAlignment="1" applyProtection="1">
      <alignment horizontal="center"/>
      <protection hidden="1"/>
    </xf>
    <xf numFmtId="2" fontId="14" fillId="7" borderId="4" xfId="0" applyNumberFormat="1" applyFont="1" applyFill="1" applyBorder="1" applyAlignment="1" applyProtection="1">
      <alignment horizontal="center"/>
      <protection hidden="1"/>
    </xf>
    <xf numFmtId="10" fontId="9" fillId="7" borderId="4" xfId="0" applyNumberFormat="1" applyFont="1" applyFill="1" applyBorder="1" applyAlignment="1" applyProtection="1">
      <alignment horizontal="center"/>
      <protection hidden="1"/>
    </xf>
    <xf numFmtId="10" fontId="14" fillId="7" borderId="13" xfId="0" applyNumberFormat="1" applyFont="1" applyFill="1" applyBorder="1" applyAlignment="1" applyProtection="1">
      <alignment horizontal="center"/>
      <protection hidden="1"/>
    </xf>
    <xf numFmtId="2" fontId="9" fillId="7" borderId="4" xfId="0" applyNumberFormat="1" applyFont="1" applyFill="1" applyBorder="1" applyAlignment="1" applyProtection="1">
      <alignment horizontal="center"/>
      <protection locked="0"/>
    </xf>
    <xf numFmtId="2" fontId="9" fillId="7" borderId="14" xfId="0" applyNumberFormat="1" applyFont="1" applyFill="1" applyBorder="1" applyAlignment="1" applyProtection="1">
      <alignment horizontal="center"/>
      <protection locked="0"/>
    </xf>
    <xf numFmtId="1" fontId="18" fillId="7" borderId="4" xfId="0" applyNumberFormat="1" applyFont="1" applyFill="1" applyBorder="1" applyAlignment="1" applyProtection="1">
      <alignment horizontal="center"/>
      <protection hidden="1"/>
    </xf>
    <xf numFmtId="0" fontId="9" fillId="7" borderId="4" xfId="0" applyFont="1" applyFill="1" applyBorder="1" applyAlignment="1" applyProtection="1">
      <alignment horizontal="center"/>
      <protection locked="0"/>
    </xf>
    <xf numFmtId="0" fontId="0" fillId="7" borderId="4" xfId="0" applyFill="1" applyBorder="1" applyAlignment="1">
      <alignment horizontal="center"/>
    </xf>
    <xf numFmtId="2" fontId="9" fillId="7" borderId="4" xfId="0" applyNumberFormat="1" applyFont="1" applyFill="1" applyBorder="1" applyAlignment="1" applyProtection="1">
      <alignment horizontal="center"/>
      <protection hidden="1"/>
    </xf>
    <xf numFmtId="2" fontId="0" fillId="7" borderId="4" xfId="0" applyNumberFormat="1" applyFill="1" applyBorder="1" applyAlignment="1">
      <alignment horizontal="center"/>
    </xf>
    <xf numFmtId="166" fontId="0" fillId="7" borderId="2" xfId="0" applyNumberFormat="1" applyFill="1" applyBorder="1" applyAlignment="1">
      <alignment horizontal="center"/>
    </xf>
    <xf numFmtId="0" fontId="0" fillId="7" borderId="4" xfId="0" quotePrefix="1" applyFill="1" applyBorder="1" applyAlignment="1">
      <alignment horizontal="center"/>
    </xf>
    <xf numFmtId="167" fontId="0" fillId="7" borderId="4" xfId="0" applyNumberForma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/>
    </xf>
    <xf numFmtId="1" fontId="9" fillId="7" borderId="4" xfId="0" applyNumberFormat="1" applyFont="1" applyFill="1" applyBorder="1" applyAlignment="1" applyProtection="1">
      <alignment horizontal="center"/>
      <protection hidden="1"/>
    </xf>
    <xf numFmtId="1" fontId="9" fillId="7" borderId="30" xfId="0" applyNumberFormat="1" applyFont="1" applyFill="1" applyBorder="1" applyAlignment="1" applyProtection="1">
      <alignment horizontal="center"/>
      <protection locked="0"/>
    </xf>
    <xf numFmtId="1" fontId="0" fillId="7" borderId="4" xfId="0" applyNumberFormat="1" applyFill="1" applyBorder="1" applyAlignment="1">
      <alignment horizontal="center"/>
    </xf>
    <xf numFmtId="167" fontId="0" fillId="7" borderId="4" xfId="0" quotePrefix="1" applyNumberFormat="1" applyFill="1" applyBorder="1" applyAlignment="1">
      <alignment horizontal="center"/>
    </xf>
    <xf numFmtId="2" fontId="0" fillId="7" borderId="4" xfId="0" quotePrefix="1" applyNumberFormat="1" applyFill="1" applyBorder="1" applyAlignment="1">
      <alignment horizontal="center"/>
    </xf>
    <xf numFmtId="1" fontId="13" fillId="7" borderId="4" xfId="0" applyNumberFormat="1" applyFont="1" applyFill="1" applyBorder="1" applyAlignment="1" applyProtection="1">
      <alignment horizontal="center"/>
      <protection locked="0"/>
    </xf>
    <xf numFmtId="1" fontId="13" fillId="7" borderId="13" xfId="0" applyNumberFormat="1" applyFont="1" applyFill="1" applyBorder="1" applyAlignment="1" applyProtection="1">
      <alignment horizontal="center"/>
      <protection locked="0"/>
    </xf>
    <xf numFmtId="1" fontId="13" fillId="7" borderId="12" xfId="0" applyNumberFormat="1" applyFont="1" applyFill="1" applyBorder="1" applyAlignment="1" applyProtection="1">
      <alignment horizontal="center"/>
      <protection locked="0"/>
    </xf>
    <xf numFmtId="1" fontId="19" fillId="7" borderId="4" xfId="0" applyNumberFormat="1" applyFont="1" applyFill="1" applyBorder="1" applyAlignment="1" applyProtection="1">
      <alignment horizontal="center"/>
      <protection locked="0"/>
    </xf>
    <xf numFmtId="166" fontId="9" fillId="7" borderId="2" xfId="0" applyNumberFormat="1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167" fontId="9" fillId="7" borderId="4" xfId="0" applyNumberFormat="1" applyFont="1" applyFill="1" applyBorder="1" applyAlignment="1">
      <alignment horizontal="center"/>
    </xf>
    <xf numFmtId="0" fontId="9" fillId="7" borderId="4" xfId="0" quotePrefix="1" applyFont="1" applyFill="1" applyBorder="1" applyAlignment="1">
      <alignment horizontal="center"/>
    </xf>
    <xf numFmtId="165" fontId="9" fillId="7" borderId="4" xfId="0" applyNumberFormat="1" applyFont="1" applyFill="1" applyBorder="1" applyAlignment="1">
      <alignment horizontal="center"/>
    </xf>
    <xf numFmtId="10" fontId="9" fillId="7" borderId="12" xfId="0" applyNumberFormat="1" applyFont="1" applyFill="1" applyBorder="1" applyAlignment="1" applyProtection="1">
      <alignment horizontal="center"/>
      <protection hidden="1"/>
    </xf>
    <xf numFmtId="165" fontId="0" fillId="4" borderId="2" xfId="0" applyNumberFormat="1" applyFill="1" applyBorder="1" applyAlignment="1">
      <alignment horizontal="center"/>
    </xf>
    <xf numFmtId="165" fontId="0" fillId="7" borderId="2" xfId="0" applyNumberFormat="1" applyFill="1" applyBorder="1" applyAlignment="1">
      <alignment horizontal="center"/>
    </xf>
    <xf numFmtId="2" fontId="17" fillId="4" borderId="31" xfId="0" applyNumberFormat="1" applyFont="1" applyFill="1" applyBorder="1" applyAlignment="1" applyProtection="1">
      <alignment horizontal="center"/>
      <protection hidden="1"/>
    </xf>
    <xf numFmtId="2" fontId="17" fillId="4" borderId="4" xfId="0" applyNumberFormat="1" applyFont="1" applyFill="1" applyBorder="1" applyAlignment="1" applyProtection="1">
      <alignment horizontal="center"/>
      <protection hidden="1"/>
    </xf>
    <xf numFmtId="2" fontId="17" fillId="7" borderId="4" xfId="0" applyNumberFormat="1" applyFont="1" applyFill="1" applyBorder="1" applyAlignment="1" applyProtection="1">
      <alignment horizontal="center"/>
      <protection hidden="1"/>
    </xf>
    <xf numFmtId="0" fontId="25" fillId="4" borderId="4" xfId="0" applyNumberFormat="1" applyFont="1" applyFill="1" applyBorder="1" applyAlignment="1">
      <alignment horizontal="center"/>
    </xf>
    <xf numFmtId="1" fontId="25" fillId="4" borderId="4" xfId="0" applyNumberFormat="1" applyFont="1" applyFill="1" applyBorder="1" applyAlignment="1">
      <alignment horizontal="center"/>
    </xf>
    <xf numFmtId="2" fontId="25" fillId="0" borderId="0" xfId="0" applyNumberFormat="1" applyFont="1" applyFill="1" applyAlignment="1">
      <alignment horizontal="center"/>
    </xf>
    <xf numFmtId="0" fontId="25" fillId="4" borderId="4" xfId="0" applyFont="1" applyFill="1" applyBorder="1" applyAlignment="1">
      <alignment horizontal="center"/>
    </xf>
    <xf numFmtId="2" fontId="25" fillId="4" borderId="4" xfId="0" applyNumberFormat="1" applyFont="1" applyFill="1" applyBorder="1" applyAlignment="1">
      <alignment horizontal="center"/>
    </xf>
    <xf numFmtId="0" fontId="25" fillId="0" borderId="0" xfId="0" applyFont="1"/>
    <xf numFmtId="0" fontId="26" fillId="8" borderId="4" xfId="0" applyFont="1" applyFill="1" applyBorder="1" applyAlignment="1">
      <alignment vertical="center" wrapText="1"/>
    </xf>
    <xf numFmtId="0" fontId="26" fillId="9" borderId="4" xfId="0" applyFont="1" applyFill="1" applyBorder="1" applyAlignment="1">
      <alignment vertical="center" wrapText="1"/>
    </xf>
    <xf numFmtId="0" fontId="26" fillId="8" borderId="4" xfId="0" applyFont="1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/>
    </xf>
    <xf numFmtId="1" fontId="27" fillId="4" borderId="13" xfId="0" applyNumberFormat="1" applyFont="1" applyFill="1" applyBorder="1" applyAlignment="1" applyProtection="1">
      <alignment horizontal="center"/>
      <protection locked="0"/>
    </xf>
    <xf numFmtId="1" fontId="27" fillId="4" borderId="4" xfId="0" applyNumberFormat="1" applyFont="1" applyFill="1" applyBorder="1" applyAlignment="1" applyProtection="1">
      <alignment horizontal="center"/>
      <protection locked="0"/>
    </xf>
    <xf numFmtId="1" fontId="27" fillId="4" borderId="4" xfId="0" applyNumberFormat="1" applyFont="1" applyFill="1" applyBorder="1" applyAlignment="1" applyProtection="1">
      <alignment horizontal="center"/>
      <protection locked="0"/>
    </xf>
    <xf numFmtId="166" fontId="27" fillId="4" borderId="13" xfId="0" applyNumberFormat="1" applyFont="1" applyFill="1" applyBorder="1" applyAlignment="1">
      <alignment horizontal="center"/>
    </xf>
    <xf numFmtId="166" fontId="27" fillId="4" borderId="4" xfId="0" applyNumberFormat="1" applyFont="1" applyFill="1" applyBorder="1" applyAlignment="1">
      <alignment horizontal="center"/>
    </xf>
    <xf numFmtId="166" fontId="27" fillId="4" borderId="4" xfId="0" applyNumberFormat="1" applyFont="1" applyFill="1" applyBorder="1" applyAlignment="1">
      <alignment horizontal="center"/>
    </xf>
    <xf numFmtId="2" fontId="27" fillId="4" borderId="32" xfId="0" applyNumberFormat="1" applyFont="1" applyFill="1" applyBorder="1" applyAlignment="1" applyProtection="1">
      <alignment horizontal="center"/>
      <protection locked="0"/>
    </xf>
    <xf numFmtId="2" fontId="27" fillId="4" borderId="2" xfId="0" applyNumberFormat="1" applyFont="1" applyFill="1" applyBorder="1" applyAlignment="1" applyProtection="1">
      <alignment horizontal="center"/>
      <protection locked="0"/>
    </xf>
    <xf numFmtId="2" fontId="27" fillId="4" borderId="12" xfId="0" applyNumberFormat="1" applyFont="1" applyFill="1" applyBorder="1" applyAlignment="1" applyProtection="1">
      <alignment horizontal="center"/>
      <protection locked="0"/>
    </xf>
    <xf numFmtId="2" fontId="27" fillId="4" borderId="12" xfId="0" applyNumberFormat="1" applyFont="1" applyFill="1" applyBorder="1" applyAlignment="1" applyProtection="1">
      <alignment horizontal="center"/>
      <protection locked="0"/>
    </xf>
    <xf numFmtId="2" fontId="27" fillId="4" borderId="4" xfId="0" applyNumberFormat="1" applyFont="1" applyFill="1" applyBorder="1" applyAlignment="1">
      <alignment horizontal="center"/>
    </xf>
    <xf numFmtId="15" fontId="9" fillId="7" borderId="4" xfId="0" applyNumberFormat="1" applyFont="1" applyFill="1" applyBorder="1" applyAlignment="1" applyProtection="1">
      <alignment horizontal="center"/>
      <protection hidden="1"/>
    </xf>
    <xf numFmtId="166" fontId="27" fillId="7" borderId="4" xfId="0" applyNumberFormat="1" applyFont="1" applyFill="1" applyBorder="1" applyAlignment="1">
      <alignment horizontal="center"/>
    </xf>
    <xf numFmtId="2" fontId="27" fillId="7" borderId="12" xfId="0" applyNumberFormat="1" applyFont="1" applyFill="1" applyBorder="1" applyAlignment="1" applyProtection="1">
      <alignment horizontal="center"/>
      <protection locked="0"/>
    </xf>
    <xf numFmtId="1" fontId="27" fillId="7" borderId="4" xfId="0" applyNumberFormat="1" applyFont="1" applyFill="1" applyBorder="1" applyAlignment="1" applyProtection="1">
      <alignment horizontal="center"/>
      <protection locked="0"/>
    </xf>
    <xf numFmtId="165" fontId="9" fillId="4" borderId="4" xfId="0" applyNumberFormat="1" applyFont="1" applyFill="1" applyBorder="1" applyAlignment="1" applyProtection="1">
      <alignment horizontal="center"/>
      <protection locked="0"/>
    </xf>
    <xf numFmtId="10" fontId="9" fillId="4" borderId="12" xfId="0" applyNumberFormat="1" applyFont="1" applyFill="1" applyBorder="1" applyAlignment="1" applyProtection="1">
      <alignment horizontal="center"/>
      <protection hidden="1"/>
    </xf>
    <xf numFmtId="2" fontId="9" fillId="4" borderId="4" xfId="0" applyNumberFormat="1" applyFont="1" applyFill="1" applyBorder="1" applyAlignment="1" applyProtection="1">
      <alignment horizontal="center"/>
      <protection locked="0"/>
    </xf>
    <xf numFmtId="1" fontId="9" fillId="4" borderId="4" xfId="0" applyNumberFormat="1" applyFont="1" applyFill="1" applyBorder="1" applyAlignment="1" applyProtection="1">
      <alignment horizontal="center"/>
      <protection locked="0"/>
    </xf>
    <xf numFmtId="1" fontId="13" fillId="4" borderId="15" xfId="0" applyNumberFormat="1" applyFont="1" applyFill="1" applyBorder="1" applyAlignment="1" applyProtection="1">
      <alignment horizontal="center"/>
      <protection locked="0"/>
    </xf>
    <xf numFmtId="1" fontId="9" fillId="4" borderId="12" xfId="0" applyNumberFormat="1" applyFont="1" applyFill="1" applyBorder="1" applyAlignment="1" applyProtection="1">
      <alignment horizontal="center"/>
      <protection locked="0"/>
    </xf>
    <xf numFmtId="1" fontId="14" fillId="4" borderId="4" xfId="0" applyNumberFormat="1" applyFont="1" applyFill="1" applyBorder="1" applyAlignment="1" applyProtection="1">
      <alignment horizontal="center"/>
      <protection locked="0"/>
    </xf>
    <xf numFmtId="1" fontId="15" fillId="4" borderId="4" xfId="0" applyNumberFormat="1" applyFont="1" applyFill="1" applyBorder="1" applyAlignment="1" applyProtection="1">
      <alignment horizontal="center"/>
      <protection locked="0"/>
    </xf>
    <xf numFmtId="1" fontId="16" fillId="4" borderId="4" xfId="0" applyNumberFormat="1" applyFont="1" applyFill="1" applyBorder="1" applyAlignment="1" applyProtection="1">
      <alignment horizontal="center"/>
      <protection locked="0"/>
    </xf>
    <xf numFmtId="1" fontId="14" fillId="4" borderId="13" xfId="0" applyNumberFormat="1" applyFont="1" applyFill="1" applyBorder="1" applyAlignment="1" applyProtection="1">
      <alignment horizontal="center"/>
      <protection locked="0"/>
    </xf>
    <xf numFmtId="10" fontId="14" fillId="4" borderId="4" xfId="0" applyNumberFormat="1" applyFont="1" applyFill="1" applyBorder="1" applyAlignment="1" applyProtection="1">
      <alignment horizontal="center"/>
      <protection hidden="1"/>
    </xf>
    <xf numFmtId="2" fontId="14" fillId="4" borderId="4" xfId="0" applyNumberFormat="1" applyFont="1" applyFill="1" applyBorder="1" applyAlignment="1" applyProtection="1">
      <alignment horizontal="center"/>
      <protection hidden="1"/>
    </xf>
    <xf numFmtId="10" fontId="9" fillId="4" borderId="4" xfId="0" applyNumberFormat="1" applyFont="1" applyFill="1" applyBorder="1" applyAlignment="1" applyProtection="1">
      <alignment horizontal="center"/>
      <protection hidden="1"/>
    </xf>
    <xf numFmtId="10" fontId="14" fillId="4" borderId="13" xfId="0" applyNumberFormat="1" applyFont="1" applyFill="1" applyBorder="1" applyAlignment="1" applyProtection="1">
      <alignment horizontal="center"/>
      <protection hidden="1"/>
    </xf>
    <xf numFmtId="2" fontId="9" fillId="4" borderId="14" xfId="0" applyNumberFormat="1" applyFont="1" applyFill="1" applyBorder="1" applyAlignment="1" applyProtection="1">
      <alignment horizontal="center"/>
      <protection locked="0"/>
    </xf>
    <xf numFmtId="2" fontId="17" fillId="4" borderId="4" xfId="0" applyNumberFormat="1" applyFont="1" applyFill="1" applyBorder="1" applyAlignment="1" applyProtection="1">
      <alignment horizontal="center"/>
      <protection hidden="1"/>
    </xf>
    <xf numFmtId="0" fontId="0" fillId="4" borderId="0" xfId="0" applyFill="1"/>
    <xf numFmtId="2" fontId="0" fillId="4" borderId="0" xfId="0" applyNumberFormat="1" applyFill="1" applyAlignment="1">
      <alignment horizontal="center"/>
    </xf>
    <xf numFmtId="2" fontId="27" fillId="7" borderId="4" xfId="0" applyNumberFormat="1" applyFont="1" applyFill="1" applyBorder="1" applyAlignment="1" applyProtection="1">
      <alignment horizontal="center"/>
      <protection locked="0"/>
    </xf>
    <xf numFmtId="15" fontId="9" fillId="4" borderId="4" xfId="0" applyNumberFormat="1" applyFont="1" applyFill="1" applyBorder="1" applyAlignment="1" applyProtection="1">
      <alignment horizontal="center"/>
      <protection hidden="1"/>
    </xf>
    <xf numFmtId="1" fontId="9" fillId="4" borderId="13" xfId="0" applyNumberFormat="1" applyFont="1" applyFill="1" applyBorder="1" applyAlignment="1" applyProtection="1">
      <alignment horizontal="center"/>
      <protection locked="0"/>
    </xf>
    <xf numFmtId="1" fontId="13" fillId="4" borderId="4" xfId="0" applyNumberFormat="1" applyFont="1" applyFill="1" applyBorder="1" applyAlignment="1" applyProtection="1">
      <alignment horizontal="center"/>
      <protection locked="0"/>
    </xf>
    <xf numFmtId="0" fontId="9" fillId="4" borderId="4" xfId="0" applyFont="1" applyFill="1" applyBorder="1" applyAlignment="1" applyProtection="1">
      <alignment horizontal="center"/>
      <protection locked="0"/>
    </xf>
    <xf numFmtId="166" fontId="9" fillId="4" borderId="2" xfId="0" applyNumberFormat="1" applyFont="1" applyFill="1" applyBorder="1" applyAlignment="1">
      <alignment horizontal="center"/>
    </xf>
    <xf numFmtId="166" fontId="9" fillId="4" borderId="4" xfId="0" applyNumberFormat="1" applyFont="1" applyFill="1" applyBorder="1" applyAlignment="1">
      <alignment horizontal="center"/>
    </xf>
    <xf numFmtId="2" fontId="9" fillId="4" borderId="4" xfId="0" applyNumberFormat="1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167" fontId="9" fillId="4" borderId="4" xfId="0" applyNumberFormat="1" applyFont="1" applyFill="1" applyBorder="1" applyAlignment="1">
      <alignment horizontal="center"/>
    </xf>
    <xf numFmtId="2" fontId="9" fillId="7" borderId="2" xfId="0" applyNumberFormat="1" applyFont="1" applyFill="1" applyBorder="1" applyAlignment="1">
      <alignment horizontal="center"/>
    </xf>
    <xf numFmtId="0" fontId="9" fillId="7" borderId="4" xfId="0" applyNumberFormat="1" applyFont="1" applyFill="1" applyBorder="1" applyAlignment="1">
      <alignment horizontal="center"/>
    </xf>
    <xf numFmtId="0" fontId="0" fillId="7" borderId="4" xfId="0" applyNumberFormat="1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15" fillId="4" borderId="12" xfId="0" applyNumberFormat="1" applyFont="1" applyFill="1" applyBorder="1" applyAlignment="1" applyProtection="1">
      <alignment horizontal="center"/>
      <protection locked="0"/>
    </xf>
    <xf numFmtId="1" fontId="13" fillId="4" borderId="12" xfId="0" applyNumberFormat="1" applyFont="1" applyFill="1" applyBorder="1" applyAlignment="1" applyProtection="1">
      <alignment horizontal="center"/>
      <protection locked="0"/>
    </xf>
    <xf numFmtId="1" fontId="15" fillId="4" borderId="12" xfId="0" applyNumberFormat="1" applyFont="1" applyFill="1" applyBorder="1" applyAlignment="1" applyProtection="1">
      <alignment horizontal="center"/>
      <protection locked="0"/>
    </xf>
    <xf numFmtId="1" fontId="19" fillId="4" borderId="4" xfId="0" applyNumberFormat="1" applyFont="1" applyFill="1" applyBorder="1" applyAlignment="1" applyProtection="1">
      <alignment horizontal="center"/>
      <protection locked="0"/>
    </xf>
    <xf numFmtId="1" fontId="19" fillId="4" borderId="13" xfId="0" applyNumberFormat="1" applyFont="1" applyFill="1" applyBorder="1" applyAlignment="1" applyProtection="1">
      <alignment horizontal="center"/>
      <protection locked="0"/>
    </xf>
    <xf numFmtId="1" fontId="15" fillId="4" borderId="13" xfId="0" applyNumberFormat="1" applyFont="1" applyFill="1" applyBorder="1" applyAlignment="1" applyProtection="1">
      <alignment horizontal="center"/>
      <protection locked="0"/>
    </xf>
    <xf numFmtId="1" fontId="9" fillId="4" borderId="4" xfId="0" applyNumberFormat="1" applyFont="1" applyFill="1" applyBorder="1" applyAlignment="1">
      <alignment horizontal="center"/>
    </xf>
    <xf numFmtId="0" fontId="19" fillId="4" borderId="4" xfId="0" applyNumberFormat="1" applyFont="1" applyFill="1" applyBorder="1" applyAlignment="1" applyProtection="1">
      <alignment horizontal="center"/>
      <protection locked="0"/>
    </xf>
    <xf numFmtId="165" fontId="28" fillId="5" borderId="13" xfId="0" applyNumberFormat="1" applyFont="1" applyFill="1" applyBorder="1" applyAlignment="1" applyProtection="1">
      <alignment horizontal="center"/>
      <protection hidden="1"/>
    </xf>
    <xf numFmtId="2" fontId="27" fillId="4" borderId="4" xfId="0" applyNumberFormat="1" applyFont="1" applyFill="1" applyBorder="1" applyAlignment="1" applyProtection="1">
      <alignment horizontal="center"/>
      <protection locked="0"/>
    </xf>
    <xf numFmtId="2" fontId="15" fillId="7" borderId="4" xfId="0" applyNumberFormat="1" applyFont="1" applyFill="1" applyBorder="1" applyAlignment="1" applyProtection="1">
      <alignment horizontal="center"/>
      <protection locked="0"/>
    </xf>
    <xf numFmtId="2" fontId="27" fillId="4" borderId="4" xfId="0" applyNumberFormat="1" applyFont="1" applyFill="1" applyBorder="1" applyAlignment="1" applyProtection="1">
      <alignment horizontal="center"/>
      <protection locked="0"/>
    </xf>
    <xf numFmtId="165" fontId="27" fillId="4" borderId="4" xfId="0" applyNumberFormat="1" applyFont="1" applyFill="1" applyBorder="1" applyAlignment="1" applyProtection="1">
      <alignment horizontal="center"/>
      <protection locked="0"/>
    </xf>
    <xf numFmtId="2" fontId="9" fillId="4" borderId="2" xfId="0" applyNumberFormat="1" applyFont="1" applyFill="1" applyBorder="1" applyAlignment="1">
      <alignment horizontal="center"/>
    </xf>
    <xf numFmtId="0" fontId="9" fillId="4" borderId="4" xfId="0" applyNumberFormat="1" applyFon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2" fontId="9" fillId="7" borderId="12" xfId="0" applyNumberFormat="1" applyFont="1" applyFill="1" applyBorder="1" applyAlignment="1" applyProtection="1">
      <alignment horizontal="center"/>
      <protection locked="0"/>
    </xf>
    <xf numFmtId="2" fontId="13" fillId="4" borderId="15" xfId="0" applyNumberFormat="1" applyFont="1" applyFill="1" applyBorder="1" applyAlignment="1" applyProtection="1">
      <alignment horizontal="center"/>
      <protection locked="0"/>
    </xf>
    <xf numFmtId="2" fontId="9" fillId="4" borderId="12" xfId="0" applyNumberFormat="1" applyFont="1" applyFill="1" applyBorder="1" applyAlignment="1" applyProtection="1">
      <alignment horizontal="center"/>
      <protection locked="0"/>
    </xf>
    <xf numFmtId="2" fontId="0" fillId="7" borderId="15" xfId="0" applyNumberFormat="1" applyFill="1" applyBorder="1" applyAlignment="1">
      <alignment horizontal="center"/>
    </xf>
    <xf numFmtId="166" fontId="9" fillId="7" borderId="41" xfId="0" applyNumberFormat="1" applyFont="1" applyFill="1" applyBorder="1" applyAlignment="1">
      <alignment horizontal="center"/>
    </xf>
    <xf numFmtId="166" fontId="9" fillId="7" borderId="15" xfId="0" applyNumberFormat="1" applyFont="1" applyFill="1" applyBorder="1" applyAlignment="1">
      <alignment horizontal="center"/>
    </xf>
    <xf numFmtId="0" fontId="9" fillId="7" borderId="15" xfId="0" applyFont="1" applyFill="1" applyBorder="1" applyAlignment="1">
      <alignment horizontal="center"/>
    </xf>
    <xf numFmtId="165" fontId="9" fillId="7" borderId="15" xfId="0" applyNumberFormat="1" applyFont="1" applyFill="1" applyBorder="1" applyAlignment="1">
      <alignment horizontal="center"/>
    </xf>
    <xf numFmtId="167" fontId="9" fillId="7" borderId="15" xfId="0" applyNumberFormat="1" applyFont="1" applyFill="1" applyBorder="1" applyAlignment="1">
      <alignment horizontal="center"/>
    </xf>
    <xf numFmtId="0" fontId="9" fillId="7" borderId="15" xfId="0" quotePrefix="1" applyFont="1" applyFill="1" applyBorder="1" applyAlignment="1">
      <alignment horizontal="center"/>
    </xf>
    <xf numFmtId="2" fontId="9" fillId="0" borderId="15" xfId="0" applyNumberFormat="1" applyFont="1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2" fontId="0" fillId="7" borderId="13" xfId="0" applyNumberFormat="1" applyFill="1" applyBorder="1" applyAlignment="1">
      <alignment horizontal="center"/>
    </xf>
    <xf numFmtId="166" fontId="9" fillId="7" borderId="12" xfId="0" applyNumberFormat="1" applyFont="1" applyFill="1" applyBorder="1" applyAlignment="1">
      <alignment horizontal="center"/>
    </xf>
    <xf numFmtId="166" fontId="9" fillId="7" borderId="13" xfId="0" applyNumberFormat="1" applyFont="1" applyFill="1" applyBorder="1" applyAlignment="1">
      <alignment horizontal="center"/>
    </xf>
    <xf numFmtId="0" fontId="9" fillId="7" borderId="13" xfId="0" applyFont="1" applyFill="1" applyBorder="1" applyAlignment="1">
      <alignment horizontal="center"/>
    </xf>
    <xf numFmtId="2" fontId="9" fillId="7" borderId="13" xfId="0" applyNumberFormat="1" applyFont="1" applyFill="1" applyBorder="1" applyAlignment="1">
      <alignment horizontal="center"/>
    </xf>
    <xf numFmtId="167" fontId="9" fillId="7" borderId="13" xfId="0" applyNumberFormat="1" applyFont="1" applyFill="1" applyBorder="1" applyAlignment="1">
      <alignment horizontal="center"/>
    </xf>
    <xf numFmtId="0" fontId="9" fillId="7" borderId="13" xfId="0" quotePrefix="1" applyFont="1" applyFill="1" applyBorder="1" applyAlignment="1">
      <alignment horizontal="center"/>
    </xf>
    <xf numFmtId="2" fontId="9" fillId="0" borderId="13" xfId="0" applyNumberFormat="1" applyFon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2" fontId="27" fillId="4" borderId="13" xfId="0" applyNumberFormat="1" applyFont="1" applyFill="1" applyBorder="1" applyAlignment="1" applyProtection="1">
      <alignment horizontal="center"/>
      <protection locked="0"/>
    </xf>
    <xf numFmtId="166" fontId="0" fillId="0" borderId="0" xfId="0" applyNumberFormat="1"/>
    <xf numFmtId="170" fontId="28" fillId="5" borderId="13" xfId="0" applyNumberFormat="1" applyFont="1" applyFill="1" applyBorder="1" applyAlignment="1" applyProtection="1">
      <alignment horizontal="center"/>
      <protection hidden="1"/>
    </xf>
    <xf numFmtId="165" fontId="27" fillId="7" borderId="4" xfId="0" applyNumberFormat="1" applyFont="1" applyFill="1" applyBorder="1" applyAlignment="1" applyProtection="1">
      <alignment horizontal="center"/>
      <protection locked="0"/>
    </xf>
    <xf numFmtId="0" fontId="10" fillId="7" borderId="0" xfId="0" applyFont="1" applyFill="1" applyBorder="1" applyAlignment="1" applyProtection="1">
      <alignment horizontal="center" vertical="top" wrapText="1"/>
      <protection hidden="1"/>
    </xf>
    <xf numFmtId="0" fontId="0" fillId="7" borderId="0" xfId="0" applyFill="1"/>
    <xf numFmtId="2" fontId="0" fillId="7" borderId="2" xfId="0" applyNumberFormat="1" applyFill="1" applyBorder="1" applyAlignment="1">
      <alignment horizontal="center"/>
    </xf>
    <xf numFmtId="0" fontId="3" fillId="3" borderId="8" xfId="0" applyFont="1" applyFill="1" applyBorder="1" applyAlignment="1" applyProtection="1">
      <alignment horizontal="center" vertical="top" wrapText="1"/>
      <protection locked="0"/>
    </xf>
    <xf numFmtId="0" fontId="3" fillId="3" borderId="10" xfId="0" applyFont="1" applyFill="1" applyBorder="1" applyAlignment="1" applyProtection="1">
      <alignment horizontal="center" vertical="top" wrapText="1"/>
      <protection locked="0"/>
    </xf>
    <xf numFmtId="165" fontId="28" fillId="13" borderId="13" xfId="0" applyNumberFormat="1" applyFont="1" applyFill="1" applyBorder="1" applyAlignment="1" applyProtection="1">
      <alignment horizontal="center"/>
      <protection hidden="1"/>
    </xf>
    <xf numFmtId="166" fontId="27" fillId="14" borderId="4" xfId="0" applyNumberFormat="1" applyFont="1" applyFill="1" applyBorder="1" applyAlignment="1">
      <alignment horizontal="center"/>
    </xf>
    <xf numFmtId="2" fontId="27" fillId="14" borderId="12" xfId="0" applyNumberFormat="1" applyFont="1" applyFill="1" applyBorder="1" applyAlignment="1" applyProtection="1">
      <alignment horizontal="center"/>
      <protection locked="0"/>
    </xf>
    <xf numFmtId="0" fontId="3" fillId="3" borderId="8" xfId="0" applyFont="1" applyFill="1" applyBorder="1" applyAlignment="1" applyProtection="1">
      <alignment horizontal="center" vertical="top" wrapText="1"/>
      <protection locked="0"/>
    </xf>
    <xf numFmtId="0" fontId="3" fillId="3" borderId="10" xfId="0" applyFont="1" applyFill="1" applyBorder="1" applyAlignment="1" applyProtection="1">
      <alignment horizontal="center" vertical="top" wrapText="1"/>
      <protection locked="0"/>
    </xf>
    <xf numFmtId="2" fontId="27" fillId="14" borderId="4" xfId="0" applyNumberFormat="1" applyFont="1" applyFill="1" applyBorder="1" applyAlignment="1" applyProtection="1">
      <alignment horizontal="center"/>
      <protection locked="0"/>
    </xf>
    <xf numFmtId="165" fontId="3" fillId="13" borderId="13" xfId="0" applyNumberFormat="1" applyFont="1" applyFill="1" applyBorder="1" applyAlignment="1" applyProtection="1">
      <alignment horizontal="center"/>
      <protection hidden="1"/>
    </xf>
    <xf numFmtId="2" fontId="9" fillId="15" borderId="4" xfId="0" applyNumberFormat="1" applyFont="1" applyFill="1" applyBorder="1" applyAlignment="1" applyProtection="1">
      <alignment horizontal="center"/>
      <protection locked="0"/>
    </xf>
    <xf numFmtId="2" fontId="9" fillId="15" borderId="14" xfId="0" applyNumberFormat="1" applyFont="1" applyFill="1" applyBorder="1" applyAlignment="1" applyProtection="1">
      <alignment horizontal="center"/>
      <protection locked="0"/>
    </xf>
    <xf numFmtId="2" fontId="17" fillId="15" borderId="4" xfId="0" applyNumberFormat="1" applyFont="1" applyFill="1" applyBorder="1" applyAlignment="1" applyProtection="1">
      <alignment horizontal="center"/>
      <protection hidden="1"/>
    </xf>
    <xf numFmtId="165" fontId="0" fillId="15" borderId="2" xfId="0" applyNumberFormat="1" applyFill="1" applyBorder="1" applyAlignment="1">
      <alignment horizontal="center"/>
    </xf>
    <xf numFmtId="15" fontId="9" fillId="15" borderId="4" xfId="0" applyNumberFormat="1" applyFont="1" applyFill="1" applyBorder="1" applyAlignment="1" applyProtection="1">
      <alignment horizontal="center"/>
      <protection hidden="1"/>
    </xf>
    <xf numFmtId="165" fontId="9" fillId="15" borderId="4" xfId="0" applyNumberFormat="1" applyFont="1" applyFill="1" applyBorder="1" applyAlignment="1" applyProtection="1">
      <alignment horizontal="center"/>
      <protection locked="0"/>
    </xf>
    <xf numFmtId="168" fontId="9" fillId="15" borderId="12" xfId="0" applyNumberFormat="1" applyFont="1" applyFill="1" applyBorder="1" applyAlignment="1" applyProtection="1">
      <alignment horizontal="center"/>
      <protection hidden="1"/>
    </xf>
    <xf numFmtId="1" fontId="9" fillId="15" borderId="4" xfId="0" applyNumberFormat="1" applyFont="1" applyFill="1" applyBorder="1" applyAlignment="1" applyProtection="1">
      <alignment horizontal="center"/>
      <protection locked="0"/>
    </xf>
    <xf numFmtId="1" fontId="9" fillId="15" borderId="13" xfId="0" applyNumberFormat="1" applyFont="1" applyFill="1" applyBorder="1" applyAlignment="1" applyProtection="1">
      <alignment horizontal="center"/>
      <protection locked="0"/>
    </xf>
    <xf numFmtId="1" fontId="13" fillId="15" borderId="15" xfId="0" applyNumberFormat="1" applyFont="1" applyFill="1" applyBorder="1" applyAlignment="1" applyProtection="1">
      <alignment horizontal="center"/>
      <protection locked="0"/>
    </xf>
    <xf numFmtId="1" fontId="9" fillId="15" borderId="12" xfId="0" applyNumberFormat="1" applyFont="1" applyFill="1" applyBorder="1" applyAlignment="1" applyProtection="1">
      <alignment horizontal="center"/>
      <protection locked="0"/>
    </xf>
    <xf numFmtId="1" fontId="14" fillId="15" borderId="4" xfId="0" applyNumberFormat="1" applyFont="1" applyFill="1" applyBorder="1" applyAlignment="1" applyProtection="1">
      <alignment horizontal="center"/>
      <protection locked="0"/>
    </xf>
    <xf numFmtId="1" fontId="15" fillId="15" borderId="4" xfId="0" applyNumberFormat="1" applyFont="1" applyFill="1" applyBorder="1" applyAlignment="1" applyProtection="1">
      <alignment horizontal="center"/>
      <protection locked="0"/>
    </xf>
    <xf numFmtId="1" fontId="14" fillId="15" borderId="13" xfId="0" applyNumberFormat="1" applyFont="1" applyFill="1" applyBorder="1" applyAlignment="1" applyProtection="1">
      <alignment horizontal="center"/>
      <protection locked="0"/>
    </xf>
    <xf numFmtId="10" fontId="14" fillId="15" borderId="4" xfId="0" applyNumberFormat="1" applyFont="1" applyFill="1" applyBorder="1" applyAlignment="1" applyProtection="1">
      <alignment horizontal="center"/>
      <protection hidden="1"/>
    </xf>
    <xf numFmtId="2" fontId="14" fillId="15" borderId="4" xfId="0" applyNumberFormat="1" applyFont="1" applyFill="1" applyBorder="1" applyAlignment="1" applyProtection="1">
      <alignment horizontal="center"/>
      <protection hidden="1"/>
    </xf>
    <xf numFmtId="10" fontId="9" fillId="15" borderId="4" xfId="0" applyNumberFormat="1" applyFont="1" applyFill="1" applyBorder="1" applyAlignment="1" applyProtection="1">
      <alignment horizontal="center"/>
      <protection hidden="1"/>
    </xf>
    <xf numFmtId="10" fontId="14" fillId="15" borderId="13" xfId="0" applyNumberFormat="1" applyFont="1" applyFill="1" applyBorder="1" applyAlignment="1" applyProtection="1">
      <alignment horizontal="center"/>
      <protection hidden="1"/>
    </xf>
    <xf numFmtId="1" fontId="18" fillId="15" borderId="4" xfId="0" applyNumberFormat="1" applyFont="1" applyFill="1" applyBorder="1" applyAlignment="1" applyProtection="1">
      <alignment horizontal="center"/>
      <protection hidden="1"/>
    </xf>
    <xf numFmtId="0" fontId="9" fillId="15" borderId="4" xfId="0" applyFont="1" applyFill="1" applyBorder="1" applyAlignment="1" applyProtection="1">
      <alignment horizontal="center"/>
      <protection locked="0"/>
    </xf>
    <xf numFmtId="0" fontId="0" fillId="15" borderId="4" xfId="0" applyFill="1" applyBorder="1" applyAlignment="1">
      <alignment horizontal="center"/>
    </xf>
    <xf numFmtId="2" fontId="9" fillId="15" borderId="4" xfId="0" applyNumberFormat="1" applyFont="1" applyFill="1" applyBorder="1" applyAlignment="1" applyProtection="1">
      <alignment horizontal="center"/>
      <protection hidden="1"/>
    </xf>
    <xf numFmtId="2" fontId="0" fillId="15" borderId="4" xfId="0" applyNumberFormat="1" applyFill="1" applyBorder="1" applyAlignment="1">
      <alignment horizontal="center"/>
    </xf>
    <xf numFmtId="166" fontId="0" fillId="15" borderId="2" xfId="0" applyNumberFormat="1" applyFill="1" applyBorder="1" applyAlignment="1">
      <alignment horizontal="center"/>
    </xf>
    <xf numFmtId="166" fontId="0" fillId="15" borderId="4" xfId="0" applyNumberFormat="1" applyFill="1" applyBorder="1" applyAlignment="1">
      <alignment horizontal="center"/>
    </xf>
    <xf numFmtId="167" fontId="0" fillId="15" borderId="4" xfId="0" applyNumberFormat="1" applyFill="1" applyBorder="1" applyAlignment="1">
      <alignment horizontal="center"/>
    </xf>
    <xf numFmtId="2" fontId="0" fillId="15" borderId="4" xfId="0" quotePrefix="1" applyNumberFormat="1" applyFill="1" applyBorder="1" applyAlignment="1">
      <alignment horizontal="center"/>
    </xf>
    <xf numFmtId="0" fontId="0" fillId="15" borderId="4" xfId="0" quotePrefix="1" applyFill="1" applyBorder="1" applyAlignment="1">
      <alignment horizontal="center"/>
    </xf>
    <xf numFmtId="10" fontId="9" fillId="15" borderId="12" xfId="0" applyNumberFormat="1" applyFont="1" applyFill="1" applyBorder="1" applyAlignment="1" applyProtection="1">
      <alignment horizontal="center"/>
      <protection hidden="1"/>
    </xf>
    <xf numFmtId="1" fontId="9" fillId="15" borderId="4" xfId="0" applyNumberFormat="1" applyFont="1" applyFill="1" applyBorder="1" applyAlignment="1" applyProtection="1">
      <alignment horizontal="center"/>
      <protection hidden="1"/>
    </xf>
    <xf numFmtId="1" fontId="0" fillId="15" borderId="4" xfId="0" applyNumberFormat="1" applyFill="1" applyBorder="1" applyAlignment="1">
      <alignment horizontal="center"/>
    </xf>
    <xf numFmtId="167" fontId="0" fillId="15" borderId="4" xfId="0" quotePrefix="1" applyNumberFormat="1" applyFill="1" applyBorder="1" applyAlignment="1">
      <alignment horizontal="center"/>
    </xf>
    <xf numFmtId="1" fontId="13" fillId="15" borderId="13" xfId="0" applyNumberFormat="1" applyFont="1" applyFill="1" applyBorder="1" applyAlignment="1" applyProtection="1">
      <alignment horizontal="center"/>
      <protection locked="0"/>
    </xf>
    <xf numFmtId="1" fontId="13" fillId="15" borderId="12" xfId="0" applyNumberFormat="1" applyFont="1" applyFill="1" applyBorder="1" applyAlignment="1" applyProtection="1">
      <alignment horizontal="center"/>
      <protection locked="0"/>
    </xf>
    <xf numFmtId="1" fontId="19" fillId="15" borderId="4" xfId="0" applyNumberFormat="1" applyFont="1" applyFill="1" applyBorder="1" applyAlignment="1" applyProtection="1">
      <alignment horizontal="center"/>
      <protection locked="0"/>
    </xf>
    <xf numFmtId="0" fontId="0" fillId="15" borderId="15" xfId="0" applyFill="1" applyBorder="1" applyAlignment="1">
      <alignment horizontal="center"/>
    </xf>
    <xf numFmtId="2" fontId="0" fillId="15" borderId="15" xfId="0" applyNumberFormat="1" applyFill="1" applyBorder="1" applyAlignment="1">
      <alignment horizontal="center"/>
    </xf>
    <xf numFmtId="166" fontId="9" fillId="15" borderId="41" xfId="0" applyNumberFormat="1" applyFont="1" applyFill="1" applyBorder="1" applyAlignment="1">
      <alignment horizontal="center"/>
    </xf>
    <xf numFmtId="166" fontId="9" fillId="15" borderId="15" xfId="0" applyNumberFormat="1" applyFont="1" applyFill="1" applyBorder="1" applyAlignment="1">
      <alignment horizontal="center"/>
    </xf>
    <xf numFmtId="0" fontId="9" fillId="15" borderId="15" xfId="0" applyFont="1" applyFill="1" applyBorder="1" applyAlignment="1">
      <alignment horizontal="center"/>
    </xf>
    <xf numFmtId="165" fontId="9" fillId="15" borderId="15" xfId="0" applyNumberFormat="1" applyFont="1" applyFill="1" applyBorder="1" applyAlignment="1">
      <alignment horizontal="center"/>
    </xf>
    <xf numFmtId="167" fontId="9" fillId="15" borderId="15" xfId="0" applyNumberFormat="1" applyFont="1" applyFill="1" applyBorder="1" applyAlignment="1">
      <alignment horizontal="center"/>
    </xf>
    <xf numFmtId="0" fontId="9" fillId="15" borderId="15" xfId="0" quotePrefix="1" applyFont="1" applyFill="1" applyBorder="1" applyAlignment="1">
      <alignment horizontal="center"/>
    </xf>
    <xf numFmtId="0" fontId="0" fillId="15" borderId="13" xfId="0" applyFill="1" applyBorder="1" applyAlignment="1">
      <alignment horizontal="center"/>
    </xf>
    <xf numFmtId="2" fontId="0" fillId="15" borderId="13" xfId="0" applyNumberFormat="1" applyFill="1" applyBorder="1" applyAlignment="1">
      <alignment horizontal="center"/>
    </xf>
    <xf numFmtId="166" fontId="9" fillId="15" borderId="12" xfId="0" applyNumberFormat="1" applyFont="1" applyFill="1" applyBorder="1" applyAlignment="1">
      <alignment horizontal="center"/>
    </xf>
    <xf numFmtId="166" fontId="9" fillId="15" borderId="13" xfId="0" applyNumberFormat="1" applyFont="1" applyFill="1" applyBorder="1" applyAlignment="1">
      <alignment horizontal="center"/>
    </xf>
    <xf numFmtId="0" fontId="9" fillId="15" borderId="13" xfId="0" applyFont="1" applyFill="1" applyBorder="1" applyAlignment="1">
      <alignment horizontal="center"/>
    </xf>
    <xf numFmtId="2" fontId="9" fillId="15" borderId="13" xfId="0" applyNumberFormat="1" applyFont="1" applyFill="1" applyBorder="1" applyAlignment="1">
      <alignment horizontal="center"/>
    </xf>
    <xf numFmtId="167" fontId="9" fillId="15" borderId="13" xfId="0" applyNumberFormat="1" applyFont="1" applyFill="1" applyBorder="1" applyAlignment="1">
      <alignment horizontal="center"/>
    </xf>
    <xf numFmtId="0" fontId="9" fillId="15" borderId="13" xfId="0" quotePrefix="1" applyFont="1" applyFill="1" applyBorder="1" applyAlignment="1">
      <alignment horizontal="center"/>
    </xf>
    <xf numFmtId="166" fontId="9" fillId="15" borderId="2" xfId="0" applyNumberFormat="1" applyFont="1" applyFill="1" applyBorder="1" applyAlignment="1">
      <alignment horizontal="center"/>
    </xf>
    <xf numFmtId="166" fontId="9" fillId="15" borderId="4" xfId="0" applyNumberFormat="1" applyFont="1" applyFill="1" applyBorder="1" applyAlignment="1">
      <alignment horizontal="center"/>
    </xf>
    <xf numFmtId="0" fontId="9" fillId="15" borderId="4" xfId="0" applyFont="1" applyFill="1" applyBorder="1" applyAlignment="1">
      <alignment horizontal="center"/>
    </xf>
    <xf numFmtId="165" fontId="9" fillId="15" borderId="4" xfId="0" applyNumberFormat="1" applyFont="1" applyFill="1" applyBorder="1" applyAlignment="1">
      <alignment horizontal="center"/>
    </xf>
    <xf numFmtId="2" fontId="9" fillId="15" borderId="4" xfId="0" applyNumberFormat="1" applyFont="1" applyFill="1" applyBorder="1" applyAlignment="1">
      <alignment horizontal="center"/>
    </xf>
    <xf numFmtId="167" fontId="9" fillId="15" borderId="4" xfId="0" applyNumberFormat="1" applyFont="1" applyFill="1" applyBorder="1" applyAlignment="1">
      <alignment horizontal="center"/>
    </xf>
    <xf numFmtId="0" fontId="9" fillId="15" borderId="4" xfId="0" quotePrefix="1" applyFont="1" applyFill="1" applyBorder="1" applyAlignment="1">
      <alignment horizontal="center"/>
    </xf>
    <xf numFmtId="1" fontId="13" fillId="15" borderId="4" xfId="0" applyNumberFormat="1" applyFont="1" applyFill="1" applyBorder="1" applyAlignment="1" applyProtection="1">
      <alignment horizontal="center"/>
      <protection locked="0"/>
    </xf>
    <xf numFmtId="2" fontId="9" fillId="15" borderId="15" xfId="0" quotePrefix="1" applyNumberFormat="1" applyFont="1" applyFill="1" applyBorder="1" applyAlignment="1">
      <alignment horizontal="center"/>
    </xf>
    <xf numFmtId="0" fontId="3" fillId="3" borderId="8" xfId="0" applyFont="1" applyFill="1" applyBorder="1" applyAlignment="1" applyProtection="1">
      <alignment horizontal="center" vertical="top" wrapText="1"/>
      <protection locked="0"/>
    </xf>
    <xf numFmtId="0" fontId="3" fillId="3" borderId="10" xfId="0" applyFont="1" applyFill="1" applyBorder="1" applyAlignment="1" applyProtection="1">
      <alignment horizontal="center" vertical="top" wrapText="1"/>
      <protection locked="0"/>
    </xf>
    <xf numFmtId="166" fontId="27" fillId="16" borderId="4" xfId="0" applyNumberFormat="1" applyFont="1" applyFill="1" applyBorder="1" applyAlignment="1">
      <alignment horizontal="center"/>
    </xf>
    <xf numFmtId="2" fontId="27" fillId="16" borderId="12" xfId="0" applyNumberFormat="1" applyFont="1" applyFill="1" applyBorder="1" applyAlignment="1" applyProtection="1">
      <alignment horizontal="center"/>
      <protection locked="0"/>
    </xf>
    <xf numFmtId="2" fontId="27" fillId="16" borderId="4" xfId="0" applyNumberFormat="1" applyFont="1" applyFill="1" applyBorder="1" applyAlignment="1" applyProtection="1">
      <alignment horizontal="center"/>
      <protection locked="0"/>
    </xf>
    <xf numFmtId="2" fontId="9" fillId="16" borderId="4" xfId="0" applyNumberFormat="1" applyFont="1" applyFill="1" applyBorder="1" applyAlignment="1" applyProtection="1">
      <alignment horizontal="center"/>
      <protection locked="0"/>
    </xf>
    <xf numFmtId="2" fontId="3" fillId="13" borderId="13" xfId="0" applyNumberFormat="1" applyFont="1" applyFill="1" applyBorder="1" applyAlignment="1" applyProtection="1">
      <alignment horizontal="center"/>
      <protection hidden="1"/>
    </xf>
    <xf numFmtId="0" fontId="3" fillId="3" borderId="8" xfId="0" applyFont="1" applyFill="1" applyBorder="1" applyAlignment="1" applyProtection="1">
      <alignment horizontal="center" vertical="top" wrapText="1"/>
      <protection locked="0"/>
    </xf>
    <xf numFmtId="0" fontId="3" fillId="3" borderId="10" xfId="0" applyFont="1" applyFill="1" applyBorder="1" applyAlignment="1" applyProtection="1">
      <alignment horizontal="center" vertical="top" wrapText="1"/>
      <protection locked="0"/>
    </xf>
    <xf numFmtId="0" fontId="0" fillId="3" borderId="14" xfId="0" applyFill="1" applyBorder="1" applyAlignment="1" applyProtection="1">
      <alignment horizontal="center" vertical="top" wrapText="1"/>
      <protection locked="0"/>
    </xf>
    <xf numFmtId="0" fontId="0" fillId="5" borderId="19" xfId="0" applyFill="1" applyBorder="1" applyAlignment="1">
      <alignment horizontal="center"/>
    </xf>
    <xf numFmtId="1" fontId="13" fillId="14" borderId="13" xfId="0" applyNumberFormat="1" applyFont="1" applyFill="1" applyBorder="1" applyAlignment="1" applyProtection="1">
      <alignment horizontal="center"/>
      <protection locked="0"/>
    </xf>
    <xf numFmtId="2" fontId="9" fillId="14" borderId="13" xfId="0" applyNumberFormat="1" applyFont="1" applyFill="1" applyBorder="1" applyAlignment="1" applyProtection="1">
      <alignment horizontal="center"/>
      <protection locked="0"/>
    </xf>
    <xf numFmtId="1" fontId="9" fillId="14" borderId="13" xfId="0" applyNumberFormat="1" applyFont="1" applyFill="1" applyBorder="1" applyAlignment="1" applyProtection="1">
      <alignment horizontal="center"/>
      <protection locked="0"/>
    </xf>
    <xf numFmtId="1" fontId="14" fillId="14" borderId="13" xfId="0" applyNumberFormat="1" applyFont="1" applyFill="1" applyBorder="1" applyAlignment="1" applyProtection="1">
      <alignment horizontal="center"/>
      <protection locked="0"/>
    </xf>
    <xf numFmtId="0" fontId="3" fillId="3" borderId="8" xfId="0" applyFont="1" applyFill="1" applyBorder="1" applyAlignment="1" applyProtection="1">
      <alignment horizontal="center" vertical="top" wrapText="1"/>
      <protection locked="0"/>
    </xf>
    <xf numFmtId="0" fontId="3" fillId="3" borderId="10" xfId="0" applyFont="1" applyFill="1" applyBorder="1" applyAlignment="1" applyProtection="1">
      <alignment horizontal="center" vertical="top" wrapText="1"/>
      <protection locked="0"/>
    </xf>
    <xf numFmtId="0" fontId="0" fillId="3" borderId="14" xfId="0" applyFill="1" applyBorder="1" applyAlignment="1" applyProtection="1">
      <alignment horizontal="center" vertical="top" wrapText="1"/>
      <protection locked="0"/>
    </xf>
    <xf numFmtId="166" fontId="27" fillId="15" borderId="4" xfId="0" applyNumberFormat="1" applyFont="1" applyFill="1" applyBorder="1" applyAlignment="1">
      <alignment horizontal="center"/>
    </xf>
    <xf numFmtId="2" fontId="27" fillId="15" borderId="4" xfId="0" applyNumberFormat="1" applyFont="1" applyFill="1" applyBorder="1" applyAlignment="1" applyProtection="1">
      <alignment horizontal="center"/>
      <protection locked="0"/>
    </xf>
    <xf numFmtId="165" fontId="9" fillId="4" borderId="12" xfId="0" applyNumberFormat="1" applyFont="1" applyFill="1" applyBorder="1" applyAlignment="1" applyProtection="1">
      <alignment horizontal="center"/>
      <protection locked="0"/>
    </xf>
    <xf numFmtId="1" fontId="13" fillId="4" borderId="13" xfId="0" applyNumberFormat="1" applyFont="1" applyFill="1" applyBorder="1" applyAlignment="1" applyProtection="1">
      <alignment horizontal="center"/>
      <protection locked="0"/>
    </xf>
    <xf numFmtId="0" fontId="0" fillId="4" borderId="0" xfId="0" applyFill="1" applyBorder="1" applyAlignment="1">
      <alignment horizontal="center"/>
    </xf>
    <xf numFmtId="0" fontId="0" fillId="0" borderId="52" xfId="0" applyBorder="1"/>
    <xf numFmtId="0" fontId="0" fillId="0" borderId="31" xfId="0" applyBorder="1"/>
    <xf numFmtId="0" fontId="0" fillId="0" borderId="53" xfId="0" applyBorder="1"/>
    <xf numFmtId="0" fontId="0" fillId="0" borderId="54" xfId="0" applyBorder="1"/>
    <xf numFmtId="0" fontId="0" fillId="0" borderId="17" xfId="0" applyBorder="1"/>
    <xf numFmtId="0" fontId="0" fillId="0" borderId="55" xfId="0" applyBorder="1"/>
    <xf numFmtId="0" fontId="0" fillId="0" borderId="19" xfId="0" applyBorder="1"/>
    <xf numFmtId="0" fontId="0" fillId="13" borderId="19" xfId="0" applyFill="1" applyBorder="1"/>
    <xf numFmtId="0" fontId="0" fillId="0" borderId="23" xfId="0" applyBorder="1"/>
    <xf numFmtId="0" fontId="9" fillId="10" borderId="14" xfId="0" applyFont="1" applyFill="1" applyBorder="1" applyAlignment="1">
      <alignment horizontal="left" wrapText="1"/>
    </xf>
    <xf numFmtId="0" fontId="9" fillId="10" borderId="1" xfId="0" applyFont="1" applyFill="1" applyBorder="1" applyAlignment="1">
      <alignment horizontal="left" wrapText="1"/>
    </xf>
    <xf numFmtId="0" fontId="9" fillId="10" borderId="35" xfId="0" applyFont="1" applyFill="1" applyBorder="1" applyAlignment="1">
      <alignment horizontal="left" wrapText="1"/>
    </xf>
    <xf numFmtId="0" fontId="7" fillId="3" borderId="34" xfId="0" applyFont="1" applyFill="1" applyBorder="1" applyAlignment="1" applyProtection="1">
      <alignment horizontal="center" vertical="top" wrapText="1"/>
      <protection locked="0"/>
    </xf>
    <xf numFmtId="0" fontId="7" fillId="3" borderId="30" xfId="0" applyFont="1" applyFill="1" applyBorder="1" applyAlignment="1" applyProtection="1">
      <alignment horizontal="center" vertical="top" wrapText="1"/>
      <protection locked="0"/>
    </xf>
    <xf numFmtId="0" fontId="7" fillId="3" borderId="21" xfId="0" applyFont="1" applyFill="1" applyBorder="1" applyAlignment="1" applyProtection="1">
      <alignment horizontal="center" vertical="top" wrapText="1"/>
      <protection locked="0"/>
    </xf>
    <xf numFmtId="0" fontId="8" fillId="3" borderId="34" xfId="0" applyFont="1" applyFill="1" applyBorder="1" applyAlignment="1" applyProtection="1">
      <alignment horizontal="center" vertical="top" wrapText="1"/>
      <protection locked="0"/>
    </xf>
    <xf numFmtId="0" fontId="8" fillId="3" borderId="30" xfId="0" applyFont="1" applyFill="1" applyBorder="1" applyAlignment="1" applyProtection="1">
      <alignment horizontal="center" vertical="top" wrapText="1"/>
      <protection locked="0"/>
    </xf>
    <xf numFmtId="0" fontId="8" fillId="3" borderId="21" xfId="0" applyFont="1" applyFill="1" applyBorder="1" applyAlignment="1" applyProtection="1">
      <alignment horizontal="center" vertical="top" wrapText="1"/>
      <protection locked="0"/>
    </xf>
    <xf numFmtId="0" fontId="0" fillId="3" borderId="34" xfId="0" applyFill="1" applyBorder="1" applyAlignment="1" applyProtection="1">
      <alignment horizontal="center" vertical="top" wrapText="1"/>
      <protection locked="0"/>
    </xf>
    <xf numFmtId="0" fontId="0" fillId="3" borderId="30" xfId="0" applyFill="1" applyBorder="1" applyAlignment="1" applyProtection="1">
      <alignment horizontal="center" vertical="top" wrapText="1"/>
      <protection locked="0"/>
    </xf>
    <xf numFmtId="0" fontId="0" fillId="3" borderId="21" xfId="0" applyFill="1" applyBorder="1" applyAlignment="1" applyProtection="1">
      <alignment horizontal="center" vertical="top" wrapText="1"/>
      <protection locked="0"/>
    </xf>
    <xf numFmtId="0" fontId="0" fillId="3" borderId="42" xfId="0" applyFill="1" applyBorder="1" applyAlignment="1" applyProtection="1">
      <alignment vertical="top" wrapText="1"/>
      <protection locked="0"/>
    </xf>
    <xf numFmtId="0" fontId="0" fillId="3" borderId="43" xfId="0" applyFill="1" applyBorder="1" applyAlignment="1" applyProtection="1">
      <alignment vertical="top" wrapText="1"/>
      <protection locked="0"/>
    </xf>
    <xf numFmtId="0" fontId="0" fillId="3" borderId="44" xfId="0" applyFill="1" applyBorder="1" applyAlignment="1" applyProtection="1">
      <alignment vertical="top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0" fillId="0" borderId="39" xfId="0" applyBorder="1" applyAlignment="1" applyProtection="1">
      <alignment horizontal="center" wrapText="1"/>
      <protection locked="0"/>
    </xf>
    <xf numFmtId="0" fontId="23" fillId="7" borderId="36" xfId="0" applyFont="1" applyFill="1" applyBorder="1" applyAlignment="1">
      <alignment horizontal="left"/>
    </xf>
    <xf numFmtId="0" fontId="23" fillId="7" borderId="37" xfId="0" applyFont="1" applyFill="1" applyBorder="1" applyAlignment="1">
      <alignment horizontal="left"/>
    </xf>
    <xf numFmtId="0" fontId="23" fillId="7" borderId="38" xfId="0" applyFont="1" applyFill="1" applyBorder="1" applyAlignment="1">
      <alignment horizontal="left"/>
    </xf>
    <xf numFmtId="0" fontId="12" fillId="4" borderId="33" xfId="0" applyFont="1" applyFill="1" applyBorder="1" applyAlignment="1">
      <alignment horizontal="center" vertical="center" textRotation="180"/>
    </xf>
    <xf numFmtId="0" fontId="12" fillId="4" borderId="16" xfId="0" applyFont="1" applyFill="1" applyBorder="1" applyAlignment="1">
      <alignment horizontal="center" vertical="center" textRotation="180"/>
    </xf>
    <xf numFmtId="0" fontId="12" fillId="4" borderId="26" xfId="0" applyFont="1" applyFill="1" applyBorder="1" applyAlignment="1">
      <alignment horizontal="center" vertical="center" textRotation="180"/>
    </xf>
    <xf numFmtId="0" fontId="12" fillId="7" borderId="33" xfId="0" applyFont="1" applyFill="1" applyBorder="1" applyAlignment="1">
      <alignment horizontal="center" vertical="center" textRotation="180"/>
    </xf>
    <xf numFmtId="0" fontId="12" fillId="7" borderId="16" xfId="0" applyFont="1" applyFill="1" applyBorder="1" applyAlignment="1">
      <alignment horizontal="center" vertical="center" textRotation="180"/>
    </xf>
    <xf numFmtId="0" fontId="12" fillId="7" borderId="26" xfId="0" applyFont="1" applyFill="1" applyBorder="1" applyAlignment="1">
      <alignment horizontal="center" vertical="center" textRotation="180"/>
    </xf>
    <xf numFmtId="0" fontId="11" fillId="3" borderId="34" xfId="0" applyFont="1" applyFill="1" applyBorder="1" applyAlignment="1" applyProtection="1">
      <alignment horizontal="center" vertical="top" wrapText="1"/>
      <protection locked="0"/>
    </xf>
    <xf numFmtId="0" fontId="11" fillId="3" borderId="30" xfId="0" applyFont="1" applyFill="1" applyBorder="1" applyAlignment="1" applyProtection="1">
      <alignment horizontal="center" vertical="top" wrapText="1"/>
      <protection locked="0"/>
    </xf>
    <xf numFmtId="0" fontId="11" fillId="3" borderId="21" xfId="0" applyFont="1" applyFill="1" applyBorder="1" applyAlignment="1" applyProtection="1">
      <alignment horizontal="center" vertical="top" wrapText="1"/>
      <protection locked="0"/>
    </xf>
    <xf numFmtId="0" fontId="10" fillId="6" borderId="34" xfId="0" applyFont="1" applyFill="1" applyBorder="1" applyAlignment="1" applyProtection="1">
      <alignment horizontal="center" vertical="top" wrapText="1"/>
      <protection hidden="1"/>
    </xf>
    <xf numFmtId="0" fontId="10" fillId="6" borderId="30" xfId="0" applyFont="1" applyFill="1" applyBorder="1" applyAlignment="1" applyProtection="1">
      <alignment horizontal="center" vertical="top" wrapText="1"/>
      <protection hidden="1"/>
    </xf>
    <xf numFmtId="0" fontId="10" fillId="6" borderId="21" xfId="0" applyFont="1" applyFill="1" applyBorder="1" applyAlignment="1" applyProtection="1">
      <alignment horizontal="center" vertical="top" wrapText="1"/>
      <protection hidden="1"/>
    </xf>
    <xf numFmtId="0" fontId="4" fillId="3" borderId="3" xfId="0" applyFont="1" applyFill="1" applyBorder="1" applyAlignment="1" applyProtection="1">
      <alignment horizontal="center" vertical="top" wrapText="1"/>
      <protection locked="0"/>
    </xf>
    <xf numFmtId="0" fontId="4" fillId="3" borderId="49" xfId="0" applyFont="1" applyFill="1" applyBorder="1" applyAlignment="1" applyProtection="1">
      <alignment horizontal="center" vertical="top" wrapText="1"/>
      <protection locked="0"/>
    </xf>
    <xf numFmtId="0" fontId="4" fillId="3" borderId="50" xfId="0" applyFont="1" applyFill="1" applyBorder="1" applyAlignment="1" applyProtection="1">
      <alignment horizontal="center" vertical="top" wrapText="1"/>
      <protection locked="0"/>
    </xf>
    <xf numFmtId="0" fontId="4" fillId="3" borderId="51" xfId="0" applyFont="1" applyFill="1" applyBorder="1" applyAlignment="1" applyProtection="1">
      <alignment horizontal="center" vertical="top" wrapText="1"/>
      <protection locked="0"/>
    </xf>
    <xf numFmtId="0" fontId="6" fillId="3" borderId="34" xfId="0" applyFont="1" applyFill="1" applyBorder="1" applyAlignment="1" applyProtection="1">
      <alignment horizontal="center" vertical="top" wrapText="1"/>
      <protection locked="0"/>
    </xf>
    <xf numFmtId="0" fontId="6" fillId="3" borderId="30" xfId="0" applyFont="1" applyFill="1" applyBorder="1" applyAlignment="1" applyProtection="1">
      <alignment horizontal="center" vertical="top" wrapText="1"/>
      <protection locked="0"/>
    </xf>
    <xf numFmtId="0" fontId="6" fillId="3" borderId="21" xfId="0" applyFont="1" applyFill="1" applyBorder="1" applyAlignment="1" applyProtection="1">
      <alignment horizontal="center" vertical="top" wrapText="1"/>
      <protection locked="0"/>
    </xf>
    <xf numFmtId="0" fontId="5" fillId="3" borderId="34" xfId="0" applyFont="1" applyFill="1" applyBorder="1" applyAlignment="1" applyProtection="1">
      <alignment horizontal="center" vertical="top" wrapText="1"/>
      <protection locked="0"/>
    </xf>
    <xf numFmtId="0" fontId="5" fillId="3" borderId="30" xfId="0" applyFont="1" applyFill="1" applyBorder="1" applyAlignment="1" applyProtection="1">
      <alignment horizontal="center" vertical="top" wrapText="1"/>
      <protection locked="0"/>
    </xf>
    <xf numFmtId="0" fontId="5" fillId="3" borderId="21" xfId="0" applyFont="1" applyFill="1" applyBorder="1" applyAlignment="1" applyProtection="1">
      <alignment horizontal="center" vertical="top" wrapText="1"/>
      <protection locked="0"/>
    </xf>
    <xf numFmtId="0" fontId="0" fillId="6" borderId="40" xfId="0" applyFill="1" applyBorder="1" applyAlignment="1" applyProtection="1">
      <alignment horizontal="center" vertical="top" wrapText="1"/>
      <protection hidden="1"/>
    </xf>
    <xf numFmtId="0" fontId="0" fillId="6" borderId="16" xfId="0" applyFill="1" applyBorder="1" applyAlignment="1" applyProtection="1">
      <alignment horizontal="center" vertical="top" wrapText="1"/>
      <protection hidden="1"/>
    </xf>
    <xf numFmtId="0" fontId="0" fillId="6" borderId="26" xfId="0" applyFill="1" applyBorder="1" applyAlignment="1" applyProtection="1">
      <alignment horizontal="center" vertical="top" wrapText="1"/>
      <protection hidden="1"/>
    </xf>
    <xf numFmtId="0" fontId="0" fillId="3" borderId="41" xfId="0" applyFill="1" applyBorder="1" applyAlignment="1" applyProtection="1">
      <alignment horizontal="center" vertical="top" wrapText="1"/>
      <protection locked="0"/>
    </xf>
    <xf numFmtId="0" fontId="0" fillId="3" borderId="32" xfId="0" applyFill="1" applyBorder="1" applyAlignment="1" applyProtection="1">
      <alignment horizontal="center" vertical="top" wrapText="1"/>
      <protection locked="0"/>
    </xf>
    <xf numFmtId="0" fontId="0" fillId="3" borderId="12" xfId="0" applyFill="1" applyBorder="1" applyAlignment="1" applyProtection="1">
      <alignment horizontal="center" vertical="top" wrapText="1"/>
      <protection locked="0"/>
    </xf>
    <xf numFmtId="0" fontId="0" fillId="3" borderId="15" xfId="0" applyFill="1" applyBorder="1" applyAlignment="1" applyProtection="1">
      <alignment horizontal="center" vertical="top" wrapText="1"/>
      <protection locked="0"/>
    </xf>
    <xf numFmtId="0" fontId="0" fillId="3" borderId="13" xfId="0" applyFill="1" applyBorder="1" applyAlignment="1" applyProtection="1">
      <alignment horizontal="center" vertical="top" wrapText="1"/>
      <protection locked="0"/>
    </xf>
    <xf numFmtId="0" fontId="0" fillId="6" borderId="34" xfId="0" applyFill="1" applyBorder="1" applyAlignment="1" applyProtection="1">
      <alignment horizontal="center" vertical="top" wrapText="1"/>
      <protection hidden="1"/>
    </xf>
    <xf numFmtId="0" fontId="0" fillId="6" borderId="30" xfId="0" applyFill="1" applyBorder="1" applyAlignment="1" applyProtection="1">
      <alignment horizontal="center" vertical="top" wrapText="1"/>
      <protection hidden="1"/>
    </xf>
    <xf numFmtId="0" fontId="0" fillId="6" borderId="21" xfId="0" applyFill="1" applyBorder="1" applyAlignment="1" applyProtection="1">
      <alignment horizontal="center" vertical="top" wrapText="1"/>
      <protection hidden="1"/>
    </xf>
    <xf numFmtId="0" fontId="10" fillId="3" borderId="34" xfId="0" applyFont="1" applyFill="1" applyBorder="1" applyAlignment="1" applyProtection="1">
      <alignment horizontal="center" vertical="top" wrapText="1"/>
      <protection locked="0"/>
    </xf>
    <xf numFmtId="0" fontId="10" fillId="3" borderId="30" xfId="0" applyFont="1" applyFill="1" applyBorder="1" applyAlignment="1" applyProtection="1">
      <alignment horizontal="center" vertical="top" wrapText="1"/>
      <protection locked="0"/>
    </xf>
    <xf numFmtId="0" fontId="10" fillId="3" borderId="21" xfId="0" applyFont="1" applyFill="1" applyBorder="1" applyAlignment="1" applyProtection="1">
      <alignment horizontal="center" vertical="top" wrapText="1"/>
      <protection locked="0"/>
    </xf>
    <xf numFmtId="0" fontId="10" fillId="6" borderId="42" xfId="0" applyFont="1" applyFill="1" applyBorder="1" applyAlignment="1" applyProtection="1">
      <alignment horizontal="center" vertical="top" wrapText="1"/>
      <protection hidden="1"/>
    </xf>
    <xf numFmtId="0" fontId="10" fillId="6" borderId="43" xfId="0" applyFont="1" applyFill="1" applyBorder="1" applyAlignment="1" applyProtection="1">
      <alignment horizontal="center" vertical="top" wrapText="1"/>
      <protection hidden="1"/>
    </xf>
    <xf numFmtId="0" fontId="10" fillId="6" borderId="44" xfId="0" applyFont="1" applyFill="1" applyBorder="1" applyAlignment="1" applyProtection="1">
      <alignment horizontal="center" vertical="top" wrapText="1"/>
      <protection hidden="1"/>
    </xf>
    <xf numFmtId="0" fontId="0" fillId="3" borderId="14" xfId="0" applyFill="1" applyBorder="1" applyAlignment="1" applyProtection="1">
      <alignment horizontal="center" vertical="top" wrapText="1"/>
      <protection locked="0"/>
    </xf>
    <xf numFmtId="0" fontId="0" fillId="3" borderId="2" xfId="0" applyFill="1" applyBorder="1" applyAlignment="1" applyProtection="1">
      <alignment horizontal="center" vertical="top" wrapText="1"/>
      <protection locked="0"/>
    </xf>
    <xf numFmtId="0" fontId="0" fillId="3" borderId="15" xfId="0" applyFill="1" applyBorder="1" applyAlignment="1">
      <alignment horizontal="center" wrapText="1"/>
    </xf>
    <xf numFmtId="0" fontId="0" fillId="3" borderId="13" xfId="0" applyFill="1" applyBorder="1" applyAlignment="1">
      <alignment horizontal="center" wrapText="1"/>
    </xf>
    <xf numFmtId="0" fontId="0" fillId="3" borderId="15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11" borderId="15" xfId="0" applyFill="1" applyBorder="1" applyAlignment="1" applyProtection="1">
      <alignment horizontal="center" vertical="top" wrapText="1"/>
      <protection locked="0"/>
    </xf>
    <xf numFmtId="0" fontId="0" fillId="11" borderId="30" xfId="0" applyFill="1" applyBorder="1" applyAlignment="1" applyProtection="1">
      <alignment horizontal="center" vertical="top" wrapText="1"/>
      <protection locked="0"/>
    </xf>
    <xf numFmtId="0" fontId="0" fillId="11" borderId="13" xfId="0" applyFill="1" applyBorder="1" applyAlignment="1" applyProtection="1">
      <alignment horizontal="center" vertical="top" wrapText="1"/>
      <protection locked="0"/>
    </xf>
    <xf numFmtId="0" fontId="0" fillId="3" borderId="15" xfId="0" applyFill="1" applyBorder="1" applyAlignment="1">
      <alignment horizontal="center" vertical="justify" shrinkToFit="1"/>
    </xf>
    <xf numFmtId="0" fontId="0" fillId="3" borderId="30" xfId="0" applyFill="1" applyBorder="1" applyAlignment="1">
      <alignment horizontal="center" vertical="justify" shrinkToFit="1"/>
    </xf>
    <xf numFmtId="0" fontId="0" fillId="3" borderId="13" xfId="0" applyFill="1" applyBorder="1" applyAlignment="1">
      <alignment horizontal="center" vertical="justify" shrinkToFit="1"/>
    </xf>
    <xf numFmtId="0" fontId="0" fillId="3" borderId="15" xfId="0" applyFill="1" applyBorder="1" applyAlignment="1">
      <alignment horizontal="center" vertical="justify"/>
    </xf>
    <xf numFmtId="0" fontId="0" fillId="3" borderId="30" xfId="0" applyFill="1" applyBorder="1" applyAlignment="1">
      <alignment horizontal="center" vertical="justify"/>
    </xf>
    <xf numFmtId="0" fontId="0" fillId="3" borderId="13" xfId="0" applyFill="1" applyBorder="1" applyAlignment="1">
      <alignment horizontal="center" vertical="justify"/>
    </xf>
    <xf numFmtId="0" fontId="0" fillId="11" borderId="14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2" fillId="0" borderId="0" xfId="0" applyFont="1" applyBorder="1" applyAlignment="1" applyProtection="1">
      <alignment horizontal="center"/>
      <protection locked="0"/>
    </xf>
    <xf numFmtId="164" fontId="2" fillId="2" borderId="45" xfId="0" applyNumberFormat="1" applyFont="1" applyFill="1" applyBorder="1" applyAlignment="1" applyProtection="1">
      <alignment horizontal="center"/>
      <protection locked="0"/>
    </xf>
    <xf numFmtId="0" fontId="3" fillId="3" borderId="40" xfId="0" applyFont="1" applyFill="1" applyBorder="1" applyAlignment="1" applyProtection="1">
      <alignment horizontal="center" vertical="top" wrapText="1"/>
      <protection hidden="1"/>
    </xf>
    <xf numFmtId="0" fontId="3" fillId="3" borderId="16" xfId="0" applyFont="1" applyFill="1" applyBorder="1" applyAlignment="1" applyProtection="1">
      <alignment horizontal="center" vertical="top" wrapText="1"/>
      <protection hidden="1"/>
    </xf>
    <xf numFmtId="0" fontId="3" fillId="3" borderId="18" xfId="0" applyFont="1" applyFill="1" applyBorder="1" applyAlignment="1" applyProtection="1">
      <alignment horizontal="center" vertical="top" wrapText="1"/>
      <protection hidden="1"/>
    </xf>
    <xf numFmtId="0" fontId="0" fillId="3" borderId="46" xfId="0" applyFill="1" applyBorder="1" applyAlignment="1" applyProtection="1">
      <alignment vertical="top" wrapText="1"/>
      <protection locked="0"/>
    </xf>
    <xf numFmtId="0" fontId="0" fillId="3" borderId="47" xfId="0" applyFill="1" applyBorder="1" applyAlignment="1" applyProtection="1">
      <alignment vertical="top" wrapText="1"/>
      <protection locked="0"/>
    </xf>
    <xf numFmtId="0" fontId="0" fillId="3" borderId="48" xfId="0" applyFill="1" applyBorder="1" applyAlignment="1" applyProtection="1">
      <alignment vertical="top" wrapText="1"/>
      <protection locked="0"/>
    </xf>
    <xf numFmtId="0" fontId="3" fillId="3" borderId="3" xfId="0" applyFont="1" applyFill="1" applyBorder="1" applyAlignment="1" applyProtection="1">
      <alignment vertical="top" wrapText="1"/>
      <protection locked="0"/>
    </xf>
    <xf numFmtId="0" fontId="3" fillId="3" borderId="49" xfId="0" applyFont="1" applyFill="1" applyBorder="1" applyAlignment="1" applyProtection="1">
      <alignment vertical="top" wrapText="1"/>
      <protection locked="0"/>
    </xf>
    <xf numFmtId="0" fontId="3" fillId="3" borderId="50" xfId="0" applyFont="1" applyFill="1" applyBorder="1" applyAlignment="1" applyProtection="1">
      <alignment vertical="top" wrapText="1"/>
      <protection locked="0"/>
    </xf>
    <xf numFmtId="0" fontId="3" fillId="3" borderId="51" xfId="0" applyFont="1" applyFill="1" applyBorder="1" applyAlignment="1" applyProtection="1">
      <alignment vertical="top" wrapText="1"/>
      <protection locked="0"/>
    </xf>
    <xf numFmtId="0" fontId="3" fillId="3" borderId="6" xfId="0" applyFont="1" applyFill="1" applyBorder="1" applyAlignment="1" applyProtection="1">
      <alignment horizontal="center" vertical="top" wrapText="1"/>
      <protection locked="0"/>
    </xf>
    <xf numFmtId="0" fontId="3" fillId="3" borderId="24" xfId="0" applyFont="1" applyFill="1" applyBorder="1" applyAlignment="1" applyProtection="1">
      <alignment horizontal="center" vertical="top" wrapText="1"/>
      <protection locked="0"/>
    </xf>
    <xf numFmtId="0" fontId="3" fillId="3" borderId="39" xfId="0" applyFont="1" applyFill="1" applyBorder="1" applyAlignment="1" applyProtection="1">
      <alignment horizontal="center" vertical="top" wrapText="1"/>
      <protection locked="0"/>
    </xf>
    <xf numFmtId="0" fontId="5" fillId="3" borderId="40" xfId="0" applyFont="1" applyFill="1" applyBorder="1" applyAlignment="1" applyProtection="1">
      <alignment horizontal="center" vertical="top" wrapText="1"/>
      <protection locked="0"/>
    </xf>
    <xf numFmtId="0" fontId="5" fillId="3" borderId="16" xfId="0" applyFont="1" applyFill="1" applyBorder="1" applyAlignment="1" applyProtection="1">
      <alignment horizontal="center" vertical="top" wrapText="1"/>
      <protection locked="0"/>
    </xf>
    <xf numFmtId="0" fontId="5" fillId="3" borderId="18" xfId="0" applyFont="1" applyFill="1" applyBorder="1" applyAlignment="1" applyProtection="1">
      <alignment horizontal="center" vertical="top" wrapText="1"/>
      <protection locked="0"/>
    </xf>
    <xf numFmtId="0" fontId="5" fillId="3" borderId="34" xfId="0" applyFont="1" applyFill="1" applyBorder="1" applyAlignment="1" applyProtection="1">
      <alignment horizontal="center" vertical="top" wrapText="1"/>
      <protection hidden="1"/>
    </xf>
    <xf numFmtId="0" fontId="5" fillId="3" borderId="30" xfId="0" applyFont="1" applyFill="1" applyBorder="1" applyAlignment="1" applyProtection="1">
      <alignment horizontal="center" vertical="top" wrapText="1"/>
      <protection hidden="1"/>
    </xf>
    <xf numFmtId="0" fontId="5" fillId="3" borderId="21" xfId="0" applyFont="1" applyFill="1" applyBorder="1" applyAlignment="1" applyProtection="1">
      <alignment horizontal="center" vertical="top" wrapText="1"/>
      <protection hidden="1"/>
    </xf>
    <xf numFmtId="0" fontId="5" fillId="6" borderId="34" xfId="0" applyFont="1" applyFill="1" applyBorder="1" applyAlignment="1" applyProtection="1">
      <alignment horizontal="center" vertical="top" wrapText="1"/>
      <protection hidden="1"/>
    </xf>
    <xf numFmtId="0" fontId="5" fillId="6" borderId="30" xfId="0" applyFont="1" applyFill="1" applyBorder="1" applyAlignment="1" applyProtection="1">
      <alignment horizontal="center" vertical="top" wrapText="1"/>
      <protection hidden="1"/>
    </xf>
    <xf numFmtId="0" fontId="5" fillId="6" borderId="21" xfId="0" applyFont="1" applyFill="1" applyBorder="1" applyAlignment="1" applyProtection="1">
      <alignment horizontal="center" vertical="top" wrapText="1"/>
      <protection hidden="1"/>
    </xf>
    <xf numFmtId="0" fontId="6" fillId="6" borderId="34" xfId="0" applyFont="1" applyFill="1" applyBorder="1" applyAlignment="1" applyProtection="1">
      <alignment horizontal="center" vertical="top" wrapText="1"/>
      <protection locked="0"/>
    </xf>
    <xf numFmtId="0" fontId="6" fillId="6" borderId="30" xfId="0" applyFont="1" applyFill="1" applyBorder="1" applyAlignment="1" applyProtection="1">
      <alignment horizontal="center" vertical="top" wrapText="1"/>
      <protection locked="0"/>
    </xf>
    <xf numFmtId="0" fontId="6" fillId="6" borderId="21" xfId="0" applyFont="1" applyFill="1" applyBorder="1" applyAlignment="1" applyProtection="1">
      <alignment horizontal="center" vertical="top" wrapText="1"/>
      <protection locked="0"/>
    </xf>
    <xf numFmtId="0" fontId="3" fillId="3" borderId="8" xfId="0" applyFont="1" applyFill="1" applyBorder="1" applyAlignment="1" applyProtection="1">
      <alignment horizontal="center" vertical="top" wrapText="1"/>
      <protection locked="0"/>
    </xf>
    <xf numFmtId="0" fontId="3" fillId="3" borderId="10" xfId="0" applyFont="1" applyFill="1" applyBorder="1" applyAlignment="1" applyProtection="1">
      <alignment horizontal="center" vertical="top" wrapText="1"/>
      <protection locked="0"/>
    </xf>
    <xf numFmtId="0" fontId="31" fillId="0" borderId="45" xfId="0" applyFont="1" applyBorder="1" applyAlignment="1">
      <alignment horizontal="center"/>
    </xf>
    <xf numFmtId="0" fontId="12" fillId="4" borderId="4" xfId="0" applyFont="1" applyFill="1" applyBorder="1" applyAlignment="1">
      <alignment horizontal="center" vertical="center" textRotation="180"/>
    </xf>
    <xf numFmtId="0" fontId="12" fillId="15" borderId="4" xfId="0" applyFont="1" applyFill="1" applyBorder="1" applyAlignment="1">
      <alignment horizontal="center" vertical="center" textRotation="180"/>
    </xf>
    <xf numFmtId="0" fontId="12" fillId="4" borderId="41" xfId="0" applyFont="1" applyFill="1" applyBorder="1" applyAlignment="1">
      <alignment horizontal="center" vertical="center" textRotation="180"/>
    </xf>
    <xf numFmtId="0" fontId="12" fillId="4" borderId="32" xfId="0" applyFont="1" applyFill="1" applyBorder="1" applyAlignment="1">
      <alignment horizontal="center" vertical="center" textRotation="180"/>
    </xf>
  </cellXfs>
  <cellStyles count="2">
    <cellStyle name="Normal" xfId="0" builtinId="0"/>
    <cellStyle name="Percent" xfId="1" builtinId="5"/>
  </cellStyles>
  <dxfs count="12">
    <dxf>
      <font>
        <condense val="0"/>
        <extend val="0"/>
        <u val="double"/>
        <color indexed="8"/>
      </font>
    </dxf>
    <dxf>
      <font>
        <condense val="0"/>
        <extend val="0"/>
        <u val="double"/>
        <color indexed="8"/>
      </font>
    </dxf>
    <dxf>
      <font>
        <condense val="0"/>
        <extend val="0"/>
        <u val="double"/>
        <color indexed="8"/>
      </font>
    </dxf>
    <dxf>
      <font>
        <condense val="0"/>
        <extend val="0"/>
        <u val="double"/>
        <color indexed="8"/>
      </font>
    </dxf>
    <dxf>
      <font>
        <condense val="0"/>
        <extend val="0"/>
        <u val="double"/>
        <color indexed="8"/>
      </font>
    </dxf>
    <dxf>
      <font>
        <condense val="0"/>
        <extend val="0"/>
        <u val="double"/>
        <color indexed="8"/>
      </font>
    </dxf>
    <dxf>
      <font>
        <condense val="0"/>
        <extend val="0"/>
        <u val="double"/>
        <color indexed="8"/>
      </font>
    </dxf>
    <dxf>
      <font>
        <condense val="0"/>
        <extend val="0"/>
        <u val="double"/>
        <color indexed="8"/>
      </font>
    </dxf>
    <dxf>
      <font>
        <condense val="0"/>
        <extend val="0"/>
        <u val="double"/>
        <color indexed="8"/>
      </font>
    </dxf>
    <dxf>
      <font>
        <condense val="0"/>
        <extend val="0"/>
        <u val="double"/>
        <color indexed="8"/>
      </font>
    </dxf>
    <dxf>
      <font>
        <condense val="0"/>
        <extend val="0"/>
        <u val="double"/>
        <color indexed="8"/>
      </font>
    </dxf>
    <dxf>
      <font>
        <condense val="0"/>
        <extend val="0"/>
        <u val="double"/>
        <color indexed="8"/>
      </font>
    </dxf>
  </dxfs>
  <tableStyles count="0" defaultTableStyle="TableStyleMedium9" defaultPivotStyle="PivotStyleLight16"/>
  <colors>
    <mruColors>
      <color rgb="FFFFFF99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K83"/>
  <sheetViews>
    <sheetView topLeftCell="A2" zoomScaleNormal="100" workbookViewId="0">
      <pane xSplit="2" ySplit="4" topLeftCell="C24" activePane="bottomRight" state="frozen"/>
      <selection activeCell="A2" sqref="A2"/>
      <selection pane="topRight" activeCell="C2" sqref="C2"/>
      <selection pane="bottomLeft" activeCell="A6" sqref="A6"/>
      <selection pane="bottomRight" activeCell="S16" sqref="S16"/>
    </sheetView>
  </sheetViews>
  <sheetFormatPr defaultRowHeight="14.3"/>
  <cols>
    <col min="2" max="2" width="9.625" bestFit="1" customWidth="1"/>
    <col min="5" max="5" width="9.25" bestFit="1" customWidth="1"/>
    <col min="22" max="22" width="9.625" customWidth="1"/>
    <col min="25" max="25" width="9.25" customWidth="1"/>
    <col min="37" max="37" width="10.875" customWidth="1"/>
    <col min="39" max="39" width="11" customWidth="1"/>
    <col min="40" max="40" width="10.625" customWidth="1"/>
    <col min="41" max="41" width="9.375" customWidth="1"/>
    <col min="42" max="42" width="11.625" customWidth="1"/>
    <col min="66" max="66" width="9.625" bestFit="1" customWidth="1"/>
    <col min="79" max="79" width="12.375" customWidth="1"/>
    <col min="80" max="80" width="12" customWidth="1"/>
    <col min="81" max="81" width="8.25" customWidth="1"/>
    <col min="82" max="82" width="10" customWidth="1"/>
  </cols>
  <sheetData>
    <row r="1" spans="1:85" ht="18.350000000000001">
      <c r="B1" s="479" t="s">
        <v>0</v>
      </c>
      <c r="C1" s="479"/>
      <c r="D1" s="479"/>
      <c r="E1" s="479"/>
      <c r="F1" s="479"/>
      <c r="G1" s="479"/>
      <c r="H1" s="479"/>
      <c r="I1" s="479"/>
      <c r="J1" s="479"/>
      <c r="K1" s="479"/>
      <c r="L1" s="479"/>
      <c r="M1" s="479"/>
      <c r="N1" s="479"/>
      <c r="O1" s="479"/>
      <c r="P1" s="479"/>
      <c r="Q1" s="479"/>
      <c r="R1" s="479"/>
      <c r="S1" s="479"/>
      <c r="T1" s="479"/>
      <c r="U1" s="479"/>
      <c r="V1" s="479"/>
      <c r="W1" s="479"/>
      <c r="X1" s="479"/>
      <c r="Y1" s="479"/>
      <c r="Z1" s="1"/>
      <c r="AA1" s="2"/>
      <c r="AB1" s="2"/>
      <c r="AC1" s="2"/>
      <c r="AD1" s="2"/>
      <c r="AE1" s="3"/>
      <c r="AF1" s="3"/>
      <c r="AG1" s="3"/>
      <c r="AH1" s="3"/>
      <c r="AI1" s="3"/>
      <c r="AJ1" s="3"/>
      <c r="AK1" s="3"/>
      <c r="AL1" s="3"/>
      <c r="AM1" s="3"/>
      <c r="AS1" s="4"/>
      <c r="BA1" s="4"/>
      <c r="BS1" s="4"/>
      <c r="BT1" s="5"/>
      <c r="BU1" s="5"/>
      <c r="BV1" s="6"/>
    </row>
    <row r="2" spans="1:85" ht="19.05" thickBot="1">
      <c r="B2" s="480">
        <v>43466</v>
      </c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480"/>
      <c r="R2" s="480"/>
      <c r="S2" s="480"/>
      <c r="T2" s="480"/>
      <c r="U2" s="480"/>
      <c r="V2" s="480"/>
      <c r="W2" s="480"/>
      <c r="X2" s="480"/>
      <c r="Y2" s="480"/>
      <c r="Z2" s="480"/>
      <c r="AA2" s="480"/>
      <c r="AB2" s="480"/>
      <c r="AC2" s="480"/>
      <c r="AD2" s="480"/>
      <c r="AE2" s="480"/>
      <c r="AF2" s="480"/>
      <c r="AG2" s="480"/>
      <c r="AH2" s="7"/>
      <c r="AI2" s="7"/>
      <c r="AJ2" s="7"/>
      <c r="AK2" s="8"/>
      <c r="AL2" s="8"/>
      <c r="AM2" s="8"/>
      <c r="AN2" s="8"/>
      <c r="AO2" s="8"/>
      <c r="AP2" s="8"/>
      <c r="AQ2" s="8"/>
      <c r="AR2" s="8"/>
      <c r="AS2" s="9"/>
      <c r="AT2" s="10"/>
      <c r="AU2" s="10"/>
      <c r="AV2" s="10"/>
      <c r="AW2" s="10"/>
      <c r="AX2" s="10"/>
      <c r="AY2" s="11"/>
      <c r="AZ2" s="11"/>
      <c r="BA2" s="4"/>
      <c r="BS2" s="4"/>
      <c r="BT2" s="5"/>
      <c r="BU2" s="5"/>
      <c r="BV2" s="6"/>
    </row>
    <row r="3" spans="1:85" ht="30.1" customHeight="1" thickBot="1">
      <c r="A3" s="12"/>
      <c r="B3" s="481" t="s">
        <v>1</v>
      </c>
      <c r="C3" s="415" t="s">
        <v>2</v>
      </c>
      <c r="D3" s="484" t="s">
        <v>3</v>
      </c>
      <c r="E3" s="415" t="s">
        <v>129</v>
      </c>
      <c r="F3" s="487" t="s">
        <v>4</v>
      </c>
      <c r="G3" s="488"/>
      <c r="H3" s="491" t="s">
        <v>5</v>
      </c>
      <c r="I3" s="492"/>
      <c r="J3" s="492"/>
      <c r="K3" s="493"/>
      <c r="L3" s="491" t="s">
        <v>6</v>
      </c>
      <c r="M3" s="492"/>
      <c r="N3" s="492"/>
      <c r="O3" s="493"/>
      <c r="P3" s="435" t="s">
        <v>7</v>
      </c>
      <c r="Q3" s="436"/>
      <c r="R3" s="494" t="s">
        <v>8</v>
      </c>
      <c r="S3" s="439" t="s">
        <v>9</v>
      </c>
      <c r="T3" s="442" t="s">
        <v>10</v>
      </c>
      <c r="U3" s="406" t="s">
        <v>11</v>
      </c>
      <c r="V3" s="409" t="s">
        <v>12</v>
      </c>
      <c r="W3" s="412" t="s">
        <v>13</v>
      </c>
      <c r="X3" s="412" t="s">
        <v>14</v>
      </c>
      <c r="Y3" s="412" t="s">
        <v>15</v>
      </c>
      <c r="Z3" s="412" t="s">
        <v>16</v>
      </c>
      <c r="AA3" s="412" t="s">
        <v>17</v>
      </c>
      <c r="AB3" s="412" t="s">
        <v>18</v>
      </c>
      <c r="AC3" s="503" t="s">
        <v>19</v>
      </c>
      <c r="AD3" s="500" t="s">
        <v>20</v>
      </c>
      <c r="AE3" s="497" t="s">
        <v>21</v>
      </c>
      <c r="AF3" s="500" t="s">
        <v>22</v>
      </c>
      <c r="AG3" s="453" t="s">
        <v>23</v>
      </c>
      <c r="AH3" s="453" t="s">
        <v>24</v>
      </c>
      <c r="AI3" s="453" t="s">
        <v>25</v>
      </c>
      <c r="AJ3" s="432" t="s">
        <v>26</v>
      </c>
      <c r="AK3" s="456" t="s">
        <v>27</v>
      </c>
      <c r="AL3" s="429" t="s">
        <v>28</v>
      </c>
      <c r="AM3" s="432" t="s">
        <v>29</v>
      </c>
      <c r="AN3" s="429" t="s">
        <v>30</v>
      </c>
      <c r="AO3" s="429" t="s">
        <v>31</v>
      </c>
      <c r="AP3" s="432" t="s">
        <v>32</v>
      </c>
      <c r="AQ3" s="459" t="s">
        <v>33</v>
      </c>
      <c r="AR3" s="445" t="s">
        <v>34</v>
      </c>
      <c r="AS3" s="13"/>
      <c r="AT3" s="448" t="s">
        <v>35</v>
      </c>
      <c r="AU3" s="451" t="s">
        <v>36</v>
      </c>
      <c r="AV3" s="451" t="s">
        <v>37</v>
      </c>
      <c r="AW3" s="451" t="s">
        <v>38</v>
      </c>
      <c r="AX3" s="451" t="s">
        <v>39</v>
      </c>
      <c r="AY3" s="451" t="s">
        <v>40</v>
      </c>
      <c r="AZ3" s="451" t="s">
        <v>41</v>
      </c>
      <c r="BA3" s="4"/>
      <c r="BB3" s="451" t="s">
        <v>42</v>
      </c>
      <c r="BC3" s="451" t="s">
        <v>43</v>
      </c>
      <c r="BD3" s="451" t="s">
        <v>44</v>
      </c>
      <c r="BE3" s="451" t="s">
        <v>45</v>
      </c>
      <c r="BF3" s="451" t="s">
        <v>46</v>
      </c>
      <c r="BG3" s="451" t="s">
        <v>47</v>
      </c>
      <c r="BH3" s="14" t="s">
        <v>48</v>
      </c>
      <c r="BI3" s="14" t="s">
        <v>49</v>
      </c>
      <c r="BJ3" s="14" t="s">
        <v>50</v>
      </c>
      <c r="BK3" s="14" t="s">
        <v>51</v>
      </c>
      <c r="BL3" s="462" t="s">
        <v>52</v>
      </c>
      <c r="BM3" s="463"/>
      <c r="BN3" s="14" t="s">
        <v>53</v>
      </c>
      <c r="BO3" s="14" t="s">
        <v>54</v>
      </c>
      <c r="BP3" s="451" t="s">
        <v>55</v>
      </c>
      <c r="BQ3" s="474" t="s">
        <v>56</v>
      </c>
      <c r="BR3" s="474" t="s">
        <v>57</v>
      </c>
      <c r="BS3" s="15"/>
      <c r="BT3" s="471" t="s">
        <v>58</v>
      </c>
      <c r="BU3" s="471" t="s">
        <v>59</v>
      </c>
      <c r="BV3" s="6"/>
      <c r="BW3" s="14" t="s">
        <v>60</v>
      </c>
      <c r="BX3" s="451" t="s">
        <v>61</v>
      </c>
      <c r="BY3" s="451" t="s">
        <v>62</v>
      </c>
      <c r="CA3" s="468" t="s">
        <v>63</v>
      </c>
      <c r="CB3" s="468" t="s">
        <v>64</v>
      </c>
      <c r="CD3" s="477" t="s">
        <v>123</v>
      </c>
      <c r="CE3" s="478"/>
      <c r="CF3" s="477" t="s">
        <v>127</v>
      </c>
      <c r="CG3" s="478"/>
    </row>
    <row r="4" spans="1:85" ht="40.6" customHeight="1" thickBot="1">
      <c r="A4" s="16"/>
      <c r="B4" s="482"/>
      <c r="C4" s="416"/>
      <c r="D4" s="485"/>
      <c r="E4" s="416"/>
      <c r="F4" s="489"/>
      <c r="G4" s="490"/>
      <c r="H4" s="491" t="s">
        <v>65</v>
      </c>
      <c r="I4" s="506"/>
      <c r="J4" s="507" t="s">
        <v>66</v>
      </c>
      <c r="K4" s="493"/>
      <c r="L4" s="491" t="s">
        <v>65</v>
      </c>
      <c r="M4" s="506"/>
      <c r="N4" s="507" t="s">
        <v>66</v>
      </c>
      <c r="O4" s="493"/>
      <c r="P4" s="437"/>
      <c r="Q4" s="438"/>
      <c r="R4" s="495"/>
      <c r="S4" s="440"/>
      <c r="T4" s="443"/>
      <c r="U4" s="407"/>
      <c r="V4" s="410"/>
      <c r="W4" s="413"/>
      <c r="X4" s="413"/>
      <c r="Y4" s="413"/>
      <c r="Z4" s="413"/>
      <c r="AA4" s="413"/>
      <c r="AB4" s="413"/>
      <c r="AC4" s="504"/>
      <c r="AD4" s="501"/>
      <c r="AE4" s="498"/>
      <c r="AF4" s="501"/>
      <c r="AG4" s="454"/>
      <c r="AH4" s="454"/>
      <c r="AI4" s="454"/>
      <c r="AJ4" s="433"/>
      <c r="AK4" s="457"/>
      <c r="AL4" s="430"/>
      <c r="AM4" s="433"/>
      <c r="AN4" s="430"/>
      <c r="AO4" s="430"/>
      <c r="AP4" s="433"/>
      <c r="AQ4" s="460"/>
      <c r="AR4" s="446"/>
      <c r="AS4" s="13"/>
      <c r="AT4" s="449"/>
      <c r="AU4" s="413"/>
      <c r="AV4" s="413"/>
      <c r="AW4" s="413"/>
      <c r="AX4" s="413"/>
      <c r="AY4" s="413"/>
      <c r="AZ4" s="413"/>
      <c r="BA4" s="4"/>
      <c r="BB4" s="413"/>
      <c r="BC4" s="413"/>
      <c r="BD4" s="413"/>
      <c r="BE4" s="413"/>
      <c r="BF4" s="413"/>
      <c r="BG4" s="413"/>
      <c r="BH4" s="466" t="s">
        <v>67</v>
      </c>
      <c r="BI4" s="466" t="s">
        <v>67</v>
      </c>
      <c r="BJ4" s="17" t="s">
        <v>68</v>
      </c>
      <c r="BK4" s="464" t="s">
        <v>69</v>
      </c>
      <c r="BL4" s="464" t="s">
        <v>69</v>
      </c>
      <c r="BM4" s="464" t="s">
        <v>70</v>
      </c>
      <c r="BN4" s="466" t="s">
        <v>71</v>
      </c>
      <c r="BO4" s="466" t="s">
        <v>72</v>
      </c>
      <c r="BP4" s="413"/>
      <c r="BQ4" s="475"/>
      <c r="BR4" s="475"/>
      <c r="BS4" s="15"/>
      <c r="BT4" s="472"/>
      <c r="BU4" s="472"/>
      <c r="BV4" s="6"/>
      <c r="BW4" s="466" t="s">
        <v>67</v>
      </c>
      <c r="BX4" s="413"/>
      <c r="BY4" s="413"/>
      <c r="CA4" s="469"/>
      <c r="CB4" s="469"/>
      <c r="CD4" s="208" t="s">
        <v>128</v>
      </c>
      <c r="CE4" s="207" t="s">
        <v>124</v>
      </c>
      <c r="CF4" s="208" t="s">
        <v>128</v>
      </c>
      <c r="CG4" s="207" t="s">
        <v>124</v>
      </c>
    </row>
    <row r="5" spans="1:85" ht="13.75" customHeight="1" thickBot="1">
      <c r="A5" s="16"/>
      <c r="B5" s="483"/>
      <c r="C5" s="417"/>
      <c r="D5" s="486"/>
      <c r="E5" s="417"/>
      <c r="F5" s="18" t="s">
        <v>73</v>
      </c>
      <c r="G5" s="19" t="s">
        <v>74</v>
      </c>
      <c r="H5" s="20" t="s">
        <v>75</v>
      </c>
      <c r="I5" s="21" t="s">
        <v>76</v>
      </c>
      <c r="J5" s="21" t="s">
        <v>75</v>
      </c>
      <c r="K5" s="22" t="s">
        <v>76</v>
      </c>
      <c r="L5" s="23" t="s">
        <v>75</v>
      </c>
      <c r="M5" s="21" t="s">
        <v>76</v>
      </c>
      <c r="N5" s="21" t="s">
        <v>75</v>
      </c>
      <c r="O5" s="19" t="s">
        <v>76</v>
      </c>
      <c r="P5" s="21" t="s">
        <v>75</v>
      </c>
      <c r="Q5" s="19" t="s">
        <v>76</v>
      </c>
      <c r="R5" s="496"/>
      <c r="S5" s="441"/>
      <c r="T5" s="444"/>
      <c r="U5" s="408"/>
      <c r="V5" s="411"/>
      <c r="W5" s="414"/>
      <c r="X5" s="414"/>
      <c r="Y5" s="414"/>
      <c r="Z5" s="414"/>
      <c r="AA5" s="414"/>
      <c r="AB5" s="414"/>
      <c r="AC5" s="505"/>
      <c r="AD5" s="502"/>
      <c r="AE5" s="499"/>
      <c r="AF5" s="502"/>
      <c r="AG5" s="455"/>
      <c r="AH5" s="455"/>
      <c r="AI5" s="455"/>
      <c r="AJ5" s="434"/>
      <c r="AK5" s="458"/>
      <c r="AL5" s="431"/>
      <c r="AM5" s="434"/>
      <c r="AN5" s="431"/>
      <c r="AO5" s="431"/>
      <c r="AP5" s="434"/>
      <c r="AQ5" s="461"/>
      <c r="AR5" s="447"/>
      <c r="AS5" s="13"/>
      <c r="AT5" s="450"/>
      <c r="AU5" s="452"/>
      <c r="AV5" s="452"/>
      <c r="AW5" s="452"/>
      <c r="AX5" s="452"/>
      <c r="AY5" s="452"/>
      <c r="AZ5" s="452"/>
      <c r="BA5" s="4"/>
      <c r="BB5" s="452"/>
      <c r="BC5" s="452"/>
      <c r="BD5" s="452"/>
      <c r="BE5" s="452"/>
      <c r="BF5" s="452"/>
      <c r="BG5" s="452"/>
      <c r="BH5" s="467"/>
      <c r="BI5" s="467"/>
      <c r="BJ5" s="17" t="s">
        <v>77</v>
      </c>
      <c r="BK5" s="465"/>
      <c r="BL5" s="465"/>
      <c r="BM5" s="465"/>
      <c r="BN5" s="467"/>
      <c r="BO5" s="467"/>
      <c r="BP5" s="452"/>
      <c r="BQ5" s="476"/>
      <c r="BR5" s="476"/>
      <c r="BS5" s="15"/>
      <c r="BT5" s="473"/>
      <c r="BU5" s="473"/>
      <c r="BV5" s="6"/>
      <c r="BW5" s="467"/>
      <c r="BX5" s="452"/>
      <c r="BY5" s="452"/>
      <c r="CA5" s="470"/>
      <c r="CB5" s="470"/>
      <c r="CD5" s="210" t="s">
        <v>125</v>
      </c>
      <c r="CE5" s="209" t="s">
        <v>126</v>
      </c>
      <c r="CF5" s="210" t="s">
        <v>125</v>
      </c>
      <c r="CG5" s="209" t="s">
        <v>126</v>
      </c>
    </row>
    <row r="6" spans="1:85" ht="12.75" customHeight="1">
      <c r="A6" s="423" t="s">
        <v>78</v>
      </c>
      <c r="B6" s="24">
        <v>43466</v>
      </c>
      <c r="C6" s="25">
        <v>56</v>
      </c>
      <c r="D6" s="26">
        <v>0.72399999999999998</v>
      </c>
      <c r="E6" s="38">
        <v>49.5</v>
      </c>
      <c r="F6" s="27">
        <v>67</v>
      </c>
      <c r="G6" s="27">
        <v>45</v>
      </c>
      <c r="H6" s="28">
        <v>0</v>
      </c>
      <c r="I6" s="28">
        <v>0</v>
      </c>
      <c r="J6" s="28">
        <v>0</v>
      </c>
      <c r="K6" s="28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3720</v>
      </c>
      <c r="S6" s="30">
        <v>0</v>
      </c>
      <c r="T6" s="30">
        <v>0</v>
      </c>
      <c r="U6" s="31">
        <v>0</v>
      </c>
      <c r="V6" s="31">
        <v>0</v>
      </c>
      <c r="W6" s="28">
        <v>44</v>
      </c>
      <c r="X6" s="28">
        <v>1440</v>
      </c>
      <c r="Y6" s="28">
        <v>48</v>
      </c>
      <c r="Z6" s="28">
        <v>0</v>
      </c>
      <c r="AA6" s="28">
        <v>30</v>
      </c>
      <c r="AB6" s="27">
        <v>0</v>
      </c>
      <c r="AC6" s="32">
        <v>11</v>
      </c>
      <c r="AD6" s="33">
        <f t="shared" ref="AD6:AD40" si="0">U6-T6</f>
        <v>0</v>
      </c>
      <c r="AE6" s="27">
        <v>0</v>
      </c>
      <c r="AF6" s="34" t="str">
        <f t="shared" ref="AF6:AF40" si="1">IF(AE6&gt;0, V6/(AE6*24),"no data")</f>
        <v>no data</v>
      </c>
      <c r="AG6" s="35">
        <f t="shared" ref="AG6:AG40" si="2">IF(R6&gt;0,R6/24,"no data")</f>
        <v>155</v>
      </c>
      <c r="AH6" s="34" t="str">
        <f t="shared" ref="AH6:AH40" si="3">IF(U6&gt;0,(U6/R6),"no data")</f>
        <v>no data</v>
      </c>
      <c r="AI6" s="36">
        <f t="shared" ref="AI6:AI40" si="4">(1440-((W6*X6)+(Y6*Z6)+(AA6*AB6))/(W6+Y6+AA6))/1440</f>
        <v>0.6393442622950819</v>
      </c>
      <c r="AJ6" s="37" t="str">
        <f t="shared" ref="AJ6:AJ40" si="5">IF(U6&gt;0,(1440-((X6*W6+AT6*AU6)+(Z6*Y6+AV6*AW6)+(AA6*AB6+AX6*AY6))/(W6+Y6+AA6))/1440,"no data")</f>
        <v>no data</v>
      </c>
      <c r="AK6" s="214">
        <v>0</v>
      </c>
      <c r="AL6" s="217">
        <v>0</v>
      </c>
      <c r="AM6" s="38">
        <f t="shared" ref="AM6:AM40" si="6">AK6*AL6</f>
        <v>0</v>
      </c>
      <c r="AN6" s="214">
        <v>0.31</v>
      </c>
      <c r="AO6" s="211">
        <v>1010</v>
      </c>
      <c r="AP6" s="39">
        <f t="shared" ref="AP6:AP40" si="7">AN6*AO6</f>
        <v>313.10000000000002</v>
      </c>
      <c r="AQ6" s="198" t="str">
        <f t="shared" ref="AQ6:AQ40" si="8">IF(U6&gt;0,((((AK6*AL6)+(AN6*AO6))/(U6*1000))*1000000),"no data")</f>
        <v>no data</v>
      </c>
      <c r="AR6" s="196">
        <f t="shared" ref="AR6:AR40" si="9">S6/24</f>
        <v>0</v>
      </c>
      <c r="AS6" s="13"/>
      <c r="AT6" s="27">
        <v>0</v>
      </c>
      <c r="AU6" s="40">
        <v>0</v>
      </c>
      <c r="AV6" s="40">
        <v>0</v>
      </c>
      <c r="AW6" s="27">
        <v>0</v>
      </c>
      <c r="AX6" s="40">
        <v>0</v>
      </c>
      <c r="AY6" s="27">
        <v>0</v>
      </c>
      <c r="AZ6" s="27">
        <v>12</v>
      </c>
      <c r="BA6" s="4"/>
      <c r="BB6" s="41">
        <v>0</v>
      </c>
      <c r="BC6" s="41">
        <v>0</v>
      </c>
      <c r="BD6" s="41">
        <v>0</v>
      </c>
      <c r="BE6" s="41">
        <f t="shared" ref="BE6:BE40" si="10">BC6-BB6</f>
        <v>0</v>
      </c>
      <c r="BF6" s="41" t="str">
        <f t="shared" ref="BF6:BF42" si="11">AQ6</f>
        <v>no data</v>
      </c>
      <c r="BG6" s="42">
        <f t="shared" ref="BG6:BG40" si="12">BD6/24</f>
        <v>0</v>
      </c>
      <c r="BH6" s="43">
        <v>0</v>
      </c>
      <c r="BI6" s="44">
        <v>0</v>
      </c>
      <c r="BJ6" s="45">
        <v>0</v>
      </c>
      <c r="BK6" s="46">
        <v>0</v>
      </c>
      <c r="BL6" s="45">
        <v>0</v>
      </c>
      <c r="BM6" s="45">
        <v>0</v>
      </c>
      <c r="BN6" s="47">
        <v>1008</v>
      </c>
      <c r="BO6" s="45">
        <v>50</v>
      </c>
      <c r="BP6" s="48">
        <v>0</v>
      </c>
      <c r="BQ6" s="46">
        <v>0</v>
      </c>
      <c r="BR6" s="45">
        <v>0</v>
      </c>
      <c r="BS6" s="49">
        <f t="shared" ref="BS6:BS40" si="13">BR6-BQ6</f>
        <v>0</v>
      </c>
      <c r="BT6" s="202">
        <v>0</v>
      </c>
      <c r="BU6" s="202">
        <v>0</v>
      </c>
      <c r="BV6" s="203">
        <f t="shared" ref="BV6:BV40" si="14">BU6-BT6</f>
        <v>0</v>
      </c>
      <c r="BW6" s="204">
        <f t="shared" ref="BW6:BW40" si="15">BH6+BI6</f>
        <v>0</v>
      </c>
      <c r="BX6" s="205">
        <v>0</v>
      </c>
      <c r="BY6" s="205">
        <v>0</v>
      </c>
      <c r="BZ6" s="206"/>
      <c r="CA6" s="205">
        <v>0</v>
      </c>
      <c r="CB6" s="205">
        <v>0</v>
      </c>
      <c r="CD6" s="42">
        <v>0</v>
      </c>
      <c r="CE6" s="205">
        <v>0</v>
      </c>
      <c r="CF6" s="57">
        <v>0</v>
      </c>
      <c r="CG6" s="42">
        <v>0</v>
      </c>
    </row>
    <row r="7" spans="1:85">
      <c r="A7" s="424"/>
      <c r="B7" s="24">
        <v>43467</v>
      </c>
      <c r="C7" s="25">
        <v>55.6</v>
      </c>
      <c r="D7" s="26">
        <v>0.77300000000000002</v>
      </c>
      <c r="E7" s="38">
        <v>50.8</v>
      </c>
      <c r="F7" s="27">
        <v>67</v>
      </c>
      <c r="G7" s="27">
        <v>47</v>
      </c>
      <c r="H7" s="28">
        <v>0</v>
      </c>
      <c r="I7" s="28">
        <v>0</v>
      </c>
      <c r="J7" s="28">
        <v>0</v>
      </c>
      <c r="K7" s="28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3720</v>
      </c>
      <c r="S7" s="30">
        <v>0</v>
      </c>
      <c r="T7" s="30">
        <v>0</v>
      </c>
      <c r="U7" s="31">
        <v>0</v>
      </c>
      <c r="V7" s="31">
        <v>0</v>
      </c>
      <c r="W7" s="28">
        <v>44</v>
      </c>
      <c r="X7" s="28">
        <v>1440</v>
      </c>
      <c r="Y7" s="28">
        <v>48</v>
      </c>
      <c r="Z7" s="28">
        <v>0</v>
      </c>
      <c r="AA7" s="28">
        <v>30</v>
      </c>
      <c r="AB7" s="27">
        <v>0</v>
      </c>
      <c r="AC7" s="32">
        <v>13</v>
      </c>
      <c r="AD7" s="33">
        <f t="shared" si="0"/>
        <v>0</v>
      </c>
      <c r="AE7" s="27">
        <v>0</v>
      </c>
      <c r="AF7" s="34" t="str">
        <f t="shared" si="1"/>
        <v>no data</v>
      </c>
      <c r="AG7" s="35">
        <f t="shared" si="2"/>
        <v>155</v>
      </c>
      <c r="AH7" s="34" t="str">
        <f t="shared" si="3"/>
        <v>no data</v>
      </c>
      <c r="AI7" s="36">
        <f t="shared" si="4"/>
        <v>0.6393442622950819</v>
      </c>
      <c r="AJ7" s="37" t="str">
        <f t="shared" si="5"/>
        <v>no data</v>
      </c>
      <c r="AK7" s="215">
        <v>0</v>
      </c>
      <c r="AL7" s="218">
        <v>0</v>
      </c>
      <c r="AM7" s="38">
        <f t="shared" si="6"/>
        <v>0</v>
      </c>
      <c r="AN7" s="215">
        <v>0.19</v>
      </c>
      <c r="AO7" s="212">
        <v>1010</v>
      </c>
      <c r="AP7" s="39">
        <f t="shared" si="7"/>
        <v>191.9</v>
      </c>
      <c r="AQ7" s="199" t="str">
        <f t="shared" si="8"/>
        <v>no data</v>
      </c>
      <c r="AR7" s="196">
        <f t="shared" si="9"/>
        <v>0</v>
      </c>
      <c r="AS7" s="13"/>
      <c r="AT7" s="27">
        <v>0</v>
      </c>
      <c r="AU7" s="40">
        <v>0</v>
      </c>
      <c r="AV7" s="40">
        <v>0</v>
      </c>
      <c r="AW7" s="27">
        <v>0</v>
      </c>
      <c r="AX7" s="40">
        <v>0</v>
      </c>
      <c r="AY7" s="27">
        <v>0</v>
      </c>
      <c r="AZ7" s="27">
        <v>13</v>
      </c>
      <c r="BA7" s="4"/>
      <c r="BB7" s="41">
        <v>0</v>
      </c>
      <c r="BC7" s="41">
        <v>0</v>
      </c>
      <c r="BD7" s="41">
        <v>0</v>
      </c>
      <c r="BE7" s="41">
        <v>0</v>
      </c>
      <c r="BF7" s="41" t="str">
        <f t="shared" si="11"/>
        <v>no data</v>
      </c>
      <c r="BG7" s="42">
        <f t="shared" si="12"/>
        <v>0</v>
      </c>
      <c r="BH7" s="43">
        <v>0</v>
      </c>
      <c r="BI7" s="44">
        <v>0</v>
      </c>
      <c r="BJ7" s="45">
        <v>0</v>
      </c>
      <c r="BK7" s="45">
        <v>0</v>
      </c>
      <c r="BL7" s="45">
        <v>0</v>
      </c>
      <c r="BM7" s="46">
        <v>0</v>
      </c>
      <c r="BN7" s="47">
        <v>1008</v>
      </c>
      <c r="BO7" s="45">
        <v>50</v>
      </c>
      <c r="BP7" s="48">
        <v>0</v>
      </c>
      <c r="BQ7" s="201">
        <v>0</v>
      </c>
      <c r="BR7" s="45">
        <v>0</v>
      </c>
      <c r="BS7" s="49">
        <f t="shared" si="13"/>
        <v>0</v>
      </c>
      <c r="BT7" s="202">
        <v>0</v>
      </c>
      <c r="BU7" s="202">
        <v>0</v>
      </c>
      <c r="BV7" s="203">
        <f t="shared" si="14"/>
        <v>0</v>
      </c>
      <c r="BW7" s="204">
        <f t="shared" si="15"/>
        <v>0</v>
      </c>
      <c r="BX7" s="205">
        <v>0</v>
      </c>
      <c r="BY7" s="205">
        <v>0</v>
      </c>
      <c r="BZ7" s="206"/>
      <c r="CA7" s="205">
        <v>0</v>
      </c>
      <c r="CB7" s="205">
        <v>0</v>
      </c>
      <c r="CD7" s="42">
        <v>0</v>
      </c>
      <c r="CE7" s="205">
        <v>0</v>
      </c>
      <c r="CF7" s="57">
        <v>0</v>
      </c>
      <c r="CG7" s="42">
        <v>0</v>
      </c>
    </row>
    <row r="8" spans="1:85">
      <c r="A8" s="424"/>
      <c r="B8" s="24">
        <v>43468</v>
      </c>
      <c r="C8" s="25">
        <v>55.6</v>
      </c>
      <c r="D8" s="26">
        <v>0.74</v>
      </c>
      <c r="E8" s="38">
        <v>49</v>
      </c>
      <c r="F8" s="27">
        <v>72</v>
      </c>
      <c r="G8" s="27">
        <v>45</v>
      </c>
      <c r="H8" s="28">
        <v>0</v>
      </c>
      <c r="I8" s="28">
        <v>0</v>
      </c>
      <c r="J8" s="28">
        <v>0</v>
      </c>
      <c r="K8" s="28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3720</v>
      </c>
      <c r="S8" s="30">
        <v>0</v>
      </c>
      <c r="T8" s="30">
        <v>0</v>
      </c>
      <c r="U8" s="31">
        <v>0</v>
      </c>
      <c r="V8" s="31">
        <v>0</v>
      </c>
      <c r="W8" s="28">
        <v>44</v>
      </c>
      <c r="X8" s="28">
        <v>0</v>
      </c>
      <c r="Y8" s="28">
        <v>48</v>
      </c>
      <c r="Z8" s="28">
        <v>0</v>
      </c>
      <c r="AA8" s="28">
        <v>60</v>
      </c>
      <c r="AB8" s="27">
        <v>0</v>
      </c>
      <c r="AC8" s="32">
        <v>11</v>
      </c>
      <c r="AD8" s="33">
        <f t="shared" si="0"/>
        <v>0</v>
      </c>
      <c r="AE8" s="27">
        <v>0</v>
      </c>
      <c r="AF8" s="34" t="str">
        <f t="shared" si="1"/>
        <v>no data</v>
      </c>
      <c r="AG8" s="35">
        <f t="shared" si="2"/>
        <v>155</v>
      </c>
      <c r="AH8" s="34" t="str">
        <f t="shared" si="3"/>
        <v>no data</v>
      </c>
      <c r="AI8" s="36">
        <f t="shared" si="4"/>
        <v>1</v>
      </c>
      <c r="AJ8" s="37" t="str">
        <f t="shared" si="5"/>
        <v>no data</v>
      </c>
      <c r="AK8" s="215">
        <v>0</v>
      </c>
      <c r="AL8" s="219">
        <v>0</v>
      </c>
      <c r="AM8" s="38">
        <f t="shared" si="6"/>
        <v>0</v>
      </c>
      <c r="AN8" s="215">
        <v>0</v>
      </c>
      <c r="AO8" s="212">
        <v>0</v>
      </c>
      <c r="AP8" s="39">
        <f t="shared" si="7"/>
        <v>0</v>
      </c>
      <c r="AQ8" s="199" t="str">
        <f t="shared" si="8"/>
        <v>no data</v>
      </c>
      <c r="AR8" s="196">
        <f t="shared" si="9"/>
        <v>0</v>
      </c>
      <c r="AS8" s="13"/>
      <c r="AT8" s="27">
        <v>0</v>
      </c>
      <c r="AU8" s="40">
        <v>0</v>
      </c>
      <c r="AV8" s="40">
        <v>0</v>
      </c>
      <c r="AW8" s="27">
        <v>0</v>
      </c>
      <c r="AX8" s="40">
        <v>0</v>
      </c>
      <c r="AY8" s="27">
        <v>0</v>
      </c>
      <c r="AZ8" s="27">
        <v>11</v>
      </c>
      <c r="BA8" s="4"/>
      <c r="BB8" s="41">
        <v>0</v>
      </c>
      <c r="BC8" s="41">
        <v>0</v>
      </c>
      <c r="BD8" s="41">
        <v>0</v>
      </c>
      <c r="BE8" s="41">
        <f t="shared" si="10"/>
        <v>0</v>
      </c>
      <c r="BF8" s="41" t="str">
        <f t="shared" si="11"/>
        <v>no data</v>
      </c>
      <c r="BG8" s="42">
        <f t="shared" si="12"/>
        <v>0</v>
      </c>
      <c r="BH8" s="43">
        <v>0</v>
      </c>
      <c r="BI8" s="44">
        <v>0</v>
      </c>
      <c r="BJ8" s="45">
        <v>0</v>
      </c>
      <c r="BK8" s="46">
        <v>0</v>
      </c>
      <c r="BL8" s="45">
        <v>0</v>
      </c>
      <c r="BM8" s="45">
        <v>0</v>
      </c>
      <c r="BN8" s="47">
        <v>1007</v>
      </c>
      <c r="BO8" s="45">
        <v>49.98</v>
      </c>
      <c r="BP8" s="48">
        <v>0</v>
      </c>
      <c r="BQ8" s="46">
        <v>0</v>
      </c>
      <c r="BR8" s="45">
        <v>0</v>
      </c>
      <c r="BS8" s="49">
        <f t="shared" si="13"/>
        <v>0</v>
      </c>
      <c r="BT8" s="50">
        <v>0</v>
      </c>
      <c r="BU8" s="50">
        <v>0</v>
      </c>
      <c r="BV8" s="51">
        <f t="shared" si="14"/>
        <v>0</v>
      </c>
      <c r="BW8" s="41">
        <f t="shared" si="15"/>
        <v>0</v>
      </c>
      <c r="BX8" s="42">
        <v>0</v>
      </c>
      <c r="BY8" s="42">
        <v>0</v>
      </c>
      <c r="CA8" s="42">
        <v>0</v>
      </c>
      <c r="CB8" s="42">
        <v>0</v>
      </c>
      <c r="CD8" s="42">
        <v>0</v>
      </c>
      <c r="CE8" s="42">
        <v>0</v>
      </c>
      <c r="CF8" s="57">
        <v>0</v>
      </c>
      <c r="CG8" s="42">
        <v>0</v>
      </c>
    </row>
    <row r="9" spans="1:85">
      <c r="A9" s="424"/>
      <c r="B9" s="24">
        <v>43469</v>
      </c>
      <c r="C9" s="25">
        <v>58</v>
      </c>
      <c r="D9" s="26">
        <v>0.73499999999999999</v>
      </c>
      <c r="E9" s="38">
        <v>51.5</v>
      </c>
      <c r="F9" s="27">
        <v>68.5</v>
      </c>
      <c r="G9" s="27">
        <v>51.6</v>
      </c>
      <c r="H9" s="28">
        <v>0</v>
      </c>
      <c r="I9" s="28">
        <v>0</v>
      </c>
      <c r="J9" s="28">
        <v>0</v>
      </c>
      <c r="K9" s="28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3720</v>
      </c>
      <c r="S9" s="30">
        <v>0</v>
      </c>
      <c r="T9" s="30">
        <v>0</v>
      </c>
      <c r="U9" s="31">
        <v>0</v>
      </c>
      <c r="V9" s="31">
        <v>0</v>
      </c>
      <c r="W9" s="28">
        <v>44</v>
      </c>
      <c r="X9" s="28">
        <v>0</v>
      </c>
      <c r="Y9" s="28">
        <v>48</v>
      </c>
      <c r="Z9" s="28">
        <v>0</v>
      </c>
      <c r="AA9" s="28">
        <v>60</v>
      </c>
      <c r="AB9" s="27">
        <v>0</v>
      </c>
      <c r="AC9" s="32">
        <v>10</v>
      </c>
      <c r="AD9" s="33">
        <f t="shared" si="0"/>
        <v>0</v>
      </c>
      <c r="AE9" s="27">
        <v>0</v>
      </c>
      <c r="AF9" s="34" t="str">
        <f t="shared" si="1"/>
        <v>no data</v>
      </c>
      <c r="AG9" s="35">
        <f t="shared" si="2"/>
        <v>155</v>
      </c>
      <c r="AH9" s="34" t="str">
        <f t="shared" si="3"/>
        <v>no data</v>
      </c>
      <c r="AI9" s="36">
        <f t="shared" si="4"/>
        <v>1</v>
      </c>
      <c r="AJ9" s="37" t="str">
        <f t="shared" si="5"/>
        <v>no data</v>
      </c>
      <c r="AK9" s="215">
        <v>0</v>
      </c>
      <c r="AL9" s="219">
        <v>0</v>
      </c>
      <c r="AM9" s="38">
        <f t="shared" si="6"/>
        <v>0</v>
      </c>
      <c r="AN9" s="215">
        <v>0</v>
      </c>
      <c r="AO9" s="212">
        <v>0</v>
      </c>
      <c r="AP9" s="39">
        <f t="shared" si="7"/>
        <v>0</v>
      </c>
      <c r="AQ9" s="199" t="str">
        <f t="shared" si="8"/>
        <v>no data</v>
      </c>
      <c r="AR9" s="196">
        <f t="shared" si="9"/>
        <v>0</v>
      </c>
      <c r="AS9" s="13"/>
      <c r="AT9" s="27">
        <v>0</v>
      </c>
      <c r="AU9" s="40">
        <v>0</v>
      </c>
      <c r="AV9" s="40">
        <v>0</v>
      </c>
      <c r="AW9" s="27">
        <v>0</v>
      </c>
      <c r="AX9" s="40">
        <v>0</v>
      </c>
      <c r="AY9" s="27">
        <v>0</v>
      </c>
      <c r="AZ9" s="27">
        <v>10</v>
      </c>
      <c r="BA9" s="4"/>
      <c r="BB9" s="41">
        <v>0</v>
      </c>
      <c r="BC9" s="41">
        <v>0</v>
      </c>
      <c r="BD9" s="41">
        <v>0</v>
      </c>
      <c r="BE9" s="41">
        <f t="shared" si="10"/>
        <v>0</v>
      </c>
      <c r="BF9" s="41" t="str">
        <f t="shared" si="11"/>
        <v>no data</v>
      </c>
      <c r="BG9" s="42">
        <f t="shared" si="12"/>
        <v>0</v>
      </c>
      <c r="BH9" s="43">
        <v>0</v>
      </c>
      <c r="BI9" s="44">
        <v>0</v>
      </c>
      <c r="BJ9" s="45">
        <v>0</v>
      </c>
      <c r="BK9" s="46">
        <v>0</v>
      </c>
      <c r="BL9" s="45">
        <v>0</v>
      </c>
      <c r="BM9" s="45">
        <v>0</v>
      </c>
      <c r="BN9" s="47">
        <v>1003.2</v>
      </c>
      <c r="BO9" s="45">
        <v>49.96</v>
      </c>
      <c r="BP9" s="53">
        <v>0</v>
      </c>
      <c r="BQ9" s="45">
        <v>0</v>
      </c>
      <c r="BR9" s="45">
        <v>0</v>
      </c>
      <c r="BS9" s="49">
        <f t="shared" si="13"/>
        <v>0</v>
      </c>
      <c r="BT9" s="50">
        <v>0</v>
      </c>
      <c r="BU9" s="50">
        <v>0</v>
      </c>
      <c r="BV9" s="51">
        <f t="shared" si="14"/>
        <v>0</v>
      </c>
      <c r="BW9" s="41">
        <f t="shared" si="15"/>
        <v>0</v>
      </c>
      <c r="BX9" s="42">
        <v>0</v>
      </c>
      <c r="BY9" s="42">
        <v>0</v>
      </c>
      <c r="CA9" s="42">
        <v>0</v>
      </c>
      <c r="CB9" s="42">
        <v>0</v>
      </c>
      <c r="CD9" s="42">
        <v>0</v>
      </c>
      <c r="CE9" s="42">
        <v>0</v>
      </c>
      <c r="CF9" s="57">
        <v>0</v>
      </c>
      <c r="CG9" s="42">
        <v>0</v>
      </c>
    </row>
    <row r="10" spans="1:85">
      <c r="A10" s="424"/>
      <c r="B10" s="24">
        <v>43470</v>
      </c>
      <c r="C10" s="25">
        <v>58.4</v>
      </c>
      <c r="D10" s="26">
        <v>0.70799999999999996</v>
      </c>
      <c r="E10" s="38">
        <v>51.6</v>
      </c>
      <c r="F10" s="27">
        <v>65</v>
      </c>
      <c r="G10" s="27">
        <v>52</v>
      </c>
      <c r="H10" s="28">
        <v>0</v>
      </c>
      <c r="I10" s="28">
        <v>0</v>
      </c>
      <c r="J10" s="28">
        <v>0</v>
      </c>
      <c r="K10" s="28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3720</v>
      </c>
      <c r="S10" s="30">
        <v>0</v>
      </c>
      <c r="T10" s="30">
        <v>0</v>
      </c>
      <c r="U10" s="31">
        <v>0</v>
      </c>
      <c r="V10" s="31">
        <v>0</v>
      </c>
      <c r="W10" s="28">
        <v>44</v>
      </c>
      <c r="X10" s="28">
        <v>0</v>
      </c>
      <c r="Y10" s="28">
        <v>48</v>
      </c>
      <c r="Z10" s="28">
        <v>0</v>
      </c>
      <c r="AA10" s="28">
        <v>60</v>
      </c>
      <c r="AB10" s="27">
        <v>0</v>
      </c>
      <c r="AC10" s="32">
        <v>7</v>
      </c>
      <c r="AD10" s="33">
        <f t="shared" si="0"/>
        <v>0</v>
      </c>
      <c r="AE10" s="27">
        <v>0</v>
      </c>
      <c r="AF10" s="34" t="str">
        <f t="shared" si="1"/>
        <v>no data</v>
      </c>
      <c r="AG10" s="35">
        <f t="shared" si="2"/>
        <v>155</v>
      </c>
      <c r="AH10" s="34" t="str">
        <f t="shared" si="3"/>
        <v>no data</v>
      </c>
      <c r="AI10" s="36">
        <f t="shared" si="4"/>
        <v>1</v>
      </c>
      <c r="AJ10" s="37" t="str">
        <f t="shared" si="5"/>
        <v>no data</v>
      </c>
      <c r="AK10" s="215">
        <v>0</v>
      </c>
      <c r="AL10" s="219">
        <v>0</v>
      </c>
      <c r="AM10" s="38">
        <f t="shared" si="6"/>
        <v>0</v>
      </c>
      <c r="AN10" s="215">
        <v>0</v>
      </c>
      <c r="AO10" s="212">
        <v>0</v>
      </c>
      <c r="AP10" s="39">
        <f t="shared" si="7"/>
        <v>0</v>
      </c>
      <c r="AQ10" s="199" t="str">
        <f t="shared" si="8"/>
        <v>no data</v>
      </c>
      <c r="AR10" s="196">
        <f t="shared" si="9"/>
        <v>0</v>
      </c>
      <c r="AS10" s="13"/>
      <c r="AT10" s="27">
        <v>0</v>
      </c>
      <c r="AU10" s="40">
        <v>0</v>
      </c>
      <c r="AV10" s="40">
        <v>0</v>
      </c>
      <c r="AW10" s="27">
        <v>0</v>
      </c>
      <c r="AX10" s="40">
        <v>0</v>
      </c>
      <c r="AY10" s="27">
        <v>0</v>
      </c>
      <c r="AZ10" s="27">
        <v>9</v>
      </c>
      <c r="BA10" s="4"/>
      <c r="BB10" s="41">
        <v>0</v>
      </c>
      <c r="BC10" s="41">
        <v>0</v>
      </c>
      <c r="BD10" s="41">
        <v>0</v>
      </c>
      <c r="BE10" s="41">
        <v>0</v>
      </c>
      <c r="BF10" s="41" t="str">
        <f t="shared" si="11"/>
        <v>no data</v>
      </c>
      <c r="BG10" s="42">
        <f t="shared" si="12"/>
        <v>0</v>
      </c>
      <c r="BH10" s="43">
        <v>0</v>
      </c>
      <c r="BI10" s="44">
        <v>0</v>
      </c>
      <c r="BJ10" s="45">
        <v>0</v>
      </c>
      <c r="BK10" s="46">
        <v>0</v>
      </c>
      <c r="BL10" s="47">
        <v>0</v>
      </c>
      <c r="BM10" s="47">
        <v>0</v>
      </c>
      <c r="BN10" s="47">
        <v>1002.3</v>
      </c>
      <c r="BO10" s="45">
        <v>49.95</v>
      </c>
      <c r="BP10" s="48">
        <v>0</v>
      </c>
      <c r="BQ10" s="42">
        <v>0</v>
      </c>
      <c r="BR10" s="42">
        <v>0</v>
      </c>
      <c r="BS10" s="49">
        <f t="shared" si="13"/>
        <v>0</v>
      </c>
      <c r="BT10" s="50">
        <v>0</v>
      </c>
      <c r="BU10" s="50">
        <v>0</v>
      </c>
      <c r="BV10" s="51">
        <f t="shared" si="14"/>
        <v>0</v>
      </c>
      <c r="BW10" s="41">
        <f t="shared" si="15"/>
        <v>0</v>
      </c>
      <c r="BX10" s="62">
        <v>0</v>
      </c>
      <c r="BY10" s="42">
        <v>0</v>
      </c>
      <c r="CA10" s="42">
        <v>0</v>
      </c>
      <c r="CB10" s="42">
        <v>0</v>
      </c>
      <c r="CD10" s="42">
        <v>0</v>
      </c>
      <c r="CE10" s="42">
        <v>0</v>
      </c>
      <c r="CF10" s="57">
        <v>0</v>
      </c>
      <c r="CG10" s="42">
        <v>0</v>
      </c>
    </row>
    <row r="11" spans="1:85">
      <c r="A11" s="424"/>
      <c r="B11" s="24">
        <v>43471</v>
      </c>
      <c r="C11" s="25">
        <v>54.8</v>
      </c>
      <c r="D11" s="26">
        <v>0.70199999999999996</v>
      </c>
      <c r="E11" s="38">
        <v>47.8</v>
      </c>
      <c r="F11" s="27">
        <v>75</v>
      </c>
      <c r="G11" s="27">
        <v>47</v>
      </c>
      <c r="H11" s="28">
        <v>0</v>
      </c>
      <c r="I11" s="28">
        <v>0</v>
      </c>
      <c r="J11" s="28">
        <v>0</v>
      </c>
      <c r="K11" s="28">
        <v>0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3720</v>
      </c>
      <c r="S11" s="30">
        <v>0</v>
      </c>
      <c r="T11" s="30">
        <v>0</v>
      </c>
      <c r="U11" s="31">
        <v>0</v>
      </c>
      <c r="V11" s="31">
        <v>0</v>
      </c>
      <c r="W11" s="28">
        <v>44</v>
      </c>
      <c r="X11" s="28">
        <v>0</v>
      </c>
      <c r="Y11" s="28">
        <v>48</v>
      </c>
      <c r="Z11" s="28">
        <v>0</v>
      </c>
      <c r="AA11" s="28">
        <v>60</v>
      </c>
      <c r="AB11" s="27">
        <v>0</v>
      </c>
      <c r="AC11" s="32">
        <v>6</v>
      </c>
      <c r="AD11" s="33">
        <f t="shared" si="0"/>
        <v>0</v>
      </c>
      <c r="AE11" s="27">
        <v>0</v>
      </c>
      <c r="AF11" s="34" t="str">
        <f t="shared" si="1"/>
        <v>no data</v>
      </c>
      <c r="AG11" s="35">
        <f t="shared" si="2"/>
        <v>155</v>
      </c>
      <c r="AH11" s="34" t="str">
        <f t="shared" si="3"/>
        <v>no data</v>
      </c>
      <c r="AI11" s="36">
        <f t="shared" si="4"/>
        <v>1</v>
      </c>
      <c r="AJ11" s="37" t="str">
        <f t="shared" si="5"/>
        <v>no data</v>
      </c>
      <c r="AK11" s="215">
        <v>0</v>
      </c>
      <c r="AL11" s="219">
        <v>0</v>
      </c>
      <c r="AM11" s="38">
        <f t="shared" si="6"/>
        <v>0</v>
      </c>
      <c r="AN11" s="215">
        <v>0</v>
      </c>
      <c r="AO11" s="212">
        <v>0</v>
      </c>
      <c r="AP11" s="39">
        <f t="shared" si="7"/>
        <v>0</v>
      </c>
      <c r="AQ11" s="199" t="str">
        <f t="shared" si="8"/>
        <v>no data</v>
      </c>
      <c r="AR11" s="196">
        <f t="shared" si="9"/>
        <v>0</v>
      </c>
      <c r="AS11" s="13"/>
      <c r="AT11" s="27">
        <v>0</v>
      </c>
      <c r="AU11" s="40">
        <v>0</v>
      </c>
      <c r="AV11" s="40">
        <v>0</v>
      </c>
      <c r="AW11" s="27">
        <v>0</v>
      </c>
      <c r="AX11" s="40">
        <v>0</v>
      </c>
      <c r="AY11" s="27">
        <v>0</v>
      </c>
      <c r="AZ11" s="27">
        <v>8</v>
      </c>
      <c r="BA11" s="4"/>
      <c r="BB11" s="41">
        <v>0</v>
      </c>
      <c r="BC11" s="41">
        <v>0</v>
      </c>
      <c r="BD11" s="41">
        <v>0</v>
      </c>
      <c r="BE11" s="41">
        <v>0</v>
      </c>
      <c r="BF11" s="41" t="str">
        <f t="shared" si="11"/>
        <v>no data</v>
      </c>
      <c r="BG11" s="42">
        <f t="shared" si="12"/>
        <v>0</v>
      </c>
      <c r="BH11" s="43">
        <v>0</v>
      </c>
      <c r="BI11" s="44">
        <v>0</v>
      </c>
      <c r="BJ11" s="45">
        <v>0</v>
      </c>
      <c r="BK11" s="46">
        <v>0</v>
      </c>
      <c r="BL11" s="47">
        <v>0</v>
      </c>
      <c r="BM11" s="47">
        <v>0</v>
      </c>
      <c r="BN11" s="47">
        <v>1004.04</v>
      </c>
      <c r="BO11" s="45">
        <v>49.98</v>
      </c>
      <c r="BP11" s="48">
        <v>0</v>
      </c>
      <c r="BQ11" s="54">
        <v>0</v>
      </c>
      <c r="BR11" s="54">
        <v>0</v>
      </c>
      <c r="BS11" s="49">
        <f t="shared" si="13"/>
        <v>0</v>
      </c>
      <c r="BT11" s="55">
        <v>0</v>
      </c>
      <c r="BU11" s="55">
        <v>0</v>
      </c>
      <c r="BV11" s="51">
        <f t="shared" si="14"/>
        <v>0</v>
      </c>
      <c r="BW11" s="41">
        <f t="shared" si="15"/>
        <v>0</v>
      </c>
      <c r="BX11" s="42">
        <v>0</v>
      </c>
      <c r="BY11" s="42">
        <v>0</v>
      </c>
      <c r="CA11" s="42">
        <v>0</v>
      </c>
      <c r="CB11" s="42">
        <v>0</v>
      </c>
      <c r="CD11" s="42">
        <v>0</v>
      </c>
      <c r="CE11" s="42">
        <v>0</v>
      </c>
      <c r="CF11" s="57">
        <v>0</v>
      </c>
      <c r="CG11" s="57">
        <v>0</v>
      </c>
    </row>
    <row r="12" spans="1:85">
      <c r="A12" s="425"/>
      <c r="B12" s="24">
        <v>43472</v>
      </c>
      <c r="C12" s="25">
        <v>55.5</v>
      </c>
      <c r="D12" s="26">
        <v>0.69040000000000001</v>
      </c>
      <c r="E12" s="38">
        <v>47.9</v>
      </c>
      <c r="F12" s="27">
        <v>67</v>
      </c>
      <c r="G12" s="27">
        <v>46</v>
      </c>
      <c r="H12" s="28">
        <v>0</v>
      </c>
      <c r="I12" s="28">
        <v>0</v>
      </c>
      <c r="J12" s="28">
        <v>0</v>
      </c>
      <c r="K12" s="28">
        <v>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3720</v>
      </c>
      <c r="S12" s="30">
        <v>0</v>
      </c>
      <c r="T12" s="30">
        <v>0</v>
      </c>
      <c r="U12" s="31">
        <v>0</v>
      </c>
      <c r="V12" s="31">
        <v>0</v>
      </c>
      <c r="W12" s="28">
        <v>44</v>
      </c>
      <c r="X12" s="28">
        <v>0</v>
      </c>
      <c r="Y12" s="28">
        <v>48</v>
      </c>
      <c r="Z12" s="28">
        <v>0</v>
      </c>
      <c r="AA12" s="28">
        <v>60</v>
      </c>
      <c r="AB12" s="27">
        <v>0</v>
      </c>
      <c r="AC12" s="32">
        <f>V12-U12+AZ12</f>
        <v>8</v>
      </c>
      <c r="AD12" s="33">
        <f t="shared" si="0"/>
        <v>0</v>
      </c>
      <c r="AE12" s="27">
        <v>0</v>
      </c>
      <c r="AF12" s="34" t="str">
        <f t="shared" si="1"/>
        <v>no data</v>
      </c>
      <c r="AG12" s="35">
        <f t="shared" si="2"/>
        <v>155</v>
      </c>
      <c r="AH12" s="34" t="str">
        <f t="shared" si="3"/>
        <v>no data</v>
      </c>
      <c r="AI12" s="36">
        <f t="shared" si="4"/>
        <v>1</v>
      </c>
      <c r="AJ12" s="37" t="str">
        <f t="shared" si="5"/>
        <v>no data</v>
      </c>
      <c r="AK12" s="215">
        <v>0</v>
      </c>
      <c r="AL12" s="219">
        <v>0</v>
      </c>
      <c r="AM12" s="38">
        <f t="shared" si="6"/>
        <v>0</v>
      </c>
      <c r="AN12" s="215">
        <v>0</v>
      </c>
      <c r="AO12" s="212">
        <v>0</v>
      </c>
      <c r="AP12" s="39">
        <f t="shared" si="7"/>
        <v>0</v>
      </c>
      <c r="AQ12" s="199" t="str">
        <f t="shared" si="8"/>
        <v>no data</v>
      </c>
      <c r="AR12" s="196">
        <f t="shared" si="9"/>
        <v>0</v>
      </c>
      <c r="AS12" s="13"/>
      <c r="AT12" s="27">
        <v>0</v>
      </c>
      <c r="AU12" s="40">
        <v>0</v>
      </c>
      <c r="AV12" s="40">
        <v>0</v>
      </c>
      <c r="AW12" s="27">
        <v>0</v>
      </c>
      <c r="AX12" s="40">
        <v>0</v>
      </c>
      <c r="AY12" s="27">
        <v>0</v>
      </c>
      <c r="AZ12" s="27">
        <v>8</v>
      </c>
      <c r="BA12" s="4"/>
      <c r="BB12" s="41">
        <v>0</v>
      </c>
      <c r="BC12" s="41">
        <v>0</v>
      </c>
      <c r="BD12" s="41">
        <v>0</v>
      </c>
      <c r="BE12" s="41">
        <v>0</v>
      </c>
      <c r="BF12" s="41" t="str">
        <f t="shared" si="11"/>
        <v>no data</v>
      </c>
      <c r="BG12" s="42">
        <f t="shared" si="12"/>
        <v>0</v>
      </c>
      <c r="BH12" s="43">
        <v>0</v>
      </c>
      <c r="BI12" s="44">
        <v>0</v>
      </c>
      <c r="BJ12" s="45">
        <v>0</v>
      </c>
      <c r="BK12" s="46">
        <v>0</v>
      </c>
      <c r="BL12" s="47">
        <v>0</v>
      </c>
      <c r="BM12" s="47">
        <v>0</v>
      </c>
      <c r="BN12" s="47">
        <v>1005.21</v>
      </c>
      <c r="BO12" s="45">
        <v>49.99</v>
      </c>
      <c r="BP12" s="48">
        <v>0</v>
      </c>
      <c r="BQ12" s="54">
        <v>0</v>
      </c>
      <c r="BR12" s="54">
        <v>0</v>
      </c>
      <c r="BS12" s="49">
        <f t="shared" si="13"/>
        <v>0</v>
      </c>
      <c r="BT12" s="56">
        <v>0</v>
      </c>
      <c r="BU12" s="56">
        <v>0</v>
      </c>
      <c r="BV12" s="51">
        <f t="shared" si="14"/>
        <v>0</v>
      </c>
      <c r="BW12" s="41">
        <f t="shared" si="15"/>
        <v>0</v>
      </c>
      <c r="BX12" s="57">
        <v>0</v>
      </c>
      <c r="BY12" s="57">
        <v>0</v>
      </c>
      <c r="CA12" s="57">
        <v>0</v>
      </c>
      <c r="CB12" s="57">
        <v>0</v>
      </c>
      <c r="CD12" s="57">
        <v>0</v>
      </c>
      <c r="CE12" s="57">
        <v>0</v>
      </c>
      <c r="CF12" s="57">
        <v>0</v>
      </c>
      <c r="CG12" s="57">
        <v>0</v>
      </c>
    </row>
    <row r="13" spans="1:85" ht="12.75" customHeight="1">
      <c r="A13" s="426" t="s">
        <v>79</v>
      </c>
      <c r="B13" s="222">
        <v>43473</v>
      </c>
      <c r="C13" s="156">
        <v>57.2</v>
      </c>
      <c r="D13" s="157">
        <v>0.66800000000000004</v>
      </c>
      <c r="E13" s="170">
        <v>49</v>
      </c>
      <c r="F13" s="158">
        <v>67</v>
      </c>
      <c r="G13" s="158">
        <v>50</v>
      </c>
      <c r="H13" s="159">
        <v>0</v>
      </c>
      <c r="I13" s="159">
        <v>0</v>
      </c>
      <c r="J13" s="159">
        <v>0</v>
      </c>
      <c r="K13" s="159">
        <v>0</v>
      </c>
      <c r="L13" s="160">
        <v>0</v>
      </c>
      <c r="M13" s="160">
        <v>0</v>
      </c>
      <c r="N13" s="160">
        <v>0</v>
      </c>
      <c r="O13" s="160">
        <v>0</v>
      </c>
      <c r="P13" s="160">
        <v>0</v>
      </c>
      <c r="Q13" s="160">
        <v>0</v>
      </c>
      <c r="R13" s="161">
        <v>3720</v>
      </c>
      <c r="S13" s="162">
        <v>0</v>
      </c>
      <c r="T13" s="162">
        <v>0</v>
      </c>
      <c r="U13" s="163">
        <v>0</v>
      </c>
      <c r="V13" s="163">
        <v>0</v>
      </c>
      <c r="W13" s="158">
        <v>44</v>
      </c>
      <c r="X13" s="158">
        <v>0</v>
      </c>
      <c r="Y13" s="158">
        <v>48</v>
      </c>
      <c r="Z13" s="158">
        <v>0</v>
      </c>
      <c r="AA13" s="158">
        <v>60</v>
      </c>
      <c r="AB13" s="158">
        <v>0</v>
      </c>
      <c r="AC13" s="164">
        <v>6</v>
      </c>
      <c r="AD13" s="165">
        <f t="shared" si="0"/>
        <v>0</v>
      </c>
      <c r="AE13" s="158">
        <v>0</v>
      </c>
      <c r="AF13" s="166" t="str">
        <f t="shared" si="1"/>
        <v>no data</v>
      </c>
      <c r="AG13" s="167">
        <f t="shared" si="2"/>
        <v>155</v>
      </c>
      <c r="AH13" s="166" t="str">
        <f t="shared" si="3"/>
        <v>no data</v>
      </c>
      <c r="AI13" s="168">
        <f t="shared" si="4"/>
        <v>1</v>
      </c>
      <c r="AJ13" s="169" t="str">
        <f t="shared" si="5"/>
        <v>no data</v>
      </c>
      <c r="AK13" s="223">
        <v>0</v>
      </c>
      <c r="AL13" s="224">
        <v>0</v>
      </c>
      <c r="AM13" s="170">
        <f t="shared" si="6"/>
        <v>0</v>
      </c>
      <c r="AN13" s="223">
        <v>0</v>
      </c>
      <c r="AO13" s="225">
        <v>0</v>
      </c>
      <c r="AP13" s="171">
        <f t="shared" si="7"/>
        <v>0</v>
      </c>
      <c r="AQ13" s="200" t="str">
        <f t="shared" si="8"/>
        <v>no data</v>
      </c>
      <c r="AR13" s="197">
        <f t="shared" si="9"/>
        <v>0</v>
      </c>
      <c r="AS13" s="13"/>
      <c r="AT13" s="172">
        <v>0</v>
      </c>
      <c r="AU13" s="158">
        <v>0</v>
      </c>
      <c r="AV13" s="173">
        <v>0</v>
      </c>
      <c r="AW13" s="173">
        <v>0</v>
      </c>
      <c r="AX13" s="158">
        <v>0</v>
      </c>
      <c r="AY13" s="173">
        <v>0</v>
      </c>
      <c r="AZ13" s="158">
        <v>7</v>
      </c>
      <c r="BA13" s="4"/>
      <c r="BB13" s="158">
        <v>0</v>
      </c>
      <c r="BC13" s="158">
        <v>0</v>
      </c>
      <c r="BD13" s="158">
        <v>0</v>
      </c>
      <c r="BE13" s="174">
        <f t="shared" si="10"/>
        <v>0</v>
      </c>
      <c r="BF13" s="175" t="str">
        <f t="shared" si="11"/>
        <v>no data</v>
      </c>
      <c r="BG13" s="176">
        <f t="shared" si="12"/>
        <v>0</v>
      </c>
      <c r="BH13" s="177">
        <v>0</v>
      </c>
      <c r="BI13" s="155">
        <v>0</v>
      </c>
      <c r="BJ13" s="176">
        <v>0</v>
      </c>
      <c r="BK13" s="174">
        <v>0</v>
      </c>
      <c r="BL13" s="174">
        <v>0</v>
      </c>
      <c r="BM13" s="174">
        <v>0</v>
      </c>
      <c r="BN13" s="174">
        <v>1003</v>
      </c>
      <c r="BO13" s="176">
        <v>50.03</v>
      </c>
      <c r="BP13" s="179">
        <v>0</v>
      </c>
      <c r="BQ13" s="185">
        <v>0</v>
      </c>
      <c r="BR13" s="185">
        <v>0</v>
      </c>
      <c r="BS13" s="49">
        <f t="shared" si="13"/>
        <v>0</v>
      </c>
      <c r="BT13" s="178">
        <v>0</v>
      </c>
      <c r="BU13" s="178">
        <v>0</v>
      </c>
      <c r="BV13" s="51">
        <f t="shared" si="14"/>
        <v>0</v>
      </c>
      <c r="BW13" s="174">
        <f t="shared" si="15"/>
        <v>0</v>
      </c>
      <c r="BX13" s="176">
        <v>0</v>
      </c>
      <c r="BY13" s="176">
        <v>0</v>
      </c>
      <c r="CA13" s="176">
        <v>0</v>
      </c>
      <c r="CB13" s="176">
        <v>0</v>
      </c>
      <c r="CD13" s="176">
        <v>0</v>
      </c>
      <c r="CE13" s="176">
        <v>0</v>
      </c>
      <c r="CF13" s="176">
        <v>0</v>
      </c>
      <c r="CG13" s="176">
        <v>0</v>
      </c>
    </row>
    <row r="14" spans="1:85">
      <c r="A14" s="427"/>
      <c r="B14" s="222">
        <v>43474</v>
      </c>
      <c r="C14" s="156">
        <v>57.8</v>
      </c>
      <c r="D14" s="195">
        <v>0.69</v>
      </c>
      <c r="E14" s="170">
        <v>50.1</v>
      </c>
      <c r="F14" s="158">
        <v>70</v>
      </c>
      <c r="G14" s="158">
        <v>50</v>
      </c>
      <c r="H14" s="159">
        <v>0</v>
      </c>
      <c r="I14" s="159">
        <v>0</v>
      </c>
      <c r="J14" s="159">
        <v>0</v>
      </c>
      <c r="K14" s="159">
        <v>0</v>
      </c>
      <c r="L14" s="160">
        <v>0</v>
      </c>
      <c r="M14" s="160">
        <v>0</v>
      </c>
      <c r="N14" s="160">
        <v>0</v>
      </c>
      <c r="O14" s="160">
        <v>0</v>
      </c>
      <c r="P14" s="160">
        <v>0</v>
      </c>
      <c r="Q14" s="160">
        <v>0</v>
      </c>
      <c r="R14" s="161">
        <v>3720</v>
      </c>
      <c r="S14" s="162">
        <v>0</v>
      </c>
      <c r="T14" s="162">
        <v>0</v>
      </c>
      <c r="U14" s="163">
        <v>0</v>
      </c>
      <c r="V14" s="163">
        <v>0</v>
      </c>
      <c r="W14" s="158">
        <v>44</v>
      </c>
      <c r="X14" s="158">
        <v>0</v>
      </c>
      <c r="Y14" s="158">
        <v>48</v>
      </c>
      <c r="Z14" s="158">
        <v>0</v>
      </c>
      <c r="AA14" s="158">
        <v>60</v>
      </c>
      <c r="AB14" s="158">
        <v>0</v>
      </c>
      <c r="AC14" s="164">
        <f>V14-U14+AZ14</f>
        <v>7</v>
      </c>
      <c r="AD14" s="165">
        <f t="shared" si="0"/>
        <v>0</v>
      </c>
      <c r="AE14" s="158">
        <v>0</v>
      </c>
      <c r="AF14" s="166" t="str">
        <f t="shared" si="1"/>
        <v>no data</v>
      </c>
      <c r="AG14" s="167">
        <f t="shared" si="2"/>
        <v>155</v>
      </c>
      <c r="AH14" s="166" t="str">
        <f t="shared" si="3"/>
        <v>no data</v>
      </c>
      <c r="AI14" s="168">
        <f t="shared" si="4"/>
        <v>1</v>
      </c>
      <c r="AJ14" s="169" t="str">
        <f t="shared" si="5"/>
        <v>no data</v>
      </c>
      <c r="AK14" s="223">
        <v>0</v>
      </c>
      <c r="AL14" s="224">
        <v>0</v>
      </c>
      <c r="AM14" s="170">
        <f t="shared" si="6"/>
        <v>0</v>
      </c>
      <c r="AN14" s="223">
        <v>0</v>
      </c>
      <c r="AO14" s="225">
        <v>0</v>
      </c>
      <c r="AP14" s="171">
        <f t="shared" si="7"/>
        <v>0</v>
      </c>
      <c r="AQ14" s="200" t="str">
        <f t="shared" si="8"/>
        <v>no data</v>
      </c>
      <c r="AR14" s="197">
        <f t="shared" si="9"/>
        <v>0</v>
      </c>
      <c r="AS14" s="13"/>
      <c r="AT14" s="172">
        <v>0</v>
      </c>
      <c r="AU14" s="158">
        <v>0</v>
      </c>
      <c r="AV14" s="173">
        <v>0</v>
      </c>
      <c r="AW14" s="173">
        <v>0</v>
      </c>
      <c r="AX14" s="158">
        <v>0</v>
      </c>
      <c r="AY14" s="173">
        <v>0</v>
      </c>
      <c r="AZ14" s="158">
        <v>7</v>
      </c>
      <c r="BA14" s="4"/>
      <c r="BB14" s="158">
        <v>0</v>
      </c>
      <c r="BC14" s="158">
        <v>0</v>
      </c>
      <c r="BD14" s="158">
        <v>0</v>
      </c>
      <c r="BE14" s="174">
        <f t="shared" si="10"/>
        <v>0</v>
      </c>
      <c r="BF14" s="175" t="str">
        <f t="shared" si="11"/>
        <v>no data</v>
      </c>
      <c r="BG14" s="176">
        <f t="shared" si="12"/>
        <v>0</v>
      </c>
      <c r="BH14" s="177">
        <v>0</v>
      </c>
      <c r="BI14" s="155">
        <v>0</v>
      </c>
      <c r="BJ14" s="176">
        <v>0</v>
      </c>
      <c r="BK14" s="174">
        <v>0</v>
      </c>
      <c r="BL14" s="174">
        <v>0</v>
      </c>
      <c r="BM14" s="174">
        <v>0</v>
      </c>
      <c r="BN14" s="178">
        <v>1001.88</v>
      </c>
      <c r="BO14" s="178">
        <v>50</v>
      </c>
      <c r="BP14" s="179">
        <v>0</v>
      </c>
      <c r="BQ14" s="176">
        <v>0</v>
      </c>
      <c r="BR14" s="176">
        <v>0</v>
      </c>
      <c r="BS14" s="49">
        <f t="shared" si="13"/>
        <v>0</v>
      </c>
      <c r="BT14" s="174">
        <v>0</v>
      </c>
      <c r="BU14" s="174">
        <v>0</v>
      </c>
      <c r="BV14" s="51">
        <f t="shared" si="14"/>
        <v>0</v>
      </c>
      <c r="BW14" s="174">
        <f t="shared" si="15"/>
        <v>0</v>
      </c>
      <c r="BX14" s="176">
        <v>0</v>
      </c>
      <c r="BY14" s="176">
        <v>0</v>
      </c>
      <c r="CA14" s="176">
        <v>0</v>
      </c>
      <c r="CB14" s="176">
        <v>0</v>
      </c>
      <c r="CD14" s="176">
        <v>0</v>
      </c>
      <c r="CE14" s="176">
        <v>0</v>
      </c>
      <c r="CF14" s="176">
        <v>0</v>
      </c>
      <c r="CG14" s="176">
        <v>0</v>
      </c>
    </row>
    <row r="15" spans="1:85">
      <c r="A15" s="427"/>
      <c r="B15" s="222">
        <v>43475</v>
      </c>
      <c r="C15" s="156">
        <v>58.5</v>
      </c>
      <c r="D15" s="195">
        <v>0.69799999999999995</v>
      </c>
      <c r="E15" s="170">
        <v>50.8</v>
      </c>
      <c r="F15" s="158">
        <v>72</v>
      </c>
      <c r="G15" s="158">
        <v>49</v>
      </c>
      <c r="H15" s="159">
        <v>0</v>
      </c>
      <c r="I15" s="159">
        <v>0</v>
      </c>
      <c r="J15" s="159">
        <v>0</v>
      </c>
      <c r="K15" s="159">
        <v>0</v>
      </c>
      <c r="L15" s="160">
        <v>0</v>
      </c>
      <c r="M15" s="160">
        <v>0</v>
      </c>
      <c r="N15" s="160">
        <v>0</v>
      </c>
      <c r="O15" s="160">
        <v>0</v>
      </c>
      <c r="P15" s="160">
        <v>0</v>
      </c>
      <c r="Q15" s="160">
        <v>0</v>
      </c>
      <c r="R15" s="161">
        <v>3719</v>
      </c>
      <c r="S15" s="162">
        <v>0</v>
      </c>
      <c r="T15" s="162">
        <v>0</v>
      </c>
      <c r="U15" s="163">
        <v>0</v>
      </c>
      <c r="V15" s="163">
        <v>0</v>
      </c>
      <c r="W15" s="158">
        <v>44</v>
      </c>
      <c r="X15" s="158">
        <v>0</v>
      </c>
      <c r="Y15" s="158">
        <v>48</v>
      </c>
      <c r="Z15" s="158">
        <v>0</v>
      </c>
      <c r="AA15" s="158">
        <v>60</v>
      </c>
      <c r="AB15" s="158">
        <v>0</v>
      </c>
      <c r="AC15" s="164">
        <v>9</v>
      </c>
      <c r="AD15" s="165">
        <f t="shared" si="0"/>
        <v>0</v>
      </c>
      <c r="AE15" s="158">
        <v>0</v>
      </c>
      <c r="AF15" s="166" t="str">
        <f t="shared" si="1"/>
        <v>no data</v>
      </c>
      <c r="AG15" s="167">
        <f t="shared" si="2"/>
        <v>154.95833333333334</v>
      </c>
      <c r="AH15" s="166" t="str">
        <f t="shared" si="3"/>
        <v>no data</v>
      </c>
      <c r="AI15" s="168">
        <f t="shared" si="4"/>
        <v>1</v>
      </c>
      <c r="AJ15" s="169" t="str">
        <f t="shared" si="5"/>
        <v>no data</v>
      </c>
      <c r="AK15" s="223">
        <v>0</v>
      </c>
      <c r="AL15" s="224">
        <v>0</v>
      </c>
      <c r="AM15" s="170">
        <f t="shared" si="6"/>
        <v>0</v>
      </c>
      <c r="AN15" s="223">
        <v>0</v>
      </c>
      <c r="AO15" s="225">
        <v>0</v>
      </c>
      <c r="AP15" s="171">
        <f t="shared" si="7"/>
        <v>0</v>
      </c>
      <c r="AQ15" s="200" t="str">
        <f t="shared" si="8"/>
        <v>no data</v>
      </c>
      <c r="AR15" s="197">
        <f t="shared" si="9"/>
        <v>0</v>
      </c>
      <c r="AS15" s="13"/>
      <c r="AT15" s="181">
        <v>0</v>
      </c>
      <c r="AU15" s="158">
        <v>0</v>
      </c>
      <c r="AV15" s="173">
        <v>0</v>
      </c>
      <c r="AW15" s="173">
        <v>0</v>
      </c>
      <c r="AX15" s="158">
        <v>0</v>
      </c>
      <c r="AY15" s="173">
        <v>0</v>
      </c>
      <c r="AZ15" s="158">
        <v>9</v>
      </c>
      <c r="BA15" s="4"/>
      <c r="BB15" s="158">
        <v>0</v>
      </c>
      <c r="BC15" s="158">
        <v>0</v>
      </c>
      <c r="BD15" s="158">
        <v>0</v>
      </c>
      <c r="BE15" s="174">
        <f t="shared" si="10"/>
        <v>0</v>
      </c>
      <c r="BF15" s="175" t="str">
        <f t="shared" si="11"/>
        <v>no data</v>
      </c>
      <c r="BG15" s="176">
        <f t="shared" si="12"/>
        <v>0</v>
      </c>
      <c r="BH15" s="177">
        <v>0</v>
      </c>
      <c r="BI15" s="155">
        <v>0</v>
      </c>
      <c r="BJ15" s="176">
        <v>0</v>
      </c>
      <c r="BK15" s="174">
        <v>0</v>
      </c>
      <c r="BL15" s="174">
        <v>0</v>
      </c>
      <c r="BM15" s="174">
        <v>0</v>
      </c>
      <c r="BN15" s="178">
        <v>999.8</v>
      </c>
      <c r="BO15" s="178">
        <v>50.04</v>
      </c>
      <c r="BP15" s="179">
        <v>0</v>
      </c>
      <c r="BQ15" s="176">
        <v>0</v>
      </c>
      <c r="BR15" s="176">
        <v>0</v>
      </c>
      <c r="BS15" s="49">
        <f t="shared" si="13"/>
        <v>0</v>
      </c>
      <c r="BT15" s="174">
        <v>0</v>
      </c>
      <c r="BU15" s="174">
        <v>0</v>
      </c>
      <c r="BV15" s="51">
        <f t="shared" si="14"/>
        <v>0</v>
      </c>
      <c r="BW15" s="174">
        <f t="shared" si="15"/>
        <v>0</v>
      </c>
      <c r="BX15" s="176">
        <v>0</v>
      </c>
      <c r="BY15" s="176">
        <v>0</v>
      </c>
      <c r="CA15" s="176">
        <v>0</v>
      </c>
      <c r="CB15" s="176">
        <v>0</v>
      </c>
      <c r="CD15" s="176">
        <v>0</v>
      </c>
      <c r="CE15" s="176">
        <v>0</v>
      </c>
      <c r="CF15" s="176">
        <v>0</v>
      </c>
      <c r="CG15" s="176">
        <v>0</v>
      </c>
    </row>
    <row r="16" spans="1:85">
      <c r="A16" s="427"/>
      <c r="B16" s="222">
        <v>43476</v>
      </c>
      <c r="C16" s="156">
        <v>60.72</v>
      </c>
      <c r="D16" s="195">
        <v>0.67200000000000004</v>
      </c>
      <c r="E16" s="170">
        <v>52.47</v>
      </c>
      <c r="F16" s="182">
        <v>70.7</v>
      </c>
      <c r="G16" s="182">
        <v>55.02</v>
      </c>
      <c r="H16" s="159">
        <v>0</v>
      </c>
      <c r="I16" s="159">
        <v>0</v>
      </c>
      <c r="J16" s="159">
        <v>0</v>
      </c>
      <c r="K16" s="159">
        <v>0</v>
      </c>
      <c r="L16" s="160">
        <v>0</v>
      </c>
      <c r="M16" s="160">
        <v>0</v>
      </c>
      <c r="N16" s="160">
        <v>0</v>
      </c>
      <c r="O16" s="160">
        <v>0</v>
      </c>
      <c r="P16" s="160">
        <v>0</v>
      </c>
      <c r="Q16" s="160">
        <v>0</v>
      </c>
      <c r="R16" s="161">
        <v>3720</v>
      </c>
      <c r="S16" s="162">
        <v>0</v>
      </c>
      <c r="T16" s="162">
        <v>0</v>
      </c>
      <c r="U16" s="163">
        <v>0</v>
      </c>
      <c r="V16" s="163">
        <v>0</v>
      </c>
      <c r="W16" s="158">
        <v>44</v>
      </c>
      <c r="X16" s="182">
        <v>0</v>
      </c>
      <c r="Y16" s="182">
        <v>48</v>
      </c>
      <c r="Z16" s="182">
        <v>0</v>
      </c>
      <c r="AA16" s="182">
        <v>60</v>
      </c>
      <c r="AB16" s="182">
        <v>0</v>
      </c>
      <c r="AC16" s="164">
        <v>10</v>
      </c>
      <c r="AD16" s="165">
        <v>0</v>
      </c>
      <c r="AE16" s="158">
        <v>0</v>
      </c>
      <c r="AF16" s="166" t="str">
        <f t="shared" si="1"/>
        <v>no data</v>
      </c>
      <c r="AG16" s="167">
        <f t="shared" si="2"/>
        <v>155</v>
      </c>
      <c r="AH16" s="166" t="str">
        <f t="shared" si="3"/>
        <v>no data</v>
      </c>
      <c r="AI16" s="168">
        <f t="shared" si="4"/>
        <v>1</v>
      </c>
      <c r="AJ16" s="169" t="str">
        <f t="shared" si="5"/>
        <v>no data</v>
      </c>
      <c r="AK16" s="223">
        <v>0</v>
      </c>
      <c r="AL16" s="224">
        <v>0</v>
      </c>
      <c r="AM16" s="170">
        <f t="shared" si="6"/>
        <v>0</v>
      </c>
      <c r="AN16" s="223">
        <v>0</v>
      </c>
      <c r="AO16" s="225">
        <v>0</v>
      </c>
      <c r="AP16" s="171">
        <f t="shared" si="7"/>
        <v>0</v>
      </c>
      <c r="AQ16" s="200" t="str">
        <f t="shared" si="8"/>
        <v>no data</v>
      </c>
      <c r="AR16" s="197">
        <f t="shared" si="9"/>
        <v>0</v>
      </c>
      <c r="AS16" s="13"/>
      <c r="AT16" s="158">
        <v>0</v>
      </c>
      <c r="AU16" s="173">
        <v>0</v>
      </c>
      <c r="AV16" s="173">
        <v>0</v>
      </c>
      <c r="AW16" s="158">
        <v>0</v>
      </c>
      <c r="AX16" s="173">
        <v>0</v>
      </c>
      <c r="AY16" s="158">
        <v>0</v>
      </c>
      <c r="AZ16" s="158">
        <v>10</v>
      </c>
      <c r="BA16" s="4"/>
      <c r="BB16" s="174">
        <v>0</v>
      </c>
      <c r="BC16" s="174">
        <v>0</v>
      </c>
      <c r="BD16" s="183">
        <v>0</v>
      </c>
      <c r="BE16" s="174">
        <f t="shared" si="10"/>
        <v>0</v>
      </c>
      <c r="BF16" s="175" t="str">
        <f t="shared" si="11"/>
        <v>no data</v>
      </c>
      <c r="BG16" s="176">
        <f t="shared" si="12"/>
        <v>0</v>
      </c>
      <c r="BH16" s="177">
        <v>0</v>
      </c>
      <c r="BI16" s="155">
        <v>0</v>
      </c>
      <c r="BJ16" s="176">
        <v>0</v>
      </c>
      <c r="BK16" s="174">
        <v>0</v>
      </c>
      <c r="BL16" s="174">
        <v>0</v>
      </c>
      <c r="BM16" s="174">
        <v>0</v>
      </c>
      <c r="BN16" s="178">
        <v>1002</v>
      </c>
      <c r="BO16" s="178">
        <v>50.07</v>
      </c>
      <c r="BP16" s="184">
        <v>0</v>
      </c>
      <c r="BQ16" s="176">
        <v>0</v>
      </c>
      <c r="BR16" s="176">
        <v>0</v>
      </c>
      <c r="BS16" s="49">
        <f t="shared" si="13"/>
        <v>0</v>
      </c>
      <c r="BT16" s="174">
        <v>0</v>
      </c>
      <c r="BU16" s="174">
        <v>0</v>
      </c>
      <c r="BV16" s="51">
        <f t="shared" si="14"/>
        <v>0</v>
      </c>
      <c r="BW16" s="174">
        <f t="shared" si="15"/>
        <v>0</v>
      </c>
      <c r="BX16" s="176">
        <v>0</v>
      </c>
      <c r="BY16" s="176">
        <v>0</v>
      </c>
      <c r="CA16" s="176">
        <v>0</v>
      </c>
      <c r="CB16" s="176">
        <v>0</v>
      </c>
      <c r="CD16" s="176">
        <v>0</v>
      </c>
      <c r="CE16" s="176">
        <v>0</v>
      </c>
      <c r="CF16" s="176">
        <v>0</v>
      </c>
      <c r="CG16" s="176">
        <v>0</v>
      </c>
    </row>
    <row r="17" spans="1:89">
      <c r="A17" s="427"/>
      <c r="B17" s="222">
        <v>43477</v>
      </c>
      <c r="C17" s="156">
        <v>56.1</v>
      </c>
      <c r="D17" s="195">
        <v>0.73699999999999999</v>
      </c>
      <c r="E17" s="170">
        <v>50.6</v>
      </c>
      <c r="F17" s="158">
        <v>66.8</v>
      </c>
      <c r="G17" s="158">
        <v>51.3</v>
      </c>
      <c r="H17" s="158">
        <v>0</v>
      </c>
      <c r="I17" s="158">
        <v>0</v>
      </c>
      <c r="J17" s="158">
        <v>0</v>
      </c>
      <c r="K17" s="158">
        <v>0</v>
      </c>
      <c r="L17" s="160">
        <v>0</v>
      </c>
      <c r="M17" s="160">
        <v>0</v>
      </c>
      <c r="N17" s="160">
        <v>0</v>
      </c>
      <c r="O17" s="160">
        <v>0</v>
      </c>
      <c r="P17" s="160">
        <v>0</v>
      </c>
      <c r="Q17" s="160">
        <v>0</v>
      </c>
      <c r="R17" s="161">
        <v>3720</v>
      </c>
      <c r="S17" s="162">
        <v>0</v>
      </c>
      <c r="T17" s="162">
        <v>0</v>
      </c>
      <c r="U17" s="163">
        <v>0</v>
      </c>
      <c r="V17" s="163">
        <v>0</v>
      </c>
      <c r="W17" s="158">
        <v>44</v>
      </c>
      <c r="X17" s="158">
        <v>0</v>
      </c>
      <c r="Y17" s="158">
        <v>48</v>
      </c>
      <c r="Z17" s="158">
        <v>0</v>
      </c>
      <c r="AA17" s="158">
        <v>60</v>
      </c>
      <c r="AB17" s="158">
        <v>0</v>
      </c>
      <c r="AC17" s="164">
        <v>8</v>
      </c>
      <c r="AD17" s="165">
        <f t="shared" si="0"/>
        <v>0</v>
      </c>
      <c r="AE17" s="158">
        <v>0</v>
      </c>
      <c r="AF17" s="166" t="str">
        <f t="shared" si="1"/>
        <v>no data</v>
      </c>
      <c r="AG17" s="167">
        <f t="shared" si="2"/>
        <v>155</v>
      </c>
      <c r="AH17" s="166" t="str">
        <f t="shared" si="3"/>
        <v>no data</v>
      </c>
      <c r="AI17" s="168">
        <f t="shared" si="4"/>
        <v>1</v>
      </c>
      <c r="AJ17" s="169" t="str">
        <f t="shared" si="5"/>
        <v>no data</v>
      </c>
      <c r="AK17" s="223">
        <v>0</v>
      </c>
      <c r="AL17" s="224">
        <v>0</v>
      </c>
      <c r="AM17" s="170">
        <f t="shared" si="6"/>
        <v>0</v>
      </c>
      <c r="AN17" s="223">
        <v>0</v>
      </c>
      <c r="AO17" s="225">
        <v>0</v>
      </c>
      <c r="AP17" s="171">
        <f t="shared" si="7"/>
        <v>0</v>
      </c>
      <c r="AQ17" s="200" t="str">
        <f t="shared" si="8"/>
        <v>no data</v>
      </c>
      <c r="AR17" s="197">
        <f t="shared" si="9"/>
        <v>0</v>
      </c>
      <c r="AS17" s="13"/>
      <c r="AT17" s="158">
        <v>0</v>
      </c>
      <c r="AU17" s="158">
        <v>0</v>
      </c>
      <c r="AV17" s="158">
        <v>0</v>
      </c>
      <c r="AW17" s="158">
        <v>0</v>
      </c>
      <c r="AX17" s="158">
        <v>0</v>
      </c>
      <c r="AY17" s="158">
        <v>0</v>
      </c>
      <c r="AZ17" s="158">
        <v>8</v>
      </c>
      <c r="BA17" s="4"/>
      <c r="BB17" s="174">
        <v>0</v>
      </c>
      <c r="BC17" s="174">
        <v>0</v>
      </c>
      <c r="BD17" s="174">
        <v>0</v>
      </c>
      <c r="BE17" s="174">
        <f t="shared" si="10"/>
        <v>0</v>
      </c>
      <c r="BF17" s="176" t="str">
        <f t="shared" si="11"/>
        <v>no data</v>
      </c>
      <c r="BG17" s="176">
        <f t="shared" si="12"/>
        <v>0</v>
      </c>
      <c r="BH17" s="177">
        <v>0</v>
      </c>
      <c r="BI17" s="155">
        <v>0</v>
      </c>
      <c r="BJ17" s="176">
        <v>0</v>
      </c>
      <c r="BK17" s="174">
        <v>0</v>
      </c>
      <c r="BL17" s="174">
        <v>0</v>
      </c>
      <c r="BM17" s="174">
        <v>0</v>
      </c>
      <c r="BN17" s="178">
        <v>1002</v>
      </c>
      <c r="BO17" s="178">
        <v>50.07</v>
      </c>
      <c r="BP17" s="184">
        <v>0</v>
      </c>
      <c r="BQ17" s="176">
        <v>0</v>
      </c>
      <c r="BR17" s="176">
        <v>0</v>
      </c>
      <c r="BS17" s="49">
        <f t="shared" si="13"/>
        <v>0</v>
      </c>
      <c r="BT17" s="174">
        <v>0</v>
      </c>
      <c r="BU17" s="174">
        <v>0</v>
      </c>
      <c r="BV17" s="51">
        <f t="shared" si="14"/>
        <v>0</v>
      </c>
      <c r="BW17" s="174">
        <v>0</v>
      </c>
      <c r="BX17" s="176">
        <v>0</v>
      </c>
      <c r="BY17" s="176">
        <v>0</v>
      </c>
      <c r="CA17" s="176">
        <v>0</v>
      </c>
      <c r="CB17" s="176">
        <v>0</v>
      </c>
      <c r="CD17" s="176">
        <v>0</v>
      </c>
      <c r="CE17" s="176">
        <v>0</v>
      </c>
      <c r="CF17" s="176">
        <v>0</v>
      </c>
      <c r="CG17" s="176">
        <v>0</v>
      </c>
    </row>
    <row r="18" spans="1:89">
      <c r="A18" s="427"/>
      <c r="B18" s="222">
        <v>43478</v>
      </c>
      <c r="C18" s="156">
        <v>56.2</v>
      </c>
      <c r="D18" s="195">
        <v>0.69</v>
      </c>
      <c r="E18" s="170">
        <v>48.8</v>
      </c>
      <c r="F18" s="158">
        <v>67</v>
      </c>
      <c r="G18" s="158">
        <v>47</v>
      </c>
      <c r="H18" s="158">
        <v>0</v>
      </c>
      <c r="I18" s="158">
        <v>0</v>
      </c>
      <c r="J18" s="158">
        <v>0</v>
      </c>
      <c r="K18" s="158">
        <v>0</v>
      </c>
      <c r="L18" s="160">
        <v>0</v>
      </c>
      <c r="M18" s="160">
        <v>0</v>
      </c>
      <c r="N18" s="160">
        <v>0</v>
      </c>
      <c r="O18" s="160">
        <v>0</v>
      </c>
      <c r="P18" s="160">
        <v>0</v>
      </c>
      <c r="Q18" s="160">
        <v>0</v>
      </c>
      <c r="R18" s="161">
        <v>3720</v>
      </c>
      <c r="S18" s="162">
        <v>0</v>
      </c>
      <c r="T18" s="162">
        <v>0</v>
      </c>
      <c r="U18" s="163">
        <v>0</v>
      </c>
      <c r="V18" s="163">
        <v>0</v>
      </c>
      <c r="W18" s="158">
        <v>44</v>
      </c>
      <c r="X18" s="158">
        <v>0</v>
      </c>
      <c r="Y18" s="158">
        <v>48</v>
      </c>
      <c r="Z18" s="158">
        <v>0</v>
      </c>
      <c r="AA18" s="158">
        <v>60</v>
      </c>
      <c r="AB18" s="158">
        <v>0</v>
      </c>
      <c r="AC18" s="164">
        <f>V18-U18+AZ18</f>
        <v>10</v>
      </c>
      <c r="AD18" s="165">
        <f t="shared" si="0"/>
        <v>0</v>
      </c>
      <c r="AE18" s="158">
        <v>0</v>
      </c>
      <c r="AF18" s="166" t="str">
        <f t="shared" si="1"/>
        <v>no data</v>
      </c>
      <c r="AG18" s="167">
        <f t="shared" si="2"/>
        <v>155</v>
      </c>
      <c r="AH18" s="166" t="str">
        <f t="shared" si="3"/>
        <v>no data</v>
      </c>
      <c r="AI18" s="168">
        <f t="shared" si="4"/>
        <v>1</v>
      </c>
      <c r="AJ18" s="169" t="str">
        <f t="shared" si="5"/>
        <v>no data</v>
      </c>
      <c r="AK18" s="223">
        <v>0</v>
      </c>
      <c r="AL18" s="224">
        <v>0</v>
      </c>
      <c r="AM18" s="170">
        <f t="shared" si="6"/>
        <v>0</v>
      </c>
      <c r="AN18" s="223">
        <v>0</v>
      </c>
      <c r="AO18" s="225">
        <v>0</v>
      </c>
      <c r="AP18" s="171">
        <f t="shared" si="7"/>
        <v>0</v>
      </c>
      <c r="AQ18" s="200" t="str">
        <f t="shared" si="8"/>
        <v>no data</v>
      </c>
      <c r="AR18" s="197">
        <f t="shared" si="9"/>
        <v>0</v>
      </c>
      <c r="AS18" s="13"/>
      <c r="AT18" s="158">
        <v>0</v>
      </c>
      <c r="AU18" s="158">
        <v>0</v>
      </c>
      <c r="AV18" s="158">
        <v>0</v>
      </c>
      <c r="AW18" s="158">
        <v>0</v>
      </c>
      <c r="AX18" s="158">
        <v>0</v>
      </c>
      <c r="AY18" s="158">
        <v>0</v>
      </c>
      <c r="AZ18" s="158">
        <v>10</v>
      </c>
      <c r="BA18" s="4"/>
      <c r="BB18" s="174">
        <v>0</v>
      </c>
      <c r="BC18" s="174">
        <v>0</v>
      </c>
      <c r="BD18" s="174">
        <v>0</v>
      </c>
      <c r="BE18" s="174">
        <v>0</v>
      </c>
      <c r="BF18" s="176" t="str">
        <f t="shared" si="11"/>
        <v>no data</v>
      </c>
      <c r="BG18" s="176">
        <f t="shared" si="12"/>
        <v>0</v>
      </c>
      <c r="BH18" s="177">
        <v>0</v>
      </c>
      <c r="BI18" s="155">
        <v>0</v>
      </c>
      <c r="BJ18" s="176">
        <v>0</v>
      </c>
      <c r="BK18" s="174">
        <v>0</v>
      </c>
      <c r="BL18" s="174">
        <v>0</v>
      </c>
      <c r="BM18" s="174">
        <v>0</v>
      </c>
      <c r="BN18" s="178">
        <v>1003</v>
      </c>
      <c r="BO18" s="178">
        <v>50.03</v>
      </c>
      <c r="BP18" s="184">
        <v>0</v>
      </c>
      <c r="BQ18" s="176">
        <v>0</v>
      </c>
      <c r="BR18" s="185">
        <v>0</v>
      </c>
      <c r="BS18" s="49">
        <f t="shared" si="13"/>
        <v>0</v>
      </c>
      <c r="BT18" s="174">
        <v>0</v>
      </c>
      <c r="BU18" s="174">
        <v>0</v>
      </c>
      <c r="BV18" s="51">
        <v>0</v>
      </c>
      <c r="BW18" s="174">
        <f t="shared" si="15"/>
        <v>0</v>
      </c>
      <c r="BX18" s="176">
        <v>0</v>
      </c>
      <c r="BY18" s="176">
        <v>0</v>
      </c>
      <c r="CA18" s="176">
        <v>0</v>
      </c>
      <c r="CB18" s="176">
        <v>0</v>
      </c>
      <c r="CD18" s="176">
        <v>0</v>
      </c>
      <c r="CE18" s="176">
        <v>0</v>
      </c>
      <c r="CF18" s="176">
        <v>0</v>
      </c>
      <c r="CG18" s="176">
        <v>0</v>
      </c>
    </row>
    <row r="19" spans="1:89">
      <c r="A19" s="428"/>
      <c r="B19" s="222">
        <v>43479</v>
      </c>
      <c r="C19" s="156">
        <v>54.4</v>
      </c>
      <c r="D19" s="195">
        <v>0.628</v>
      </c>
      <c r="E19" s="170">
        <v>44.9</v>
      </c>
      <c r="F19" s="158">
        <v>66</v>
      </c>
      <c r="G19" s="158">
        <v>45</v>
      </c>
      <c r="H19" s="158">
        <v>0</v>
      </c>
      <c r="I19" s="158">
        <v>0</v>
      </c>
      <c r="J19" s="158">
        <v>0</v>
      </c>
      <c r="K19" s="158">
        <v>0</v>
      </c>
      <c r="L19" s="158">
        <v>0</v>
      </c>
      <c r="M19" s="158">
        <v>0</v>
      </c>
      <c r="N19" s="186">
        <v>0</v>
      </c>
      <c r="O19" s="186">
        <v>0</v>
      </c>
      <c r="P19" s="186">
        <v>0</v>
      </c>
      <c r="Q19" s="186">
        <v>0</v>
      </c>
      <c r="R19" s="161">
        <v>3720</v>
      </c>
      <c r="S19" s="162">
        <v>0</v>
      </c>
      <c r="T19" s="162">
        <v>0</v>
      </c>
      <c r="U19" s="163">
        <v>0</v>
      </c>
      <c r="V19" s="163">
        <v>0</v>
      </c>
      <c r="W19" s="158">
        <v>44</v>
      </c>
      <c r="X19" s="158">
        <v>0</v>
      </c>
      <c r="Y19" s="158">
        <v>48</v>
      </c>
      <c r="Z19" s="158">
        <v>0</v>
      </c>
      <c r="AA19" s="158">
        <v>60</v>
      </c>
      <c r="AB19" s="158">
        <v>0</v>
      </c>
      <c r="AC19" s="164">
        <v>11</v>
      </c>
      <c r="AD19" s="165">
        <f t="shared" si="0"/>
        <v>0</v>
      </c>
      <c r="AE19" s="158">
        <v>0</v>
      </c>
      <c r="AF19" s="166" t="str">
        <f t="shared" si="1"/>
        <v>no data</v>
      </c>
      <c r="AG19" s="167">
        <f t="shared" si="2"/>
        <v>155</v>
      </c>
      <c r="AH19" s="166" t="str">
        <f t="shared" si="3"/>
        <v>no data</v>
      </c>
      <c r="AI19" s="168">
        <f t="shared" si="4"/>
        <v>1</v>
      </c>
      <c r="AJ19" s="169" t="str">
        <f t="shared" si="5"/>
        <v>no data</v>
      </c>
      <c r="AK19" s="223">
        <v>0</v>
      </c>
      <c r="AL19" s="224">
        <v>0</v>
      </c>
      <c r="AM19" s="170">
        <f t="shared" si="6"/>
        <v>0</v>
      </c>
      <c r="AN19" s="223">
        <v>0</v>
      </c>
      <c r="AO19" s="225">
        <v>0</v>
      </c>
      <c r="AP19" s="171">
        <f t="shared" si="7"/>
        <v>0</v>
      </c>
      <c r="AQ19" s="200" t="str">
        <f t="shared" si="8"/>
        <v>no data</v>
      </c>
      <c r="AR19" s="197">
        <f t="shared" si="9"/>
        <v>0</v>
      </c>
      <c r="AS19" s="13"/>
      <c r="AT19" s="158">
        <v>0</v>
      </c>
      <c r="AU19" s="158">
        <v>0</v>
      </c>
      <c r="AV19" s="158">
        <v>0</v>
      </c>
      <c r="AW19" s="158">
        <v>0</v>
      </c>
      <c r="AX19" s="173">
        <v>0</v>
      </c>
      <c r="AY19" s="158">
        <v>0</v>
      </c>
      <c r="AZ19" s="158">
        <v>11</v>
      </c>
      <c r="BA19" s="4"/>
      <c r="BB19" s="174">
        <v>0</v>
      </c>
      <c r="BC19" s="174">
        <v>0</v>
      </c>
      <c r="BD19" s="174">
        <v>0</v>
      </c>
      <c r="BE19" s="174">
        <f t="shared" si="10"/>
        <v>0</v>
      </c>
      <c r="BF19" s="176" t="str">
        <f t="shared" si="11"/>
        <v>no data</v>
      </c>
      <c r="BG19" s="176">
        <f t="shared" si="12"/>
        <v>0</v>
      </c>
      <c r="BH19" s="177">
        <v>0</v>
      </c>
      <c r="BI19" s="155">
        <v>0</v>
      </c>
      <c r="BJ19" s="176">
        <v>0</v>
      </c>
      <c r="BK19" s="174">
        <v>0</v>
      </c>
      <c r="BL19" s="174">
        <v>0</v>
      </c>
      <c r="BM19" s="174">
        <v>0</v>
      </c>
      <c r="BN19" s="178">
        <v>1005</v>
      </c>
      <c r="BO19" s="178">
        <v>50.05</v>
      </c>
      <c r="BP19" s="179">
        <v>0</v>
      </c>
      <c r="BQ19" s="185">
        <v>0</v>
      </c>
      <c r="BR19" s="185">
        <v>0</v>
      </c>
      <c r="BS19" s="49">
        <f t="shared" si="13"/>
        <v>0</v>
      </c>
      <c r="BT19" s="174">
        <v>0</v>
      </c>
      <c r="BU19" s="174">
        <v>0</v>
      </c>
      <c r="BV19" s="51">
        <f t="shared" si="14"/>
        <v>0</v>
      </c>
      <c r="BW19" s="174">
        <v>0</v>
      </c>
      <c r="BX19" s="176">
        <v>0</v>
      </c>
      <c r="BY19" s="176">
        <v>0</v>
      </c>
      <c r="CA19" s="176">
        <v>0</v>
      </c>
      <c r="CB19" s="176">
        <v>0</v>
      </c>
      <c r="CD19" s="176">
        <v>0</v>
      </c>
      <c r="CE19" s="176">
        <v>0</v>
      </c>
      <c r="CF19" s="176">
        <v>0</v>
      </c>
      <c r="CG19" s="176">
        <v>0</v>
      </c>
    </row>
    <row r="20" spans="1:89" ht="12.75" customHeight="1">
      <c r="A20" s="423" t="s">
        <v>80</v>
      </c>
      <c r="B20" s="24">
        <v>43480</v>
      </c>
      <c r="C20" s="25">
        <v>55.2</v>
      </c>
      <c r="D20" s="26">
        <v>0.69599999999999995</v>
      </c>
      <c r="E20" s="38">
        <v>48.1</v>
      </c>
      <c r="F20" s="27">
        <v>66</v>
      </c>
      <c r="G20" s="27">
        <v>47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9">
        <v>0</v>
      </c>
      <c r="O20" s="29">
        <v>0</v>
      </c>
      <c r="P20" s="29">
        <v>0</v>
      </c>
      <c r="Q20" s="29">
        <v>0</v>
      </c>
      <c r="R20" s="58">
        <v>3720</v>
      </c>
      <c r="S20" s="30">
        <v>0</v>
      </c>
      <c r="T20" s="30">
        <v>0</v>
      </c>
      <c r="U20" s="59">
        <v>0</v>
      </c>
      <c r="V20" s="31">
        <v>0</v>
      </c>
      <c r="W20" s="27">
        <v>44</v>
      </c>
      <c r="X20" s="27">
        <v>0</v>
      </c>
      <c r="Y20" s="27">
        <v>48</v>
      </c>
      <c r="Z20" s="27">
        <v>0</v>
      </c>
      <c r="AA20" s="27">
        <v>60</v>
      </c>
      <c r="AB20" s="27">
        <v>0</v>
      </c>
      <c r="AC20" s="32">
        <v>11</v>
      </c>
      <c r="AD20" s="33">
        <f t="shared" si="0"/>
        <v>0</v>
      </c>
      <c r="AE20" s="27">
        <v>0</v>
      </c>
      <c r="AF20" s="34" t="str">
        <f t="shared" si="1"/>
        <v>no data</v>
      </c>
      <c r="AG20" s="35">
        <f t="shared" si="2"/>
        <v>155</v>
      </c>
      <c r="AH20" s="34" t="str">
        <f t="shared" si="3"/>
        <v>no data</v>
      </c>
      <c r="AI20" s="36">
        <f t="shared" si="4"/>
        <v>1</v>
      </c>
      <c r="AJ20" s="37" t="str">
        <f t="shared" si="5"/>
        <v>no data</v>
      </c>
      <c r="AK20" s="216">
        <v>0</v>
      </c>
      <c r="AL20" s="220">
        <v>0</v>
      </c>
      <c r="AM20" s="38">
        <f t="shared" si="6"/>
        <v>0</v>
      </c>
      <c r="AN20" s="216">
        <v>0</v>
      </c>
      <c r="AO20" s="213">
        <v>0</v>
      </c>
      <c r="AP20" s="39">
        <f t="shared" si="7"/>
        <v>0</v>
      </c>
      <c r="AQ20" s="199" t="str">
        <f t="shared" si="8"/>
        <v>no data</v>
      </c>
      <c r="AR20" s="196">
        <f t="shared" si="9"/>
        <v>0</v>
      </c>
      <c r="AS20" s="13"/>
      <c r="AT20" s="27">
        <v>0</v>
      </c>
      <c r="AU20" s="40">
        <v>0</v>
      </c>
      <c r="AV20" s="40">
        <v>0</v>
      </c>
      <c r="AW20" s="27">
        <v>0</v>
      </c>
      <c r="AX20" s="40">
        <v>0</v>
      </c>
      <c r="AY20" s="27">
        <v>0</v>
      </c>
      <c r="AZ20" s="27">
        <v>11</v>
      </c>
      <c r="BA20" s="4"/>
      <c r="BB20" s="52">
        <v>0</v>
      </c>
      <c r="BC20" s="52">
        <v>0</v>
      </c>
      <c r="BD20" s="52">
        <v>0</v>
      </c>
      <c r="BE20" s="41">
        <v>0</v>
      </c>
      <c r="BF20" s="41" t="str">
        <f t="shared" si="11"/>
        <v>no data</v>
      </c>
      <c r="BG20" s="60">
        <f t="shared" si="12"/>
        <v>0</v>
      </c>
      <c r="BH20" s="61">
        <v>0</v>
      </c>
      <c r="BI20" s="62">
        <v>0</v>
      </c>
      <c r="BJ20" s="42">
        <v>0</v>
      </c>
      <c r="BK20" s="41">
        <v>0</v>
      </c>
      <c r="BL20" s="41">
        <v>0</v>
      </c>
      <c r="BM20" s="41">
        <v>0</v>
      </c>
      <c r="BN20" s="63">
        <v>1002</v>
      </c>
      <c r="BO20" s="63">
        <v>50.04</v>
      </c>
      <c r="BP20" s="64">
        <v>0</v>
      </c>
      <c r="BQ20" s="42">
        <v>0</v>
      </c>
      <c r="BR20" s="42">
        <v>0</v>
      </c>
      <c r="BS20" s="49">
        <f t="shared" si="13"/>
        <v>0</v>
      </c>
      <c r="BT20" s="41">
        <v>0</v>
      </c>
      <c r="BU20" s="41">
        <v>0</v>
      </c>
      <c r="BV20" s="51">
        <f t="shared" si="14"/>
        <v>0</v>
      </c>
      <c r="BW20" s="41">
        <v>0</v>
      </c>
      <c r="BX20" s="42">
        <v>0</v>
      </c>
      <c r="BY20" s="42">
        <v>0</v>
      </c>
      <c r="CA20" s="42">
        <v>0</v>
      </c>
      <c r="CB20" s="42">
        <v>0</v>
      </c>
      <c r="CD20" s="42">
        <v>0</v>
      </c>
      <c r="CE20" s="42">
        <v>0</v>
      </c>
      <c r="CF20" s="42">
        <v>0</v>
      </c>
      <c r="CG20" s="42">
        <v>0</v>
      </c>
    </row>
    <row r="21" spans="1:89">
      <c r="A21" s="424"/>
      <c r="B21" s="24">
        <v>43481</v>
      </c>
      <c r="C21" s="25">
        <v>56.3</v>
      </c>
      <c r="D21" s="26">
        <v>0.69</v>
      </c>
      <c r="E21" s="38">
        <v>48.9</v>
      </c>
      <c r="F21" s="27">
        <v>69.400000000000006</v>
      </c>
      <c r="G21" s="27">
        <v>47.4</v>
      </c>
      <c r="H21" s="27">
        <v>0</v>
      </c>
      <c r="I21" s="27">
        <v>0</v>
      </c>
      <c r="J21" s="27">
        <v>0</v>
      </c>
      <c r="K21" s="27">
        <v>0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  <c r="R21" s="58">
        <v>3719</v>
      </c>
      <c r="S21" s="30">
        <v>0</v>
      </c>
      <c r="T21" s="30">
        <v>0</v>
      </c>
      <c r="U21" s="59">
        <v>0</v>
      </c>
      <c r="V21" s="31">
        <v>0</v>
      </c>
      <c r="W21" s="27">
        <v>44</v>
      </c>
      <c r="X21" s="27">
        <v>0</v>
      </c>
      <c r="Y21" s="27">
        <v>48</v>
      </c>
      <c r="Z21" s="27">
        <v>0</v>
      </c>
      <c r="AA21" s="27">
        <v>60</v>
      </c>
      <c r="AB21" s="27">
        <v>0</v>
      </c>
      <c r="AC21" s="32">
        <f>V21-U21+AZ21</f>
        <v>9</v>
      </c>
      <c r="AD21" s="33">
        <f t="shared" si="0"/>
        <v>0</v>
      </c>
      <c r="AE21" s="27">
        <v>0</v>
      </c>
      <c r="AF21" s="34" t="str">
        <f t="shared" si="1"/>
        <v>no data</v>
      </c>
      <c r="AG21" s="35">
        <f t="shared" si="2"/>
        <v>154.95833333333334</v>
      </c>
      <c r="AH21" s="34" t="str">
        <f t="shared" si="3"/>
        <v>no data</v>
      </c>
      <c r="AI21" s="36">
        <f t="shared" si="4"/>
        <v>1</v>
      </c>
      <c r="AJ21" s="37" t="str">
        <f t="shared" si="5"/>
        <v>no data</v>
      </c>
      <c r="AK21" s="216">
        <v>0</v>
      </c>
      <c r="AL21" s="220">
        <v>0</v>
      </c>
      <c r="AM21" s="38">
        <f t="shared" si="6"/>
        <v>0</v>
      </c>
      <c r="AN21" s="216">
        <v>0</v>
      </c>
      <c r="AO21" s="213">
        <v>0</v>
      </c>
      <c r="AP21" s="39">
        <f t="shared" si="7"/>
        <v>0</v>
      </c>
      <c r="AQ21" s="199" t="str">
        <f t="shared" si="8"/>
        <v>no data</v>
      </c>
      <c r="AR21" s="196">
        <f t="shared" si="9"/>
        <v>0</v>
      </c>
      <c r="AS21" s="13"/>
      <c r="AT21" s="27">
        <v>0</v>
      </c>
      <c r="AU21" s="40">
        <v>0</v>
      </c>
      <c r="AV21" s="40">
        <v>0</v>
      </c>
      <c r="AW21" s="27">
        <v>0</v>
      </c>
      <c r="AX21" s="40">
        <v>0</v>
      </c>
      <c r="AY21" s="27">
        <v>0</v>
      </c>
      <c r="AZ21" s="27">
        <v>9</v>
      </c>
      <c r="BA21" s="4"/>
      <c r="BB21" s="52">
        <v>0</v>
      </c>
      <c r="BC21" s="52">
        <v>0</v>
      </c>
      <c r="BD21" s="52">
        <v>0</v>
      </c>
      <c r="BE21" s="41">
        <f t="shared" si="10"/>
        <v>0</v>
      </c>
      <c r="BF21" s="41" t="str">
        <f t="shared" si="11"/>
        <v>no data</v>
      </c>
      <c r="BG21" s="60">
        <f t="shared" si="12"/>
        <v>0</v>
      </c>
      <c r="BH21" s="43">
        <v>0</v>
      </c>
      <c r="BI21" s="44">
        <v>0</v>
      </c>
      <c r="BJ21" s="45">
        <v>0</v>
      </c>
      <c r="BK21" s="47">
        <v>0</v>
      </c>
      <c r="BL21" s="47">
        <v>0</v>
      </c>
      <c r="BM21" s="47">
        <v>0</v>
      </c>
      <c r="BN21" s="47">
        <v>1001</v>
      </c>
      <c r="BO21" s="45">
        <v>50.03</v>
      </c>
      <c r="BP21" s="48">
        <v>0</v>
      </c>
      <c r="BQ21" s="42">
        <v>0</v>
      </c>
      <c r="BR21" s="42">
        <v>0</v>
      </c>
      <c r="BS21" s="49">
        <f t="shared" si="13"/>
        <v>0</v>
      </c>
      <c r="BT21" s="41">
        <v>0</v>
      </c>
      <c r="BU21" s="41">
        <v>0</v>
      </c>
      <c r="BV21" s="51">
        <f t="shared" si="14"/>
        <v>0</v>
      </c>
      <c r="BW21" s="41">
        <f t="shared" si="15"/>
        <v>0</v>
      </c>
      <c r="BX21" s="42">
        <v>0</v>
      </c>
      <c r="BY21" s="42">
        <v>0</v>
      </c>
      <c r="CA21" s="42">
        <v>0</v>
      </c>
      <c r="CB21" s="42">
        <v>0</v>
      </c>
      <c r="CD21" s="42">
        <v>0</v>
      </c>
      <c r="CE21" s="42">
        <v>0</v>
      </c>
      <c r="CF21" s="42">
        <v>0</v>
      </c>
      <c r="CG21" s="42">
        <v>0</v>
      </c>
    </row>
    <row r="22" spans="1:89">
      <c r="A22" s="424"/>
      <c r="B22" s="24">
        <v>43482</v>
      </c>
      <c r="C22" s="25">
        <v>55.6</v>
      </c>
      <c r="D22" s="26">
        <v>0.70499999999999996</v>
      </c>
      <c r="E22" s="38">
        <v>48.3</v>
      </c>
      <c r="F22" s="27">
        <v>73.8</v>
      </c>
      <c r="G22" s="27">
        <v>45.3</v>
      </c>
      <c r="H22" s="27">
        <v>0</v>
      </c>
      <c r="I22" s="27">
        <v>0</v>
      </c>
      <c r="J22" s="27">
        <v>0</v>
      </c>
      <c r="K22" s="27">
        <v>0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29">
        <v>0</v>
      </c>
      <c r="R22" s="58">
        <v>3720</v>
      </c>
      <c r="S22" s="30">
        <v>0</v>
      </c>
      <c r="T22" s="30">
        <v>0</v>
      </c>
      <c r="U22" s="65">
        <v>0</v>
      </c>
      <c r="V22" s="31">
        <v>0</v>
      </c>
      <c r="W22" s="27">
        <v>44</v>
      </c>
      <c r="X22" s="27">
        <v>0</v>
      </c>
      <c r="Y22" s="27">
        <v>48</v>
      </c>
      <c r="Z22" s="27">
        <v>0</v>
      </c>
      <c r="AA22" s="27">
        <v>60</v>
      </c>
      <c r="AB22" s="27">
        <v>0</v>
      </c>
      <c r="AC22" s="32">
        <v>8</v>
      </c>
      <c r="AD22" s="33">
        <f t="shared" si="0"/>
        <v>0</v>
      </c>
      <c r="AE22" s="27">
        <v>0</v>
      </c>
      <c r="AF22" s="34" t="str">
        <f t="shared" si="1"/>
        <v>no data</v>
      </c>
      <c r="AG22" s="35">
        <f t="shared" si="2"/>
        <v>155</v>
      </c>
      <c r="AH22" s="34" t="str">
        <f t="shared" si="3"/>
        <v>no data</v>
      </c>
      <c r="AI22" s="36">
        <f t="shared" si="4"/>
        <v>1</v>
      </c>
      <c r="AJ22" s="37" t="str">
        <f t="shared" si="5"/>
        <v>no data</v>
      </c>
      <c r="AK22" s="215">
        <v>0</v>
      </c>
      <c r="AL22" s="219">
        <v>0</v>
      </c>
      <c r="AM22" s="38">
        <f t="shared" si="6"/>
        <v>0</v>
      </c>
      <c r="AN22" s="215">
        <v>0</v>
      </c>
      <c r="AO22" s="212">
        <v>0</v>
      </c>
      <c r="AP22" s="39">
        <f t="shared" si="7"/>
        <v>0</v>
      </c>
      <c r="AQ22" s="199" t="str">
        <f t="shared" si="8"/>
        <v>no data</v>
      </c>
      <c r="AR22" s="196">
        <f t="shared" si="9"/>
        <v>0</v>
      </c>
      <c r="AS22" s="13"/>
      <c r="AT22" s="27">
        <v>0</v>
      </c>
      <c r="AU22" s="40">
        <v>0</v>
      </c>
      <c r="AV22" s="40">
        <v>0</v>
      </c>
      <c r="AW22" s="27">
        <v>0</v>
      </c>
      <c r="AX22" s="40">
        <v>0</v>
      </c>
      <c r="AY22" s="27">
        <v>0</v>
      </c>
      <c r="AZ22" s="27">
        <v>9</v>
      </c>
      <c r="BA22" s="4"/>
      <c r="BB22" s="52">
        <v>0</v>
      </c>
      <c r="BC22" s="52">
        <v>0</v>
      </c>
      <c r="BD22" s="52">
        <v>0</v>
      </c>
      <c r="BE22" s="41">
        <f t="shared" si="10"/>
        <v>0</v>
      </c>
      <c r="BF22" s="41" t="str">
        <f t="shared" si="11"/>
        <v>no data</v>
      </c>
      <c r="BG22" s="60">
        <f t="shared" si="12"/>
        <v>0</v>
      </c>
      <c r="BH22" s="43">
        <v>0</v>
      </c>
      <c r="BI22" s="44">
        <v>0</v>
      </c>
      <c r="BJ22" s="45">
        <v>0</v>
      </c>
      <c r="BK22" s="47">
        <v>0</v>
      </c>
      <c r="BL22" s="47">
        <v>0</v>
      </c>
      <c r="BM22" s="47">
        <v>0</v>
      </c>
      <c r="BN22" s="66">
        <v>1002</v>
      </c>
      <c r="BO22" s="45">
        <v>50</v>
      </c>
      <c r="BP22" s="48">
        <v>0</v>
      </c>
      <c r="BQ22" s="42">
        <v>0</v>
      </c>
      <c r="BR22" s="42">
        <v>0</v>
      </c>
      <c r="BS22" s="49">
        <f t="shared" si="13"/>
        <v>0</v>
      </c>
      <c r="BT22" s="41">
        <v>0</v>
      </c>
      <c r="BU22" s="41">
        <v>0</v>
      </c>
      <c r="BV22" s="51">
        <f t="shared" si="14"/>
        <v>0</v>
      </c>
      <c r="BW22" s="41">
        <f t="shared" si="15"/>
        <v>0</v>
      </c>
      <c r="BX22" s="42">
        <v>0</v>
      </c>
      <c r="BY22" s="42">
        <v>0</v>
      </c>
      <c r="CA22" s="42">
        <v>0</v>
      </c>
      <c r="CB22" s="42">
        <v>0</v>
      </c>
      <c r="CD22" s="42">
        <v>0</v>
      </c>
      <c r="CE22" s="42">
        <v>0</v>
      </c>
      <c r="CF22" s="42">
        <v>0</v>
      </c>
      <c r="CG22" s="42">
        <v>0</v>
      </c>
    </row>
    <row r="23" spans="1:89">
      <c r="A23" s="424"/>
      <c r="B23" s="24">
        <v>43483</v>
      </c>
      <c r="C23" s="25">
        <v>57.6</v>
      </c>
      <c r="D23" s="26">
        <v>0.68610000000000004</v>
      </c>
      <c r="E23" s="38">
        <v>49.88</v>
      </c>
      <c r="F23" s="27">
        <v>68</v>
      </c>
      <c r="G23" s="27">
        <v>48.5</v>
      </c>
      <c r="H23" s="27">
        <v>0</v>
      </c>
      <c r="I23" s="27">
        <v>0</v>
      </c>
      <c r="J23" s="27">
        <v>0</v>
      </c>
      <c r="K23" s="27">
        <v>0</v>
      </c>
      <c r="L23" s="29">
        <v>0</v>
      </c>
      <c r="M23" s="29">
        <v>0</v>
      </c>
      <c r="N23" s="29">
        <v>0</v>
      </c>
      <c r="O23" s="29">
        <v>0</v>
      </c>
      <c r="P23" s="29">
        <v>0</v>
      </c>
      <c r="Q23" s="29">
        <v>0</v>
      </c>
      <c r="R23" s="67">
        <v>3720</v>
      </c>
      <c r="S23" s="30">
        <v>0</v>
      </c>
      <c r="T23" s="30">
        <v>0</v>
      </c>
      <c r="U23" s="59">
        <v>0</v>
      </c>
      <c r="V23" s="31">
        <v>0</v>
      </c>
      <c r="W23" s="27">
        <v>44</v>
      </c>
      <c r="X23" s="27">
        <v>0</v>
      </c>
      <c r="Y23" s="27">
        <v>48</v>
      </c>
      <c r="Z23" s="27">
        <v>0</v>
      </c>
      <c r="AA23" s="27">
        <v>60</v>
      </c>
      <c r="AB23" s="27">
        <v>0</v>
      </c>
      <c r="AC23" s="32">
        <v>8</v>
      </c>
      <c r="AD23" s="33">
        <f t="shared" si="0"/>
        <v>0</v>
      </c>
      <c r="AE23" s="27">
        <v>0</v>
      </c>
      <c r="AF23" s="34" t="str">
        <f t="shared" si="1"/>
        <v>no data</v>
      </c>
      <c r="AG23" s="35">
        <f t="shared" si="2"/>
        <v>155</v>
      </c>
      <c r="AH23" s="34" t="str">
        <f t="shared" si="3"/>
        <v>no data</v>
      </c>
      <c r="AI23" s="36">
        <f t="shared" si="4"/>
        <v>1</v>
      </c>
      <c r="AJ23" s="37" t="str">
        <f t="shared" si="5"/>
        <v>no data</v>
      </c>
      <c r="AK23" s="215">
        <v>0</v>
      </c>
      <c r="AL23" s="219">
        <v>0</v>
      </c>
      <c r="AM23" s="38">
        <f t="shared" si="6"/>
        <v>0</v>
      </c>
      <c r="AN23" s="215">
        <v>0</v>
      </c>
      <c r="AO23" s="212">
        <v>0</v>
      </c>
      <c r="AP23" s="39">
        <f t="shared" si="7"/>
        <v>0</v>
      </c>
      <c r="AQ23" s="199" t="str">
        <f t="shared" si="8"/>
        <v>no data</v>
      </c>
      <c r="AR23" s="196">
        <f t="shared" si="9"/>
        <v>0</v>
      </c>
      <c r="AS23" s="13"/>
      <c r="AT23" s="27">
        <v>0</v>
      </c>
      <c r="AU23" s="40">
        <v>0</v>
      </c>
      <c r="AV23" s="40">
        <v>0</v>
      </c>
      <c r="AW23" s="27">
        <v>0</v>
      </c>
      <c r="AX23" s="40">
        <v>0</v>
      </c>
      <c r="AY23" s="27">
        <v>0</v>
      </c>
      <c r="AZ23" s="27">
        <v>9</v>
      </c>
      <c r="BA23" s="4"/>
      <c r="BB23" s="52">
        <v>0</v>
      </c>
      <c r="BC23" s="52">
        <v>0</v>
      </c>
      <c r="BD23" s="52">
        <v>0</v>
      </c>
      <c r="BE23" s="41">
        <f t="shared" si="10"/>
        <v>0</v>
      </c>
      <c r="BF23" s="41" t="str">
        <f t="shared" si="11"/>
        <v>no data</v>
      </c>
      <c r="BG23" s="60">
        <f t="shared" si="12"/>
        <v>0</v>
      </c>
      <c r="BH23" s="43">
        <v>0</v>
      </c>
      <c r="BI23" s="44">
        <v>0</v>
      </c>
      <c r="BJ23" s="45">
        <v>0</v>
      </c>
      <c r="BK23" s="47">
        <v>0</v>
      </c>
      <c r="BL23" s="47">
        <v>0</v>
      </c>
      <c r="BM23" s="47">
        <v>0</v>
      </c>
      <c r="BN23" s="47">
        <v>1002</v>
      </c>
      <c r="BO23" s="45">
        <v>50</v>
      </c>
      <c r="BP23" s="48">
        <v>0</v>
      </c>
      <c r="BQ23" s="42">
        <v>0</v>
      </c>
      <c r="BR23" s="42">
        <v>0</v>
      </c>
      <c r="BS23" s="49">
        <f t="shared" si="13"/>
        <v>0</v>
      </c>
      <c r="BT23" s="41">
        <v>0</v>
      </c>
      <c r="BU23" s="41">
        <v>0</v>
      </c>
      <c r="BV23" s="51">
        <f t="shared" si="14"/>
        <v>0</v>
      </c>
      <c r="BW23" s="41">
        <f t="shared" si="15"/>
        <v>0</v>
      </c>
      <c r="BX23" s="42">
        <v>0</v>
      </c>
      <c r="BY23" s="42">
        <v>0</v>
      </c>
      <c r="CA23" s="42">
        <v>0</v>
      </c>
      <c r="CB23" s="42">
        <v>0</v>
      </c>
      <c r="CD23" s="42">
        <v>0</v>
      </c>
      <c r="CE23" s="42">
        <v>0</v>
      </c>
      <c r="CF23" s="42">
        <v>0</v>
      </c>
      <c r="CG23" s="42">
        <v>0</v>
      </c>
    </row>
    <row r="24" spans="1:89">
      <c r="A24" s="424"/>
      <c r="B24" s="24">
        <v>43484</v>
      </c>
      <c r="C24" s="25">
        <v>58</v>
      </c>
      <c r="D24" s="26">
        <v>0.67</v>
      </c>
      <c r="E24" s="38">
        <v>52</v>
      </c>
      <c r="F24" s="28">
        <v>69</v>
      </c>
      <c r="G24" s="28">
        <v>52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  <c r="R24" s="67">
        <v>3720</v>
      </c>
      <c r="S24" s="68">
        <v>0</v>
      </c>
      <c r="T24" s="69">
        <v>0</v>
      </c>
      <c r="U24" s="70">
        <v>0</v>
      </c>
      <c r="V24" s="70">
        <v>0</v>
      </c>
      <c r="W24" s="28">
        <v>44</v>
      </c>
      <c r="X24" s="28">
        <v>0</v>
      </c>
      <c r="Y24" s="28">
        <v>48</v>
      </c>
      <c r="Z24" s="28">
        <v>0</v>
      </c>
      <c r="AA24" s="28">
        <v>60</v>
      </c>
      <c r="AB24" s="28">
        <v>0</v>
      </c>
      <c r="AC24" s="32">
        <v>7</v>
      </c>
      <c r="AD24" s="33">
        <f t="shared" si="0"/>
        <v>0</v>
      </c>
      <c r="AE24" s="28">
        <v>0</v>
      </c>
      <c r="AF24" s="34" t="str">
        <f t="shared" si="1"/>
        <v>no data</v>
      </c>
      <c r="AG24" s="35">
        <f t="shared" si="2"/>
        <v>155</v>
      </c>
      <c r="AH24" s="34" t="str">
        <f t="shared" si="3"/>
        <v>no data</v>
      </c>
      <c r="AI24" s="36">
        <f t="shared" si="4"/>
        <v>1</v>
      </c>
      <c r="AJ24" s="37" t="str">
        <f t="shared" si="5"/>
        <v>no data</v>
      </c>
      <c r="AK24" s="215">
        <v>0</v>
      </c>
      <c r="AL24" s="219">
        <v>0</v>
      </c>
      <c r="AM24" s="38">
        <f t="shared" si="6"/>
        <v>0</v>
      </c>
      <c r="AN24" s="215">
        <v>0</v>
      </c>
      <c r="AO24" s="212">
        <v>0</v>
      </c>
      <c r="AP24" s="39">
        <f t="shared" si="7"/>
        <v>0</v>
      </c>
      <c r="AQ24" s="199" t="str">
        <f t="shared" si="8"/>
        <v>no data</v>
      </c>
      <c r="AR24" s="196">
        <f t="shared" si="9"/>
        <v>0</v>
      </c>
      <c r="AS24" s="13"/>
      <c r="AT24" s="28">
        <v>0</v>
      </c>
      <c r="AU24" s="28">
        <v>0</v>
      </c>
      <c r="AV24" s="28">
        <v>0</v>
      </c>
      <c r="AW24" s="28">
        <v>0</v>
      </c>
      <c r="AX24" s="28">
        <v>0</v>
      </c>
      <c r="AY24" s="28">
        <v>0</v>
      </c>
      <c r="AZ24" s="28">
        <v>7</v>
      </c>
      <c r="BA24" s="4"/>
      <c r="BB24" s="52">
        <v>0</v>
      </c>
      <c r="BC24" s="52">
        <v>0</v>
      </c>
      <c r="BD24" s="52">
        <v>0</v>
      </c>
      <c r="BE24" s="41">
        <f t="shared" si="10"/>
        <v>0</v>
      </c>
      <c r="BF24" s="41" t="str">
        <f t="shared" si="11"/>
        <v>no data</v>
      </c>
      <c r="BG24" s="60">
        <f t="shared" si="12"/>
        <v>0</v>
      </c>
      <c r="BH24" s="71">
        <v>0</v>
      </c>
      <c r="BI24" s="71">
        <v>0</v>
      </c>
      <c r="BJ24" s="72">
        <v>0</v>
      </c>
      <c r="BK24" s="72">
        <v>0</v>
      </c>
      <c r="BL24" s="72">
        <v>0</v>
      </c>
      <c r="BM24" s="72">
        <v>0</v>
      </c>
      <c r="BN24" s="73">
        <v>1001</v>
      </c>
      <c r="BO24" s="73">
        <v>50</v>
      </c>
      <c r="BP24" s="74">
        <v>0</v>
      </c>
      <c r="BQ24" s="54">
        <v>0</v>
      </c>
      <c r="BR24" s="54">
        <v>0</v>
      </c>
      <c r="BS24" s="49">
        <f t="shared" si="13"/>
        <v>0</v>
      </c>
      <c r="BT24" s="55">
        <v>0</v>
      </c>
      <c r="BU24" s="55">
        <v>0</v>
      </c>
      <c r="BV24" s="51">
        <f t="shared" si="14"/>
        <v>0</v>
      </c>
      <c r="BW24" s="41">
        <f t="shared" si="15"/>
        <v>0</v>
      </c>
      <c r="BX24" s="73">
        <v>0</v>
      </c>
      <c r="BY24" s="73">
        <v>0</v>
      </c>
      <c r="CA24" s="73">
        <v>0</v>
      </c>
      <c r="CB24" s="73">
        <v>0</v>
      </c>
      <c r="CD24" s="73">
        <v>0</v>
      </c>
      <c r="CE24" s="73">
        <v>0</v>
      </c>
      <c r="CF24" s="73">
        <v>0</v>
      </c>
      <c r="CG24" s="73">
        <v>0</v>
      </c>
    </row>
    <row r="25" spans="1:89">
      <c r="A25" s="424"/>
      <c r="B25" s="24">
        <v>43485</v>
      </c>
      <c r="C25" s="25">
        <v>58</v>
      </c>
      <c r="D25" s="26">
        <v>0.71</v>
      </c>
      <c r="E25" s="38">
        <v>52</v>
      </c>
      <c r="F25" s="75">
        <v>67</v>
      </c>
      <c r="G25" s="75">
        <v>54</v>
      </c>
      <c r="H25" s="27">
        <v>0</v>
      </c>
      <c r="I25" s="27">
        <v>0</v>
      </c>
      <c r="J25" s="27">
        <v>0</v>
      </c>
      <c r="K25" s="27">
        <v>0</v>
      </c>
      <c r="L25" s="29">
        <v>0</v>
      </c>
      <c r="M25" s="29">
        <v>0</v>
      </c>
      <c r="N25" s="29">
        <v>0</v>
      </c>
      <c r="O25" s="29">
        <v>0</v>
      </c>
      <c r="P25" s="29">
        <v>0</v>
      </c>
      <c r="Q25" s="29">
        <v>0</v>
      </c>
      <c r="R25" s="67">
        <v>3720</v>
      </c>
      <c r="S25" s="68">
        <v>0</v>
      </c>
      <c r="T25" s="76">
        <v>0</v>
      </c>
      <c r="U25" s="31">
        <v>0</v>
      </c>
      <c r="V25" s="31">
        <v>0</v>
      </c>
      <c r="W25" s="27">
        <v>44</v>
      </c>
      <c r="X25" s="27">
        <v>0</v>
      </c>
      <c r="Y25" s="27">
        <v>48</v>
      </c>
      <c r="Z25" s="27">
        <v>0</v>
      </c>
      <c r="AA25" s="27">
        <v>60</v>
      </c>
      <c r="AB25" s="27">
        <v>0</v>
      </c>
      <c r="AC25" s="32">
        <v>7</v>
      </c>
      <c r="AD25" s="33">
        <f t="shared" si="0"/>
        <v>0</v>
      </c>
      <c r="AE25" s="28">
        <v>0</v>
      </c>
      <c r="AF25" s="34" t="str">
        <f t="shared" si="1"/>
        <v>no data</v>
      </c>
      <c r="AG25" s="35">
        <f t="shared" si="2"/>
        <v>155</v>
      </c>
      <c r="AH25" s="34" t="str">
        <f t="shared" si="3"/>
        <v>no data</v>
      </c>
      <c r="AI25" s="36">
        <f t="shared" si="4"/>
        <v>1</v>
      </c>
      <c r="AJ25" s="37" t="str">
        <f t="shared" si="5"/>
        <v>no data</v>
      </c>
      <c r="AK25" s="215">
        <v>0</v>
      </c>
      <c r="AL25" s="219">
        <v>0</v>
      </c>
      <c r="AM25" s="38">
        <f t="shared" si="6"/>
        <v>0</v>
      </c>
      <c r="AN25" s="215">
        <v>0</v>
      </c>
      <c r="AO25" s="212">
        <v>0</v>
      </c>
      <c r="AP25" s="39">
        <f t="shared" si="7"/>
        <v>0</v>
      </c>
      <c r="AQ25" s="199" t="str">
        <f t="shared" si="8"/>
        <v>no data</v>
      </c>
      <c r="AR25" s="196">
        <f t="shared" si="9"/>
        <v>0</v>
      </c>
      <c r="AS25" s="13"/>
      <c r="AT25" s="27">
        <v>0</v>
      </c>
      <c r="AU25" s="40">
        <v>0</v>
      </c>
      <c r="AV25" s="40">
        <v>0</v>
      </c>
      <c r="AW25" s="27">
        <v>0</v>
      </c>
      <c r="AX25" s="40">
        <v>0</v>
      </c>
      <c r="AY25" s="27">
        <v>0</v>
      </c>
      <c r="AZ25" s="27">
        <v>8</v>
      </c>
      <c r="BA25" s="4"/>
      <c r="BB25" s="52">
        <v>0</v>
      </c>
      <c r="BC25" s="52">
        <v>0</v>
      </c>
      <c r="BD25" s="52">
        <v>0</v>
      </c>
      <c r="BE25" s="41">
        <v>0</v>
      </c>
      <c r="BF25" s="41" t="str">
        <f t="shared" si="11"/>
        <v>no data</v>
      </c>
      <c r="BG25" s="60">
        <f t="shared" si="12"/>
        <v>0</v>
      </c>
      <c r="BH25" s="43">
        <v>0</v>
      </c>
      <c r="BI25" s="44">
        <v>0</v>
      </c>
      <c r="BJ25" s="45">
        <v>0</v>
      </c>
      <c r="BK25" s="47">
        <v>0</v>
      </c>
      <c r="BL25" s="47">
        <v>0</v>
      </c>
      <c r="BM25" s="47">
        <v>0</v>
      </c>
      <c r="BN25" s="47">
        <v>1000.1</v>
      </c>
      <c r="BO25" s="45">
        <v>50</v>
      </c>
      <c r="BP25" s="48">
        <v>0</v>
      </c>
      <c r="BQ25" s="54">
        <v>0</v>
      </c>
      <c r="BR25" s="54">
        <v>0</v>
      </c>
      <c r="BS25" s="49">
        <f t="shared" si="13"/>
        <v>0</v>
      </c>
      <c r="BT25" s="55">
        <v>0</v>
      </c>
      <c r="BU25" s="55">
        <v>0</v>
      </c>
      <c r="BV25" s="51">
        <f t="shared" si="14"/>
        <v>0</v>
      </c>
      <c r="BW25" s="41">
        <v>0</v>
      </c>
      <c r="BX25" s="42">
        <v>0</v>
      </c>
      <c r="BY25" s="42">
        <v>0</v>
      </c>
      <c r="CA25" s="42">
        <v>0</v>
      </c>
      <c r="CB25" s="42">
        <v>0</v>
      </c>
      <c r="CD25" s="42">
        <v>0</v>
      </c>
      <c r="CE25" s="42">
        <v>0</v>
      </c>
      <c r="CF25" s="42">
        <v>0</v>
      </c>
      <c r="CG25" s="42">
        <v>0</v>
      </c>
    </row>
    <row r="26" spans="1:89">
      <c r="A26" s="425"/>
      <c r="B26" s="24">
        <v>43486</v>
      </c>
      <c r="C26" s="25">
        <v>54.8</v>
      </c>
      <c r="D26" s="26">
        <v>0.81</v>
      </c>
      <c r="E26" s="38">
        <v>51.6</v>
      </c>
      <c r="F26" s="28">
        <v>60</v>
      </c>
      <c r="G26" s="28">
        <v>50</v>
      </c>
      <c r="H26" s="27">
        <v>0</v>
      </c>
      <c r="I26" s="27">
        <v>0</v>
      </c>
      <c r="J26" s="27">
        <v>0</v>
      </c>
      <c r="K26" s="27">
        <v>0</v>
      </c>
      <c r="L26" s="29">
        <v>0</v>
      </c>
      <c r="M26" s="29">
        <v>0</v>
      </c>
      <c r="N26" s="29">
        <v>0</v>
      </c>
      <c r="O26" s="29">
        <v>0</v>
      </c>
      <c r="P26" s="29">
        <v>0</v>
      </c>
      <c r="Q26" s="29">
        <v>0</v>
      </c>
      <c r="R26" s="67">
        <v>3720</v>
      </c>
      <c r="S26" s="68">
        <v>0</v>
      </c>
      <c r="T26" s="76">
        <v>0</v>
      </c>
      <c r="U26" s="31">
        <v>0</v>
      </c>
      <c r="V26" s="31">
        <v>0</v>
      </c>
      <c r="W26" s="27">
        <v>44</v>
      </c>
      <c r="X26" s="28">
        <v>0</v>
      </c>
      <c r="Y26" s="28">
        <v>48</v>
      </c>
      <c r="Z26" s="28">
        <v>0</v>
      </c>
      <c r="AA26" s="28">
        <v>60</v>
      </c>
      <c r="AB26" s="28">
        <v>0</v>
      </c>
      <c r="AC26" s="32">
        <v>9</v>
      </c>
      <c r="AD26" s="33">
        <f t="shared" si="0"/>
        <v>0</v>
      </c>
      <c r="AE26" s="28">
        <v>0</v>
      </c>
      <c r="AF26" s="34" t="str">
        <f t="shared" si="1"/>
        <v>no data</v>
      </c>
      <c r="AG26" s="35">
        <f t="shared" si="2"/>
        <v>155</v>
      </c>
      <c r="AH26" s="34" t="str">
        <f t="shared" si="3"/>
        <v>no data</v>
      </c>
      <c r="AI26" s="36">
        <f t="shared" si="4"/>
        <v>1</v>
      </c>
      <c r="AJ26" s="37" t="str">
        <f t="shared" si="5"/>
        <v>no data</v>
      </c>
      <c r="AK26" s="215">
        <v>0</v>
      </c>
      <c r="AL26" s="219">
        <v>0</v>
      </c>
      <c r="AM26" s="38">
        <f t="shared" si="6"/>
        <v>0</v>
      </c>
      <c r="AN26" s="215">
        <v>0</v>
      </c>
      <c r="AO26" s="212">
        <v>0</v>
      </c>
      <c r="AP26" s="39">
        <f t="shared" si="7"/>
        <v>0</v>
      </c>
      <c r="AQ26" s="199" t="str">
        <f t="shared" si="8"/>
        <v>no data</v>
      </c>
      <c r="AR26" s="196">
        <f t="shared" si="9"/>
        <v>0</v>
      </c>
      <c r="AS26" s="13"/>
      <c r="AT26" s="27">
        <v>0</v>
      </c>
      <c r="AU26" s="40">
        <v>0</v>
      </c>
      <c r="AV26" s="40">
        <v>0</v>
      </c>
      <c r="AW26" s="27">
        <v>0</v>
      </c>
      <c r="AX26" s="40">
        <v>0</v>
      </c>
      <c r="AY26" s="27">
        <v>0</v>
      </c>
      <c r="AZ26" s="27">
        <v>9</v>
      </c>
      <c r="BA26" s="4"/>
      <c r="BB26" s="52">
        <v>0</v>
      </c>
      <c r="BC26" s="52">
        <v>0</v>
      </c>
      <c r="BD26" s="52">
        <v>0</v>
      </c>
      <c r="BE26" s="41">
        <f t="shared" si="10"/>
        <v>0</v>
      </c>
      <c r="BF26" s="41" t="str">
        <f t="shared" si="11"/>
        <v>no data</v>
      </c>
      <c r="BG26" s="60">
        <f t="shared" si="12"/>
        <v>0</v>
      </c>
      <c r="BH26" s="43">
        <v>0</v>
      </c>
      <c r="BI26" s="44">
        <v>0</v>
      </c>
      <c r="BJ26" s="45">
        <v>0</v>
      </c>
      <c r="BK26" s="47">
        <v>0</v>
      </c>
      <c r="BL26" s="47">
        <v>0</v>
      </c>
      <c r="BM26" s="47">
        <v>0</v>
      </c>
      <c r="BN26" s="47">
        <v>997.3</v>
      </c>
      <c r="BO26" s="45">
        <v>50</v>
      </c>
      <c r="BP26" s="48">
        <v>0</v>
      </c>
      <c r="BQ26" s="54">
        <v>0</v>
      </c>
      <c r="BR26" s="54">
        <v>0</v>
      </c>
      <c r="BS26" s="49">
        <f t="shared" si="13"/>
        <v>0</v>
      </c>
      <c r="BT26" s="55">
        <v>0</v>
      </c>
      <c r="BU26" s="55">
        <v>0</v>
      </c>
      <c r="BV26" s="51">
        <f t="shared" si="14"/>
        <v>0</v>
      </c>
      <c r="BW26" s="41">
        <f t="shared" si="15"/>
        <v>0</v>
      </c>
      <c r="BX26" s="42">
        <v>0</v>
      </c>
      <c r="BY26" s="42">
        <v>0</v>
      </c>
      <c r="CA26" s="42">
        <v>0</v>
      </c>
      <c r="CB26" s="42">
        <v>0</v>
      </c>
      <c r="CD26" s="42">
        <v>0</v>
      </c>
      <c r="CE26" s="42">
        <v>0</v>
      </c>
      <c r="CF26" s="42">
        <v>0</v>
      </c>
      <c r="CG26" s="42">
        <v>0</v>
      </c>
    </row>
    <row r="27" spans="1:89" ht="12.75" customHeight="1">
      <c r="A27" s="426" t="s">
        <v>81</v>
      </c>
      <c r="B27" s="222">
        <v>43487</v>
      </c>
      <c r="C27" s="156">
        <v>51.13</v>
      </c>
      <c r="D27" s="195">
        <v>0.8417</v>
      </c>
      <c r="E27" s="170">
        <v>48.46</v>
      </c>
      <c r="F27" s="159">
        <v>64</v>
      </c>
      <c r="G27" s="159">
        <v>45</v>
      </c>
      <c r="H27" s="159">
        <v>0</v>
      </c>
      <c r="I27" s="159">
        <v>0</v>
      </c>
      <c r="J27" s="159">
        <v>0</v>
      </c>
      <c r="K27" s="159">
        <v>0</v>
      </c>
      <c r="L27" s="187">
        <v>0</v>
      </c>
      <c r="M27" s="187">
        <v>0</v>
      </c>
      <c r="N27" s="187">
        <v>0</v>
      </c>
      <c r="O27" s="187">
        <v>0</v>
      </c>
      <c r="P27" s="187">
        <v>0</v>
      </c>
      <c r="Q27" s="187">
        <v>0</v>
      </c>
      <c r="R27" s="188">
        <v>3720</v>
      </c>
      <c r="S27" s="189">
        <v>0</v>
      </c>
      <c r="T27" s="189">
        <v>0</v>
      </c>
      <c r="U27" s="163">
        <v>0</v>
      </c>
      <c r="V27" s="163">
        <v>0</v>
      </c>
      <c r="W27" s="159">
        <v>44</v>
      </c>
      <c r="X27" s="159">
        <v>0</v>
      </c>
      <c r="Y27" s="159">
        <v>48</v>
      </c>
      <c r="Z27" s="159">
        <v>0</v>
      </c>
      <c r="AA27" s="159">
        <v>60</v>
      </c>
      <c r="AB27" s="159">
        <v>0</v>
      </c>
      <c r="AC27" s="164">
        <v>8</v>
      </c>
      <c r="AD27" s="165">
        <f t="shared" si="0"/>
        <v>0</v>
      </c>
      <c r="AE27" s="159">
        <v>0</v>
      </c>
      <c r="AF27" s="166" t="str">
        <f t="shared" si="1"/>
        <v>no data</v>
      </c>
      <c r="AG27" s="167">
        <f t="shared" si="2"/>
        <v>155</v>
      </c>
      <c r="AH27" s="166" t="str">
        <f t="shared" si="3"/>
        <v>no data</v>
      </c>
      <c r="AI27" s="168">
        <f t="shared" si="4"/>
        <v>1</v>
      </c>
      <c r="AJ27" s="169" t="str">
        <f t="shared" si="5"/>
        <v>no data</v>
      </c>
      <c r="AK27" s="223">
        <v>0</v>
      </c>
      <c r="AL27" s="224">
        <v>0</v>
      </c>
      <c r="AM27" s="170">
        <f t="shared" si="6"/>
        <v>0</v>
      </c>
      <c r="AN27" s="223">
        <v>0</v>
      </c>
      <c r="AO27" s="225">
        <v>0</v>
      </c>
      <c r="AP27" s="171">
        <f t="shared" si="7"/>
        <v>0</v>
      </c>
      <c r="AQ27" s="200" t="str">
        <f t="shared" si="8"/>
        <v>no data</v>
      </c>
      <c r="AR27" s="197">
        <f t="shared" si="9"/>
        <v>0</v>
      </c>
      <c r="AS27" s="13"/>
      <c r="AT27" s="158">
        <v>0</v>
      </c>
      <c r="AU27" s="173">
        <v>0</v>
      </c>
      <c r="AV27" s="173">
        <v>0</v>
      </c>
      <c r="AW27" s="158">
        <v>0</v>
      </c>
      <c r="AX27" s="173">
        <v>0</v>
      </c>
      <c r="AY27" s="158">
        <v>0</v>
      </c>
      <c r="AZ27" s="158">
        <v>9</v>
      </c>
      <c r="BA27" s="4"/>
      <c r="BB27" s="174">
        <v>0</v>
      </c>
      <c r="BC27" s="174">
        <v>0</v>
      </c>
      <c r="BD27" s="174">
        <v>0</v>
      </c>
      <c r="BE27" s="174">
        <v>0</v>
      </c>
      <c r="BF27" s="174" t="str">
        <f t="shared" si="11"/>
        <v>no data</v>
      </c>
      <c r="BG27" s="176">
        <f t="shared" si="12"/>
        <v>0</v>
      </c>
      <c r="BH27" s="190">
        <v>0</v>
      </c>
      <c r="BI27" s="154">
        <v>0</v>
      </c>
      <c r="BJ27" s="180">
        <v>0</v>
      </c>
      <c r="BK27" s="191">
        <v>0</v>
      </c>
      <c r="BL27" s="191">
        <v>0</v>
      </c>
      <c r="BM27" s="191">
        <v>0</v>
      </c>
      <c r="BN27" s="191">
        <v>1003</v>
      </c>
      <c r="BO27" s="191">
        <v>50.1</v>
      </c>
      <c r="BP27" s="192">
        <v>0</v>
      </c>
      <c r="BQ27" s="193">
        <v>0</v>
      </c>
      <c r="BR27" s="193">
        <v>0</v>
      </c>
      <c r="BS27" s="49">
        <f t="shared" si="13"/>
        <v>0</v>
      </c>
      <c r="BT27" s="193">
        <v>0</v>
      </c>
      <c r="BU27" s="193">
        <v>0</v>
      </c>
      <c r="BV27" s="51">
        <f t="shared" si="14"/>
        <v>0</v>
      </c>
      <c r="BW27" s="174">
        <v>0</v>
      </c>
      <c r="BX27" s="176">
        <v>0</v>
      </c>
      <c r="BY27" s="176">
        <v>0</v>
      </c>
      <c r="CA27" s="176">
        <v>0</v>
      </c>
      <c r="CB27" s="176">
        <v>0</v>
      </c>
      <c r="CD27" s="176">
        <v>0</v>
      </c>
      <c r="CE27" s="176">
        <v>0</v>
      </c>
      <c r="CF27" s="176">
        <v>0</v>
      </c>
      <c r="CG27" s="176">
        <v>0</v>
      </c>
    </row>
    <row r="28" spans="1:89">
      <c r="A28" s="427"/>
      <c r="B28" s="222">
        <v>43488</v>
      </c>
      <c r="C28" s="156">
        <v>50.1</v>
      </c>
      <c r="D28" s="195">
        <v>0.873</v>
      </c>
      <c r="E28" s="170">
        <v>48.08</v>
      </c>
      <c r="F28" s="159">
        <v>56</v>
      </c>
      <c r="G28" s="159">
        <v>45</v>
      </c>
      <c r="H28" s="159">
        <v>0</v>
      </c>
      <c r="I28" s="159">
        <v>0</v>
      </c>
      <c r="J28" s="159">
        <v>0</v>
      </c>
      <c r="K28" s="159">
        <v>0</v>
      </c>
      <c r="L28" s="187">
        <v>0</v>
      </c>
      <c r="M28" s="187">
        <v>0</v>
      </c>
      <c r="N28" s="187">
        <v>0</v>
      </c>
      <c r="O28" s="187">
        <v>0</v>
      </c>
      <c r="P28" s="187">
        <v>0</v>
      </c>
      <c r="Q28" s="187">
        <v>0</v>
      </c>
      <c r="R28" s="188">
        <v>3720</v>
      </c>
      <c r="S28" s="162">
        <v>0</v>
      </c>
      <c r="T28" s="162">
        <v>0</v>
      </c>
      <c r="U28" s="163">
        <v>0</v>
      </c>
      <c r="V28" s="163">
        <v>0</v>
      </c>
      <c r="W28" s="159">
        <v>44</v>
      </c>
      <c r="X28" s="159">
        <v>0</v>
      </c>
      <c r="Y28" s="159">
        <v>48</v>
      </c>
      <c r="Z28" s="159">
        <v>0</v>
      </c>
      <c r="AA28" s="159">
        <v>60</v>
      </c>
      <c r="AB28" s="159">
        <v>0</v>
      </c>
      <c r="AC28" s="164">
        <v>9</v>
      </c>
      <c r="AD28" s="165">
        <f t="shared" si="0"/>
        <v>0</v>
      </c>
      <c r="AE28" s="159">
        <v>0</v>
      </c>
      <c r="AF28" s="166" t="str">
        <f t="shared" si="1"/>
        <v>no data</v>
      </c>
      <c r="AG28" s="167">
        <f t="shared" si="2"/>
        <v>155</v>
      </c>
      <c r="AH28" s="166" t="str">
        <f t="shared" si="3"/>
        <v>no data</v>
      </c>
      <c r="AI28" s="168">
        <f t="shared" si="4"/>
        <v>1</v>
      </c>
      <c r="AJ28" s="169" t="str">
        <f t="shared" si="5"/>
        <v>no data</v>
      </c>
      <c r="AK28" s="223">
        <v>0</v>
      </c>
      <c r="AL28" s="224">
        <v>0</v>
      </c>
      <c r="AM28" s="170">
        <f t="shared" si="6"/>
        <v>0</v>
      </c>
      <c r="AN28" s="223">
        <v>0</v>
      </c>
      <c r="AO28" s="225">
        <v>0</v>
      </c>
      <c r="AP28" s="171">
        <f t="shared" si="7"/>
        <v>0</v>
      </c>
      <c r="AQ28" s="200" t="str">
        <f t="shared" si="8"/>
        <v>no data</v>
      </c>
      <c r="AR28" s="197">
        <f t="shared" si="9"/>
        <v>0</v>
      </c>
      <c r="AS28" s="13"/>
      <c r="AT28" s="158">
        <v>0</v>
      </c>
      <c r="AU28" s="173">
        <v>0</v>
      </c>
      <c r="AV28" s="158">
        <v>0</v>
      </c>
      <c r="AW28" s="158">
        <v>0</v>
      </c>
      <c r="AX28" s="173">
        <v>0</v>
      </c>
      <c r="AY28" s="158">
        <v>0</v>
      </c>
      <c r="AZ28" s="158">
        <v>9</v>
      </c>
      <c r="BA28" s="4"/>
      <c r="BB28" s="174">
        <v>0</v>
      </c>
      <c r="BC28" s="174">
        <v>0</v>
      </c>
      <c r="BD28" s="174">
        <v>0</v>
      </c>
      <c r="BE28" s="174">
        <f t="shared" si="10"/>
        <v>0</v>
      </c>
      <c r="BF28" s="174" t="str">
        <f t="shared" si="11"/>
        <v>no data</v>
      </c>
      <c r="BG28" s="176">
        <f t="shared" si="12"/>
        <v>0</v>
      </c>
      <c r="BH28" s="190">
        <v>0</v>
      </c>
      <c r="BI28" s="154">
        <v>0</v>
      </c>
      <c r="BJ28" s="180">
        <v>0</v>
      </c>
      <c r="BK28" s="191">
        <v>0</v>
      </c>
      <c r="BL28" s="191">
        <v>0</v>
      </c>
      <c r="BM28" s="191">
        <v>0</v>
      </c>
      <c r="BN28" s="194">
        <v>1004</v>
      </c>
      <c r="BO28" s="194">
        <v>50</v>
      </c>
      <c r="BP28" s="192">
        <v>0</v>
      </c>
      <c r="BQ28" s="193">
        <v>0</v>
      </c>
      <c r="BR28" s="193">
        <v>0</v>
      </c>
      <c r="BS28" s="49">
        <f t="shared" si="13"/>
        <v>0</v>
      </c>
      <c r="BT28" s="193">
        <v>0</v>
      </c>
      <c r="BU28" s="193">
        <v>0</v>
      </c>
      <c r="BV28" s="51">
        <f t="shared" si="14"/>
        <v>0</v>
      </c>
      <c r="BW28" s="174">
        <v>0</v>
      </c>
      <c r="BX28" s="176">
        <v>0</v>
      </c>
      <c r="BY28" s="176">
        <v>0</v>
      </c>
      <c r="CA28" s="176">
        <v>0</v>
      </c>
      <c r="CB28" s="176">
        <v>0</v>
      </c>
      <c r="CD28" s="176">
        <v>0</v>
      </c>
      <c r="CE28" s="176">
        <v>0</v>
      </c>
      <c r="CF28" s="176">
        <v>0</v>
      </c>
      <c r="CG28" s="176">
        <v>0</v>
      </c>
    </row>
    <row r="29" spans="1:89">
      <c r="A29" s="427"/>
      <c r="B29" s="222">
        <v>43489</v>
      </c>
      <c r="C29" s="156">
        <v>52.6</v>
      </c>
      <c r="D29" s="195">
        <v>0.79900000000000004</v>
      </c>
      <c r="E29" s="170">
        <v>47.9</v>
      </c>
      <c r="F29" s="159">
        <v>67</v>
      </c>
      <c r="G29" s="159">
        <v>47</v>
      </c>
      <c r="H29" s="159">
        <v>0</v>
      </c>
      <c r="I29" s="159">
        <v>0</v>
      </c>
      <c r="J29" s="159">
        <v>0</v>
      </c>
      <c r="K29" s="159">
        <v>0</v>
      </c>
      <c r="L29" s="187">
        <v>0</v>
      </c>
      <c r="M29" s="187">
        <v>0</v>
      </c>
      <c r="N29" s="187">
        <v>0</v>
      </c>
      <c r="O29" s="187">
        <v>0</v>
      </c>
      <c r="P29" s="187">
        <v>0</v>
      </c>
      <c r="Q29" s="187">
        <v>0</v>
      </c>
      <c r="R29" s="188">
        <v>3720</v>
      </c>
      <c r="S29" s="162">
        <v>0</v>
      </c>
      <c r="T29" s="162">
        <v>0</v>
      </c>
      <c r="U29" s="163">
        <v>0</v>
      </c>
      <c r="V29" s="163">
        <v>0</v>
      </c>
      <c r="W29" s="159">
        <v>44</v>
      </c>
      <c r="X29" s="159">
        <v>0</v>
      </c>
      <c r="Y29" s="159">
        <v>48</v>
      </c>
      <c r="Z29" s="159">
        <v>0</v>
      </c>
      <c r="AA29" s="159">
        <v>60</v>
      </c>
      <c r="AB29" s="159">
        <v>0</v>
      </c>
      <c r="AC29" s="164">
        <v>7</v>
      </c>
      <c r="AD29" s="165">
        <f t="shared" si="0"/>
        <v>0</v>
      </c>
      <c r="AE29" s="159">
        <v>0</v>
      </c>
      <c r="AF29" s="166" t="str">
        <f t="shared" si="1"/>
        <v>no data</v>
      </c>
      <c r="AG29" s="167">
        <f t="shared" si="2"/>
        <v>155</v>
      </c>
      <c r="AH29" s="166" t="str">
        <f t="shared" si="3"/>
        <v>no data</v>
      </c>
      <c r="AI29" s="168">
        <f t="shared" si="4"/>
        <v>1</v>
      </c>
      <c r="AJ29" s="169" t="str">
        <f t="shared" si="5"/>
        <v>no data</v>
      </c>
      <c r="AK29" s="223">
        <v>0</v>
      </c>
      <c r="AL29" s="224">
        <v>0</v>
      </c>
      <c r="AM29" s="170">
        <f t="shared" si="6"/>
        <v>0</v>
      </c>
      <c r="AN29" s="223">
        <v>0</v>
      </c>
      <c r="AO29" s="225">
        <v>0</v>
      </c>
      <c r="AP29" s="171">
        <f t="shared" si="7"/>
        <v>0</v>
      </c>
      <c r="AQ29" s="200" t="str">
        <f t="shared" si="8"/>
        <v>no data</v>
      </c>
      <c r="AR29" s="197">
        <f t="shared" si="9"/>
        <v>0</v>
      </c>
      <c r="AS29" s="13"/>
      <c r="AT29" s="158">
        <v>0</v>
      </c>
      <c r="AU29" s="173">
        <v>0</v>
      </c>
      <c r="AV29" s="173">
        <v>0</v>
      </c>
      <c r="AW29" s="158">
        <v>0</v>
      </c>
      <c r="AX29" s="173">
        <v>0</v>
      </c>
      <c r="AY29" s="158">
        <v>0</v>
      </c>
      <c r="AZ29" s="158">
        <v>8</v>
      </c>
      <c r="BA29" s="4"/>
      <c r="BB29" s="174">
        <v>0</v>
      </c>
      <c r="BC29" s="174">
        <v>0</v>
      </c>
      <c r="BD29" s="174">
        <v>0</v>
      </c>
      <c r="BE29" s="174">
        <v>0</v>
      </c>
      <c r="BF29" s="174" t="str">
        <f t="shared" si="11"/>
        <v>no data</v>
      </c>
      <c r="BG29" s="176">
        <f t="shared" si="12"/>
        <v>0</v>
      </c>
      <c r="BH29" s="190">
        <v>0</v>
      </c>
      <c r="BI29" s="154">
        <v>0</v>
      </c>
      <c r="BJ29" s="180">
        <v>0</v>
      </c>
      <c r="BK29" s="191">
        <v>0</v>
      </c>
      <c r="BL29" s="191">
        <v>0</v>
      </c>
      <c r="BM29" s="191">
        <v>0</v>
      </c>
      <c r="BN29" s="194">
        <v>1004</v>
      </c>
      <c r="BO29" s="180">
        <v>50</v>
      </c>
      <c r="BP29" s="192">
        <v>0</v>
      </c>
      <c r="BQ29" s="193">
        <v>0</v>
      </c>
      <c r="BR29" s="193">
        <v>0</v>
      </c>
      <c r="BS29" s="49">
        <f t="shared" si="13"/>
        <v>0</v>
      </c>
      <c r="BT29" s="193">
        <v>0</v>
      </c>
      <c r="BU29" s="193">
        <v>0</v>
      </c>
      <c r="BV29" s="51">
        <f t="shared" si="14"/>
        <v>0</v>
      </c>
      <c r="BW29" s="174">
        <f t="shared" si="15"/>
        <v>0</v>
      </c>
      <c r="BX29" s="176">
        <v>0</v>
      </c>
      <c r="BY29" s="176">
        <v>0</v>
      </c>
      <c r="CA29" s="176">
        <v>0</v>
      </c>
      <c r="CB29" s="176">
        <v>0</v>
      </c>
      <c r="CD29" s="176">
        <v>0</v>
      </c>
      <c r="CE29" s="176">
        <v>0</v>
      </c>
      <c r="CF29" s="176">
        <v>0</v>
      </c>
      <c r="CG29" s="176">
        <v>0</v>
      </c>
      <c r="CK29">
        <v>4</v>
      </c>
    </row>
    <row r="30" spans="1:89">
      <c r="A30" s="427"/>
      <c r="B30" s="222">
        <v>43490</v>
      </c>
      <c r="C30" s="156">
        <v>52.7</v>
      </c>
      <c r="D30" s="195">
        <v>0.79300000000000004</v>
      </c>
      <c r="E30" s="170">
        <v>48.3</v>
      </c>
      <c r="F30" s="159">
        <v>65</v>
      </c>
      <c r="G30" s="159">
        <v>45</v>
      </c>
      <c r="H30" s="159">
        <v>0</v>
      </c>
      <c r="I30" s="159">
        <v>0</v>
      </c>
      <c r="J30" s="159">
        <v>0</v>
      </c>
      <c r="K30" s="159">
        <v>0</v>
      </c>
      <c r="L30" s="187">
        <v>0</v>
      </c>
      <c r="M30" s="187">
        <v>0</v>
      </c>
      <c r="N30" s="187">
        <v>0</v>
      </c>
      <c r="O30" s="187">
        <v>0</v>
      </c>
      <c r="P30" s="187">
        <v>0</v>
      </c>
      <c r="Q30" s="187">
        <v>0</v>
      </c>
      <c r="R30" s="188">
        <v>3720</v>
      </c>
      <c r="S30" s="162">
        <v>0</v>
      </c>
      <c r="T30" s="162">
        <v>0</v>
      </c>
      <c r="U30" s="163">
        <v>0</v>
      </c>
      <c r="V30" s="163">
        <v>0</v>
      </c>
      <c r="W30" s="159">
        <v>44</v>
      </c>
      <c r="X30" s="159">
        <v>0</v>
      </c>
      <c r="Y30" s="159">
        <v>48</v>
      </c>
      <c r="Z30" s="159">
        <v>0</v>
      </c>
      <c r="AA30" s="159">
        <v>60</v>
      </c>
      <c r="AB30" s="159">
        <v>0</v>
      </c>
      <c r="AC30" s="164">
        <v>6</v>
      </c>
      <c r="AD30" s="165">
        <f t="shared" si="0"/>
        <v>0</v>
      </c>
      <c r="AE30" s="159">
        <v>0</v>
      </c>
      <c r="AF30" s="166" t="str">
        <f t="shared" si="1"/>
        <v>no data</v>
      </c>
      <c r="AG30" s="167">
        <f t="shared" si="2"/>
        <v>155</v>
      </c>
      <c r="AH30" s="166" t="str">
        <f t="shared" si="3"/>
        <v>no data</v>
      </c>
      <c r="AI30" s="168">
        <f t="shared" si="4"/>
        <v>1</v>
      </c>
      <c r="AJ30" s="169" t="str">
        <f t="shared" si="5"/>
        <v>no data</v>
      </c>
      <c r="AK30" s="223">
        <v>0</v>
      </c>
      <c r="AL30" s="224">
        <v>0</v>
      </c>
      <c r="AM30" s="170">
        <f t="shared" si="6"/>
        <v>0</v>
      </c>
      <c r="AN30" s="223">
        <v>0</v>
      </c>
      <c r="AO30" s="225">
        <v>0</v>
      </c>
      <c r="AP30" s="171">
        <f t="shared" si="7"/>
        <v>0</v>
      </c>
      <c r="AQ30" s="200" t="str">
        <f t="shared" si="8"/>
        <v>no data</v>
      </c>
      <c r="AR30" s="197">
        <f t="shared" si="9"/>
        <v>0</v>
      </c>
      <c r="AS30" s="13"/>
      <c r="AT30" s="158">
        <v>0</v>
      </c>
      <c r="AU30" s="173">
        <v>0</v>
      </c>
      <c r="AV30" s="173">
        <v>0</v>
      </c>
      <c r="AW30" s="158">
        <v>0</v>
      </c>
      <c r="AX30" s="173">
        <v>0</v>
      </c>
      <c r="AY30" s="158">
        <v>0</v>
      </c>
      <c r="AZ30" s="158">
        <v>7</v>
      </c>
      <c r="BA30" s="4"/>
      <c r="BB30" s="174">
        <v>0</v>
      </c>
      <c r="BC30" s="174">
        <v>0</v>
      </c>
      <c r="BD30" s="174">
        <v>0</v>
      </c>
      <c r="BE30" s="174">
        <v>0</v>
      </c>
      <c r="BF30" s="174" t="str">
        <f t="shared" si="11"/>
        <v>no data</v>
      </c>
      <c r="BG30" s="176">
        <f t="shared" si="12"/>
        <v>0</v>
      </c>
      <c r="BH30" s="190">
        <v>0</v>
      </c>
      <c r="BI30" s="154">
        <v>0</v>
      </c>
      <c r="BJ30" s="180">
        <v>0</v>
      </c>
      <c r="BK30" s="191">
        <v>0</v>
      </c>
      <c r="BL30" s="194">
        <v>0</v>
      </c>
      <c r="BM30" s="191">
        <v>0</v>
      </c>
      <c r="BN30" s="191">
        <v>1004.4</v>
      </c>
      <c r="BO30" s="194">
        <v>50</v>
      </c>
      <c r="BP30" s="192">
        <v>0</v>
      </c>
      <c r="BQ30" s="193">
        <v>0</v>
      </c>
      <c r="BR30" s="180">
        <v>0</v>
      </c>
      <c r="BS30" s="49">
        <f t="shared" si="13"/>
        <v>0</v>
      </c>
      <c r="BT30" s="193">
        <v>0</v>
      </c>
      <c r="BU30" s="174">
        <v>0</v>
      </c>
      <c r="BV30" s="51">
        <f t="shared" si="14"/>
        <v>0</v>
      </c>
      <c r="BW30" s="174">
        <v>0</v>
      </c>
      <c r="BX30" s="176">
        <v>0</v>
      </c>
      <c r="BY30" s="176">
        <v>0</v>
      </c>
      <c r="CA30" s="176">
        <v>0</v>
      </c>
      <c r="CB30" s="176">
        <v>0</v>
      </c>
      <c r="CD30" s="176">
        <v>0</v>
      </c>
      <c r="CE30" s="176">
        <v>0</v>
      </c>
      <c r="CF30" s="176">
        <v>0</v>
      </c>
      <c r="CG30" s="176">
        <v>0</v>
      </c>
      <c r="CK30">
        <v>4.0999999999999996</v>
      </c>
    </row>
    <row r="31" spans="1:89">
      <c r="A31" s="427"/>
      <c r="B31" s="222">
        <v>43491</v>
      </c>
      <c r="C31" s="156">
        <v>49.5</v>
      </c>
      <c r="D31" s="195">
        <v>0.78500000000000003</v>
      </c>
      <c r="E31" s="170">
        <v>48</v>
      </c>
      <c r="F31" s="159">
        <v>63</v>
      </c>
      <c r="G31" s="159">
        <v>40</v>
      </c>
      <c r="H31" s="159">
        <v>0</v>
      </c>
      <c r="I31" s="159">
        <v>0</v>
      </c>
      <c r="J31" s="159">
        <v>0</v>
      </c>
      <c r="K31" s="159">
        <v>0</v>
      </c>
      <c r="L31" s="186">
        <v>0</v>
      </c>
      <c r="M31" s="186">
        <v>0</v>
      </c>
      <c r="N31" s="186">
        <v>0</v>
      </c>
      <c r="O31" s="186">
        <v>0</v>
      </c>
      <c r="P31" s="186">
        <v>0</v>
      </c>
      <c r="Q31" s="186">
        <v>0</v>
      </c>
      <c r="R31" s="188">
        <v>3720</v>
      </c>
      <c r="S31" s="162">
        <v>0</v>
      </c>
      <c r="T31" s="162">
        <v>0</v>
      </c>
      <c r="U31" s="163">
        <v>0</v>
      </c>
      <c r="V31" s="163">
        <v>0</v>
      </c>
      <c r="W31" s="159">
        <v>44</v>
      </c>
      <c r="X31" s="159">
        <v>0</v>
      </c>
      <c r="Y31" s="159">
        <v>48</v>
      </c>
      <c r="Z31" s="159">
        <v>0</v>
      </c>
      <c r="AA31" s="159">
        <v>60</v>
      </c>
      <c r="AB31" s="159">
        <v>0</v>
      </c>
      <c r="AC31" s="164">
        <v>5</v>
      </c>
      <c r="AD31" s="165">
        <f t="shared" si="0"/>
        <v>0</v>
      </c>
      <c r="AE31" s="159">
        <v>0</v>
      </c>
      <c r="AF31" s="166" t="str">
        <f t="shared" si="1"/>
        <v>no data</v>
      </c>
      <c r="AG31" s="167">
        <f t="shared" si="2"/>
        <v>155</v>
      </c>
      <c r="AH31" s="166" t="str">
        <f t="shared" si="3"/>
        <v>no data</v>
      </c>
      <c r="AI31" s="168">
        <f t="shared" si="4"/>
        <v>1</v>
      </c>
      <c r="AJ31" s="169" t="str">
        <f t="shared" si="5"/>
        <v>no data</v>
      </c>
      <c r="AK31" s="223">
        <v>0</v>
      </c>
      <c r="AL31" s="224">
        <v>0</v>
      </c>
      <c r="AM31" s="170">
        <f t="shared" si="6"/>
        <v>0</v>
      </c>
      <c r="AN31" s="223">
        <v>0</v>
      </c>
      <c r="AO31" s="225">
        <v>0</v>
      </c>
      <c r="AP31" s="171">
        <f t="shared" si="7"/>
        <v>0</v>
      </c>
      <c r="AQ31" s="200" t="str">
        <f t="shared" si="8"/>
        <v>no data</v>
      </c>
      <c r="AR31" s="197">
        <f t="shared" si="9"/>
        <v>0</v>
      </c>
      <c r="AS31" s="13"/>
      <c r="AT31" s="158">
        <v>0</v>
      </c>
      <c r="AU31" s="173">
        <v>0</v>
      </c>
      <c r="AV31" s="173">
        <v>0</v>
      </c>
      <c r="AW31" s="158">
        <v>0</v>
      </c>
      <c r="AX31" s="173">
        <v>0</v>
      </c>
      <c r="AY31" s="158">
        <v>0</v>
      </c>
      <c r="AZ31" s="158">
        <v>7</v>
      </c>
      <c r="BA31" s="4"/>
      <c r="BB31" s="174">
        <v>0</v>
      </c>
      <c r="BC31" s="174">
        <v>0</v>
      </c>
      <c r="BD31" s="174">
        <v>0</v>
      </c>
      <c r="BE31" s="174">
        <v>0</v>
      </c>
      <c r="BF31" s="174" t="str">
        <f t="shared" si="11"/>
        <v>no data</v>
      </c>
      <c r="BG31" s="176">
        <f t="shared" si="12"/>
        <v>0</v>
      </c>
      <c r="BH31" s="190">
        <v>0</v>
      </c>
      <c r="BI31" s="154">
        <v>0</v>
      </c>
      <c r="BJ31" s="180">
        <v>0</v>
      </c>
      <c r="BK31" s="191">
        <v>0</v>
      </c>
      <c r="BL31" s="191">
        <v>0</v>
      </c>
      <c r="BM31" s="191">
        <v>0</v>
      </c>
      <c r="BN31" s="191">
        <v>1007</v>
      </c>
      <c r="BO31" s="180">
        <v>50</v>
      </c>
      <c r="BP31" s="192">
        <v>0</v>
      </c>
      <c r="BQ31" s="193">
        <v>0</v>
      </c>
      <c r="BR31" s="180">
        <v>0</v>
      </c>
      <c r="BS31" s="49">
        <f t="shared" si="13"/>
        <v>0</v>
      </c>
      <c r="BT31" s="193">
        <v>0</v>
      </c>
      <c r="BU31" s="174">
        <v>0</v>
      </c>
      <c r="BV31" s="51">
        <f t="shared" si="14"/>
        <v>0</v>
      </c>
      <c r="BW31" s="174">
        <f t="shared" si="15"/>
        <v>0</v>
      </c>
      <c r="BX31" s="176">
        <v>0</v>
      </c>
      <c r="BY31" s="176">
        <v>0</v>
      </c>
      <c r="CA31" s="176">
        <v>0</v>
      </c>
      <c r="CB31" s="176">
        <v>0</v>
      </c>
      <c r="CD31" s="176">
        <v>0</v>
      </c>
      <c r="CE31" s="176">
        <v>0</v>
      </c>
      <c r="CF31" s="176">
        <v>0</v>
      </c>
      <c r="CG31" s="176">
        <v>0</v>
      </c>
      <c r="CK31">
        <v>3</v>
      </c>
    </row>
    <row r="32" spans="1:89">
      <c r="A32" s="427"/>
      <c r="B32" s="222">
        <v>43492</v>
      </c>
      <c r="C32" s="170">
        <v>55</v>
      </c>
      <c r="D32" s="195">
        <v>0.69</v>
      </c>
      <c r="E32" s="170">
        <v>47</v>
      </c>
      <c r="F32" s="158">
        <v>69</v>
      </c>
      <c r="G32" s="158">
        <v>45</v>
      </c>
      <c r="H32" s="159">
        <v>0</v>
      </c>
      <c r="I32" s="159">
        <v>0</v>
      </c>
      <c r="J32" s="159">
        <v>0</v>
      </c>
      <c r="K32" s="159">
        <v>0</v>
      </c>
      <c r="L32" s="186">
        <v>0</v>
      </c>
      <c r="M32" s="186">
        <v>0</v>
      </c>
      <c r="N32" s="186">
        <v>0</v>
      </c>
      <c r="O32" s="186">
        <v>0</v>
      </c>
      <c r="P32" s="186">
        <v>0</v>
      </c>
      <c r="Q32" s="186">
        <v>0</v>
      </c>
      <c r="R32" s="186">
        <v>3720</v>
      </c>
      <c r="S32" s="162">
        <v>0</v>
      </c>
      <c r="T32" s="162">
        <v>0</v>
      </c>
      <c r="U32" s="163">
        <v>0</v>
      </c>
      <c r="V32" s="163">
        <v>0</v>
      </c>
      <c r="W32" s="159">
        <v>44</v>
      </c>
      <c r="X32" s="159">
        <v>0</v>
      </c>
      <c r="Y32" s="159">
        <v>48</v>
      </c>
      <c r="Z32" s="159">
        <v>0</v>
      </c>
      <c r="AA32" s="159">
        <v>60</v>
      </c>
      <c r="AB32" s="159">
        <v>0</v>
      </c>
      <c r="AC32" s="164">
        <v>6</v>
      </c>
      <c r="AD32" s="165">
        <f t="shared" si="0"/>
        <v>0</v>
      </c>
      <c r="AE32" s="159">
        <v>0</v>
      </c>
      <c r="AF32" s="166" t="str">
        <f t="shared" si="1"/>
        <v>no data</v>
      </c>
      <c r="AG32" s="167">
        <f t="shared" si="2"/>
        <v>155</v>
      </c>
      <c r="AH32" s="166" t="str">
        <f t="shared" si="3"/>
        <v>no data</v>
      </c>
      <c r="AI32" s="168">
        <f t="shared" si="4"/>
        <v>1</v>
      </c>
      <c r="AJ32" s="169" t="str">
        <f t="shared" si="5"/>
        <v>no data</v>
      </c>
      <c r="AK32" s="223">
        <v>0</v>
      </c>
      <c r="AL32" s="224">
        <v>0</v>
      </c>
      <c r="AM32" s="170">
        <f t="shared" si="6"/>
        <v>0</v>
      </c>
      <c r="AN32" s="223">
        <v>0</v>
      </c>
      <c r="AO32" s="225">
        <v>0</v>
      </c>
      <c r="AP32" s="171">
        <f t="shared" si="7"/>
        <v>0</v>
      </c>
      <c r="AQ32" s="200" t="str">
        <f t="shared" si="8"/>
        <v>no data</v>
      </c>
      <c r="AR32" s="197">
        <f t="shared" si="9"/>
        <v>0</v>
      </c>
      <c r="AS32" s="13"/>
      <c r="AT32" s="158">
        <v>0</v>
      </c>
      <c r="AU32" s="173">
        <v>0</v>
      </c>
      <c r="AV32" s="158">
        <v>0</v>
      </c>
      <c r="AW32" s="158">
        <v>0</v>
      </c>
      <c r="AX32" s="173">
        <v>0</v>
      </c>
      <c r="AY32" s="158">
        <v>0</v>
      </c>
      <c r="AZ32" s="158">
        <v>7</v>
      </c>
      <c r="BA32" s="4"/>
      <c r="BB32" s="174">
        <v>0</v>
      </c>
      <c r="BC32" s="174">
        <v>0</v>
      </c>
      <c r="BD32" s="174">
        <v>0</v>
      </c>
      <c r="BE32" s="174">
        <v>0</v>
      </c>
      <c r="BF32" s="174" t="str">
        <f t="shared" si="11"/>
        <v>no data</v>
      </c>
      <c r="BG32" s="176">
        <f t="shared" si="12"/>
        <v>0</v>
      </c>
      <c r="BH32" s="190">
        <v>0</v>
      </c>
      <c r="BI32" s="154">
        <v>0</v>
      </c>
      <c r="BJ32" s="180">
        <v>0</v>
      </c>
      <c r="BK32" s="191">
        <v>0</v>
      </c>
      <c r="BL32" s="191">
        <v>0</v>
      </c>
      <c r="BM32" s="191">
        <v>0</v>
      </c>
      <c r="BN32" s="191">
        <v>1008</v>
      </c>
      <c r="BO32" s="191">
        <v>50</v>
      </c>
      <c r="BP32" s="192">
        <v>0</v>
      </c>
      <c r="BQ32" s="191">
        <v>0</v>
      </c>
      <c r="BR32" s="180">
        <v>0</v>
      </c>
      <c r="BS32" s="49">
        <f t="shared" si="13"/>
        <v>0</v>
      </c>
      <c r="BT32" s="174">
        <v>0</v>
      </c>
      <c r="BU32" s="174">
        <v>0</v>
      </c>
      <c r="BV32" s="51">
        <f t="shared" si="14"/>
        <v>0</v>
      </c>
      <c r="BW32" s="174">
        <f t="shared" si="15"/>
        <v>0</v>
      </c>
      <c r="BX32" s="176">
        <v>0</v>
      </c>
      <c r="BY32" s="176">
        <v>0</v>
      </c>
      <c r="CA32" s="176">
        <v>0</v>
      </c>
      <c r="CB32" s="176">
        <v>0.5</v>
      </c>
      <c r="CD32" s="176">
        <v>0</v>
      </c>
      <c r="CE32" s="176">
        <v>0</v>
      </c>
      <c r="CF32" s="176">
        <v>0</v>
      </c>
      <c r="CG32" s="176">
        <v>0</v>
      </c>
      <c r="CK32">
        <v>3.9</v>
      </c>
    </row>
    <row r="33" spans="1:89">
      <c r="A33" s="428"/>
      <c r="B33" s="222">
        <v>43493</v>
      </c>
      <c r="C33" s="156">
        <v>55.2</v>
      </c>
      <c r="D33" s="195">
        <v>0.66400000000000003</v>
      </c>
      <c r="E33" s="170">
        <v>46.7</v>
      </c>
      <c r="F33" s="158">
        <v>74</v>
      </c>
      <c r="G33" s="158">
        <v>43</v>
      </c>
      <c r="H33" s="159">
        <v>0</v>
      </c>
      <c r="I33" s="159">
        <v>0</v>
      </c>
      <c r="J33" s="159">
        <v>0</v>
      </c>
      <c r="K33" s="159">
        <v>0</v>
      </c>
      <c r="L33" s="186">
        <v>0</v>
      </c>
      <c r="M33" s="186">
        <v>0</v>
      </c>
      <c r="N33" s="186">
        <v>0</v>
      </c>
      <c r="O33" s="186">
        <v>0</v>
      </c>
      <c r="P33" s="186">
        <v>0</v>
      </c>
      <c r="Q33" s="186">
        <v>0</v>
      </c>
      <c r="R33" s="186">
        <v>3720</v>
      </c>
      <c r="S33" s="162">
        <v>0</v>
      </c>
      <c r="T33" s="162">
        <v>0</v>
      </c>
      <c r="U33" s="163">
        <v>0</v>
      </c>
      <c r="V33" s="163">
        <v>0</v>
      </c>
      <c r="W33" s="159">
        <v>44</v>
      </c>
      <c r="X33" s="159">
        <v>0</v>
      </c>
      <c r="Y33" s="159">
        <v>48</v>
      </c>
      <c r="Z33" s="158">
        <v>0</v>
      </c>
      <c r="AA33" s="159">
        <v>60</v>
      </c>
      <c r="AB33" s="158">
        <v>0</v>
      </c>
      <c r="AC33" s="164">
        <v>7</v>
      </c>
      <c r="AD33" s="165">
        <f t="shared" si="0"/>
        <v>0</v>
      </c>
      <c r="AE33" s="158">
        <v>0</v>
      </c>
      <c r="AF33" s="166" t="str">
        <f t="shared" si="1"/>
        <v>no data</v>
      </c>
      <c r="AG33" s="167">
        <f t="shared" si="2"/>
        <v>155</v>
      </c>
      <c r="AH33" s="166" t="str">
        <f t="shared" si="3"/>
        <v>no data</v>
      </c>
      <c r="AI33" s="168">
        <f t="shared" si="4"/>
        <v>1</v>
      </c>
      <c r="AJ33" s="169" t="str">
        <f t="shared" si="5"/>
        <v>no data</v>
      </c>
      <c r="AK33" s="223">
        <v>0</v>
      </c>
      <c r="AL33" s="224">
        <v>0</v>
      </c>
      <c r="AM33" s="170">
        <f t="shared" si="6"/>
        <v>0</v>
      </c>
      <c r="AN33" s="223">
        <v>0</v>
      </c>
      <c r="AO33" s="225">
        <v>0</v>
      </c>
      <c r="AP33" s="171">
        <f t="shared" si="7"/>
        <v>0</v>
      </c>
      <c r="AQ33" s="200" t="str">
        <f t="shared" si="8"/>
        <v>no data</v>
      </c>
      <c r="AR33" s="197">
        <f t="shared" si="9"/>
        <v>0</v>
      </c>
      <c r="AS33" s="13"/>
      <c r="AT33" s="158">
        <v>0</v>
      </c>
      <c r="AU33" s="173">
        <v>0</v>
      </c>
      <c r="AV33" s="173">
        <v>0</v>
      </c>
      <c r="AW33" s="158">
        <v>0</v>
      </c>
      <c r="AX33" s="173">
        <v>0</v>
      </c>
      <c r="AY33" s="158">
        <v>0</v>
      </c>
      <c r="AZ33" s="158">
        <v>7</v>
      </c>
      <c r="BA33" s="4"/>
      <c r="BB33" s="174">
        <v>0</v>
      </c>
      <c r="BC33" s="174">
        <v>0</v>
      </c>
      <c r="BD33" s="174">
        <v>0</v>
      </c>
      <c r="BE33" s="174">
        <f t="shared" si="10"/>
        <v>0</v>
      </c>
      <c r="BF33" s="174" t="str">
        <f t="shared" si="11"/>
        <v>no data</v>
      </c>
      <c r="BG33" s="176">
        <f t="shared" si="12"/>
        <v>0</v>
      </c>
      <c r="BH33" s="190">
        <v>0</v>
      </c>
      <c r="BI33" s="154">
        <v>0</v>
      </c>
      <c r="BJ33" s="180">
        <v>0</v>
      </c>
      <c r="BK33" s="191">
        <v>0</v>
      </c>
      <c r="BL33" s="191">
        <v>0</v>
      </c>
      <c r="BM33" s="191">
        <v>0</v>
      </c>
      <c r="BN33" s="178">
        <v>1007.1</v>
      </c>
      <c r="BO33" s="191">
        <v>50</v>
      </c>
      <c r="BP33" s="192">
        <v>0</v>
      </c>
      <c r="BQ33" s="191">
        <v>0</v>
      </c>
      <c r="BR33" s="180">
        <v>0</v>
      </c>
      <c r="BS33" s="49">
        <f t="shared" si="13"/>
        <v>0</v>
      </c>
      <c r="BT33" s="174">
        <v>0</v>
      </c>
      <c r="BU33" s="174">
        <v>0</v>
      </c>
      <c r="BV33" s="51">
        <f t="shared" si="14"/>
        <v>0</v>
      </c>
      <c r="BW33" s="174">
        <f t="shared" si="15"/>
        <v>0</v>
      </c>
      <c r="BX33" s="176">
        <v>0</v>
      </c>
      <c r="BY33" s="176">
        <v>0</v>
      </c>
      <c r="CA33" s="176">
        <v>0</v>
      </c>
      <c r="CB33" s="176">
        <v>0</v>
      </c>
      <c r="CD33" s="176">
        <v>0</v>
      </c>
      <c r="CE33" s="176">
        <v>0</v>
      </c>
      <c r="CF33" s="176">
        <v>0</v>
      </c>
      <c r="CG33" s="176">
        <v>0</v>
      </c>
      <c r="CK33">
        <v>4.0999999999999996</v>
      </c>
    </row>
    <row r="34" spans="1:89" ht="12.75" customHeight="1">
      <c r="A34" s="423" t="s">
        <v>82</v>
      </c>
      <c r="B34" s="24">
        <v>43494</v>
      </c>
      <c r="C34" s="25">
        <v>56.3</v>
      </c>
      <c r="D34" s="26">
        <v>0.65800000000000003</v>
      </c>
      <c r="E34" s="38">
        <v>47.7</v>
      </c>
      <c r="F34" s="27">
        <v>71</v>
      </c>
      <c r="G34" s="27">
        <v>45</v>
      </c>
      <c r="H34" s="28">
        <v>0</v>
      </c>
      <c r="I34" s="28">
        <v>0</v>
      </c>
      <c r="J34" s="28">
        <v>0</v>
      </c>
      <c r="K34" s="28">
        <v>0</v>
      </c>
      <c r="L34" s="29">
        <v>0</v>
      </c>
      <c r="M34" s="29">
        <v>0</v>
      </c>
      <c r="N34" s="29">
        <v>0</v>
      </c>
      <c r="O34" s="29">
        <v>0</v>
      </c>
      <c r="P34" s="29">
        <v>0</v>
      </c>
      <c r="Q34" s="29">
        <v>0</v>
      </c>
      <c r="R34" s="29">
        <v>3720</v>
      </c>
      <c r="S34" s="30">
        <v>0</v>
      </c>
      <c r="T34" s="30">
        <v>0</v>
      </c>
      <c r="U34" s="31">
        <v>0</v>
      </c>
      <c r="V34" s="31">
        <v>0</v>
      </c>
      <c r="W34" s="28">
        <v>44</v>
      </c>
      <c r="X34" s="28">
        <v>0</v>
      </c>
      <c r="Y34" s="28">
        <v>48</v>
      </c>
      <c r="Z34" s="28">
        <v>0</v>
      </c>
      <c r="AA34" s="28">
        <v>60</v>
      </c>
      <c r="AB34" s="27">
        <v>0</v>
      </c>
      <c r="AC34" s="32">
        <v>6</v>
      </c>
      <c r="AD34" s="33">
        <f t="shared" si="0"/>
        <v>0</v>
      </c>
      <c r="AE34" s="27">
        <v>0</v>
      </c>
      <c r="AF34" s="34" t="str">
        <f t="shared" si="1"/>
        <v>no data</v>
      </c>
      <c r="AG34" s="35">
        <f t="shared" si="2"/>
        <v>155</v>
      </c>
      <c r="AH34" s="34" t="str">
        <f t="shared" si="3"/>
        <v>no data</v>
      </c>
      <c r="AI34" s="36">
        <f t="shared" si="4"/>
        <v>1</v>
      </c>
      <c r="AJ34" s="37" t="str">
        <f t="shared" si="5"/>
        <v>no data</v>
      </c>
      <c r="AK34" s="215">
        <v>0</v>
      </c>
      <c r="AL34" s="219">
        <v>0</v>
      </c>
      <c r="AM34" s="38">
        <f t="shared" si="6"/>
        <v>0</v>
      </c>
      <c r="AN34" s="215">
        <v>0</v>
      </c>
      <c r="AO34" s="212">
        <v>0</v>
      </c>
      <c r="AP34" s="39">
        <f t="shared" si="7"/>
        <v>0</v>
      </c>
      <c r="AQ34" s="199" t="str">
        <f t="shared" si="8"/>
        <v>no data</v>
      </c>
      <c r="AR34" s="196">
        <f t="shared" si="9"/>
        <v>0</v>
      </c>
      <c r="AS34" s="13"/>
      <c r="AT34" s="27">
        <v>0</v>
      </c>
      <c r="AU34" s="40">
        <v>0</v>
      </c>
      <c r="AV34" s="40">
        <v>0</v>
      </c>
      <c r="AW34" s="27">
        <v>0</v>
      </c>
      <c r="AX34" s="40">
        <v>0</v>
      </c>
      <c r="AY34" s="27">
        <v>0</v>
      </c>
      <c r="AZ34" s="27">
        <v>6</v>
      </c>
      <c r="BA34" s="4"/>
      <c r="BB34" s="41">
        <v>0</v>
      </c>
      <c r="BC34" s="41">
        <v>0</v>
      </c>
      <c r="BD34" s="41">
        <v>0</v>
      </c>
      <c r="BE34" s="41">
        <f t="shared" si="10"/>
        <v>0</v>
      </c>
      <c r="BF34" s="41" t="str">
        <f t="shared" si="11"/>
        <v>no data</v>
      </c>
      <c r="BG34" s="77">
        <f t="shared" si="12"/>
        <v>0</v>
      </c>
      <c r="BH34" s="43">
        <v>0</v>
      </c>
      <c r="BI34" s="44">
        <v>0</v>
      </c>
      <c r="BJ34" s="45">
        <v>0</v>
      </c>
      <c r="BK34" s="46">
        <v>0</v>
      </c>
      <c r="BL34" s="45">
        <v>0</v>
      </c>
      <c r="BM34" s="45">
        <v>0</v>
      </c>
      <c r="BN34" s="47">
        <v>1004.54</v>
      </c>
      <c r="BO34" s="45">
        <v>50</v>
      </c>
      <c r="BP34" s="48">
        <v>0</v>
      </c>
      <c r="BQ34" s="46">
        <v>0</v>
      </c>
      <c r="BR34" s="45">
        <v>0</v>
      </c>
      <c r="BS34" s="49">
        <f t="shared" si="13"/>
        <v>0</v>
      </c>
      <c r="BT34" s="41">
        <v>0</v>
      </c>
      <c r="BU34" s="41">
        <v>0</v>
      </c>
      <c r="BV34" s="51">
        <f t="shared" si="14"/>
        <v>0</v>
      </c>
      <c r="BW34" s="41">
        <f t="shared" si="15"/>
        <v>0</v>
      </c>
      <c r="BX34" s="42">
        <v>0</v>
      </c>
      <c r="BY34" s="42">
        <v>0</v>
      </c>
      <c r="CA34" s="42">
        <v>0</v>
      </c>
      <c r="CB34" s="42">
        <v>0</v>
      </c>
      <c r="CD34" s="42">
        <v>0</v>
      </c>
      <c r="CE34" s="42">
        <v>0</v>
      </c>
      <c r="CF34" s="42">
        <v>0</v>
      </c>
      <c r="CG34" s="42">
        <v>0</v>
      </c>
      <c r="CK34">
        <v>4.2</v>
      </c>
    </row>
    <row r="35" spans="1:89">
      <c r="A35" s="424"/>
      <c r="B35" s="24">
        <v>43495</v>
      </c>
      <c r="C35" s="25">
        <v>55.3</v>
      </c>
      <c r="D35" s="26">
        <v>0.69199999999999995</v>
      </c>
      <c r="E35" s="38">
        <v>48.1</v>
      </c>
      <c r="F35" s="27">
        <v>59</v>
      </c>
      <c r="G35" s="27">
        <v>53</v>
      </c>
      <c r="H35" s="28">
        <v>0</v>
      </c>
      <c r="I35" s="28">
        <v>0</v>
      </c>
      <c r="J35" s="28">
        <v>0</v>
      </c>
      <c r="K35" s="28">
        <v>0</v>
      </c>
      <c r="L35" s="29">
        <v>0</v>
      </c>
      <c r="M35" s="29">
        <v>0</v>
      </c>
      <c r="N35" s="29">
        <v>0</v>
      </c>
      <c r="O35" s="29">
        <v>0</v>
      </c>
      <c r="P35" s="29">
        <v>0</v>
      </c>
      <c r="Q35" s="29">
        <v>0</v>
      </c>
      <c r="R35" s="29">
        <v>3720</v>
      </c>
      <c r="S35" s="30">
        <v>0</v>
      </c>
      <c r="T35" s="30">
        <v>0</v>
      </c>
      <c r="U35" s="31">
        <v>0</v>
      </c>
      <c r="V35" s="31">
        <v>0</v>
      </c>
      <c r="W35" s="28">
        <v>44</v>
      </c>
      <c r="X35" s="28">
        <v>0</v>
      </c>
      <c r="Y35" s="28">
        <v>48</v>
      </c>
      <c r="Z35" s="28">
        <v>0</v>
      </c>
      <c r="AA35" s="28">
        <v>60</v>
      </c>
      <c r="AB35" s="27">
        <v>0</v>
      </c>
      <c r="AC35" s="32">
        <v>5</v>
      </c>
      <c r="AD35" s="33">
        <f t="shared" si="0"/>
        <v>0</v>
      </c>
      <c r="AE35" s="27">
        <v>0</v>
      </c>
      <c r="AF35" s="34" t="str">
        <f t="shared" si="1"/>
        <v>no data</v>
      </c>
      <c r="AG35" s="35">
        <f t="shared" si="2"/>
        <v>155</v>
      </c>
      <c r="AH35" s="34" t="str">
        <f t="shared" si="3"/>
        <v>no data</v>
      </c>
      <c r="AI35" s="36">
        <f t="shared" si="4"/>
        <v>1</v>
      </c>
      <c r="AJ35" s="37" t="str">
        <f t="shared" si="5"/>
        <v>no data</v>
      </c>
      <c r="AK35" s="215">
        <v>0</v>
      </c>
      <c r="AL35" s="221">
        <v>0</v>
      </c>
      <c r="AM35" s="38">
        <f t="shared" si="6"/>
        <v>0</v>
      </c>
      <c r="AN35" s="215">
        <v>0</v>
      </c>
      <c r="AO35" s="212">
        <v>0</v>
      </c>
      <c r="AP35" s="39">
        <f t="shared" si="7"/>
        <v>0</v>
      </c>
      <c r="AQ35" s="199" t="str">
        <f t="shared" si="8"/>
        <v>no data</v>
      </c>
      <c r="AR35" s="196">
        <f t="shared" si="9"/>
        <v>0</v>
      </c>
      <c r="AS35" s="13"/>
      <c r="AT35" s="27">
        <v>0</v>
      </c>
      <c r="AU35" s="40">
        <v>0</v>
      </c>
      <c r="AV35" s="40">
        <v>0</v>
      </c>
      <c r="AW35" s="27">
        <v>0</v>
      </c>
      <c r="AX35" s="40">
        <v>0</v>
      </c>
      <c r="AY35" s="27">
        <v>0</v>
      </c>
      <c r="AZ35" s="27">
        <v>6</v>
      </c>
      <c r="BA35" s="4"/>
      <c r="BB35" s="41">
        <v>0</v>
      </c>
      <c r="BC35" s="41">
        <v>0</v>
      </c>
      <c r="BD35" s="41">
        <v>0</v>
      </c>
      <c r="BE35" s="41">
        <v>0</v>
      </c>
      <c r="BF35" s="41" t="str">
        <f t="shared" si="11"/>
        <v>no data</v>
      </c>
      <c r="BG35" s="77">
        <f t="shared" si="12"/>
        <v>0</v>
      </c>
      <c r="BH35" s="43">
        <v>0</v>
      </c>
      <c r="BI35" s="44">
        <v>0</v>
      </c>
      <c r="BJ35" s="45">
        <v>0</v>
      </c>
      <c r="BK35" s="45">
        <v>0</v>
      </c>
      <c r="BL35" s="46">
        <v>0</v>
      </c>
      <c r="BM35" s="45">
        <v>0</v>
      </c>
      <c r="BN35" s="47">
        <v>1003.5</v>
      </c>
      <c r="BO35" s="45">
        <v>50</v>
      </c>
      <c r="BP35" s="48">
        <v>0</v>
      </c>
      <c r="BQ35" s="52">
        <v>0</v>
      </c>
      <c r="BR35" s="45">
        <v>0</v>
      </c>
      <c r="BS35" s="49">
        <f t="shared" si="13"/>
        <v>0</v>
      </c>
      <c r="BT35" s="41">
        <v>0</v>
      </c>
      <c r="BU35" s="41">
        <v>0</v>
      </c>
      <c r="BV35" s="51">
        <f t="shared" si="14"/>
        <v>0</v>
      </c>
      <c r="BW35" s="41">
        <v>0</v>
      </c>
      <c r="BX35" s="42">
        <v>0</v>
      </c>
      <c r="BY35" s="42">
        <v>0</v>
      </c>
      <c r="CA35" s="42">
        <v>0</v>
      </c>
      <c r="CB35" s="42">
        <v>0.25</v>
      </c>
      <c r="CD35" s="42">
        <v>0</v>
      </c>
      <c r="CE35" s="42">
        <v>0</v>
      </c>
      <c r="CF35" s="42">
        <v>0</v>
      </c>
      <c r="CG35" s="42">
        <v>0</v>
      </c>
      <c r="CK35">
        <v>4.2</v>
      </c>
    </row>
    <row r="36" spans="1:89">
      <c r="A36" s="424"/>
      <c r="B36" s="24">
        <v>43496</v>
      </c>
      <c r="C36" s="25">
        <v>51.8</v>
      </c>
      <c r="D36" s="26">
        <v>0.83</v>
      </c>
      <c r="E36" s="38">
        <v>49.7</v>
      </c>
      <c r="F36" s="27">
        <v>54.7</v>
      </c>
      <c r="G36" s="27">
        <v>50.5</v>
      </c>
      <c r="H36" s="28">
        <v>0</v>
      </c>
      <c r="I36" s="28">
        <v>0</v>
      </c>
      <c r="J36" s="28">
        <v>0</v>
      </c>
      <c r="K36" s="28">
        <v>0</v>
      </c>
      <c r="L36" s="29">
        <v>0</v>
      </c>
      <c r="M36" s="29">
        <v>0</v>
      </c>
      <c r="N36" s="29">
        <v>0</v>
      </c>
      <c r="O36" s="29">
        <v>0</v>
      </c>
      <c r="P36" s="29">
        <v>0</v>
      </c>
      <c r="Q36" s="29">
        <v>0</v>
      </c>
      <c r="R36" s="29">
        <v>3720</v>
      </c>
      <c r="S36" s="30">
        <v>0</v>
      </c>
      <c r="T36" s="30">
        <v>0</v>
      </c>
      <c r="U36" s="31">
        <v>0</v>
      </c>
      <c r="V36" s="31">
        <v>0</v>
      </c>
      <c r="W36" s="28">
        <v>44</v>
      </c>
      <c r="X36" s="28">
        <v>0</v>
      </c>
      <c r="Y36" s="28">
        <v>48</v>
      </c>
      <c r="Z36" s="28">
        <v>0</v>
      </c>
      <c r="AA36" s="28">
        <v>60</v>
      </c>
      <c r="AB36" s="27">
        <v>0</v>
      </c>
      <c r="AC36" s="32">
        <v>6</v>
      </c>
      <c r="AD36" s="33">
        <f t="shared" si="0"/>
        <v>0</v>
      </c>
      <c r="AE36" s="27">
        <v>0</v>
      </c>
      <c r="AF36" s="34" t="str">
        <f t="shared" si="1"/>
        <v>no data</v>
      </c>
      <c r="AG36" s="35">
        <f t="shared" si="2"/>
        <v>155</v>
      </c>
      <c r="AH36" s="34" t="str">
        <f t="shared" si="3"/>
        <v>no data</v>
      </c>
      <c r="AI36" s="36">
        <f t="shared" si="4"/>
        <v>1</v>
      </c>
      <c r="AJ36" s="37" t="str">
        <f t="shared" si="5"/>
        <v>no data</v>
      </c>
      <c r="AK36" s="215">
        <v>0</v>
      </c>
      <c r="AL36" s="221">
        <v>0</v>
      </c>
      <c r="AM36" s="38">
        <f t="shared" si="6"/>
        <v>0</v>
      </c>
      <c r="AN36" s="215">
        <v>0</v>
      </c>
      <c r="AO36" s="212">
        <v>0</v>
      </c>
      <c r="AP36" s="39">
        <f t="shared" si="7"/>
        <v>0</v>
      </c>
      <c r="AQ36" s="199" t="str">
        <f t="shared" si="8"/>
        <v>no data</v>
      </c>
      <c r="AR36" s="196">
        <f t="shared" si="9"/>
        <v>0</v>
      </c>
      <c r="AS36" s="13"/>
      <c r="AT36" s="27">
        <v>0</v>
      </c>
      <c r="AU36" s="40">
        <v>0</v>
      </c>
      <c r="AV36" s="40">
        <v>0</v>
      </c>
      <c r="AW36" s="27">
        <v>0</v>
      </c>
      <c r="AX36" s="40">
        <v>0</v>
      </c>
      <c r="AY36" s="27">
        <v>0</v>
      </c>
      <c r="AZ36" s="27">
        <v>7</v>
      </c>
      <c r="BA36" s="4"/>
      <c r="BB36" s="41">
        <v>0</v>
      </c>
      <c r="BC36" s="41">
        <v>0</v>
      </c>
      <c r="BD36" s="41">
        <v>0</v>
      </c>
      <c r="BE36" s="41">
        <v>0</v>
      </c>
      <c r="BF36" s="41" t="str">
        <f t="shared" si="11"/>
        <v>no data</v>
      </c>
      <c r="BG36" s="77">
        <f t="shared" si="12"/>
        <v>0</v>
      </c>
      <c r="BH36" s="43">
        <v>0</v>
      </c>
      <c r="BI36" s="44">
        <v>0</v>
      </c>
      <c r="BJ36" s="45">
        <v>0</v>
      </c>
      <c r="BK36" s="46">
        <v>0</v>
      </c>
      <c r="BL36" s="45">
        <v>0</v>
      </c>
      <c r="BM36" s="45">
        <v>0</v>
      </c>
      <c r="BN36" s="47">
        <v>1004</v>
      </c>
      <c r="BO36" s="45">
        <v>50.08</v>
      </c>
      <c r="BP36" s="48">
        <v>0</v>
      </c>
      <c r="BQ36" s="46">
        <v>0</v>
      </c>
      <c r="BR36" s="45">
        <v>0</v>
      </c>
      <c r="BS36" s="49">
        <f t="shared" si="13"/>
        <v>0</v>
      </c>
      <c r="BT36" s="41">
        <v>0</v>
      </c>
      <c r="BU36" s="41">
        <v>0</v>
      </c>
      <c r="BV36" s="51">
        <f t="shared" si="14"/>
        <v>0</v>
      </c>
      <c r="BW36" s="41">
        <f t="shared" si="15"/>
        <v>0</v>
      </c>
      <c r="BX36" s="42">
        <v>0</v>
      </c>
      <c r="BY36" s="42">
        <v>0</v>
      </c>
      <c r="CA36" s="42">
        <v>0</v>
      </c>
      <c r="CB36" s="42">
        <v>0</v>
      </c>
      <c r="CD36" s="42">
        <v>0</v>
      </c>
      <c r="CE36" s="42">
        <v>0</v>
      </c>
      <c r="CF36" s="42">
        <v>0</v>
      </c>
      <c r="CG36" s="42">
        <v>0</v>
      </c>
      <c r="CK36">
        <v>2.9</v>
      </c>
    </row>
    <row r="37" spans="1:89">
      <c r="A37" s="424"/>
      <c r="B37" s="24">
        <v>43497</v>
      </c>
      <c r="C37" s="25"/>
      <c r="D37" s="26"/>
      <c r="E37" s="38"/>
      <c r="F37" s="27"/>
      <c r="G37" s="27"/>
      <c r="H37" s="28"/>
      <c r="I37" s="28"/>
      <c r="J37" s="28"/>
      <c r="K37" s="28"/>
      <c r="L37" s="29"/>
      <c r="M37" s="29"/>
      <c r="N37" s="29"/>
      <c r="O37" s="29"/>
      <c r="P37" s="29"/>
      <c r="Q37" s="29"/>
      <c r="R37" s="29"/>
      <c r="S37" s="30"/>
      <c r="T37" s="30"/>
      <c r="U37" s="31"/>
      <c r="V37" s="31"/>
      <c r="W37" s="28"/>
      <c r="X37" s="28"/>
      <c r="Y37" s="28"/>
      <c r="Z37" s="28"/>
      <c r="AA37" s="28"/>
      <c r="AB37" s="27"/>
      <c r="AC37" s="32">
        <f>V37-U37+AZ37</f>
        <v>0</v>
      </c>
      <c r="AD37" s="33">
        <f t="shared" si="0"/>
        <v>0</v>
      </c>
      <c r="AE37" s="27"/>
      <c r="AF37" s="34" t="str">
        <f t="shared" si="1"/>
        <v>no data</v>
      </c>
      <c r="AG37" s="35" t="str">
        <f t="shared" si="2"/>
        <v>no data</v>
      </c>
      <c r="AH37" s="34" t="str">
        <f t="shared" si="3"/>
        <v>no data</v>
      </c>
      <c r="AI37" s="36" t="e">
        <f t="shared" si="4"/>
        <v>#DIV/0!</v>
      </c>
      <c r="AJ37" s="37" t="str">
        <f t="shared" si="5"/>
        <v>no data</v>
      </c>
      <c r="AK37" s="44"/>
      <c r="AL37" s="38"/>
      <c r="AM37" s="38">
        <f t="shared" si="6"/>
        <v>0</v>
      </c>
      <c r="AN37" s="44"/>
      <c r="AO37" s="27"/>
      <c r="AP37" s="39">
        <f t="shared" si="7"/>
        <v>0</v>
      </c>
      <c r="AQ37" s="199" t="str">
        <f t="shared" si="8"/>
        <v>no data</v>
      </c>
      <c r="AR37" s="196">
        <f t="shared" si="9"/>
        <v>0</v>
      </c>
      <c r="AS37" s="13"/>
      <c r="AT37" s="27"/>
      <c r="AU37" s="40"/>
      <c r="AV37" s="40"/>
      <c r="AW37" s="27"/>
      <c r="AX37" s="40"/>
      <c r="AY37" s="27"/>
      <c r="AZ37" s="27"/>
      <c r="BA37" s="4"/>
      <c r="BB37" s="41"/>
      <c r="BC37" s="41"/>
      <c r="BD37" s="41"/>
      <c r="BE37" s="41">
        <f t="shared" si="10"/>
        <v>0</v>
      </c>
      <c r="BF37" s="41" t="str">
        <f t="shared" si="11"/>
        <v>no data</v>
      </c>
      <c r="BG37" s="77">
        <f t="shared" si="12"/>
        <v>0</v>
      </c>
      <c r="BH37" s="43"/>
      <c r="BI37" s="44"/>
      <c r="BJ37" s="45"/>
      <c r="BK37" s="46"/>
      <c r="BL37" s="45"/>
      <c r="BM37" s="45"/>
      <c r="BN37" s="47"/>
      <c r="BO37" s="45"/>
      <c r="BP37" s="53"/>
      <c r="BQ37" s="45"/>
      <c r="BR37" s="45"/>
      <c r="BS37" s="49">
        <f t="shared" si="13"/>
        <v>0</v>
      </c>
      <c r="BT37" s="41"/>
      <c r="BU37" s="41"/>
      <c r="BV37" s="51">
        <f t="shared" si="14"/>
        <v>0</v>
      </c>
      <c r="BW37" s="41">
        <f t="shared" si="15"/>
        <v>0</v>
      </c>
      <c r="BX37" s="42"/>
      <c r="BY37" s="42"/>
      <c r="CA37" s="42"/>
      <c r="CB37" s="42"/>
      <c r="CD37" s="42"/>
      <c r="CE37" s="42"/>
      <c r="CF37" s="42"/>
      <c r="CG37" s="42"/>
      <c r="CK37">
        <f>AVERAGE(CK29:CK36)</f>
        <v>3.8</v>
      </c>
    </row>
    <row r="38" spans="1:89">
      <c r="A38" s="424"/>
      <c r="B38" s="24">
        <v>43498</v>
      </c>
      <c r="C38" s="25"/>
      <c r="D38" s="26"/>
      <c r="E38" s="38"/>
      <c r="F38" s="27"/>
      <c r="G38" s="27"/>
      <c r="H38" s="28"/>
      <c r="I38" s="28"/>
      <c r="J38" s="28"/>
      <c r="K38" s="28"/>
      <c r="L38" s="29"/>
      <c r="M38" s="29"/>
      <c r="N38" s="29"/>
      <c r="O38" s="29"/>
      <c r="P38" s="29"/>
      <c r="Q38" s="29"/>
      <c r="R38" s="29"/>
      <c r="S38" s="30"/>
      <c r="T38" s="30"/>
      <c r="U38" s="31"/>
      <c r="V38" s="31"/>
      <c r="W38" s="28"/>
      <c r="X38" s="28"/>
      <c r="Y38" s="28"/>
      <c r="Z38" s="28"/>
      <c r="AA38" s="28"/>
      <c r="AB38" s="27"/>
      <c r="AC38" s="32">
        <f>V38-U38+AZ38</f>
        <v>0</v>
      </c>
      <c r="AD38" s="33">
        <f t="shared" si="0"/>
        <v>0</v>
      </c>
      <c r="AE38" s="27"/>
      <c r="AF38" s="34" t="str">
        <f t="shared" si="1"/>
        <v>no data</v>
      </c>
      <c r="AG38" s="35" t="str">
        <f t="shared" si="2"/>
        <v>no data</v>
      </c>
      <c r="AH38" s="34" t="str">
        <f t="shared" si="3"/>
        <v>no data</v>
      </c>
      <c r="AI38" s="36" t="e">
        <f t="shared" si="4"/>
        <v>#DIV/0!</v>
      </c>
      <c r="AJ38" s="37" t="str">
        <f t="shared" si="5"/>
        <v>no data</v>
      </c>
      <c r="AK38" s="44"/>
      <c r="AL38" s="38"/>
      <c r="AM38" s="38">
        <f t="shared" si="6"/>
        <v>0</v>
      </c>
      <c r="AN38" s="44"/>
      <c r="AO38" s="27"/>
      <c r="AP38" s="39">
        <f t="shared" si="7"/>
        <v>0</v>
      </c>
      <c r="AQ38" s="199" t="str">
        <f t="shared" si="8"/>
        <v>no data</v>
      </c>
      <c r="AR38" s="196">
        <f t="shared" si="9"/>
        <v>0</v>
      </c>
      <c r="AS38" s="13"/>
      <c r="AT38" s="27"/>
      <c r="AU38" s="40"/>
      <c r="AV38" s="40"/>
      <c r="AW38" s="27"/>
      <c r="AX38" s="40"/>
      <c r="AY38" s="27"/>
      <c r="AZ38" s="27"/>
      <c r="BA38" s="4"/>
      <c r="BB38" s="41"/>
      <c r="BC38" s="41"/>
      <c r="BD38" s="41"/>
      <c r="BE38" s="41">
        <f t="shared" si="10"/>
        <v>0</v>
      </c>
      <c r="BF38" s="41" t="str">
        <f t="shared" si="11"/>
        <v>no data</v>
      </c>
      <c r="BG38" s="77">
        <f t="shared" si="12"/>
        <v>0</v>
      </c>
      <c r="BH38" s="43"/>
      <c r="BI38" s="44"/>
      <c r="BJ38" s="45"/>
      <c r="BK38" s="46"/>
      <c r="BL38" s="47"/>
      <c r="BM38" s="47"/>
      <c r="BN38" s="47"/>
      <c r="BO38" s="45"/>
      <c r="BP38" s="48"/>
      <c r="BQ38" s="42"/>
      <c r="BR38" s="42"/>
      <c r="BS38" s="49">
        <f t="shared" si="13"/>
        <v>0</v>
      </c>
      <c r="BT38" s="41"/>
      <c r="BU38" s="41"/>
      <c r="BV38" s="51">
        <f t="shared" si="14"/>
        <v>0</v>
      </c>
      <c r="BW38" s="41">
        <f t="shared" si="15"/>
        <v>0</v>
      </c>
      <c r="BX38" s="42"/>
      <c r="BY38" s="42"/>
      <c r="CA38" s="42"/>
      <c r="CB38" s="42"/>
      <c r="CD38" s="42"/>
      <c r="CE38" s="42"/>
      <c r="CF38" s="42"/>
      <c r="CG38" s="42"/>
    </row>
    <row r="39" spans="1:89">
      <c r="A39" s="424"/>
      <c r="B39" s="24">
        <v>43499</v>
      </c>
      <c r="C39" s="25"/>
      <c r="D39" s="26"/>
      <c r="E39" s="38"/>
      <c r="F39" s="27"/>
      <c r="G39" s="27"/>
      <c r="H39" s="28"/>
      <c r="I39" s="28"/>
      <c r="J39" s="28"/>
      <c r="K39" s="28"/>
      <c r="L39" s="29"/>
      <c r="M39" s="29"/>
      <c r="N39" s="29"/>
      <c r="O39" s="29"/>
      <c r="P39" s="29"/>
      <c r="Q39" s="29"/>
      <c r="R39" s="29"/>
      <c r="S39" s="30"/>
      <c r="T39" s="30"/>
      <c r="U39" s="31"/>
      <c r="V39" s="31"/>
      <c r="W39" s="28"/>
      <c r="X39" s="28"/>
      <c r="Y39" s="28"/>
      <c r="Z39" s="28"/>
      <c r="AA39" s="28"/>
      <c r="AB39" s="27"/>
      <c r="AC39" s="32">
        <f>V39-U39+AZ39</f>
        <v>0</v>
      </c>
      <c r="AD39" s="33">
        <f t="shared" si="0"/>
        <v>0</v>
      </c>
      <c r="AE39" s="27"/>
      <c r="AF39" s="34" t="str">
        <f t="shared" si="1"/>
        <v>no data</v>
      </c>
      <c r="AG39" s="35" t="str">
        <f t="shared" si="2"/>
        <v>no data</v>
      </c>
      <c r="AH39" s="34" t="str">
        <f t="shared" si="3"/>
        <v>no data</v>
      </c>
      <c r="AI39" s="36" t="e">
        <f t="shared" si="4"/>
        <v>#DIV/0!</v>
      </c>
      <c r="AJ39" s="37" t="str">
        <f t="shared" si="5"/>
        <v>no data</v>
      </c>
      <c r="AK39" s="44"/>
      <c r="AL39" s="38"/>
      <c r="AM39" s="38">
        <f t="shared" si="6"/>
        <v>0</v>
      </c>
      <c r="AN39" s="44"/>
      <c r="AO39" s="27"/>
      <c r="AP39" s="39">
        <f t="shared" si="7"/>
        <v>0</v>
      </c>
      <c r="AQ39" s="199" t="str">
        <f t="shared" si="8"/>
        <v>no data</v>
      </c>
      <c r="AR39" s="196">
        <f t="shared" si="9"/>
        <v>0</v>
      </c>
      <c r="AS39" s="13"/>
      <c r="AT39" s="27"/>
      <c r="AU39" s="40"/>
      <c r="AV39" s="40"/>
      <c r="AW39" s="27"/>
      <c r="AX39" s="40"/>
      <c r="AY39" s="27"/>
      <c r="AZ39" s="27"/>
      <c r="BA39" s="4"/>
      <c r="BB39" s="41"/>
      <c r="BC39" s="41"/>
      <c r="BD39" s="41"/>
      <c r="BE39" s="41">
        <f t="shared" si="10"/>
        <v>0</v>
      </c>
      <c r="BF39" s="41" t="str">
        <f t="shared" si="11"/>
        <v>no data</v>
      </c>
      <c r="BG39" s="77">
        <f t="shared" si="12"/>
        <v>0</v>
      </c>
      <c r="BH39" s="43"/>
      <c r="BI39" s="44"/>
      <c r="BJ39" s="45"/>
      <c r="BK39" s="46"/>
      <c r="BL39" s="47"/>
      <c r="BM39" s="47"/>
      <c r="BN39" s="47"/>
      <c r="BO39" s="45"/>
      <c r="BP39" s="48"/>
      <c r="BQ39" s="42"/>
      <c r="BR39" s="42"/>
      <c r="BS39" s="49">
        <f t="shared" si="13"/>
        <v>0</v>
      </c>
      <c r="BT39" s="41"/>
      <c r="BU39" s="41"/>
      <c r="BV39" s="51">
        <f t="shared" si="14"/>
        <v>0</v>
      </c>
      <c r="BW39" s="41">
        <f t="shared" si="15"/>
        <v>0</v>
      </c>
      <c r="BX39" s="41"/>
      <c r="BY39" s="41"/>
      <c r="CA39" s="41"/>
      <c r="CB39" s="41"/>
      <c r="CD39" s="41"/>
      <c r="CE39" s="41"/>
      <c r="CF39" s="41"/>
      <c r="CG39" s="41"/>
    </row>
    <row r="40" spans="1:89">
      <c r="A40" s="425"/>
      <c r="B40" s="24">
        <v>43500</v>
      </c>
      <c r="C40" s="25"/>
      <c r="D40" s="26"/>
      <c r="E40" s="38"/>
      <c r="F40" s="27"/>
      <c r="G40" s="27"/>
      <c r="H40" s="28"/>
      <c r="I40" s="28"/>
      <c r="J40" s="28"/>
      <c r="K40" s="28"/>
      <c r="L40" s="29"/>
      <c r="M40" s="29"/>
      <c r="N40" s="29"/>
      <c r="O40" s="29"/>
      <c r="P40" s="29"/>
      <c r="Q40" s="29"/>
      <c r="R40" s="29"/>
      <c r="S40" s="30"/>
      <c r="T40" s="30"/>
      <c r="U40" s="31"/>
      <c r="V40" s="31"/>
      <c r="W40" s="28"/>
      <c r="X40" s="28"/>
      <c r="Y40" s="28"/>
      <c r="Z40" s="28"/>
      <c r="AA40" s="28"/>
      <c r="AB40" s="27"/>
      <c r="AC40" s="32">
        <f>V40-U40+AZ40</f>
        <v>0</v>
      </c>
      <c r="AD40" s="33">
        <f t="shared" si="0"/>
        <v>0</v>
      </c>
      <c r="AE40" s="27"/>
      <c r="AF40" s="34" t="str">
        <f t="shared" si="1"/>
        <v>no data</v>
      </c>
      <c r="AG40" s="35" t="str">
        <f t="shared" si="2"/>
        <v>no data</v>
      </c>
      <c r="AH40" s="34" t="str">
        <f t="shared" si="3"/>
        <v>no data</v>
      </c>
      <c r="AI40" s="36" t="e">
        <f t="shared" si="4"/>
        <v>#DIV/0!</v>
      </c>
      <c r="AJ40" s="37" t="str">
        <f t="shared" si="5"/>
        <v>no data</v>
      </c>
      <c r="AK40" s="44"/>
      <c r="AL40" s="38"/>
      <c r="AM40" s="38">
        <f t="shared" si="6"/>
        <v>0</v>
      </c>
      <c r="AN40" s="44"/>
      <c r="AO40" s="27"/>
      <c r="AP40" s="39">
        <f t="shared" si="7"/>
        <v>0</v>
      </c>
      <c r="AQ40" s="199" t="str">
        <f t="shared" si="8"/>
        <v>no data</v>
      </c>
      <c r="AR40" s="196">
        <f t="shared" si="9"/>
        <v>0</v>
      </c>
      <c r="AS40" s="13"/>
      <c r="AT40" s="27"/>
      <c r="AU40" s="40"/>
      <c r="AV40" s="40"/>
      <c r="AW40" s="27"/>
      <c r="AX40" s="40"/>
      <c r="AY40" s="27"/>
      <c r="AZ40" s="27"/>
      <c r="BA40" s="4"/>
      <c r="BB40" s="41"/>
      <c r="BC40" s="41"/>
      <c r="BD40" s="41"/>
      <c r="BE40" s="41">
        <f t="shared" si="10"/>
        <v>0</v>
      </c>
      <c r="BF40" s="41" t="str">
        <f t="shared" si="11"/>
        <v>no data</v>
      </c>
      <c r="BG40" s="77">
        <f t="shared" si="12"/>
        <v>0</v>
      </c>
      <c r="BH40" s="43"/>
      <c r="BI40" s="44"/>
      <c r="BJ40" s="45"/>
      <c r="BK40" s="46"/>
      <c r="BL40" s="47"/>
      <c r="BM40" s="47"/>
      <c r="BN40" s="47"/>
      <c r="BO40" s="45"/>
      <c r="BP40" s="48"/>
      <c r="BQ40" s="42"/>
      <c r="BR40" s="42"/>
      <c r="BS40" s="49">
        <f t="shared" si="13"/>
        <v>0</v>
      </c>
      <c r="BT40" s="41"/>
      <c r="BU40" s="41"/>
      <c r="BV40" s="51">
        <f t="shared" si="14"/>
        <v>0</v>
      </c>
      <c r="BW40" s="41">
        <f t="shared" si="15"/>
        <v>0</v>
      </c>
      <c r="BX40" s="78"/>
      <c r="BY40" s="78"/>
      <c r="CA40" s="78"/>
      <c r="CB40" s="78"/>
      <c r="CD40" s="78"/>
      <c r="CE40" s="78"/>
      <c r="CF40" s="78"/>
      <c r="CG40" s="78"/>
    </row>
    <row r="41" spans="1:89">
      <c r="A41" s="79"/>
      <c r="B41" s="80" t="s">
        <v>83</v>
      </c>
      <c r="C41" s="81">
        <f>AVERAGE(C6:C37)</f>
        <v>55.482258064516124</v>
      </c>
      <c r="D41" s="82">
        <f>AVERAGE(D6:D37)</f>
        <v>0.72413548387096771</v>
      </c>
      <c r="E41" s="81">
        <f>AVERAGE(E6:E37)</f>
        <v>49.209354838709679</v>
      </c>
      <c r="F41" s="81">
        <f>AVERAGE(F6:F37)</f>
        <v>66.99677419354839</v>
      </c>
      <c r="G41" s="81">
        <f>AVERAGE(G6:G37)</f>
        <v>47.858709677419348</v>
      </c>
      <c r="H41" s="81">
        <f>SUM(H6:H36)+(INT(SUM(I6:I36)/60))</f>
        <v>0</v>
      </c>
      <c r="I41" s="81">
        <f>SUM(I6:I36)-(INT(SUM(I6:I36)/60)*60)</f>
        <v>0</v>
      </c>
      <c r="J41" s="81">
        <f>SUM(J6:J36)+(INT(SUM(K6:K36)/60))</f>
        <v>0</v>
      </c>
      <c r="K41" s="81">
        <f t="shared" ref="K41:Q41" si="16">SUM(K6:K36)-(INT(SUM(K6:K36)/60)*60)</f>
        <v>0</v>
      </c>
      <c r="L41" s="81">
        <f t="shared" si="16"/>
        <v>0</v>
      </c>
      <c r="M41" s="81">
        <f t="shared" si="16"/>
        <v>0</v>
      </c>
      <c r="N41" s="81">
        <f t="shared" si="16"/>
        <v>0</v>
      </c>
      <c r="O41" s="81">
        <f t="shared" si="16"/>
        <v>0</v>
      </c>
      <c r="P41" s="81">
        <f t="shared" si="16"/>
        <v>0</v>
      </c>
      <c r="Q41" s="81">
        <f t="shared" si="16"/>
        <v>0</v>
      </c>
      <c r="R41" s="83">
        <f>SUM(R6:R37)</f>
        <v>115318</v>
      </c>
      <c r="S41" s="83">
        <f>SUM(S6:S37)</f>
        <v>0</v>
      </c>
      <c r="T41" s="83">
        <f>SUM(T6:T37)</f>
        <v>0</v>
      </c>
      <c r="U41" s="83">
        <f>SUM(U6:U37)</f>
        <v>0</v>
      </c>
      <c r="V41" s="84">
        <f>SUM(V6:V36)</f>
        <v>0</v>
      </c>
      <c r="W41" s="85">
        <f t="shared" ref="W41:AB41" si="17">AVERAGE(W6:W36)</f>
        <v>44</v>
      </c>
      <c r="X41" s="85">
        <f>AVERAGE(X6:X36)</f>
        <v>92.903225806451616</v>
      </c>
      <c r="Y41" s="85">
        <f t="shared" si="17"/>
        <v>48</v>
      </c>
      <c r="Z41" s="85">
        <f t="shared" si="17"/>
        <v>0</v>
      </c>
      <c r="AA41" s="85">
        <f t="shared" si="17"/>
        <v>58.064516129032256</v>
      </c>
      <c r="AB41" s="85">
        <f t="shared" si="17"/>
        <v>0</v>
      </c>
      <c r="AC41" s="86">
        <f>V41-U41+AZ41</f>
        <v>268</v>
      </c>
      <c r="AD41" s="87">
        <f>(SUM($AD$6:$AD$36))</f>
        <v>0</v>
      </c>
      <c r="AE41" s="87">
        <f>AVERAGE(AE6:AE36)</f>
        <v>0</v>
      </c>
      <c r="AF41" s="88" t="e">
        <f>AVERAGE(AF6:AF36)</f>
        <v>#DIV/0!</v>
      </c>
      <c r="AG41" s="90">
        <f>AVERAGE(AG6:AG36)</f>
        <v>154.99731182795696</v>
      </c>
      <c r="AH41" s="88">
        <f>U41/R41</f>
        <v>0</v>
      </c>
      <c r="AI41" s="88">
        <f>AVERAGE(AI6:AI36)</f>
        <v>0.97673188789000531</v>
      </c>
      <c r="AJ41" s="88" t="e">
        <f>AVERAGE(AJ6:AJ36)</f>
        <v>#DIV/0!</v>
      </c>
      <c r="AK41" s="89">
        <f>SUM(AK6:AK36)</f>
        <v>0</v>
      </c>
      <c r="AL41" s="89">
        <f>AVERAGE(AL6:AL36)</f>
        <v>0</v>
      </c>
      <c r="AM41" s="89">
        <f>SUM(AM6:AM36)</f>
        <v>0</v>
      </c>
      <c r="AN41" s="89">
        <f>SUM(AN6:AN36)</f>
        <v>0.5</v>
      </c>
      <c r="AO41" s="87">
        <f>AVERAGE(AO6:AO36)</f>
        <v>65.161290322580641</v>
      </c>
      <c r="AP41" s="90">
        <f>SUM(AP6:AP36)</f>
        <v>505</v>
      </c>
      <c r="AQ41" s="91" t="e">
        <f>((AM41+AP41))/(U41*1000)*1000000</f>
        <v>#DIV/0!</v>
      </c>
      <c r="AR41" s="92"/>
      <c r="AS41" s="13"/>
      <c r="AT41" s="93">
        <f t="shared" ref="AT41:AY41" si="18">SUM(AT12:AT40)</f>
        <v>0</v>
      </c>
      <c r="AU41" s="93">
        <f t="shared" si="18"/>
        <v>0</v>
      </c>
      <c r="AV41" s="93">
        <f t="shared" si="18"/>
        <v>0</v>
      </c>
      <c r="AW41" s="93">
        <f t="shared" si="18"/>
        <v>0</v>
      </c>
      <c r="AX41" s="93">
        <f t="shared" si="18"/>
        <v>0</v>
      </c>
      <c r="AY41" s="93">
        <f t="shared" si="18"/>
        <v>0</v>
      </c>
      <c r="AZ41" s="93">
        <f>SUM(AZ6:AZ40)</f>
        <v>268</v>
      </c>
      <c r="BA41" s="4"/>
      <c r="BB41" s="94">
        <f>SUM(BB12:BB40)</f>
        <v>0</v>
      </c>
      <c r="BC41" s="94">
        <f>SUM(BC12:BC40)</f>
        <v>0</v>
      </c>
      <c r="BD41" s="94">
        <f>SUM(BD12:BD40)</f>
        <v>0</v>
      </c>
      <c r="BE41" s="6">
        <f>(BC41-BB41)</f>
        <v>0</v>
      </c>
      <c r="BF41" s="95" t="e">
        <f t="shared" si="11"/>
        <v>#DIV/0!</v>
      </c>
      <c r="BG41" s="95">
        <f t="shared" ref="BG41:BM41" si="19">SUM(BG12:BG40)</f>
        <v>0</v>
      </c>
      <c r="BH41" s="95">
        <f t="shared" si="19"/>
        <v>0</v>
      </c>
      <c r="BI41" s="95">
        <f t="shared" si="19"/>
        <v>0</v>
      </c>
      <c r="BJ41" s="95">
        <f t="shared" si="19"/>
        <v>0</v>
      </c>
      <c r="BK41" s="95">
        <f t="shared" si="19"/>
        <v>0</v>
      </c>
      <c r="BL41" s="95">
        <f t="shared" si="19"/>
        <v>0</v>
      </c>
      <c r="BM41" s="95">
        <f t="shared" si="19"/>
        <v>0</v>
      </c>
      <c r="BN41" s="96">
        <f>AVERAGE(BN12:BN40)</f>
        <v>1003.0732</v>
      </c>
      <c r="BO41" s="96">
        <f>AVERAGE(BO12:BO40)</f>
        <v>50.0212</v>
      </c>
      <c r="BP41" s="96">
        <f>AVERAGE(BP12:BP40)</f>
        <v>0</v>
      </c>
      <c r="BQ41" s="96">
        <f>AVERAGE(BQ12:BQ40)</f>
        <v>0</v>
      </c>
      <c r="BR41" s="96">
        <f>AVERAGE(BR12:BR40)</f>
        <v>0</v>
      </c>
      <c r="BS41" s="4"/>
      <c r="BT41" s="95">
        <f>AVERAGE(BT12:BT24)</f>
        <v>0</v>
      </c>
      <c r="BU41" s="95">
        <f>AVERAGE(BU12:BU24)</f>
        <v>0</v>
      </c>
      <c r="BV41" s="6"/>
      <c r="BW41" s="97">
        <f>(SUM(BW6:BW40))</f>
        <v>0</v>
      </c>
      <c r="BX41" s="97">
        <f>(SUM(BX12:BX40))</f>
        <v>0</v>
      </c>
      <c r="BY41" s="97">
        <f>(SUM(BY12:BY40))</f>
        <v>0</v>
      </c>
      <c r="CA41" s="97">
        <f>(SUM(CA6:CA31))</f>
        <v>0</v>
      </c>
      <c r="CB41" s="97">
        <f>(SUM(CB12:CB36))</f>
        <v>0.75</v>
      </c>
      <c r="CD41" s="97"/>
      <c r="CE41" s="97"/>
      <c r="CF41" s="97"/>
      <c r="CG41" s="97"/>
    </row>
    <row r="42" spans="1:89" ht="14.95" thickBot="1">
      <c r="A42" s="98"/>
      <c r="B42" s="99" t="s">
        <v>84</v>
      </c>
      <c r="C42" s="100" t="s">
        <v>85</v>
      </c>
      <c r="D42" s="101" t="s">
        <v>86</v>
      </c>
      <c r="E42" s="101"/>
      <c r="F42" s="102" t="s">
        <v>87</v>
      </c>
      <c r="G42" s="102" t="s">
        <v>88</v>
      </c>
      <c r="H42" s="102" t="s">
        <v>75</v>
      </c>
      <c r="I42" s="102" t="s">
        <v>76</v>
      </c>
      <c r="J42" s="102" t="s">
        <v>75</v>
      </c>
      <c r="K42" s="102" t="s">
        <v>76</v>
      </c>
      <c r="L42" s="102" t="s">
        <v>75</v>
      </c>
      <c r="M42" s="102" t="s">
        <v>76</v>
      </c>
      <c r="N42" s="102" t="s">
        <v>75</v>
      </c>
      <c r="O42" s="102" t="s">
        <v>76</v>
      </c>
      <c r="P42" s="103" t="s">
        <v>89</v>
      </c>
      <c r="Q42" s="103" t="s">
        <v>90</v>
      </c>
      <c r="R42" s="103" t="s">
        <v>91</v>
      </c>
      <c r="S42" s="103" t="s">
        <v>91</v>
      </c>
      <c r="T42" s="103" t="s">
        <v>91</v>
      </c>
      <c r="U42" s="103" t="s">
        <v>91</v>
      </c>
      <c r="V42" s="103" t="s">
        <v>91</v>
      </c>
      <c r="W42" s="103" t="s">
        <v>92</v>
      </c>
      <c r="X42" s="103" t="s">
        <v>93</v>
      </c>
      <c r="Y42" s="103" t="s">
        <v>94</v>
      </c>
      <c r="Z42" s="103" t="s">
        <v>93</v>
      </c>
      <c r="AA42" s="103" t="s">
        <v>94</v>
      </c>
      <c r="AB42" s="103" t="s">
        <v>93</v>
      </c>
      <c r="AC42" s="103" t="s">
        <v>95</v>
      </c>
      <c r="AD42" s="103" t="s">
        <v>96</v>
      </c>
      <c r="AE42" s="103" t="s">
        <v>97</v>
      </c>
      <c r="AF42" s="103" t="s">
        <v>98</v>
      </c>
      <c r="AG42" s="103" t="s">
        <v>99</v>
      </c>
      <c r="AH42" s="103" t="s">
        <v>99</v>
      </c>
      <c r="AI42" s="103"/>
      <c r="AJ42" s="103" t="s">
        <v>99</v>
      </c>
      <c r="AK42" s="103" t="s">
        <v>100</v>
      </c>
      <c r="AL42" s="103" t="s">
        <v>99</v>
      </c>
      <c r="AM42" s="103"/>
      <c r="AN42" s="103" t="s">
        <v>100</v>
      </c>
      <c r="AO42" s="103" t="s">
        <v>99</v>
      </c>
      <c r="AP42" s="104"/>
      <c r="AQ42" s="105" t="s">
        <v>99</v>
      </c>
      <c r="AR42" s="106"/>
      <c r="AS42" s="107"/>
      <c r="AZ42" s="108" t="s">
        <v>100</v>
      </c>
      <c r="BA42" s="4"/>
      <c r="BF42" s="109" t="str">
        <f t="shared" si="11"/>
        <v>Avg.</v>
      </c>
      <c r="BS42" s="4"/>
      <c r="BT42" s="5"/>
      <c r="BU42" s="5"/>
      <c r="BV42" s="6"/>
    </row>
    <row r="43" spans="1:89" ht="14.95" thickBot="1"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1"/>
      <c r="AQ43" s="112"/>
      <c r="AR43" s="112"/>
      <c r="AS43" s="4"/>
      <c r="BA43" s="113"/>
      <c r="BB43" s="114"/>
      <c r="BC43" s="114"/>
      <c r="BD43" s="114"/>
      <c r="BE43" s="6"/>
      <c r="BS43" s="4"/>
      <c r="BT43" s="5"/>
      <c r="BU43" s="5"/>
      <c r="BV43" s="6"/>
    </row>
    <row r="44" spans="1:89" ht="61.5" customHeight="1" thickBot="1">
      <c r="B44" s="115" t="s">
        <v>101</v>
      </c>
      <c r="C44" s="116" t="s">
        <v>102</v>
      </c>
      <c r="D44" s="116" t="s">
        <v>103</v>
      </c>
      <c r="E44" s="116" t="s">
        <v>129</v>
      </c>
      <c r="F44" s="418" t="s">
        <v>104</v>
      </c>
      <c r="G44" s="419"/>
      <c r="H44" s="418" t="s">
        <v>105</v>
      </c>
      <c r="I44" s="419"/>
      <c r="J44" s="418" t="s">
        <v>106</v>
      </c>
      <c r="K44" s="419"/>
      <c r="L44" s="418" t="s">
        <v>107</v>
      </c>
      <c r="M44" s="419"/>
      <c r="N44" s="418" t="s">
        <v>108</v>
      </c>
      <c r="O44" s="419"/>
      <c r="P44" s="418" t="s">
        <v>109</v>
      </c>
      <c r="Q44" s="419"/>
      <c r="R44" s="117" t="s">
        <v>110</v>
      </c>
      <c r="S44" s="118" t="s">
        <v>111</v>
      </c>
      <c r="T44" s="119" t="s">
        <v>112</v>
      </c>
      <c r="U44" s="116" t="s">
        <v>11</v>
      </c>
      <c r="V44" s="119" t="s">
        <v>12</v>
      </c>
      <c r="W44" s="116" t="s">
        <v>113</v>
      </c>
      <c r="X44" s="116" t="s">
        <v>14</v>
      </c>
      <c r="Y44" s="116" t="s">
        <v>114</v>
      </c>
      <c r="Z44" s="116" t="s">
        <v>16</v>
      </c>
      <c r="AA44" s="116" t="s">
        <v>18</v>
      </c>
      <c r="AB44" s="116" t="s">
        <v>17</v>
      </c>
      <c r="AC44" s="118" t="s">
        <v>19</v>
      </c>
      <c r="AD44" s="120" t="s">
        <v>20</v>
      </c>
      <c r="AE44" s="121" t="s">
        <v>21</v>
      </c>
      <c r="AF44" s="121" t="s">
        <v>22</v>
      </c>
      <c r="AG44" s="121" t="s">
        <v>115</v>
      </c>
      <c r="AH44" s="122" t="s">
        <v>116</v>
      </c>
      <c r="AI44" s="122" t="s">
        <v>25</v>
      </c>
      <c r="AJ44" s="123" t="s">
        <v>26</v>
      </c>
      <c r="AK44" s="119" t="s">
        <v>117</v>
      </c>
      <c r="AL44" s="124" t="s">
        <v>28</v>
      </c>
      <c r="AM44" s="124" t="s">
        <v>29</v>
      </c>
      <c r="AN44" s="119" t="s">
        <v>118</v>
      </c>
      <c r="AO44" s="124" t="s">
        <v>119</v>
      </c>
      <c r="AP44" s="124" t="s">
        <v>32</v>
      </c>
      <c r="AQ44" s="123" t="s">
        <v>120</v>
      </c>
      <c r="AR44" s="125"/>
      <c r="AS44" s="125"/>
      <c r="BA44" s="113"/>
      <c r="BB44" s="114"/>
      <c r="BC44" s="114"/>
      <c r="BD44" s="114"/>
      <c r="BE44" s="126">
        <f>AVERAGE(BE28:BE31)</f>
        <v>0</v>
      </c>
      <c r="BS44" s="4"/>
      <c r="BT44" s="5"/>
      <c r="BU44" s="5"/>
      <c r="BV44" s="6"/>
    </row>
    <row r="45" spans="1:89">
      <c r="B45" s="127" t="s">
        <v>78</v>
      </c>
      <c r="C45" s="128">
        <f>IF(C6=0,"no data",AVERAGE(C6:C12))</f>
        <v>56.271428571428565</v>
      </c>
      <c r="D45" s="129">
        <f>IF(D6=0,"no data",AVERAGE(D6:D12))</f>
        <v>0.7246285714285714</v>
      </c>
      <c r="E45" s="128">
        <f>IF(E6=0,"no data",AVERAGE(E6:E12))</f>
        <v>49.728571428571421</v>
      </c>
      <c r="F45" s="128">
        <f>IF(F6=0,"no data",AVERAGE(F6:F12))</f>
        <v>68.785714285714292</v>
      </c>
      <c r="G45" s="128">
        <f>IF(G6=0,"no data",AVERAGE(G6:G12))</f>
        <v>47.657142857142858</v>
      </c>
      <c r="H45" s="128">
        <f>SUM(H6:H12)+INT(SUM(I6:I12)/60)</f>
        <v>0</v>
      </c>
      <c r="I45" s="128">
        <f>SUM(I6:I12)-INT(SUM(I6:I12)/60)*60</f>
        <v>0</v>
      </c>
      <c r="J45" s="128">
        <f>SUM(J6:J12)+INT(SUM(K6:K12)/60)</f>
        <v>0</v>
      </c>
      <c r="K45" s="128">
        <f>SUM(K6:K12)-INT(SUM(K6:K12)/60)*60</f>
        <v>0</v>
      </c>
      <c r="L45" s="128">
        <f>SUM(L6:L12)+INT(SUM(M6:M12)/60)</f>
        <v>0</v>
      </c>
      <c r="M45" s="128">
        <f>SUM(M6:M12)-INT(SUM(M6:M12)/60)*60</f>
        <v>0</v>
      </c>
      <c r="N45" s="128">
        <f>SUM(N6:N12)+INT(SUM(O6:O12)/60)</f>
        <v>0</v>
      </c>
      <c r="O45" s="128">
        <f>SUM(O6:O12)-INT(SUM(O6:O12)/60)*60</f>
        <v>0</v>
      </c>
      <c r="P45" s="128">
        <f>SUM(P6:P12)+INT(SUM(Q6:Q12)/60)</f>
        <v>0</v>
      </c>
      <c r="Q45" s="128">
        <f>SUM(Q6:Q12)-INT(SUM(Q6:Q12)/60)*60</f>
        <v>0</v>
      </c>
      <c r="R45" s="130">
        <f t="shared" ref="R45:W45" si="20">IF(R6=0,"no data", AVERAGE(R6:R12))</f>
        <v>3720</v>
      </c>
      <c r="S45" s="130" t="str">
        <f t="shared" si="20"/>
        <v>no data</v>
      </c>
      <c r="T45" s="130" t="str">
        <f t="shared" si="20"/>
        <v>no data</v>
      </c>
      <c r="U45" s="130" t="str">
        <f t="shared" si="20"/>
        <v>no data</v>
      </c>
      <c r="V45" s="130" t="str">
        <f t="shared" si="20"/>
        <v>no data</v>
      </c>
      <c r="W45" s="131">
        <f t="shared" si="20"/>
        <v>44</v>
      </c>
      <c r="X45" s="132">
        <f>IF(AND(X6=0,X7=0,X8=0,X9=0,X10=0,X11= 0,X12=0),"No outage",SUM(X6:X12))</f>
        <v>2880</v>
      </c>
      <c r="Y45" s="132">
        <f>IF(Y6=0,"no data", AVERAGE(Y6:Y12))</f>
        <v>48</v>
      </c>
      <c r="Z45" s="132" t="str">
        <f>IF(AND(Z6=0,Z7=0,Z8=0,Z9=0,Z10=0,Z11= 0,Z12=0),"No outage",SUM(Z6:Z12))</f>
        <v>No outage</v>
      </c>
      <c r="AA45" s="132">
        <f>IF(AND(AA6=0,AA7=0,AA8=0,AA9=0,AA10=0, AA11=0,AA12=0),"No outage",SUM(AA6:AA12))</f>
        <v>360</v>
      </c>
      <c r="AB45" s="132" t="str">
        <f>IF(Z6=0,"no data", AVERAGE(AB6:AB12))</f>
        <v>no data</v>
      </c>
      <c r="AC45" s="128" t="str">
        <f>IF(Z6=0,"no data", SUM(AC6:AC12))</f>
        <v>no data</v>
      </c>
      <c r="AD45" s="128" t="str">
        <f>IF(AD6=0,"no data", SUM(AD6:AD12))</f>
        <v>no data</v>
      </c>
      <c r="AE45" s="131" t="str">
        <f t="shared" ref="AE45:AJ45" si="21">IF(AE6=0,"no data", AVERAGE(AE6:AE12))</f>
        <v>no data</v>
      </c>
      <c r="AF45" s="133" t="e">
        <f t="shared" si="21"/>
        <v>#DIV/0!</v>
      </c>
      <c r="AG45" s="132">
        <f t="shared" si="21"/>
        <v>155</v>
      </c>
      <c r="AH45" s="133" t="e">
        <f t="shared" si="21"/>
        <v>#DIV/0!</v>
      </c>
      <c r="AI45" s="133">
        <f t="shared" si="21"/>
        <v>0.89695550351288056</v>
      </c>
      <c r="AJ45" s="133" t="e">
        <f t="shared" si="21"/>
        <v>#DIV/0!</v>
      </c>
      <c r="AK45" s="132" t="str">
        <f>IF(AK6=0,"no data", SUM(AK6:AK12))</f>
        <v>no data</v>
      </c>
      <c r="AL45" s="132" t="str">
        <f>IF(AL6=0,"no data", AVERAGE(AL6:AL12))</f>
        <v>no data</v>
      </c>
      <c r="AM45" s="132" t="e">
        <f>AK45*AL45</f>
        <v>#VALUE!</v>
      </c>
      <c r="AN45" s="132">
        <f>IF(AN6=0,"no data", SUM(AN6:AN12))</f>
        <v>0.5</v>
      </c>
      <c r="AO45" s="132">
        <f>IF(AO6=0,"no data", AVERAGE(AO6:AO12))</f>
        <v>288.57142857142856</v>
      </c>
      <c r="AP45" s="132">
        <f>AN45*AO45</f>
        <v>144.28571428571428</v>
      </c>
      <c r="AQ45" s="134" t="e">
        <f>IF(AQ6=0,"no data", AVERAGE(AQ6:AQ12))</f>
        <v>#DIV/0!</v>
      </c>
      <c r="AR45" s="135"/>
      <c r="AS45" s="136"/>
      <c r="BA45" s="113"/>
      <c r="BB45" s="114"/>
      <c r="BC45" s="114"/>
      <c r="BD45" s="114"/>
      <c r="BS45" s="4"/>
      <c r="BT45" s="5"/>
      <c r="BU45" s="5"/>
      <c r="BV45" s="6"/>
    </row>
    <row r="46" spans="1:89">
      <c r="B46" s="127" t="s">
        <v>79</v>
      </c>
      <c r="C46" s="137">
        <f>IF(C13=0,"no data", AVERAGE(C13:C19))</f>
        <v>57.27428571428571</v>
      </c>
      <c r="D46" s="138">
        <f>IF(D13=0,"no data", AVERAGE(D13:D19))</f>
        <v>0.68328571428571439</v>
      </c>
      <c r="E46" s="128">
        <f>IF(E7=0,"no data",AVERAGE(E7:E13))</f>
        <v>49.657142857142851</v>
      </c>
      <c r="F46" s="137">
        <f>IF(F13=0,"no data", AVERAGE(F13:F19))</f>
        <v>68.5</v>
      </c>
      <c r="G46" s="137">
        <f>IF(G13=0,"no data", AVERAGE(G13:G19))</f>
        <v>49.617142857142859</v>
      </c>
      <c r="H46" s="137">
        <f>SUM(H13:H19)+INT(SUM(I13:I19)/60)</f>
        <v>0</v>
      </c>
      <c r="I46" s="137">
        <f>SUM(I13:I19)-INT(SUM(J13:J19)/60)</f>
        <v>0</v>
      </c>
      <c r="J46" s="137">
        <f>SUM(J13:J19)+INT(SUM(K13:K19)/60)</f>
        <v>0</v>
      </c>
      <c r="K46" s="137">
        <f>SUM(K13:K19)-INT(SUM(L13:L19)/60)*60</f>
        <v>0</v>
      </c>
      <c r="L46" s="137">
        <f>SUM(L13:L19)+INT(SUM(M13:M19)/60)</f>
        <v>0</v>
      </c>
      <c r="M46" s="137">
        <f>SUM(M13:M19)-INT(SUM(N13:N19)/60)*60</f>
        <v>0</v>
      </c>
      <c r="N46" s="137">
        <f>SUM(N13:N19)+INT(SUM(O13:O19)/60)</f>
        <v>0</v>
      </c>
      <c r="O46" s="137">
        <f>SUM(O13:O19)-INT(SUM(P13:P19)/60)*60</f>
        <v>0</v>
      </c>
      <c r="P46" s="137">
        <f>SUM(P13:P19)+INT(SUM(Q13:Q19)/60)</f>
        <v>0</v>
      </c>
      <c r="Q46" s="137">
        <f>SUM(Q7:Q13)-INT(SUM(Q13:Q19)/60)*60</f>
        <v>0</v>
      </c>
      <c r="R46" s="139">
        <f>IF(R13=0,"no data", AVERAGE(R13:R19))</f>
        <v>3719.8571428571427</v>
      </c>
      <c r="S46" s="139" t="str">
        <f>IF(S13=0,"no data", AVERAGE(S13:S19))</f>
        <v>no data</v>
      </c>
      <c r="T46" s="139" t="str">
        <f>IF(T13=0,"no data", AVERAGE(T13:T19))</f>
        <v>no data</v>
      </c>
      <c r="U46" s="139" t="str">
        <f>IF(U13=0,"no data", SUM(U13:U19))</f>
        <v>no data</v>
      </c>
      <c r="V46" s="139" t="str">
        <f>IF(V13=0,"no data", SUM(V13:V19))</f>
        <v>no data</v>
      </c>
      <c r="W46" s="139">
        <f>IF(W13=0,"no data", AVERAGE(W13:W19))</f>
        <v>44</v>
      </c>
      <c r="X46" s="140" t="str">
        <f>IF(AND(X13=0,X14=0,X15=0,X16=0,X17=0,X18=0,X19=0),"No outage",SUM(X13:X19))</f>
        <v>No outage</v>
      </c>
      <c r="Y46" s="140">
        <f>IF(AND(Y13=0,Y14=0,Y15=0,Y16=0,Y17=0,Y18=0,Y19=0),"No outage",SUM(Y13:Y19))</f>
        <v>336</v>
      </c>
      <c r="Z46" s="139" t="str">
        <f>IF(Z13=0,"no data", AVERAGE(Z13:Z19))</f>
        <v>no data</v>
      </c>
      <c r="AA46" s="140">
        <f>IF(AND(AA13=0,AA14=0,AA15=0,AA16=0,AA17=0,AA18=0,AA19=0),"No outage",SUM(AA13:AA19))</f>
        <v>420</v>
      </c>
      <c r="AB46" s="139" t="str">
        <f>IF(AB13=0,"no data", AVERAGE(AB13:AB19))</f>
        <v>no data</v>
      </c>
      <c r="AC46" s="139">
        <f>IF(AC13=0,"no data", SUM(AC13:AC19))</f>
        <v>61</v>
      </c>
      <c r="AD46" s="139" t="str">
        <f>IF(AD13=0,"no data", SUM(AD13:AD19))</f>
        <v>no data</v>
      </c>
      <c r="AE46" s="139" t="str">
        <f t="shared" ref="AE46:AJ46" si="22">IF(AE13=0,"no data", AVERAGE(AE13:AE19))</f>
        <v>no data</v>
      </c>
      <c r="AF46" s="141" t="e">
        <f t="shared" si="22"/>
        <v>#DIV/0!</v>
      </c>
      <c r="AG46" s="139">
        <f t="shared" si="22"/>
        <v>154.99404761904765</v>
      </c>
      <c r="AH46" s="141" t="e">
        <f t="shared" si="22"/>
        <v>#DIV/0!</v>
      </c>
      <c r="AI46" s="141">
        <f t="shared" si="22"/>
        <v>1</v>
      </c>
      <c r="AJ46" s="141" t="e">
        <f t="shared" si="22"/>
        <v>#DIV/0!</v>
      </c>
      <c r="AK46" s="142" t="str">
        <f>IF(AK13=0,"no data",SUM(AK13:AK19))</f>
        <v>no data</v>
      </c>
      <c r="AL46" s="143" t="str">
        <f>IF(AL13=0,"no data", AVERAGE(AL13:AL19))</f>
        <v>no data</v>
      </c>
      <c r="AM46" s="140" t="e">
        <f>AK46*AL46</f>
        <v>#VALUE!</v>
      </c>
      <c r="AN46" s="140" t="str">
        <f>IF(AN13=0,"no data", SUM(AN13:AN19))</f>
        <v>no data</v>
      </c>
      <c r="AO46" s="142" t="str">
        <f>IF(AO13=0,"no data",AVERAGE(AO13:AO19))</f>
        <v>no data</v>
      </c>
      <c r="AP46" s="140" t="e">
        <f>AN46*AO46</f>
        <v>#VALUE!</v>
      </c>
      <c r="AQ46" s="144" t="e">
        <f>IF(AQ13=0,"no data", AVERAGE(AQ13:AQ19))</f>
        <v>#DIV/0!</v>
      </c>
      <c r="AR46" s="135"/>
      <c r="AS46" s="136"/>
      <c r="AX46">
        <f>3413/12465</f>
        <v>0.27380665864420378</v>
      </c>
      <c r="BA46" s="113"/>
      <c r="BC46" s="114"/>
      <c r="BS46" s="4"/>
      <c r="BT46" s="5"/>
      <c r="BU46" s="5"/>
      <c r="BV46" s="6"/>
    </row>
    <row r="47" spans="1:89">
      <c r="A47" s="145"/>
      <c r="B47" s="127" t="s">
        <v>80</v>
      </c>
      <c r="C47" s="140">
        <f>IF(C20=0,"no data", AVERAGE(C20:C26))</f>
        <v>56.5</v>
      </c>
      <c r="D47" s="138">
        <f>IF(D20=0,"no data", AVERAGE(D20:D26))</f>
        <v>0.70958571428571438</v>
      </c>
      <c r="E47" s="128">
        <f>IF(E20=0,"no data",AVERAGE(E20:E26))</f>
        <v>50.111428571428576</v>
      </c>
      <c r="F47" s="140">
        <f>IF(F20=0,"no data", AVERAGE(F20:F26))</f>
        <v>67.599999999999994</v>
      </c>
      <c r="G47" s="140">
        <f>IF(G20=0,"no data", AVERAGE(G20:G26))</f>
        <v>49.171428571428571</v>
      </c>
      <c r="H47" s="137">
        <f>SUM(H20:H26)+INT(SUM(I20:I26)/60)</f>
        <v>0</v>
      </c>
      <c r="I47" s="137">
        <f>SUM(I20:I26)-INT(SUM(I26:I26)/60)*60</f>
        <v>0</v>
      </c>
      <c r="J47" s="137">
        <f>SUM(J20:J26)+INT(SUM(K20:K26)/60)</f>
        <v>0</v>
      </c>
      <c r="K47" s="137">
        <f>SUM(K20:K26)-INT(SUM(K20:K26)/60)*60</f>
        <v>0</v>
      </c>
      <c r="L47" s="137">
        <f>SUM(L20:L26)+INT(SUM(M20:M26)/60)</f>
        <v>0</v>
      </c>
      <c r="M47" s="137">
        <f>SUM(M20:M26)-INT(SUM(M20:M26)/60)*60</f>
        <v>0</v>
      </c>
      <c r="N47" s="137">
        <f>SUM(N20:N26)+INT(SUM(O20:O26)/60)</f>
        <v>0</v>
      </c>
      <c r="O47" s="137">
        <f>SUM(O20:O26)-INT(SUM(O20:O26)/60)*60</f>
        <v>0</v>
      </c>
      <c r="P47" s="137">
        <f>SUM(P20:P26)+INT(SUM(Q20:Q26)/60)</f>
        <v>0</v>
      </c>
      <c r="Q47" s="137">
        <f>SUM(Q20:Q26)-INT(SUM(Q20:Q26)/60)*60</f>
        <v>0</v>
      </c>
      <c r="R47" s="139">
        <f>IF(R20=0,"no data", AVERAGE(R20:R26))</f>
        <v>3719.8571428571427</v>
      </c>
      <c r="S47" s="139" t="str">
        <f>IF(S20=0,"no data", AVERAGE(S20:S26))</f>
        <v>no data</v>
      </c>
      <c r="T47" s="139" t="str">
        <f>IF(T20=0,"no data", AVERAGE(T20:T26))</f>
        <v>no data</v>
      </c>
      <c r="U47" s="146" t="str">
        <f>IF(U20=0,"no data", SUM(U20:U26))</f>
        <v>no data</v>
      </c>
      <c r="V47" s="146" t="str">
        <f>IF(V20=0,"no data", SUM(V20:V26))</f>
        <v>no data</v>
      </c>
      <c r="W47" s="146">
        <f>IF(W20=0,"no data", AVERAGE(W20:W26))</f>
        <v>44</v>
      </c>
      <c r="X47" s="140" t="str">
        <f>IF(AND(X20=0,X21=0,X22=0,X23=0,X24=0,X25=0,X26=0),"No outage",SUM(X20:X26))</f>
        <v>No outage</v>
      </c>
      <c r="Y47" s="140">
        <f>IF(AND(Y20=0,Y21=0,Y22=0,Y23=0,Y24=0,Y25=0,Y26=0),"No outage",SUM(Y20:Y26))</f>
        <v>336</v>
      </c>
      <c r="Z47" s="146" t="str">
        <f>IF(Z20=0,"no data", AVERAGE(Z20:Z26))</f>
        <v>no data</v>
      </c>
      <c r="AA47" s="140">
        <f>IF(AND(AA20=0,AA21=0,AA22=0,AA23=0,AA24=0,AA25=0,AA26=0),"No outage",SUM(AA20:AA26))</f>
        <v>420</v>
      </c>
      <c r="AB47" s="140" t="str">
        <f>IF(AB20=0,"no data", AVERAGE(AB20:AB26))</f>
        <v>no data</v>
      </c>
      <c r="AC47" s="140">
        <f>IF(AC20=0,"no data", SUM(AC20:AC26))</f>
        <v>59</v>
      </c>
      <c r="AD47" s="146" t="str">
        <f>IF(AD20=0,"no data", SUM(AD20:AD26))</f>
        <v>no data</v>
      </c>
      <c r="AE47" s="140" t="str">
        <f t="shared" ref="AE47:AJ47" si="23">IF(AE20=0,"no data", AVERAGE(AE20:AE26))</f>
        <v>no data</v>
      </c>
      <c r="AF47" s="141" t="e">
        <f t="shared" si="23"/>
        <v>#DIV/0!</v>
      </c>
      <c r="AG47" s="140">
        <f t="shared" si="23"/>
        <v>154.99404761904765</v>
      </c>
      <c r="AH47" s="141" t="e">
        <f t="shared" si="23"/>
        <v>#DIV/0!</v>
      </c>
      <c r="AI47" s="141">
        <f t="shared" si="23"/>
        <v>1</v>
      </c>
      <c r="AJ47" s="141" t="e">
        <f t="shared" si="23"/>
        <v>#DIV/0!</v>
      </c>
      <c r="AK47" s="140" t="str">
        <f>IF(AK20=0,"no data", SUM(AK20:AK26))</f>
        <v>no data</v>
      </c>
      <c r="AL47" s="140" t="str">
        <f>IF(AL20=0,"no data", AVERAGE(AL20:AL26))</f>
        <v>no data</v>
      </c>
      <c r="AM47" s="140" t="e">
        <f>AK47*AL47</f>
        <v>#VALUE!</v>
      </c>
      <c r="AN47" s="140" t="str">
        <f>IF(AN20=0,"no data", SUM(AN20:AN25))</f>
        <v>no data</v>
      </c>
      <c r="AO47" s="140" t="str">
        <f>IF(AO20=0,"no data", AVERAGE(AO20:AO25))</f>
        <v>no data</v>
      </c>
      <c r="AP47" s="140" t="e">
        <f>AN47*AO47</f>
        <v>#VALUE!</v>
      </c>
      <c r="AQ47" s="144" t="e">
        <f>IF(AQ20=0,"no data", AVERAGE(AQ20:AQ26))</f>
        <v>#DIV/0!</v>
      </c>
      <c r="AR47" s="135"/>
      <c r="AS47" s="136"/>
      <c r="AT47" s="145"/>
      <c r="AU47" s="145"/>
      <c r="AV47" s="145"/>
      <c r="AW47" s="145"/>
      <c r="AX47" s="145">
        <f>3413/12796</f>
        <v>0.26672397624257582</v>
      </c>
      <c r="AY47" s="145"/>
      <c r="AZ47" s="145"/>
      <c r="BA47" s="113"/>
      <c r="BB47" s="145"/>
      <c r="BC47" s="114"/>
      <c r="BD47" s="145"/>
      <c r="BE47" s="145"/>
      <c r="BF47" s="145"/>
      <c r="BG47" s="145"/>
      <c r="BS47" s="4"/>
      <c r="BT47" s="5"/>
      <c r="BU47" s="5"/>
      <c r="BV47" s="6"/>
    </row>
    <row r="48" spans="1:89">
      <c r="B48" s="127" t="s">
        <v>81</v>
      </c>
      <c r="C48" s="140">
        <f>IF(C21=0,"no data", AVERAGE(C27:C33))</f>
        <v>52.318571428571431</v>
      </c>
      <c r="D48" s="138">
        <f>IF(D21=0,"no data", AVERAGE(D27:D33))</f>
        <v>0.7779571428571429</v>
      </c>
      <c r="E48" s="128">
        <f>IF(E20=0,"no data",AVERAGE(E20:E26))</f>
        <v>50.111428571428576</v>
      </c>
      <c r="F48" s="140">
        <f>IF(F21=0,"no data", AVERAGE(F27:F33))</f>
        <v>65.428571428571431</v>
      </c>
      <c r="G48" s="140">
        <f>IF(G21=0,"no data", AVERAGE(G27:G33))</f>
        <v>44.285714285714285</v>
      </c>
      <c r="H48" s="137">
        <f>SUM(H27:H33)+INT(SUM(I27:I33)/60)</f>
        <v>0</v>
      </c>
      <c r="I48" s="137">
        <f>SUM(I27:I33)-INT(SUM(I27:I33)/60)*60</f>
        <v>0</v>
      </c>
      <c r="J48" s="137">
        <f>SUM(J27:J33)+INT(SUM(K27:K33)/60)</f>
        <v>0</v>
      </c>
      <c r="K48" s="137">
        <f>SUM(K27:K33)-INT(SUM(K27:K33)/60)*60</f>
        <v>0</v>
      </c>
      <c r="L48" s="137">
        <f>SUM(L27:L33)+INT(SUM(M27:M33)/60)</f>
        <v>0</v>
      </c>
      <c r="M48" s="137">
        <f>SUM(M27:M33)-INT(SUM(M27:M33)/60)*60</f>
        <v>0</v>
      </c>
      <c r="N48" s="137">
        <f>SUM(N27:N33)+INT(SUM(O27:O33)/60)</f>
        <v>0</v>
      </c>
      <c r="O48" s="137">
        <f>SUM(O27:O33)-INT(SUM(O27:O33)/60)*60</f>
        <v>0</v>
      </c>
      <c r="P48" s="137">
        <f>SUM(P27:P33)+INT(SUM(Q27:Q33)/60)</f>
        <v>0</v>
      </c>
      <c r="Q48" s="137">
        <f>SUM(Q27:Q33)-INT(SUM(Q27:Q33)/60)*60</f>
        <v>0</v>
      </c>
      <c r="R48" s="139">
        <f>IF(R27=0,"no data", AVERAGE(R27:R33))</f>
        <v>3720</v>
      </c>
      <c r="S48" s="139" t="str">
        <f>IF(S27=0,"no data", AVERAGE(S27:S33))</f>
        <v>no data</v>
      </c>
      <c r="T48" s="139" t="str">
        <f>IF(T27=0,"no data", AVERAGE(T27:T33))</f>
        <v>no data</v>
      </c>
      <c r="U48" s="139" t="str">
        <f>IF(U27=0,"no data", SUM(U27:U33))</f>
        <v>no data</v>
      </c>
      <c r="V48" s="139" t="str">
        <f>IF(V27=0,"no data", SUM(V27:V33))</f>
        <v>no data</v>
      </c>
      <c r="W48" s="146">
        <f>IF(W27=0,"no data", AVERAGE(W27:W33))</f>
        <v>44</v>
      </c>
      <c r="X48" s="140" t="str">
        <f>IF(AND(X27=0,X28=0,X29=0,X30=0,X31=0,X32=0,X33=0),"No outage",SUM(X27:X33))</f>
        <v>No outage</v>
      </c>
      <c r="Y48" s="140">
        <f>IF(AND(Y27=0,Y28=0,Y29=0,Y30=0,Y31=0,Y32=0,Y33=0),"No outage",SUM(Y27:Y33))</f>
        <v>336</v>
      </c>
      <c r="Z48" s="146" t="str">
        <f>IF(Z27=0,"no data", AVERAGE(Z27:Z33))</f>
        <v>no data</v>
      </c>
      <c r="AA48" s="140">
        <f>IF(AND(AA27=0,AA28=0,AA29=0,AA30=0,AA31=0,AA32=0,AA33=0),"No outage",SUM(AA27:AA33))</f>
        <v>420</v>
      </c>
      <c r="AB48" s="140" t="str">
        <f>IF(AB27=0,"no data", AVERAGE(AB27:AB33))</f>
        <v>no data</v>
      </c>
      <c r="AC48" s="139">
        <f>IF(AC27=0,"no data", SUM(AC27:AC33))</f>
        <v>48</v>
      </c>
      <c r="AD48" s="139" t="str">
        <f>IF(AD27=0,"no data", SUM(AD27:AD33))</f>
        <v>no data</v>
      </c>
      <c r="AE48" s="146" t="str">
        <f t="shared" ref="AE48:AJ48" si="24">IF(AE27=0,"no data", AVERAGE(AE27:AE33))</f>
        <v>no data</v>
      </c>
      <c r="AF48" s="138" t="e">
        <f t="shared" si="24"/>
        <v>#DIV/0!</v>
      </c>
      <c r="AG48" s="140">
        <f t="shared" si="24"/>
        <v>155</v>
      </c>
      <c r="AH48" s="138" t="e">
        <f t="shared" si="24"/>
        <v>#DIV/0!</v>
      </c>
      <c r="AI48" s="138">
        <f t="shared" si="24"/>
        <v>1</v>
      </c>
      <c r="AJ48" s="138" t="e">
        <f t="shared" si="24"/>
        <v>#DIV/0!</v>
      </c>
      <c r="AK48" s="139" t="str">
        <f>IF(AK27=0,"no data", SUM(AK27:AK33))</f>
        <v>no data</v>
      </c>
      <c r="AL48" s="140" t="str">
        <f>IF(AL27=0,"no data", AVERAGE(AL27:AL33))</f>
        <v>no data</v>
      </c>
      <c r="AM48" s="140" t="e">
        <f>AK48*AL48</f>
        <v>#VALUE!</v>
      </c>
      <c r="AN48" s="140" t="str">
        <f>IF(AN27=0,"no data", SUM(AN27:AN33))</f>
        <v>no data</v>
      </c>
      <c r="AO48" s="140" t="str">
        <f>IF(AO27=0,"no data", AVERAGE(AO27:AO33))</f>
        <v>no data</v>
      </c>
      <c r="AP48" s="140" t="e">
        <f>AN48*AO48</f>
        <v>#VALUE!</v>
      </c>
      <c r="AQ48" s="144" t="e">
        <f>IF(AQ27=0,"no data", AVERAGE(AQ27:AQ33))</f>
        <v>#DIV/0!</v>
      </c>
      <c r="AR48" s="135"/>
      <c r="AS48" s="136"/>
      <c r="BA48" s="113"/>
      <c r="BC48" s="114"/>
      <c r="BS48" s="4"/>
      <c r="BT48" s="5"/>
      <c r="BU48" s="5"/>
      <c r="BV48" s="6"/>
    </row>
    <row r="49" spans="2:74">
      <c r="B49" s="127" t="s">
        <v>82</v>
      </c>
      <c r="C49" s="140">
        <f>IF(C34=0,"no data", AVERAGE(C34:C40))</f>
        <v>54.466666666666661</v>
      </c>
      <c r="D49" s="140">
        <f>IF(D34=0,"no data", AVERAGE(D34:D40))</f>
        <v>0.72666666666666668</v>
      </c>
      <c r="E49" s="128">
        <f>IF(E34=0,"no data",AVERAGE(E34:E40))</f>
        <v>48.5</v>
      </c>
      <c r="F49" s="140">
        <f>IF(F34=0,"no data", AVERAGE(F34:F40))</f>
        <v>61.566666666666663</v>
      </c>
      <c r="G49" s="140">
        <f>IF(G34=0,"no data", AVERAGE(G34:G40))</f>
        <v>49.5</v>
      </c>
      <c r="H49" s="137">
        <f>SUM(H34:H40)+INT(SUM(I34:I40)/60)</f>
        <v>0</v>
      </c>
      <c r="I49" s="137">
        <f>SUM(I34:I40)-INT(SUM(I34:I40)/60)*60</f>
        <v>0</v>
      </c>
      <c r="J49" s="137">
        <f>SUM(J34:J40)+INT(SUM(K34:K40)/60)</f>
        <v>0</v>
      </c>
      <c r="K49" s="137">
        <f>SUM(K34:K40)-INT(SUM(K34:K40)/60)*60</f>
        <v>0</v>
      </c>
      <c r="L49" s="137">
        <f>SUM(L34:L40)+INT(SUM(M34:M40)/60)</f>
        <v>0</v>
      </c>
      <c r="M49" s="137">
        <f>SUM(M34:M40)-INT(SUM(M34:M40)/60)*60</f>
        <v>0</v>
      </c>
      <c r="N49" s="137">
        <f>SUM(N34:N40)+INT(SUM(O34:O40)/60)</f>
        <v>0</v>
      </c>
      <c r="O49" s="137">
        <f>SUM(O34:O40)-INT(SUM(O34:O40)/60)*60</f>
        <v>0</v>
      </c>
      <c r="P49" s="137">
        <f>SUM(P34:P40)+INT(SUM(Q34:Q40)/60)</f>
        <v>0</v>
      </c>
      <c r="Q49" s="137">
        <f>SUM(Q34:Q40)-INT(SUM(Q34:Q40)/60)*60</f>
        <v>0</v>
      </c>
      <c r="R49" s="139">
        <f>IF(R28=0,"no data", AVERAGE(R34:R40))</f>
        <v>3720</v>
      </c>
      <c r="S49" s="139" t="str">
        <f>IF(S34=0,"no data", AVERAGE(S34:S40))</f>
        <v>no data</v>
      </c>
      <c r="T49" s="139" t="str">
        <f>IF(T34=0,"no data", AVERAGE(T34:T40))</f>
        <v>no data</v>
      </c>
      <c r="U49" s="139" t="str">
        <f>IF(U34=0,"no data", SUM(U34:U40))</f>
        <v>no data</v>
      </c>
      <c r="V49" s="139" t="str">
        <f>IF(V34=0,"no data", SUM(V34:V40))</f>
        <v>no data</v>
      </c>
      <c r="W49" s="146">
        <f>IF(W34=0,"no data", AVERAGE(W34:W40))</f>
        <v>44</v>
      </c>
      <c r="X49" s="140" t="e">
        <f>IF(AND(X34=0,X35=0,X36=0,X37=0,X38=0,X39=0,#REF!=0),"No outage",SUM(X34:X40))</f>
        <v>#REF!</v>
      </c>
      <c r="Y49" s="140" t="e">
        <f>IF(AND(Y34=0,Y35=0,Y36=0,Y37=0,Y38=0,Y39=0,#REF!=0),"No outage",SUM(Y34:Y40))</f>
        <v>#REF!</v>
      </c>
      <c r="Z49" s="146" t="str">
        <f>IF(Z34=0,"no data", AVERAGE(Z34:Z40))</f>
        <v>no data</v>
      </c>
      <c r="AA49" s="140" t="e">
        <f>IF(AND(AA34=0,AA35=0,AA36=0,AA37=0,AA38=0,AA39=0,#REF!=0),"No outage",SUM(AA34:AA40))</f>
        <v>#REF!</v>
      </c>
      <c r="AB49" s="140" t="str">
        <f>IF(AB34=0,"no data", AVERAGE(AB34:AB40))</f>
        <v>no data</v>
      </c>
      <c r="AC49" s="139">
        <f>IF(AC34=0,"no data", SUM(AC34:AC40))</f>
        <v>17</v>
      </c>
      <c r="AD49" s="139" t="str">
        <f>IF(AD34=0,"no data", SUM(AD34:AD40))</f>
        <v>no data</v>
      </c>
      <c r="AE49" s="146" t="str">
        <f>IF(AE34=0,"no data", AVERAGE(AE34:AE40))</f>
        <v>no data</v>
      </c>
      <c r="AF49" s="138" t="e">
        <f>IF(AF34=0,"no data", AVERAGE(AF34:AF40))</f>
        <v>#DIV/0!</v>
      </c>
      <c r="AG49" s="140">
        <f>IF(AG34=0,"no data", AVERAGE(AG34:AG40))</f>
        <v>155</v>
      </c>
      <c r="AH49" s="138" t="e">
        <f>IF(AH34=0,"no data", AVERAGE(AH34:AH40))</f>
        <v>#DIV/0!</v>
      </c>
      <c r="AI49" s="138" t="e">
        <f>IF(AI28=0,"no data", AVERAGE(AI34:AI40))</f>
        <v>#DIV/0!</v>
      </c>
      <c r="AJ49" s="138" t="e">
        <f>IF(AJ34=0,"no data", AVERAGE(AJ34:AJ40))</f>
        <v>#DIV/0!</v>
      </c>
      <c r="AK49" s="139" t="str">
        <f>IF(AK34=0,"no data", SUM(AK34:AK40))</f>
        <v>no data</v>
      </c>
      <c r="AL49" s="140" t="str">
        <f>IF(AL34=0,"no data", AVERAGE(AL34:AL40))</f>
        <v>no data</v>
      </c>
      <c r="AM49" s="140" t="e">
        <f>AK49*AL49</f>
        <v>#VALUE!</v>
      </c>
      <c r="AN49" s="140" t="str">
        <f>IF(AN34=0,"no data", SUM(AN34:AN40))</f>
        <v>no data</v>
      </c>
      <c r="AO49" s="140" t="str">
        <f>IF(AO34=0,"no data", AVERAGE(AO34:AO40))</f>
        <v>no data</v>
      </c>
      <c r="AP49" s="140" t="e">
        <f>AN49*AO49</f>
        <v>#VALUE!</v>
      </c>
      <c r="AQ49" s="140" t="e">
        <f>IF(AQ34=0,"no data", AVERAGE(AQ34:AQ40))</f>
        <v>#DIV/0!</v>
      </c>
      <c r="AR49" s="135"/>
      <c r="AS49" s="136"/>
      <c r="BA49" s="113"/>
      <c r="BC49" s="114"/>
      <c r="BS49" s="4"/>
      <c r="BT49" s="5"/>
      <c r="BU49" s="5"/>
      <c r="BV49" s="6"/>
    </row>
    <row r="50" spans="2:74">
      <c r="B50" s="147"/>
      <c r="C50" s="148"/>
      <c r="D50" s="148"/>
      <c r="E50" s="148"/>
      <c r="F50" s="148"/>
      <c r="G50" s="149"/>
      <c r="H50" s="149"/>
      <c r="I50" s="149"/>
      <c r="J50" s="149"/>
      <c r="K50" s="150"/>
      <c r="L50" s="150"/>
      <c r="M50" s="150"/>
      <c r="N50" s="150"/>
      <c r="O50" s="151"/>
      <c r="P50" s="151"/>
      <c r="Q50" s="148"/>
      <c r="R50" s="148"/>
      <c r="S50" s="148"/>
      <c r="T50" s="148"/>
      <c r="U50" s="148"/>
      <c r="V50" s="148"/>
      <c r="W50" s="148"/>
      <c r="X50" s="148"/>
      <c r="Y50" s="148"/>
      <c r="Z50" s="148"/>
      <c r="AA50" s="148"/>
      <c r="AB50" s="148"/>
      <c r="AC50" s="151"/>
      <c r="AD50" s="151"/>
      <c r="AE50" s="148"/>
      <c r="AF50" s="151"/>
      <c r="AG50" s="151"/>
      <c r="AH50" s="148"/>
      <c r="AI50" s="148"/>
      <c r="AJ50" s="148"/>
      <c r="AK50" s="148"/>
      <c r="AL50" s="148"/>
      <c r="AM50" s="148"/>
      <c r="AQ50" s="126"/>
      <c r="AR50" s="126"/>
      <c r="AS50" s="126"/>
      <c r="AT50" s="126"/>
      <c r="BA50" s="113"/>
      <c r="BC50" s="114"/>
      <c r="BS50" s="4"/>
      <c r="BT50" s="5"/>
      <c r="BU50" s="5"/>
      <c r="BV50" s="6"/>
    </row>
    <row r="51" spans="2:74" ht="14.95" thickBot="1">
      <c r="B51" s="147"/>
      <c r="C51" s="148"/>
      <c r="D51" s="148"/>
      <c r="E51" s="148"/>
      <c r="F51" s="148"/>
      <c r="G51" s="149"/>
      <c r="H51" s="149"/>
      <c r="I51" s="149"/>
      <c r="J51" s="149"/>
      <c r="K51" s="150"/>
      <c r="L51" s="150"/>
      <c r="M51" s="150"/>
      <c r="N51" s="150"/>
      <c r="O51" s="151"/>
      <c r="P51" s="151"/>
      <c r="Q51" s="148"/>
      <c r="R51" s="148"/>
      <c r="S51" s="148"/>
      <c r="T51" s="148"/>
      <c r="U51" s="148"/>
      <c r="V51" s="148"/>
      <c r="W51" s="148"/>
      <c r="X51" s="148"/>
      <c r="Y51" s="148"/>
      <c r="Z51" s="148"/>
      <c r="AA51" s="148"/>
      <c r="AB51" s="148"/>
      <c r="AC51" s="151"/>
      <c r="AD51" s="151"/>
      <c r="AE51" s="148"/>
      <c r="AF51" s="151"/>
      <c r="AG51" s="151"/>
      <c r="AH51" s="148"/>
      <c r="AI51" s="148"/>
      <c r="AJ51" s="148"/>
      <c r="AK51" s="148"/>
      <c r="AL51" s="148"/>
      <c r="AM51" s="148"/>
      <c r="AQ51" s="126"/>
      <c r="AR51" s="126"/>
      <c r="AS51" s="126"/>
      <c r="AT51" s="126"/>
      <c r="BA51" s="113"/>
      <c r="BC51" s="114"/>
      <c r="BS51" s="4"/>
      <c r="BT51" s="5"/>
      <c r="BU51" s="5"/>
      <c r="BV51" s="6"/>
    </row>
    <row r="52" spans="2:74" ht="16.3" thickTop="1">
      <c r="B52" s="152" t="s">
        <v>121</v>
      </c>
      <c r="C52" s="420" t="s">
        <v>122</v>
      </c>
      <c r="D52" s="421"/>
      <c r="E52" s="421"/>
      <c r="F52" s="421"/>
      <c r="G52" s="421"/>
      <c r="H52" s="421"/>
      <c r="I52" s="421"/>
      <c r="J52" s="421"/>
      <c r="K52" s="421"/>
      <c r="L52" s="421"/>
      <c r="M52" s="421"/>
      <c r="N52" s="421"/>
      <c r="O52" s="421"/>
      <c r="P52" s="421"/>
      <c r="Q52" s="421"/>
      <c r="R52" s="421"/>
      <c r="S52" s="421"/>
      <c r="T52" s="421"/>
      <c r="U52" s="421"/>
      <c r="V52" s="421"/>
      <c r="W52" s="421"/>
      <c r="X52" s="421"/>
      <c r="Y52" s="421"/>
      <c r="Z52" s="421"/>
      <c r="AA52" s="421"/>
      <c r="AB52" s="421"/>
      <c r="AC52" s="421"/>
      <c r="AD52" s="421"/>
      <c r="AE52" s="422"/>
      <c r="AF52" s="151"/>
      <c r="AG52" s="151"/>
      <c r="AH52" s="148"/>
      <c r="AI52" s="148"/>
      <c r="AJ52" s="148"/>
      <c r="AK52" s="148"/>
      <c r="AL52" s="148"/>
      <c r="AM52" s="148"/>
      <c r="AQ52" s="126"/>
      <c r="AR52" s="126"/>
      <c r="AS52" s="126"/>
      <c r="AT52" s="126"/>
      <c r="BA52" s="113"/>
      <c r="BS52" s="4"/>
      <c r="BT52" s="5"/>
      <c r="BU52" s="5"/>
      <c r="BV52" s="6"/>
    </row>
    <row r="53" spans="2:74" ht="15.65">
      <c r="B53" s="153">
        <v>42736</v>
      </c>
      <c r="C53" s="403" t="s">
        <v>130</v>
      </c>
      <c r="D53" s="404"/>
      <c r="E53" s="404"/>
      <c r="F53" s="404"/>
      <c r="G53" s="404"/>
      <c r="H53" s="404"/>
      <c r="I53" s="404"/>
      <c r="J53" s="404"/>
      <c r="K53" s="404"/>
      <c r="L53" s="404"/>
      <c r="M53" s="404"/>
      <c r="N53" s="404"/>
      <c r="O53" s="404"/>
      <c r="P53" s="404"/>
      <c r="Q53" s="404"/>
      <c r="R53" s="404"/>
      <c r="S53" s="404"/>
      <c r="T53" s="404"/>
      <c r="U53" s="404"/>
      <c r="V53" s="404"/>
      <c r="W53" s="404"/>
      <c r="X53" s="404"/>
      <c r="Y53" s="404"/>
      <c r="Z53" s="404"/>
      <c r="AA53" s="404"/>
      <c r="AB53" s="404"/>
      <c r="AC53" s="404"/>
      <c r="AD53" s="404"/>
      <c r="AE53" s="405"/>
      <c r="AF53" s="151"/>
      <c r="AG53" s="151"/>
      <c r="AH53" s="148"/>
      <c r="AI53" s="148"/>
      <c r="AJ53" s="148"/>
      <c r="AK53" s="148"/>
      <c r="AL53" s="148"/>
      <c r="AM53" s="148"/>
      <c r="AQ53" s="126"/>
      <c r="AR53" s="126"/>
      <c r="AS53" s="126"/>
      <c r="AT53" s="126"/>
      <c r="BA53" s="113"/>
      <c r="BS53" s="4"/>
      <c r="BT53" s="5"/>
      <c r="BU53" s="5"/>
      <c r="BV53" s="6"/>
    </row>
    <row r="54" spans="2:74" ht="15.65">
      <c r="B54" s="153">
        <v>42737</v>
      </c>
      <c r="C54" s="403" t="s">
        <v>131</v>
      </c>
      <c r="D54" s="404"/>
      <c r="E54" s="404"/>
      <c r="F54" s="404"/>
      <c r="G54" s="404"/>
      <c r="H54" s="404"/>
      <c r="I54" s="404"/>
      <c r="J54" s="404"/>
      <c r="K54" s="404"/>
      <c r="L54" s="404"/>
      <c r="M54" s="404"/>
      <c r="N54" s="404"/>
      <c r="O54" s="404"/>
      <c r="P54" s="404"/>
      <c r="Q54" s="404"/>
      <c r="R54" s="404"/>
      <c r="S54" s="404"/>
      <c r="T54" s="404"/>
      <c r="U54" s="404"/>
      <c r="V54" s="404"/>
      <c r="W54" s="404"/>
      <c r="X54" s="404"/>
      <c r="Y54" s="404"/>
      <c r="Z54" s="404"/>
      <c r="AA54" s="404"/>
      <c r="AB54" s="404"/>
      <c r="AC54" s="404"/>
      <c r="AD54" s="404"/>
      <c r="AE54" s="405"/>
      <c r="AF54" s="151"/>
      <c r="AG54" s="151"/>
      <c r="AH54" s="148"/>
      <c r="AI54" s="148"/>
      <c r="AJ54" s="148"/>
      <c r="AK54" s="148"/>
      <c r="AL54" s="148"/>
      <c r="AM54" s="148"/>
      <c r="AQ54" s="126"/>
      <c r="AR54" s="126"/>
      <c r="AS54" s="126"/>
      <c r="AT54" s="126"/>
      <c r="BA54" s="113"/>
      <c r="BS54" s="4"/>
      <c r="BT54" s="5"/>
      <c r="BU54" s="5"/>
      <c r="BV54" s="6"/>
    </row>
    <row r="55" spans="2:74" ht="15.65">
      <c r="B55" s="153">
        <v>42738</v>
      </c>
      <c r="C55" s="403" t="s">
        <v>132</v>
      </c>
      <c r="D55" s="404"/>
      <c r="E55" s="404"/>
      <c r="F55" s="404"/>
      <c r="G55" s="404"/>
      <c r="H55" s="404"/>
      <c r="I55" s="404"/>
      <c r="J55" s="404"/>
      <c r="K55" s="404"/>
      <c r="L55" s="404"/>
      <c r="M55" s="404"/>
      <c r="N55" s="404"/>
      <c r="O55" s="404"/>
      <c r="P55" s="404"/>
      <c r="Q55" s="404"/>
      <c r="R55" s="404"/>
      <c r="S55" s="404"/>
      <c r="T55" s="404"/>
      <c r="U55" s="404"/>
      <c r="V55" s="404"/>
      <c r="W55" s="404"/>
      <c r="X55" s="404"/>
      <c r="Y55" s="404"/>
      <c r="Z55" s="404"/>
      <c r="AA55" s="404"/>
      <c r="AB55" s="404"/>
      <c r="AC55" s="404"/>
      <c r="AD55" s="404"/>
      <c r="AE55" s="405"/>
      <c r="AF55" s="151"/>
      <c r="AG55" s="151"/>
      <c r="AH55" s="148"/>
      <c r="AI55" s="148"/>
      <c r="AJ55" s="148"/>
      <c r="AK55" s="148"/>
      <c r="AL55" s="148"/>
      <c r="AM55" s="148"/>
      <c r="AQ55" s="126"/>
      <c r="AR55" s="126"/>
      <c r="AS55" s="126"/>
      <c r="AT55" s="126"/>
      <c r="BA55" s="113"/>
      <c r="BS55" s="4"/>
      <c r="BT55" s="5"/>
      <c r="BU55" s="5"/>
      <c r="BV55" s="6"/>
    </row>
    <row r="56" spans="2:74" ht="15.65">
      <c r="B56" s="153">
        <v>42739</v>
      </c>
      <c r="C56" s="403" t="s">
        <v>132</v>
      </c>
      <c r="D56" s="404"/>
      <c r="E56" s="404"/>
      <c r="F56" s="404"/>
      <c r="G56" s="404"/>
      <c r="H56" s="404"/>
      <c r="I56" s="404"/>
      <c r="J56" s="404"/>
      <c r="K56" s="404"/>
      <c r="L56" s="404"/>
      <c r="M56" s="404"/>
      <c r="N56" s="404"/>
      <c r="O56" s="404"/>
      <c r="P56" s="404"/>
      <c r="Q56" s="404"/>
      <c r="R56" s="404"/>
      <c r="S56" s="404"/>
      <c r="T56" s="404"/>
      <c r="U56" s="404"/>
      <c r="V56" s="404"/>
      <c r="W56" s="404"/>
      <c r="X56" s="404"/>
      <c r="Y56" s="404"/>
      <c r="Z56" s="404"/>
      <c r="AA56" s="404"/>
      <c r="AB56" s="404"/>
      <c r="AC56" s="404"/>
      <c r="AD56" s="404"/>
      <c r="AE56" s="405"/>
      <c r="AF56" s="151"/>
      <c r="AG56" s="151"/>
      <c r="AH56" s="148"/>
      <c r="AI56" s="148"/>
      <c r="AJ56" s="148"/>
      <c r="AK56" s="148"/>
      <c r="AL56" s="148"/>
      <c r="AM56" s="148"/>
      <c r="AQ56" s="126"/>
      <c r="AR56" s="126"/>
      <c r="AS56" s="126"/>
      <c r="AT56" s="126"/>
      <c r="BA56" s="113"/>
      <c r="BS56" s="4"/>
      <c r="BT56" s="5"/>
      <c r="BU56" s="5"/>
      <c r="BV56" s="6"/>
    </row>
    <row r="57" spans="2:74" ht="15.65">
      <c r="B57" s="153">
        <v>42740</v>
      </c>
      <c r="C57" s="403" t="s">
        <v>132</v>
      </c>
      <c r="D57" s="404"/>
      <c r="E57" s="404"/>
      <c r="F57" s="404"/>
      <c r="G57" s="404"/>
      <c r="H57" s="404"/>
      <c r="I57" s="404"/>
      <c r="J57" s="404"/>
      <c r="K57" s="404"/>
      <c r="L57" s="404"/>
      <c r="M57" s="404"/>
      <c r="N57" s="404"/>
      <c r="O57" s="404"/>
      <c r="P57" s="404"/>
      <c r="Q57" s="404"/>
      <c r="R57" s="404"/>
      <c r="S57" s="404"/>
      <c r="T57" s="404"/>
      <c r="U57" s="404"/>
      <c r="V57" s="404"/>
      <c r="W57" s="404"/>
      <c r="X57" s="404"/>
      <c r="Y57" s="404"/>
      <c r="Z57" s="404"/>
      <c r="AA57" s="404"/>
      <c r="AB57" s="404"/>
      <c r="AC57" s="404"/>
      <c r="AD57" s="404"/>
      <c r="AE57" s="405"/>
      <c r="AF57" s="151"/>
      <c r="AG57" s="151"/>
      <c r="AH57" s="148"/>
      <c r="AI57" s="148"/>
      <c r="AJ57" s="148"/>
      <c r="AK57" s="148"/>
      <c r="AL57" s="148"/>
      <c r="AM57" s="148"/>
      <c r="AQ57" s="126"/>
      <c r="AR57" s="126"/>
      <c r="AS57" s="126"/>
      <c r="AT57" s="126"/>
      <c r="BA57" s="113"/>
      <c r="BS57" s="4"/>
      <c r="BT57" s="5"/>
      <c r="BU57" s="5"/>
      <c r="BV57" s="6"/>
    </row>
    <row r="58" spans="2:74" ht="15.65">
      <c r="B58" s="153">
        <v>42741</v>
      </c>
      <c r="C58" s="403" t="s">
        <v>132</v>
      </c>
      <c r="D58" s="404"/>
      <c r="E58" s="404"/>
      <c r="F58" s="404"/>
      <c r="G58" s="404"/>
      <c r="H58" s="404"/>
      <c r="I58" s="404"/>
      <c r="J58" s="404"/>
      <c r="K58" s="404"/>
      <c r="L58" s="404"/>
      <c r="M58" s="404"/>
      <c r="N58" s="404"/>
      <c r="O58" s="404"/>
      <c r="P58" s="404"/>
      <c r="Q58" s="404"/>
      <c r="R58" s="404"/>
      <c r="S58" s="404"/>
      <c r="T58" s="404"/>
      <c r="U58" s="404"/>
      <c r="V58" s="404"/>
      <c r="W58" s="404"/>
      <c r="X58" s="404"/>
      <c r="Y58" s="404"/>
      <c r="Z58" s="404"/>
      <c r="AA58" s="404"/>
      <c r="AB58" s="404"/>
      <c r="AC58" s="404"/>
      <c r="AD58" s="404"/>
      <c r="AE58" s="405"/>
      <c r="AF58" s="151"/>
      <c r="AG58" s="151"/>
      <c r="AH58" s="148"/>
      <c r="AI58" s="148"/>
      <c r="AJ58" s="148"/>
      <c r="AK58" s="148"/>
      <c r="AL58" s="148"/>
      <c r="AM58" s="148"/>
      <c r="AQ58" s="126"/>
      <c r="AR58" s="126"/>
      <c r="AS58" s="126"/>
      <c r="AT58" s="126"/>
      <c r="BA58" s="113"/>
      <c r="BS58" s="4"/>
      <c r="BT58" s="5"/>
      <c r="BU58" s="5"/>
      <c r="BV58" s="6"/>
    </row>
    <row r="59" spans="2:74" ht="15.65">
      <c r="B59" s="153">
        <v>42742</v>
      </c>
      <c r="C59" s="403" t="s">
        <v>132</v>
      </c>
      <c r="D59" s="404"/>
      <c r="E59" s="404"/>
      <c r="F59" s="404"/>
      <c r="G59" s="404"/>
      <c r="H59" s="404"/>
      <c r="I59" s="404"/>
      <c r="J59" s="404"/>
      <c r="K59" s="404"/>
      <c r="L59" s="404"/>
      <c r="M59" s="404"/>
      <c r="N59" s="404"/>
      <c r="O59" s="404"/>
      <c r="P59" s="404"/>
      <c r="Q59" s="404"/>
      <c r="R59" s="404"/>
      <c r="S59" s="404"/>
      <c r="T59" s="404"/>
      <c r="U59" s="404"/>
      <c r="V59" s="404"/>
      <c r="W59" s="404"/>
      <c r="X59" s="404"/>
      <c r="Y59" s="404"/>
      <c r="Z59" s="404"/>
      <c r="AA59" s="404"/>
      <c r="AB59" s="404"/>
      <c r="AC59" s="404"/>
      <c r="AD59" s="404"/>
      <c r="AE59" s="405"/>
      <c r="AF59" s="151"/>
      <c r="AG59" s="151"/>
      <c r="AH59" s="148"/>
      <c r="AI59" s="148"/>
      <c r="AJ59" s="148"/>
      <c r="AK59" s="148"/>
      <c r="AL59" s="148"/>
      <c r="AM59" s="148"/>
      <c r="AQ59" s="126"/>
      <c r="AR59" s="126"/>
      <c r="AS59" s="126"/>
      <c r="AT59" s="126"/>
      <c r="BA59" s="113"/>
      <c r="BS59" s="4"/>
      <c r="BT59" s="5"/>
      <c r="BU59" s="5"/>
      <c r="BV59" s="6"/>
    </row>
    <row r="60" spans="2:74" ht="15.65">
      <c r="B60" s="153">
        <v>42743</v>
      </c>
      <c r="C60" s="403" t="s">
        <v>132</v>
      </c>
      <c r="D60" s="404"/>
      <c r="E60" s="404"/>
      <c r="F60" s="404"/>
      <c r="G60" s="404"/>
      <c r="H60" s="404"/>
      <c r="I60" s="404"/>
      <c r="J60" s="404"/>
      <c r="K60" s="404"/>
      <c r="L60" s="404"/>
      <c r="M60" s="404"/>
      <c r="N60" s="404"/>
      <c r="O60" s="404"/>
      <c r="P60" s="404"/>
      <c r="Q60" s="404"/>
      <c r="R60" s="404"/>
      <c r="S60" s="404"/>
      <c r="T60" s="404"/>
      <c r="U60" s="404"/>
      <c r="V60" s="404"/>
      <c r="W60" s="404"/>
      <c r="X60" s="404"/>
      <c r="Y60" s="404"/>
      <c r="Z60" s="404"/>
      <c r="AA60" s="404"/>
      <c r="AB60" s="404"/>
      <c r="AC60" s="404"/>
      <c r="AD60" s="404"/>
      <c r="AE60" s="405"/>
      <c r="AF60" s="151"/>
      <c r="AG60" s="151"/>
      <c r="AH60" s="148"/>
      <c r="AI60" s="148"/>
      <c r="AJ60" s="148"/>
      <c r="AK60" s="148"/>
      <c r="AL60" s="148"/>
      <c r="AM60" s="148"/>
      <c r="AQ60" s="126"/>
      <c r="AR60" s="126"/>
      <c r="AS60" s="126"/>
      <c r="AT60" s="126"/>
      <c r="BA60" s="113"/>
      <c r="BS60" s="4"/>
      <c r="BT60" s="5"/>
      <c r="BU60" s="5"/>
      <c r="BV60" s="6"/>
    </row>
    <row r="61" spans="2:74" ht="15.65">
      <c r="B61" s="153">
        <v>42744</v>
      </c>
      <c r="C61" s="403" t="s">
        <v>132</v>
      </c>
      <c r="D61" s="404"/>
      <c r="E61" s="404"/>
      <c r="F61" s="404"/>
      <c r="G61" s="404"/>
      <c r="H61" s="404"/>
      <c r="I61" s="404"/>
      <c r="J61" s="404"/>
      <c r="K61" s="404"/>
      <c r="L61" s="404"/>
      <c r="M61" s="404"/>
      <c r="N61" s="404"/>
      <c r="O61" s="404"/>
      <c r="P61" s="404"/>
      <c r="Q61" s="404"/>
      <c r="R61" s="404"/>
      <c r="S61" s="404"/>
      <c r="T61" s="404"/>
      <c r="U61" s="404"/>
      <c r="V61" s="404"/>
      <c r="W61" s="404"/>
      <c r="X61" s="404"/>
      <c r="Y61" s="404"/>
      <c r="Z61" s="404"/>
      <c r="AA61" s="404"/>
      <c r="AB61" s="404"/>
      <c r="AC61" s="404"/>
      <c r="AD61" s="404"/>
      <c r="AE61" s="405"/>
      <c r="AF61" s="151"/>
      <c r="AG61" s="151"/>
      <c r="AH61" s="148"/>
      <c r="AI61" s="148"/>
      <c r="AJ61" s="148"/>
      <c r="AK61" s="148"/>
      <c r="AL61" s="148"/>
      <c r="AM61" s="148"/>
      <c r="AQ61" s="126"/>
      <c r="AR61" s="126"/>
      <c r="AS61" s="126"/>
      <c r="AT61" s="126"/>
      <c r="BA61" s="113"/>
      <c r="BS61" s="4"/>
      <c r="BT61" s="5"/>
      <c r="BU61" s="5"/>
      <c r="BV61" s="6"/>
    </row>
    <row r="62" spans="2:74" ht="15.65">
      <c r="B62" s="153">
        <v>42745</v>
      </c>
      <c r="C62" s="403" t="s">
        <v>132</v>
      </c>
      <c r="D62" s="404"/>
      <c r="E62" s="404"/>
      <c r="F62" s="404"/>
      <c r="G62" s="404"/>
      <c r="H62" s="404"/>
      <c r="I62" s="404"/>
      <c r="J62" s="404"/>
      <c r="K62" s="404"/>
      <c r="L62" s="404"/>
      <c r="M62" s="404"/>
      <c r="N62" s="404"/>
      <c r="O62" s="404"/>
      <c r="P62" s="404"/>
      <c r="Q62" s="404"/>
      <c r="R62" s="404"/>
      <c r="S62" s="404"/>
      <c r="T62" s="404"/>
      <c r="U62" s="404"/>
      <c r="V62" s="404"/>
      <c r="W62" s="404"/>
      <c r="X62" s="404"/>
      <c r="Y62" s="404"/>
      <c r="Z62" s="404"/>
      <c r="AA62" s="404"/>
      <c r="AB62" s="404"/>
      <c r="AC62" s="404"/>
      <c r="AD62" s="404"/>
      <c r="AE62" s="405"/>
      <c r="AF62" s="151"/>
      <c r="AG62" s="151"/>
      <c r="AH62" s="148"/>
      <c r="AI62" s="148"/>
      <c r="AJ62" s="148"/>
      <c r="AK62" s="148"/>
      <c r="AL62" s="148"/>
      <c r="AM62" s="148"/>
      <c r="AQ62" s="126"/>
      <c r="AR62" s="126"/>
      <c r="AS62" s="126"/>
      <c r="AT62" s="126"/>
      <c r="BA62" s="113"/>
      <c r="BS62" s="4"/>
      <c r="BT62" s="5"/>
      <c r="BU62" s="5"/>
      <c r="BV62" s="6"/>
    </row>
    <row r="63" spans="2:74" ht="15.65">
      <c r="B63" s="153">
        <v>42746</v>
      </c>
      <c r="C63" s="403" t="s">
        <v>132</v>
      </c>
      <c r="D63" s="404"/>
      <c r="E63" s="404"/>
      <c r="F63" s="404"/>
      <c r="G63" s="404"/>
      <c r="H63" s="404"/>
      <c r="I63" s="404"/>
      <c r="J63" s="404"/>
      <c r="K63" s="404"/>
      <c r="L63" s="404"/>
      <c r="M63" s="404"/>
      <c r="N63" s="404"/>
      <c r="O63" s="404"/>
      <c r="P63" s="404"/>
      <c r="Q63" s="404"/>
      <c r="R63" s="404"/>
      <c r="S63" s="404"/>
      <c r="T63" s="404"/>
      <c r="U63" s="404"/>
      <c r="V63" s="404"/>
      <c r="W63" s="404"/>
      <c r="X63" s="404"/>
      <c r="Y63" s="404"/>
      <c r="Z63" s="404"/>
      <c r="AA63" s="404"/>
      <c r="AB63" s="404"/>
      <c r="AC63" s="404"/>
      <c r="AD63" s="404"/>
      <c r="AE63" s="405"/>
      <c r="AF63" s="151"/>
      <c r="AG63" s="151"/>
      <c r="AH63" s="148"/>
      <c r="AI63" s="148"/>
      <c r="AJ63" s="148"/>
      <c r="AK63" s="148"/>
      <c r="AL63" s="148"/>
      <c r="AM63" s="148"/>
      <c r="AQ63" s="126"/>
      <c r="AR63" s="126"/>
      <c r="AS63" s="126"/>
      <c r="AT63" s="126"/>
      <c r="BA63" s="113"/>
      <c r="BS63" s="4"/>
      <c r="BT63" s="5"/>
      <c r="BU63" s="5"/>
      <c r="BV63" s="6"/>
    </row>
    <row r="64" spans="2:74" ht="15.65">
      <c r="B64" s="153">
        <v>42747</v>
      </c>
      <c r="C64" s="403" t="s">
        <v>132</v>
      </c>
      <c r="D64" s="404"/>
      <c r="E64" s="404"/>
      <c r="F64" s="404"/>
      <c r="G64" s="404"/>
      <c r="H64" s="404"/>
      <c r="I64" s="404"/>
      <c r="J64" s="404"/>
      <c r="K64" s="404"/>
      <c r="L64" s="404"/>
      <c r="M64" s="404"/>
      <c r="N64" s="404"/>
      <c r="O64" s="404"/>
      <c r="P64" s="404"/>
      <c r="Q64" s="404"/>
      <c r="R64" s="404"/>
      <c r="S64" s="404"/>
      <c r="T64" s="404"/>
      <c r="U64" s="404"/>
      <c r="V64" s="404"/>
      <c r="W64" s="404"/>
      <c r="X64" s="404"/>
      <c r="Y64" s="404"/>
      <c r="Z64" s="404"/>
      <c r="AA64" s="404"/>
      <c r="AB64" s="404"/>
      <c r="AC64" s="404"/>
      <c r="AD64" s="404"/>
      <c r="AE64" s="405"/>
      <c r="AF64" s="151"/>
      <c r="AG64" s="151"/>
      <c r="AH64" s="148"/>
      <c r="AI64" s="148"/>
      <c r="AJ64" s="148"/>
      <c r="AK64" s="148"/>
      <c r="AL64" s="148"/>
      <c r="AM64" s="148"/>
      <c r="AQ64" s="126"/>
      <c r="AR64" s="126"/>
      <c r="AS64" s="126"/>
      <c r="AT64" s="126"/>
      <c r="BA64" s="113"/>
      <c r="BS64" s="4"/>
      <c r="BT64" s="5"/>
      <c r="BU64" s="5"/>
      <c r="BV64" s="6"/>
    </row>
    <row r="65" spans="2:74" ht="15.65">
      <c r="B65" s="153">
        <v>42748</v>
      </c>
      <c r="C65" s="403" t="s">
        <v>132</v>
      </c>
      <c r="D65" s="404"/>
      <c r="E65" s="404"/>
      <c r="F65" s="404"/>
      <c r="G65" s="404"/>
      <c r="H65" s="404"/>
      <c r="I65" s="404"/>
      <c r="J65" s="404"/>
      <c r="K65" s="404"/>
      <c r="L65" s="404"/>
      <c r="M65" s="404"/>
      <c r="N65" s="404"/>
      <c r="O65" s="404"/>
      <c r="P65" s="404"/>
      <c r="Q65" s="404"/>
      <c r="R65" s="404"/>
      <c r="S65" s="404"/>
      <c r="T65" s="404"/>
      <c r="U65" s="404"/>
      <c r="V65" s="404"/>
      <c r="W65" s="404"/>
      <c r="X65" s="404"/>
      <c r="Y65" s="404"/>
      <c r="Z65" s="404"/>
      <c r="AA65" s="404"/>
      <c r="AB65" s="404"/>
      <c r="AC65" s="404"/>
      <c r="AD65" s="404"/>
      <c r="AE65" s="405"/>
      <c r="AF65" s="151"/>
      <c r="AG65" s="151"/>
      <c r="AH65" s="148"/>
      <c r="AI65" s="148"/>
      <c r="AJ65" s="148"/>
      <c r="AK65" s="148"/>
      <c r="AL65" s="148"/>
      <c r="AM65" s="148"/>
      <c r="AQ65" s="126"/>
      <c r="AR65" s="126"/>
      <c r="AS65" s="126"/>
      <c r="AT65" s="126"/>
      <c r="BA65" s="113"/>
      <c r="BS65" s="4"/>
      <c r="BT65" s="5"/>
      <c r="BU65" s="5"/>
      <c r="BV65" s="6"/>
    </row>
    <row r="66" spans="2:74" ht="15.65">
      <c r="B66" s="153">
        <v>42749</v>
      </c>
      <c r="C66" s="403" t="s">
        <v>132</v>
      </c>
      <c r="D66" s="404"/>
      <c r="E66" s="404"/>
      <c r="F66" s="404"/>
      <c r="G66" s="404"/>
      <c r="H66" s="404"/>
      <c r="I66" s="404"/>
      <c r="J66" s="404"/>
      <c r="K66" s="404"/>
      <c r="L66" s="404"/>
      <c r="M66" s="404"/>
      <c r="N66" s="404"/>
      <c r="O66" s="404"/>
      <c r="P66" s="404"/>
      <c r="Q66" s="404"/>
      <c r="R66" s="404"/>
      <c r="S66" s="404"/>
      <c r="T66" s="404"/>
      <c r="U66" s="404"/>
      <c r="V66" s="404"/>
      <c r="W66" s="404"/>
      <c r="X66" s="404"/>
      <c r="Y66" s="404"/>
      <c r="Z66" s="404"/>
      <c r="AA66" s="404"/>
      <c r="AB66" s="404"/>
      <c r="AC66" s="404"/>
      <c r="AD66" s="404"/>
      <c r="AE66" s="405"/>
      <c r="AF66" s="151"/>
      <c r="AG66" s="151"/>
      <c r="AH66" s="148"/>
      <c r="AI66" s="148"/>
      <c r="AJ66" s="148"/>
      <c r="AK66" s="148"/>
      <c r="AL66" s="148"/>
      <c r="AM66" s="148"/>
      <c r="AQ66" s="126"/>
      <c r="AR66" s="126"/>
      <c r="AS66" s="126"/>
      <c r="AT66" s="126"/>
      <c r="BA66" s="113"/>
      <c r="BS66" s="4"/>
      <c r="BT66" s="5"/>
      <c r="BU66" s="5"/>
      <c r="BV66" s="6"/>
    </row>
    <row r="67" spans="2:74" ht="15.65">
      <c r="B67" s="153">
        <v>42750</v>
      </c>
      <c r="C67" s="403" t="s">
        <v>132</v>
      </c>
      <c r="D67" s="404"/>
      <c r="E67" s="404"/>
      <c r="F67" s="404"/>
      <c r="G67" s="404"/>
      <c r="H67" s="404"/>
      <c r="I67" s="404"/>
      <c r="J67" s="404"/>
      <c r="K67" s="404"/>
      <c r="L67" s="404"/>
      <c r="M67" s="404"/>
      <c r="N67" s="404"/>
      <c r="O67" s="404"/>
      <c r="P67" s="404"/>
      <c r="Q67" s="404"/>
      <c r="R67" s="404"/>
      <c r="S67" s="404"/>
      <c r="T67" s="404"/>
      <c r="U67" s="404"/>
      <c r="V67" s="404"/>
      <c r="W67" s="404"/>
      <c r="X67" s="404"/>
      <c r="Y67" s="404"/>
      <c r="Z67" s="404"/>
      <c r="AA67" s="404"/>
      <c r="AB67" s="404"/>
      <c r="AC67" s="404"/>
      <c r="AD67" s="404"/>
      <c r="AE67" s="405"/>
      <c r="AF67" s="151"/>
      <c r="AG67" s="151"/>
      <c r="AH67" s="148"/>
      <c r="AI67" s="148"/>
      <c r="AJ67" s="148"/>
      <c r="AK67" s="148"/>
      <c r="AL67" s="148"/>
      <c r="AM67" s="148"/>
      <c r="AQ67" s="126"/>
      <c r="AR67" s="126"/>
      <c r="AS67" s="126"/>
      <c r="AT67" s="126"/>
      <c r="BA67" s="113"/>
      <c r="BS67" s="4"/>
      <c r="BT67" s="5"/>
      <c r="BU67" s="5"/>
      <c r="BV67" s="6"/>
    </row>
    <row r="68" spans="2:74" ht="15.65">
      <c r="B68" s="153">
        <v>42751</v>
      </c>
      <c r="C68" s="403" t="s">
        <v>132</v>
      </c>
      <c r="D68" s="404"/>
      <c r="E68" s="404"/>
      <c r="F68" s="404"/>
      <c r="G68" s="404"/>
      <c r="H68" s="404"/>
      <c r="I68" s="404"/>
      <c r="J68" s="404"/>
      <c r="K68" s="404"/>
      <c r="L68" s="404"/>
      <c r="M68" s="404"/>
      <c r="N68" s="404"/>
      <c r="O68" s="404"/>
      <c r="P68" s="404"/>
      <c r="Q68" s="404"/>
      <c r="R68" s="404"/>
      <c r="S68" s="404"/>
      <c r="T68" s="404"/>
      <c r="U68" s="404"/>
      <c r="V68" s="404"/>
      <c r="W68" s="404"/>
      <c r="X68" s="404"/>
      <c r="Y68" s="404"/>
      <c r="Z68" s="404"/>
      <c r="AA68" s="404"/>
      <c r="AB68" s="404"/>
      <c r="AC68" s="404"/>
      <c r="AD68" s="404"/>
      <c r="AE68" s="405"/>
      <c r="AF68" s="151"/>
      <c r="AG68" s="151"/>
      <c r="AH68" s="148"/>
      <c r="AI68" s="148"/>
      <c r="AJ68" s="148"/>
      <c r="AK68" s="148"/>
      <c r="AL68" s="148"/>
      <c r="AM68" s="148"/>
      <c r="AQ68" s="126"/>
      <c r="AR68" s="126"/>
      <c r="AS68" s="126"/>
      <c r="AT68" s="126"/>
      <c r="BA68" s="113"/>
      <c r="BS68" s="4"/>
      <c r="BT68" s="5"/>
      <c r="BU68" s="5"/>
      <c r="BV68" s="6"/>
    </row>
    <row r="69" spans="2:74" ht="15.65">
      <c r="B69" s="153">
        <v>42752</v>
      </c>
      <c r="C69" s="403" t="s">
        <v>132</v>
      </c>
      <c r="D69" s="404"/>
      <c r="E69" s="404"/>
      <c r="F69" s="404"/>
      <c r="G69" s="404"/>
      <c r="H69" s="404"/>
      <c r="I69" s="404"/>
      <c r="J69" s="404"/>
      <c r="K69" s="404"/>
      <c r="L69" s="404"/>
      <c r="M69" s="404"/>
      <c r="N69" s="404"/>
      <c r="O69" s="404"/>
      <c r="P69" s="404"/>
      <c r="Q69" s="404"/>
      <c r="R69" s="404"/>
      <c r="S69" s="404"/>
      <c r="T69" s="404"/>
      <c r="U69" s="404"/>
      <c r="V69" s="404"/>
      <c r="W69" s="404"/>
      <c r="X69" s="404"/>
      <c r="Y69" s="404"/>
      <c r="Z69" s="404"/>
      <c r="AA69" s="404"/>
      <c r="AB69" s="404"/>
      <c r="AC69" s="404"/>
      <c r="AD69" s="404"/>
      <c r="AE69" s="405"/>
      <c r="AF69" s="151"/>
      <c r="AG69" s="151"/>
      <c r="AH69" s="148"/>
      <c r="AI69" s="148"/>
      <c r="AJ69" s="148"/>
      <c r="AK69" s="148"/>
      <c r="AL69" s="148"/>
      <c r="AM69" s="148"/>
      <c r="AQ69" s="126"/>
      <c r="AR69" s="126"/>
      <c r="AS69" s="126"/>
      <c r="AT69" s="126"/>
      <c r="BA69" s="113"/>
      <c r="BS69" s="4"/>
      <c r="BT69" s="5"/>
      <c r="BU69" s="5"/>
      <c r="BV69" s="6"/>
    </row>
    <row r="70" spans="2:74" ht="15.65">
      <c r="B70" s="153">
        <v>42753</v>
      </c>
      <c r="C70" s="403" t="s">
        <v>132</v>
      </c>
      <c r="D70" s="404"/>
      <c r="E70" s="404"/>
      <c r="F70" s="404"/>
      <c r="G70" s="404"/>
      <c r="H70" s="404"/>
      <c r="I70" s="404"/>
      <c r="J70" s="404"/>
      <c r="K70" s="404"/>
      <c r="L70" s="404"/>
      <c r="M70" s="404"/>
      <c r="N70" s="404"/>
      <c r="O70" s="404"/>
      <c r="P70" s="404"/>
      <c r="Q70" s="404"/>
      <c r="R70" s="404"/>
      <c r="S70" s="404"/>
      <c r="T70" s="404"/>
      <c r="U70" s="404"/>
      <c r="V70" s="404"/>
      <c r="W70" s="404"/>
      <c r="X70" s="404"/>
      <c r="Y70" s="404"/>
      <c r="Z70" s="404"/>
      <c r="AA70" s="404"/>
      <c r="AB70" s="404"/>
      <c r="AC70" s="404"/>
      <c r="AD70" s="404"/>
      <c r="AE70" s="405"/>
      <c r="AF70" s="151"/>
      <c r="AG70" s="151"/>
      <c r="AH70" s="148"/>
      <c r="AI70" s="148"/>
      <c r="AJ70" s="148"/>
      <c r="AK70" s="148"/>
      <c r="AL70" s="148"/>
      <c r="AM70" s="148"/>
      <c r="AQ70" s="126"/>
      <c r="AR70" s="126"/>
      <c r="AS70" s="126"/>
      <c r="AT70" s="126"/>
      <c r="BA70" s="113"/>
      <c r="BS70" s="4"/>
      <c r="BT70" s="5"/>
      <c r="BU70" s="5"/>
      <c r="BV70" s="6"/>
    </row>
    <row r="71" spans="2:74" ht="15.65">
      <c r="B71" s="153">
        <v>42754</v>
      </c>
      <c r="C71" s="403" t="s">
        <v>132</v>
      </c>
      <c r="D71" s="404"/>
      <c r="E71" s="404"/>
      <c r="F71" s="404"/>
      <c r="G71" s="404"/>
      <c r="H71" s="404"/>
      <c r="I71" s="404"/>
      <c r="J71" s="404"/>
      <c r="K71" s="404"/>
      <c r="L71" s="404"/>
      <c r="M71" s="404"/>
      <c r="N71" s="404"/>
      <c r="O71" s="404"/>
      <c r="P71" s="404"/>
      <c r="Q71" s="404"/>
      <c r="R71" s="404"/>
      <c r="S71" s="404"/>
      <c r="T71" s="404"/>
      <c r="U71" s="404"/>
      <c r="V71" s="404"/>
      <c r="W71" s="404"/>
      <c r="X71" s="404"/>
      <c r="Y71" s="404"/>
      <c r="Z71" s="404"/>
      <c r="AA71" s="404"/>
      <c r="AB71" s="404"/>
      <c r="AC71" s="404"/>
      <c r="AD71" s="404"/>
      <c r="AE71" s="405"/>
      <c r="AF71" s="151"/>
      <c r="AG71" s="151"/>
      <c r="AH71" s="148"/>
      <c r="AI71" s="148"/>
      <c r="AJ71" s="148"/>
      <c r="AK71" s="148"/>
      <c r="AL71" s="148"/>
      <c r="AM71" s="148"/>
      <c r="AQ71" s="126"/>
      <c r="AR71" s="126"/>
      <c r="AS71" s="126"/>
      <c r="AT71" s="126"/>
      <c r="BA71" s="113"/>
      <c r="BS71" s="4"/>
      <c r="BT71" s="5"/>
      <c r="BU71" s="5"/>
      <c r="BV71" s="6"/>
    </row>
    <row r="72" spans="2:74" ht="15.65">
      <c r="B72" s="153">
        <v>42755</v>
      </c>
      <c r="C72" s="403" t="s">
        <v>132</v>
      </c>
      <c r="D72" s="404"/>
      <c r="E72" s="404"/>
      <c r="F72" s="404"/>
      <c r="G72" s="404"/>
      <c r="H72" s="404"/>
      <c r="I72" s="404"/>
      <c r="J72" s="404"/>
      <c r="K72" s="404"/>
      <c r="L72" s="404"/>
      <c r="M72" s="404"/>
      <c r="N72" s="404"/>
      <c r="O72" s="404"/>
      <c r="P72" s="404"/>
      <c r="Q72" s="404"/>
      <c r="R72" s="404"/>
      <c r="S72" s="404"/>
      <c r="T72" s="404"/>
      <c r="U72" s="404"/>
      <c r="V72" s="404"/>
      <c r="W72" s="404"/>
      <c r="X72" s="404"/>
      <c r="Y72" s="404"/>
      <c r="Z72" s="404"/>
      <c r="AA72" s="404"/>
      <c r="AB72" s="404"/>
      <c r="AC72" s="404"/>
      <c r="AD72" s="404"/>
      <c r="AE72" s="405"/>
      <c r="AF72" s="151"/>
      <c r="AG72" s="151"/>
      <c r="AH72" s="148"/>
      <c r="AI72" s="148"/>
      <c r="AJ72" s="148"/>
      <c r="AK72" s="148"/>
      <c r="AL72" s="148"/>
      <c r="AM72" s="148"/>
      <c r="AQ72" s="126"/>
      <c r="AR72" s="126"/>
      <c r="AS72" s="126"/>
      <c r="AT72" s="126"/>
      <c r="BA72" s="113"/>
      <c r="BS72" s="4"/>
      <c r="BT72" s="5"/>
      <c r="BU72" s="5"/>
      <c r="BV72" s="6"/>
    </row>
    <row r="73" spans="2:74" ht="15.65">
      <c r="B73" s="153">
        <v>42756</v>
      </c>
      <c r="C73" s="403" t="s">
        <v>132</v>
      </c>
      <c r="D73" s="404"/>
      <c r="E73" s="404"/>
      <c r="F73" s="404"/>
      <c r="G73" s="404"/>
      <c r="H73" s="404"/>
      <c r="I73" s="404"/>
      <c r="J73" s="404"/>
      <c r="K73" s="404"/>
      <c r="L73" s="404"/>
      <c r="M73" s="404"/>
      <c r="N73" s="404"/>
      <c r="O73" s="404"/>
      <c r="P73" s="404"/>
      <c r="Q73" s="404"/>
      <c r="R73" s="404"/>
      <c r="S73" s="404"/>
      <c r="T73" s="404"/>
      <c r="U73" s="404"/>
      <c r="V73" s="404"/>
      <c r="W73" s="404"/>
      <c r="X73" s="404"/>
      <c r="Y73" s="404"/>
      <c r="Z73" s="404"/>
      <c r="AA73" s="404"/>
      <c r="AB73" s="404"/>
      <c r="AC73" s="404"/>
      <c r="AD73" s="404"/>
      <c r="AE73" s="405"/>
      <c r="AF73" s="151"/>
      <c r="AG73" s="151"/>
      <c r="AH73" s="148"/>
      <c r="AI73" s="148"/>
      <c r="AJ73" s="148"/>
      <c r="AK73" s="148"/>
      <c r="AL73" s="148"/>
      <c r="AM73" s="148"/>
      <c r="AQ73" s="126"/>
      <c r="AR73" s="126"/>
      <c r="AS73" s="126"/>
      <c r="AT73" s="126"/>
      <c r="BA73" s="113"/>
      <c r="BS73" s="4"/>
      <c r="BT73" s="5"/>
      <c r="BU73" s="5"/>
      <c r="BV73" s="6"/>
    </row>
    <row r="74" spans="2:74" ht="15.65">
      <c r="B74" s="153">
        <v>42757</v>
      </c>
      <c r="C74" s="403" t="s">
        <v>132</v>
      </c>
      <c r="D74" s="404"/>
      <c r="E74" s="404"/>
      <c r="F74" s="404"/>
      <c r="G74" s="404"/>
      <c r="H74" s="404"/>
      <c r="I74" s="404"/>
      <c r="J74" s="404"/>
      <c r="K74" s="404"/>
      <c r="L74" s="404"/>
      <c r="M74" s="404"/>
      <c r="N74" s="404"/>
      <c r="O74" s="404"/>
      <c r="P74" s="404"/>
      <c r="Q74" s="404"/>
      <c r="R74" s="404"/>
      <c r="S74" s="404"/>
      <c r="T74" s="404"/>
      <c r="U74" s="404"/>
      <c r="V74" s="404"/>
      <c r="W74" s="404"/>
      <c r="X74" s="404"/>
      <c r="Y74" s="404"/>
      <c r="Z74" s="404"/>
      <c r="AA74" s="404"/>
      <c r="AB74" s="404"/>
      <c r="AC74" s="404"/>
      <c r="AD74" s="404"/>
      <c r="AE74" s="405"/>
      <c r="AF74" s="151"/>
      <c r="AG74" s="151"/>
      <c r="AH74" s="148"/>
      <c r="AI74" s="148"/>
      <c r="AJ74" s="148"/>
      <c r="AK74" s="148"/>
      <c r="AL74" s="148"/>
      <c r="AM74" s="148"/>
      <c r="AQ74" s="126"/>
      <c r="AR74" s="126"/>
      <c r="AS74" s="126"/>
      <c r="AT74" s="126"/>
      <c r="BA74" s="113"/>
      <c r="BS74" s="4"/>
      <c r="BT74" s="5"/>
      <c r="BU74" s="5"/>
      <c r="BV74" s="6"/>
    </row>
    <row r="75" spans="2:74" ht="15.65">
      <c r="B75" s="153">
        <v>42758</v>
      </c>
      <c r="C75" s="403" t="s">
        <v>132</v>
      </c>
      <c r="D75" s="404"/>
      <c r="E75" s="404"/>
      <c r="F75" s="404"/>
      <c r="G75" s="404"/>
      <c r="H75" s="404"/>
      <c r="I75" s="404"/>
      <c r="J75" s="404"/>
      <c r="K75" s="404"/>
      <c r="L75" s="404"/>
      <c r="M75" s="404"/>
      <c r="N75" s="404"/>
      <c r="O75" s="404"/>
      <c r="P75" s="404"/>
      <c r="Q75" s="404"/>
      <c r="R75" s="404"/>
      <c r="S75" s="404"/>
      <c r="T75" s="404"/>
      <c r="U75" s="404"/>
      <c r="V75" s="404"/>
      <c r="W75" s="404"/>
      <c r="X75" s="404"/>
      <c r="Y75" s="404"/>
      <c r="Z75" s="404"/>
      <c r="AA75" s="404"/>
      <c r="AB75" s="404"/>
      <c r="AC75" s="404"/>
      <c r="AD75" s="404"/>
      <c r="AE75" s="405"/>
      <c r="AF75" s="151"/>
      <c r="AG75" s="151"/>
      <c r="AH75" s="148"/>
      <c r="AI75" s="148"/>
      <c r="AJ75" s="148"/>
      <c r="AK75" s="148"/>
      <c r="AL75" s="148"/>
      <c r="AM75" s="148"/>
      <c r="AQ75" s="126"/>
      <c r="AR75" s="126"/>
      <c r="AS75" s="126"/>
      <c r="AT75" s="126"/>
      <c r="BA75" s="113"/>
      <c r="BS75" s="4"/>
      <c r="BT75" s="5"/>
      <c r="BU75" s="5"/>
      <c r="BV75" s="6"/>
    </row>
    <row r="76" spans="2:74" ht="15.65">
      <c r="B76" s="153">
        <v>42759</v>
      </c>
      <c r="C76" s="403" t="s">
        <v>132</v>
      </c>
      <c r="D76" s="404"/>
      <c r="E76" s="404"/>
      <c r="F76" s="404"/>
      <c r="G76" s="404"/>
      <c r="H76" s="404"/>
      <c r="I76" s="404"/>
      <c r="J76" s="404"/>
      <c r="K76" s="404"/>
      <c r="L76" s="404"/>
      <c r="M76" s="404"/>
      <c r="N76" s="404"/>
      <c r="O76" s="404"/>
      <c r="P76" s="404"/>
      <c r="Q76" s="404"/>
      <c r="R76" s="404"/>
      <c r="S76" s="404"/>
      <c r="T76" s="404"/>
      <c r="U76" s="404"/>
      <c r="V76" s="404"/>
      <c r="W76" s="404"/>
      <c r="X76" s="404"/>
      <c r="Y76" s="404"/>
      <c r="Z76" s="404"/>
      <c r="AA76" s="404"/>
      <c r="AB76" s="404"/>
      <c r="AC76" s="404"/>
      <c r="AD76" s="404"/>
      <c r="AE76" s="405"/>
      <c r="AF76" s="151"/>
      <c r="AG76" s="151"/>
      <c r="AH76" s="148"/>
      <c r="AI76" s="148"/>
      <c r="AJ76" s="148"/>
      <c r="AK76" s="148"/>
      <c r="AL76" s="148"/>
      <c r="AM76" s="148"/>
      <c r="AQ76" s="126"/>
      <c r="AR76" s="126"/>
      <c r="AS76" s="126"/>
      <c r="AT76" s="126"/>
      <c r="BA76" s="113"/>
      <c r="BS76" s="4"/>
      <c r="BT76" s="5"/>
      <c r="BU76" s="5"/>
      <c r="BV76" s="6"/>
    </row>
    <row r="77" spans="2:74" ht="15.65">
      <c r="B77" s="153">
        <v>42760</v>
      </c>
      <c r="C77" s="403" t="s">
        <v>132</v>
      </c>
      <c r="D77" s="404"/>
      <c r="E77" s="404"/>
      <c r="F77" s="404"/>
      <c r="G77" s="404"/>
      <c r="H77" s="404"/>
      <c r="I77" s="404"/>
      <c r="J77" s="404"/>
      <c r="K77" s="404"/>
      <c r="L77" s="404"/>
      <c r="M77" s="404"/>
      <c r="N77" s="404"/>
      <c r="O77" s="404"/>
      <c r="P77" s="404"/>
      <c r="Q77" s="404"/>
      <c r="R77" s="404"/>
      <c r="S77" s="404"/>
      <c r="T77" s="404"/>
      <c r="U77" s="404"/>
      <c r="V77" s="404"/>
      <c r="W77" s="404"/>
      <c r="X77" s="404"/>
      <c r="Y77" s="404"/>
      <c r="Z77" s="404"/>
      <c r="AA77" s="404"/>
      <c r="AB77" s="404"/>
      <c r="AC77" s="404"/>
      <c r="AD77" s="404"/>
      <c r="AE77" s="405"/>
      <c r="AF77" s="151"/>
      <c r="AG77" s="151"/>
      <c r="AH77" s="148"/>
      <c r="AI77" s="148"/>
      <c r="AJ77" s="148"/>
      <c r="AK77" s="148"/>
      <c r="AL77" s="148"/>
      <c r="AM77" s="148"/>
      <c r="AQ77" s="126"/>
      <c r="AR77" s="126"/>
      <c r="AS77" s="126"/>
      <c r="AT77" s="126"/>
      <c r="BA77" s="113"/>
      <c r="BS77" s="4"/>
      <c r="BT77" s="5"/>
      <c r="BU77" s="5"/>
      <c r="BV77" s="6"/>
    </row>
    <row r="78" spans="2:74" ht="15.65">
      <c r="B78" s="153">
        <v>42761</v>
      </c>
      <c r="C78" s="403" t="s">
        <v>132</v>
      </c>
      <c r="D78" s="404"/>
      <c r="E78" s="404"/>
      <c r="F78" s="404"/>
      <c r="G78" s="404"/>
      <c r="H78" s="404"/>
      <c r="I78" s="404"/>
      <c r="J78" s="404"/>
      <c r="K78" s="404"/>
      <c r="L78" s="404"/>
      <c r="M78" s="404"/>
      <c r="N78" s="404"/>
      <c r="O78" s="404"/>
      <c r="P78" s="404"/>
      <c r="Q78" s="404"/>
      <c r="R78" s="404"/>
      <c r="S78" s="404"/>
      <c r="T78" s="404"/>
      <c r="U78" s="404"/>
      <c r="V78" s="404"/>
      <c r="W78" s="404"/>
      <c r="X78" s="404"/>
      <c r="Y78" s="404"/>
      <c r="Z78" s="404"/>
      <c r="AA78" s="404"/>
      <c r="AB78" s="404"/>
      <c r="AC78" s="404"/>
      <c r="AD78" s="404"/>
      <c r="AE78" s="405"/>
      <c r="AF78" s="151"/>
      <c r="AG78" s="151"/>
      <c r="AH78" s="148"/>
      <c r="AI78" s="148"/>
      <c r="AJ78" s="148"/>
      <c r="AK78" s="148"/>
      <c r="AL78" s="148"/>
      <c r="AM78" s="148"/>
      <c r="AQ78" s="126"/>
      <c r="AR78" s="126"/>
      <c r="AS78" s="126"/>
      <c r="AT78" s="126"/>
      <c r="BA78" s="113"/>
      <c r="BS78" s="4"/>
      <c r="BT78" s="5"/>
      <c r="BU78" s="5"/>
      <c r="BV78" s="6"/>
    </row>
    <row r="79" spans="2:74" ht="15.65">
      <c r="B79" s="153">
        <v>42762</v>
      </c>
      <c r="C79" s="403" t="s">
        <v>132</v>
      </c>
      <c r="D79" s="404"/>
      <c r="E79" s="404"/>
      <c r="F79" s="404"/>
      <c r="G79" s="404"/>
      <c r="H79" s="404"/>
      <c r="I79" s="404"/>
      <c r="J79" s="404"/>
      <c r="K79" s="404"/>
      <c r="L79" s="404"/>
      <c r="M79" s="404"/>
      <c r="N79" s="404"/>
      <c r="O79" s="404"/>
      <c r="P79" s="404"/>
      <c r="Q79" s="404"/>
      <c r="R79" s="404"/>
      <c r="S79" s="404"/>
      <c r="T79" s="404"/>
      <c r="U79" s="404"/>
      <c r="V79" s="404"/>
      <c r="W79" s="404"/>
      <c r="X79" s="404"/>
      <c r="Y79" s="404"/>
      <c r="Z79" s="404"/>
      <c r="AA79" s="404"/>
      <c r="AB79" s="404"/>
      <c r="AC79" s="404"/>
      <c r="AD79" s="404"/>
      <c r="AE79" s="405"/>
      <c r="AF79" s="151"/>
      <c r="AG79" s="151"/>
      <c r="AH79" s="148"/>
      <c r="AI79" s="148"/>
      <c r="AJ79" s="148"/>
      <c r="AK79" s="148"/>
      <c r="AL79" s="148"/>
      <c r="AM79" s="148"/>
      <c r="AQ79" s="126"/>
      <c r="AR79" s="126"/>
      <c r="AS79" s="126"/>
      <c r="AT79" s="126"/>
      <c r="BA79" s="113"/>
      <c r="BS79" s="4"/>
      <c r="BT79" s="5"/>
      <c r="BU79" s="5"/>
      <c r="BV79" s="6"/>
    </row>
    <row r="80" spans="2:74" ht="15.65">
      <c r="B80" s="153">
        <v>42763</v>
      </c>
      <c r="C80" s="403" t="s">
        <v>132</v>
      </c>
      <c r="D80" s="404"/>
      <c r="E80" s="404"/>
      <c r="F80" s="404"/>
      <c r="G80" s="404"/>
      <c r="H80" s="404"/>
      <c r="I80" s="404"/>
      <c r="J80" s="404"/>
      <c r="K80" s="404"/>
      <c r="L80" s="404"/>
      <c r="M80" s="404"/>
      <c r="N80" s="404"/>
      <c r="O80" s="404"/>
      <c r="P80" s="404"/>
      <c r="Q80" s="404"/>
      <c r="R80" s="404"/>
      <c r="S80" s="404"/>
      <c r="T80" s="404"/>
      <c r="U80" s="404"/>
      <c r="V80" s="404"/>
      <c r="W80" s="404"/>
      <c r="X80" s="404"/>
      <c r="Y80" s="404"/>
      <c r="Z80" s="404"/>
      <c r="AA80" s="404"/>
      <c r="AB80" s="404"/>
      <c r="AC80" s="404"/>
      <c r="AD80" s="404"/>
      <c r="AE80" s="405"/>
      <c r="AF80" s="151"/>
      <c r="AG80" s="151"/>
      <c r="AH80" s="148"/>
      <c r="AI80" s="148"/>
      <c r="AJ80" s="148"/>
      <c r="AK80" s="148"/>
      <c r="AL80" s="148"/>
      <c r="AM80" s="148"/>
      <c r="AQ80" s="126"/>
      <c r="AR80" s="126"/>
      <c r="AS80" s="126"/>
      <c r="AT80" s="126"/>
      <c r="BA80" s="113"/>
      <c r="BS80" s="4"/>
      <c r="BT80" s="5"/>
      <c r="BU80" s="5"/>
      <c r="BV80" s="6"/>
    </row>
    <row r="81" spans="2:74" ht="15.65">
      <c r="B81" s="153">
        <v>42764</v>
      </c>
      <c r="C81" s="403" t="s">
        <v>132</v>
      </c>
      <c r="D81" s="404"/>
      <c r="E81" s="404"/>
      <c r="F81" s="404"/>
      <c r="G81" s="404"/>
      <c r="H81" s="404"/>
      <c r="I81" s="404"/>
      <c r="J81" s="404"/>
      <c r="K81" s="404"/>
      <c r="L81" s="404"/>
      <c r="M81" s="404"/>
      <c r="N81" s="404"/>
      <c r="O81" s="404"/>
      <c r="P81" s="404"/>
      <c r="Q81" s="404"/>
      <c r="R81" s="404"/>
      <c r="S81" s="404"/>
      <c r="T81" s="404"/>
      <c r="U81" s="404"/>
      <c r="V81" s="404"/>
      <c r="W81" s="404"/>
      <c r="X81" s="404"/>
      <c r="Y81" s="404"/>
      <c r="Z81" s="404"/>
      <c r="AA81" s="404"/>
      <c r="AB81" s="404"/>
      <c r="AC81" s="404"/>
      <c r="AD81" s="404"/>
      <c r="AE81" s="405"/>
      <c r="AF81" s="151"/>
      <c r="AG81" s="151"/>
      <c r="AH81" s="148"/>
      <c r="AI81" s="148"/>
      <c r="AJ81" s="148"/>
      <c r="AK81" s="148"/>
      <c r="AL81" s="148"/>
      <c r="AM81" s="148"/>
      <c r="AQ81" s="126"/>
      <c r="AR81" s="126"/>
      <c r="AS81" s="126"/>
      <c r="AT81" s="126"/>
      <c r="BA81" s="113"/>
      <c r="BS81" s="4"/>
      <c r="BT81" s="5"/>
      <c r="BU81" s="5"/>
      <c r="BV81" s="6"/>
    </row>
    <row r="82" spans="2:74" ht="15.65">
      <c r="B82" s="153">
        <v>42765</v>
      </c>
      <c r="C82" s="403" t="s">
        <v>132</v>
      </c>
      <c r="D82" s="404"/>
      <c r="E82" s="404"/>
      <c r="F82" s="404"/>
      <c r="G82" s="404"/>
      <c r="H82" s="404"/>
      <c r="I82" s="404"/>
      <c r="J82" s="404"/>
      <c r="K82" s="404"/>
      <c r="L82" s="404"/>
      <c r="M82" s="404"/>
      <c r="N82" s="404"/>
      <c r="O82" s="404"/>
      <c r="P82" s="404"/>
      <c r="Q82" s="404"/>
      <c r="R82" s="404"/>
      <c r="S82" s="404"/>
      <c r="T82" s="404"/>
      <c r="U82" s="404"/>
      <c r="V82" s="404"/>
      <c r="W82" s="404"/>
      <c r="X82" s="404"/>
      <c r="Y82" s="404"/>
      <c r="Z82" s="404"/>
      <c r="AA82" s="404"/>
      <c r="AB82" s="404"/>
      <c r="AC82" s="404"/>
      <c r="AD82" s="404"/>
      <c r="AE82" s="405"/>
      <c r="AF82" s="151"/>
      <c r="AG82" s="151"/>
      <c r="AH82" s="148"/>
      <c r="AI82" s="148"/>
      <c r="AJ82" s="148"/>
      <c r="AK82" s="148"/>
      <c r="AL82" s="148"/>
      <c r="AM82" s="148"/>
      <c r="AQ82" s="126"/>
      <c r="AR82" s="126"/>
      <c r="AS82" s="126"/>
      <c r="AT82" s="126"/>
      <c r="BA82" s="113"/>
      <c r="BS82" s="4"/>
      <c r="BT82" s="5"/>
      <c r="BU82" s="5"/>
      <c r="BV82" s="6"/>
    </row>
    <row r="83" spans="2:74" ht="15.65">
      <c r="B83" s="153">
        <v>42766</v>
      </c>
      <c r="C83" s="403" t="s">
        <v>132</v>
      </c>
      <c r="D83" s="404"/>
      <c r="E83" s="404"/>
      <c r="F83" s="404"/>
      <c r="G83" s="404"/>
      <c r="H83" s="404"/>
      <c r="I83" s="404"/>
      <c r="J83" s="404"/>
      <c r="K83" s="404"/>
      <c r="L83" s="404"/>
      <c r="M83" s="404"/>
      <c r="N83" s="404"/>
      <c r="O83" s="404"/>
      <c r="P83" s="404"/>
      <c r="Q83" s="404"/>
      <c r="R83" s="404"/>
      <c r="S83" s="404"/>
      <c r="T83" s="404"/>
      <c r="U83" s="404"/>
      <c r="V83" s="404"/>
      <c r="W83" s="404"/>
      <c r="X83" s="404"/>
      <c r="Y83" s="404"/>
      <c r="Z83" s="404"/>
      <c r="AA83" s="404"/>
      <c r="AB83" s="404"/>
      <c r="AC83" s="404"/>
      <c r="AD83" s="404"/>
      <c r="AE83" s="405"/>
      <c r="AF83" s="151"/>
      <c r="AG83" s="151"/>
      <c r="AH83" s="148"/>
      <c r="AI83" s="148"/>
      <c r="AJ83" s="148"/>
      <c r="AK83" s="148"/>
      <c r="AL83" s="148"/>
      <c r="AM83" s="148"/>
      <c r="AQ83" s="126"/>
      <c r="AR83" s="126"/>
      <c r="AS83" s="126"/>
      <c r="AT83" s="126"/>
      <c r="BA83" s="113"/>
      <c r="BS83" s="4"/>
      <c r="BT83" s="5"/>
      <c r="BU83" s="5"/>
      <c r="BV83" s="6"/>
    </row>
  </sheetData>
  <mergeCells count="117">
    <mergeCell ref="CD3:CE3"/>
    <mergeCell ref="CF3:CG3"/>
    <mergeCell ref="B1:Y1"/>
    <mergeCell ref="B2:AG2"/>
    <mergeCell ref="B3:B5"/>
    <mergeCell ref="C3:C5"/>
    <mergeCell ref="D3:D5"/>
    <mergeCell ref="F3:G4"/>
    <mergeCell ref="H3:K3"/>
    <mergeCell ref="L3:O3"/>
    <mergeCell ref="R3:R5"/>
    <mergeCell ref="AE3:AE5"/>
    <mergeCell ref="AF3:AF5"/>
    <mergeCell ref="Y3:Y5"/>
    <mergeCell ref="Z3:Z5"/>
    <mergeCell ref="AA3:AA5"/>
    <mergeCell ref="AB3:AB5"/>
    <mergeCell ref="AC3:AC5"/>
    <mergeCell ref="AD3:AD5"/>
    <mergeCell ref="CB3:CB5"/>
    <mergeCell ref="H4:I4"/>
    <mergeCell ref="J4:K4"/>
    <mergeCell ref="L4:M4"/>
    <mergeCell ref="N4:O4"/>
    <mergeCell ref="BY3:BY5"/>
    <mergeCell ref="CA3:CA5"/>
    <mergeCell ref="BW4:BW5"/>
    <mergeCell ref="BX3:BX5"/>
    <mergeCell ref="BU3:BU5"/>
    <mergeCell ref="BQ3:BQ5"/>
    <mergeCell ref="BN4:BN5"/>
    <mergeCell ref="BO4:BO5"/>
    <mergeCell ref="BR3:BR5"/>
    <mergeCell ref="BT3:BT5"/>
    <mergeCell ref="BP3:BP5"/>
    <mergeCell ref="BE3:BE5"/>
    <mergeCell ref="BL3:BM3"/>
    <mergeCell ref="BM4:BM5"/>
    <mergeCell ref="BK4:BK5"/>
    <mergeCell ref="AX3:AX5"/>
    <mergeCell ref="AY3:AY5"/>
    <mergeCell ref="AZ3:AZ5"/>
    <mergeCell ref="BB3:BB5"/>
    <mergeCell ref="BI4:BI5"/>
    <mergeCell ref="BF3:BF5"/>
    <mergeCell ref="BG3:BG5"/>
    <mergeCell ref="BH4:BH5"/>
    <mergeCell ref="BL4:BL5"/>
    <mergeCell ref="AR3:AR5"/>
    <mergeCell ref="AT3:AT5"/>
    <mergeCell ref="AU3:AU5"/>
    <mergeCell ref="AG3:AG5"/>
    <mergeCell ref="AH3:AH5"/>
    <mergeCell ref="AI3:AI5"/>
    <mergeCell ref="BC3:BC5"/>
    <mergeCell ref="BD3:BD5"/>
    <mergeCell ref="AK3:AK5"/>
    <mergeCell ref="AV3:AV5"/>
    <mergeCell ref="AW3:AW5"/>
    <mergeCell ref="AP3:AP5"/>
    <mergeCell ref="AQ3:AQ5"/>
    <mergeCell ref="AO3:AO5"/>
    <mergeCell ref="C54:AE54"/>
    <mergeCell ref="A6:A12"/>
    <mergeCell ref="A34:A40"/>
    <mergeCell ref="F44:G44"/>
    <mergeCell ref="A27:A33"/>
    <mergeCell ref="AL3:AL5"/>
    <mergeCell ref="AM3:AM5"/>
    <mergeCell ref="AN3:AN5"/>
    <mergeCell ref="P3:Q4"/>
    <mergeCell ref="A13:A19"/>
    <mergeCell ref="A20:A26"/>
    <mergeCell ref="S3:S5"/>
    <mergeCell ref="T3:T5"/>
    <mergeCell ref="AJ3:AJ5"/>
    <mergeCell ref="C65:AE65"/>
    <mergeCell ref="C66:AE66"/>
    <mergeCell ref="C55:AE55"/>
    <mergeCell ref="C56:AE56"/>
    <mergeCell ref="U3:U5"/>
    <mergeCell ref="V3:V5"/>
    <mergeCell ref="W3:W5"/>
    <mergeCell ref="X3:X5"/>
    <mergeCell ref="E3:E5"/>
    <mergeCell ref="C57:AE57"/>
    <mergeCell ref="C59:AE59"/>
    <mergeCell ref="C60:AE60"/>
    <mergeCell ref="C61:AE61"/>
    <mergeCell ref="C62:AE62"/>
    <mergeCell ref="C63:AE63"/>
    <mergeCell ref="C64:AE64"/>
    <mergeCell ref="C58:AE58"/>
    <mergeCell ref="H44:I44"/>
    <mergeCell ref="J44:K44"/>
    <mergeCell ref="L44:M44"/>
    <mergeCell ref="N44:O44"/>
    <mergeCell ref="P44:Q44"/>
    <mergeCell ref="C52:AE52"/>
    <mergeCell ref="C53:AE53"/>
    <mergeCell ref="C83:AE83"/>
    <mergeCell ref="C77:AE77"/>
    <mergeCell ref="C78:AE78"/>
    <mergeCell ref="C79:AE79"/>
    <mergeCell ref="C80:AE80"/>
    <mergeCell ref="C81:AE81"/>
    <mergeCell ref="C82:AE82"/>
    <mergeCell ref="C75:AE75"/>
    <mergeCell ref="C67:AE67"/>
    <mergeCell ref="C68:AE68"/>
    <mergeCell ref="C71:AE71"/>
    <mergeCell ref="C72:AE72"/>
    <mergeCell ref="C69:AE69"/>
    <mergeCell ref="C70:AE70"/>
    <mergeCell ref="C76:AE76"/>
    <mergeCell ref="C73:AE73"/>
    <mergeCell ref="C74:AE74"/>
  </mergeCells>
  <phoneticPr fontId="0" type="noConversion"/>
  <conditionalFormatting sqref="R13:T15">
    <cfRule type="cellIs" dxfId="11" priority="1" stopIfTrue="1" operator="greaterThan">
      <formula>3768</formula>
    </cfRule>
  </conditionalFormatting>
  <pageMargins left="0.7" right="0.7" top="0.75" bottom="0.75" header="0.3" footer="0.3"/>
  <pageSetup paperSize="9" orientation="portrait" r:id="rId1"/>
  <ignoredErrors>
    <ignoredError sqref="AC12:AD12 AP6:AP40 AM6:AM40 AD6 AD7 AD8 AD9 AD10 AD11 AC14:AD14 AD13 AC18:AD18 AD15 AD17 AC21:AD21 AD19 AD20 AC37:AD40 AD22 AD23 AD24 AD25 AD26 AD27 AD28 AD29 AD30 AD31 AD32 AD33 AD34 AD35 AD36" unlockedFormula="1"/>
    <ignoredError sqref="AI6:AI40" evalError="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dimension ref="A1:BT105"/>
  <sheetViews>
    <sheetView topLeftCell="R13" workbookViewId="0">
      <selection activeCell="AI41" sqref="AI41"/>
    </sheetView>
  </sheetViews>
  <sheetFormatPr defaultRowHeight="14.3"/>
  <cols>
    <col min="2" max="2" width="10.875" customWidth="1"/>
    <col min="39" max="39" width="9.625" bestFit="1" customWidth="1"/>
    <col min="41" max="41" width="9.625" bestFit="1" customWidth="1"/>
    <col min="42" max="42" width="9.25" bestFit="1" customWidth="1"/>
    <col min="43" max="43" width="10.75" bestFit="1" customWidth="1"/>
    <col min="70" max="70" width="9.625" bestFit="1" customWidth="1"/>
    <col min="72" max="72" width="10" customWidth="1"/>
  </cols>
  <sheetData>
    <row r="1" spans="1:72" ht="18.350000000000001">
      <c r="B1" s="479" t="s">
        <v>0</v>
      </c>
      <c r="C1" s="479"/>
      <c r="D1" s="479"/>
      <c r="E1" s="479"/>
      <c r="F1" s="479"/>
      <c r="G1" s="479"/>
      <c r="H1" s="479"/>
      <c r="I1" s="479"/>
      <c r="J1" s="479"/>
      <c r="K1" s="479"/>
      <c r="L1" s="479"/>
      <c r="M1" s="479"/>
      <c r="N1" s="479"/>
      <c r="O1" s="479"/>
      <c r="P1" s="479"/>
      <c r="Q1" s="479"/>
      <c r="R1" s="479"/>
      <c r="S1" s="479"/>
      <c r="T1" s="479"/>
      <c r="U1" s="479"/>
      <c r="V1" s="479"/>
      <c r="W1" s="479"/>
      <c r="X1" s="479"/>
      <c r="Y1" s="479"/>
      <c r="Z1" s="1"/>
      <c r="AA1" s="2"/>
      <c r="AB1" s="2"/>
      <c r="AC1" s="2"/>
      <c r="AD1" s="2"/>
      <c r="AE1" s="3"/>
      <c r="AF1" s="3"/>
      <c r="AG1" s="3"/>
      <c r="AH1" s="3"/>
      <c r="AI1" s="3"/>
      <c r="AJ1" s="3"/>
      <c r="AK1" s="3"/>
      <c r="AL1" s="3"/>
      <c r="AM1" s="3"/>
      <c r="AS1" s="4"/>
      <c r="BA1" s="4"/>
      <c r="BR1" s="5"/>
      <c r="BS1" s="5"/>
    </row>
    <row r="2" spans="1:72" ht="19.05" thickBot="1">
      <c r="B2" s="480">
        <v>43739</v>
      </c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480"/>
      <c r="R2" s="480"/>
      <c r="S2" s="480"/>
      <c r="T2" s="480"/>
      <c r="U2" s="480"/>
      <c r="V2" s="480"/>
      <c r="W2" s="480"/>
      <c r="X2" s="480"/>
      <c r="Y2" s="480"/>
      <c r="Z2" s="480"/>
      <c r="AA2" s="480"/>
      <c r="AB2" s="480"/>
      <c r="AC2" s="480"/>
      <c r="AD2" s="480"/>
      <c r="AE2" s="480"/>
      <c r="AF2" s="480"/>
      <c r="AG2" s="480"/>
      <c r="AH2" s="7"/>
      <c r="AI2" s="7"/>
      <c r="AJ2" s="7"/>
      <c r="AK2" s="8"/>
      <c r="AL2" s="8"/>
      <c r="AM2" s="8"/>
      <c r="AN2" s="8"/>
      <c r="AO2" s="8"/>
      <c r="AP2" s="8"/>
      <c r="AQ2" s="8"/>
      <c r="AR2" s="8"/>
      <c r="AS2" s="9"/>
      <c r="AT2" s="10"/>
      <c r="AU2" s="10"/>
      <c r="AV2" s="10"/>
      <c r="AW2" s="10"/>
      <c r="AX2" s="10"/>
      <c r="AY2" s="11"/>
      <c r="AZ2" s="11"/>
      <c r="BA2" s="4"/>
      <c r="BR2" s="5"/>
      <c r="BS2" s="5"/>
    </row>
    <row r="3" spans="1:72" ht="29.25" thickBot="1">
      <c r="A3" s="12"/>
      <c r="B3" s="481" t="s">
        <v>1</v>
      </c>
      <c r="C3" s="415" t="s">
        <v>2</v>
      </c>
      <c r="D3" s="484" t="s">
        <v>3</v>
      </c>
      <c r="E3" s="415" t="s">
        <v>129</v>
      </c>
      <c r="F3" s="487" t="s">
        <v>4</v>
      </c>
      <c r="G3" s="488"/>
      <c r="H3" s="491" t="s">
        <v>5</v>
      </c>
      <c r="I3" s="492"/>
      <c r="J3" s="492"/>
      <c r="K3" s="493"/>
      <c r="L3" s="491" t="s">
        <v>6</v>
      </c>
      <c r="M3" s="492"/>
      <c r="N3" s="492"/>
      <c r="O3" s="493"/>
      <c r="P3" s="435" t="s">
        <v>7</v>
      </c>
      <c r="Q3" s="436"/>
      <c r="R3" s="494" t="s">
        <v>8</v>
      </c>
      <c r="S3" s="439" t="s">
        <v>9</v>
      </c>
      <c r="T3" s="442" t="s">
        <v>10</v>
      </c>
      <c r="U3" s="406" t="s">
        <v>11</v>
      </c>
      <c r="V3" s="409" t="s">
        <v>12</v>
      </c>
      <c r="W3" s="412" t="s">
        <v>13</v>
      </c>
      <c r="X3" s="412" t="s">
        <v>14</v>
      </c>
      <c r="Y3" s="412" t="s">
        <v>15</v>
      </c>
      <c r="Z3" s="412" t="s">
        <v>16</v>
      </c>
      <c r="AA3" s="412" t="s">
        <v>17</v>
      </c>
      <c r="AB3" s="412" t="s">
        <v>18</v>
      </c>
      <c r="AC3" s="503" t="s">
        <v>19</v>
      </c>
      <c r="AD3" s="500" t="s">
        <v>20</v>
      </c>
      <c r="AE3" s="497" t="s">
        <v>21</v>
      </c>
      <c r="AF3" s="500" t="s">
        <v>22</v>
      </c>
      <c r="AG3" s="453" t="s">
        <v>23</v>
      </c>
      <c r="AH3" s="453" t="s">
        <v>24</v>
      </c>
      <c r="AI3" s="453" t="s">
        <v>25</v>
      </c>
      <c r="AJ3" s="432" t="s">
        <v>26</v>
      </c>
      <c r="AK3" s="456" t="s">
        <v>27</v>
      </c>
      <c r="AL3" s="429" t="s">
        <v>28</v>
      </c>
      <c r="AM3" s="432" t="s">
        <v>29</v>
      </c>
      <c r="AN3" s="429" t="s">
        <v>30</v>
      </c>
      <c r="AO3" s="429" t="s">
        <v>31</v>
      </c>
      <c r="AP3" s="432" t="s">
        <v>32</v>
      </c>
      <c r="AQ3" s="459" t="s">
        <v>33</v>
      </c>
      <c r="AR3" s="445" t="s">
        <v>34</v>
      </c>
      <c r="AS3" s="13"/>
      <c r="AT3" s="448" t="s">
        <v>35</v>
      </c>
      <c r="AU3" s="451" t="s">
        <v>36</v>
      </c>
      <c r="AV3" s="451" t="s">
        <v>37</v>
      </c>
      <c r="AW3" s="451" t="s">
        <v>38</v>
      </c>
      <c r="AX3" s="451" t="s">
        <v>39</v>
      </c>
      <c r="AY3" s="451" t="s">
        <v>40</v>
      </c>
      <c r="AZ3" s="451" t="s">
        <v>41</v>
      </c>
      <c r="BA3" s="4"/>
      <c r="BB3" s="451" t="s">
        <v>42</v>
      </c>
      <c r="BC3" s="451" t="s">
        <v>43</v>
      </c>
      <c r="BD3" s="451" t="s">
        <v>44</v>
      </c>
      <c r="BE3" s="451" t="s">
        <v>45</v>
      </c>
      <c r="BF3" s="451" t="s">
        <v>46</v>
      </c>
      <c r="BG3" s="451" t="s">
        <v>47</v>
      </c>
      <c r="BH3" s="14" t="s">
        <v>48</v>
      </c>
      <c r="BI3" s="14" t="s">
        <v>49</v>
      </c>
      <c r="BJ3" s="14" t="s">
        <v>51</v>
      </c>
      <c r="BK3" s="462" t="s">
        <v>52</v>
      </c>
      <c r="BL3" s="463"/>
      <c r="BM3" s="14" t="s">
        <v>54</v>
      </c>
      <c r="BN3" s="451" t="s">
        <v>55</v>
      </c>
      <c r="BO3" s="474" t="s">
        <v>56</v>
      </c>
      <c r="BP3" s="474" t="s">
        <v>57</v>
      </c>
      <c r="BQ3" s="14" t="s">
        <v>60</v>
      </c>
      <c r="BR3" s="471" t="s">
        <v>58</v>
      </c>
      <c r="BS3" s="471" t="s">
        <v>59</v>
      </c>
      <c r="BT3" s="468" t="s">
        <v>64</v>
      </c>
    </row>
    <row r="4" spans="1:72" ht="14.95" thickBot="1">
      <c r="A4" s="16"/>
      <c r="B4" s="482"/>
      <c r="C4" s="416"/>
      <c r="D4" s="485"/>
      <c r="E4" s="416"/>
      <c r="F4" s="489"/>
      <c r="G4" s="490"/>
      <c r="H4" s="491" t="s">
        <v>65</v>
      </c>
      <c r="I4" s="506"/>
      <c r="J4" s="507" t="s">
        <v>66</v>
      </c>
      <c r="K4" s="493"/>
      <c r="L4" s="491" t="s">
        <v>65</v>
      </c>
      <c r="M4" s="506"/>
      <c r="N4" s="507" t="s">
        <v>66</v>
      </c>
      <c r="O4" s="493"/>
      <c r="P4" s="437"/>
      <c r="Q4" s="438"/>
      <c r="R4" s="495"/>
      <c r="S4" s="440"/>
      <c r="T4" s="443"/>
      <c r="U4" s="407"/>
      <c r="V4" s="410"/>
      <c r="W4" s="413"/>
      <c r="X4" s="413"/>
      <c r="Y4" s="413"/>
      <c r="Z4" s="413"/>
      <c r="AA4" s="413"/>
      <c r="AB4" s="413"/>
      <c r="AC4" s="504"/>
      <c r="AD4" s="501"/>
      <c r="AE4" s="498"/>
      <c r="AF4" s="501"/>
      <c r="AG4" s="454"/>
      <c r="AH4" s="454"/>
      <c r="AI4" s="454"/>
      <c r="AJ4" s="433"/>
      <c r="AK4" s="457"/>
      <c r="AL4" s="430"/>
      <c r="AM4" s="433"/>
      <c r="AN4" s="430"/>
      <c r="AO4" s="430"/>
      <c r="AP4" s="433"/>
      <c r="AQ4" s="460"/>
      <c r="AR4" s="446"/>
      <c r="AS4" s="13"/>
      <c r="AT4" s="449"/>
      <c r="AU4" s="413"/>
      <c r="AV4" s="413"/>
      <c r="AW4" s="413"/>
      <c r="AX4" s="413"/>
      <c r="AY4" s="413"/>
      <c r="AZ4" s="413"/>
      <c r="BA4" s="4"/>
      <c r="BB4" s="413"/>
      <c r="BC4" s="413"/>
      <c r="BD4" s="413"/>
      <c r="BE4" s="413"/>
      <c r="BF4" s="413"/>
      <c r="BG4" s="413"/>
      <c r="BH4" s="466" t="s">
        <v>67</v>
      </c>
      <c r="BI4" s="466" t="s">
        <v>67</v>
      </c>
      <c r="BJ4" s="464" t="s">
        <v>69</v>
      </c>
      <c r="BK4" s="464" t="s">
        <v>69</v>
      </c>
      <c r="BL4" s="464" t="s">
        <v>70</v>
      </c>
      <c r="BM4" s="466" t="s">
        <v>72</v>
      </c>
      <c r="BN4" s="413"/>
      <c r="BO4" s="475"/>
      <c r="BP4" s="475"/>
      <c r="BQ4" s="466" t="s">
        <v>67</v>
      </c>
      <c r="BR4" s="472"/>
      <c r="BS4" s="472"/>
      <c r="BT4" s="469"/>
    </row>
    <row r="5" spans="1:72" ht="14.95" thickBot="1">
      <c r="A5" s="16"/>
      <c r="B5" s="483"/>
      <c r="C5" s="417"/>
      <c r="D5" s="486"/>
      <c r="E5" s="417"/>
      <c r="F5" s="18" t="s">
        <v>73</v>
      </c>
      <c r="G5" s="19" t="s">
        <v>74</v>
      </c>
      <c r="H5" s="371" t="s">
        <v>75</v>
      </c>
      <c r="I5" s="21" t="s">
        <v>76</v>
      </c>
      <c r="J5" s="21" t="s">
        <v>75</v>
      </c>
      <c r="K5" s="372" t="s">
        <v>76</v>
      </c>
      <c r="L5" s="23" t="s">
        <v>75</v>
      </c>
      <c r="M5" s="21" t="s">
        <v>76</v>
      </c>
      <c r="N5" s="21" t="s">
        <v>75</v>
      </c>
      <c r="O5" s="19" t="s">
        <v>76</v>
      </c>
      <c r="P5" s="21" t="s">
        <v>75</v>
      </c>
      <c r="Q5" s="19" t="s">
        <v>76</v>
      </c>
      <c r="R5" s="496"/>
      <c r="S5" s="441"/>
      <c r="T5" s="444"/>
      <c r="U5" s="408"/>
      <c r="V5" s="411"/>
      <c r="W5" s="414"/>
      <c r="X5" s="414"/>
      <c r="Y5" s="414"/>
      <c r="Z5" s="414"/>
      <c r="AA5" s="414"/>
      <c r="AB5" s="414"/>
      <c r="AC5" s="505"/>
      <c r="AD5" s="502"/>
      <c r="AE5" s="499"/>
      <c r="AF5" s="502"/>
      <c r="AG5" s="455"/>
      <c r="AH5" s="455"/>
      <c r="AI5" s="455"/>
      <c r="AJ5" s="434"/>
      <c r="AK5" s="458"/>
      <c r="AL5" s="431"/>
      <c r="AM5" s="434"/>
      <c r="AN5" s="431"/>
      <c r="AO5" s="431"/>
      <c r="AP5" s="434"/>
      <c r="AQ5" s="461"/>
      <c r="AR5" s="447"/>
      <c r="AS5" s="13"/>
      <c r="AT5" s="450"/>
      <c r="AU5" s="452"/>
      <c r="AV5" s="452"/>
      <c r="AW5" s="452"/>
      <c r="AX5" s="452"/>
      <c r="AY5" s="452"/>
      <c r="AZ5" s="452"/>
      <c r="BA5" s="4"/>
      <c r="BB5" s="452"/>
      <c r="BC5" s="452"/>
      <c r="BD5" s="452"/>
      <c r="BE5" s="452"/>
      <c r="BF5" s="452"/>
      <c r="BG5" s="452"/>
      <c r="BH5" s="467"/>
      <c r="BI5" s="467"/>
      <c r="BJ5" s="465"/>
      <c r="BK5" s="465"/>
      <c r="BL5" s="465"/>
      <c r="BM5" s="467"/>
      <c r="BN5" s="452"/>
      <c r="BO5" s="476"/>
      <c r="BP5" s="476"/>
      <c r="BQ5" s="467"/>
      <c r="BR5" s="473"/>
      <c r="BS5" s="473"/>
      <c r="BT5" s="470"/>
    </row>
    <row r="6" spans="1:72" ht="14.95" customHeight="1">
      <c r="A6" s="509" t="s">
        <v>312</v>
      </c>
      <c r="B6" s="245">
        <v>43739</v>
      </c>
      <c r="C6" s="226">
        <v>84.1</v>
      </c>
      <c r="D6" s="227">
        <v>0.72</v>
      </c>
      <c r="E6" s="228">
        <v>81.3</v>
      </c>
      <c r="F6" s="229">
        <v>92</v>
      </c>
      <c r="G6" s="229">
        <v>78</v>
      </c>
      <c r="H6" s="246">
        <v>17</v>
      </c>
      <c r="I6" s="246">
        <v>55</v>
      </c>
      <c r="J6" s="246">
        <v>0</v>
      </c>
      <c r="K6" s="246">
        <v>0</v>
      </c>
      <c r="L6" s="247">
        <v>5</v>
      </c>
      <c r="M6" s="247">
        <v>52</v>
      </c>
      <c r="N6" s="247">
        <v>24</v>
      </c>
      <c r="O6" s="247">
        <v>0</v>
      </c>
      <c r="P6" s="247">
        <v>0</v>
      </c>
      <c r="Q6" s="247">
        <v>0</v>
      </c>
      <c r="R6" s="247">
        <v>3557</v>
      </c>
      <c r="S6" s="232">
        <v>3492</v>
      </c>
      <c r="T6" s="232">
        <v>1045</v>
      </c>
      <c r="U6" s="233">
        <v>1024.42</v>
      </c>
      <c r="V6" s="233">
        <v>1076</v>
      </c>
      <c r="W6" s="246">
        <v>40</v>
      </c>
      <c r="X6" s="246">
        <v>0</v>
      </c>
      <c r="Y6" s="246">
        <v>40</v>
      </c>
      <c r="Z6" s="246">
        <v>0</v>
      </c>
      <c r="AA6" s="246">
        <v>60</v>
      </c>
      <c r="AB6" s="229">
        <v>0</v>
      </c>
      <c r="AC6" s="229">
        <f t="shared" ref="AC6:AC40" si="0">(V6-U6)+AZ6</f>
        <v>57.579999999999927</v>
      </c>
      <c r="AD6" s="235">
        <f>U6-T6</f>
        <v>-20.579999999999927</v>
      </c>
      <c r="AE6" s="229">
        <v>61</v>
      </c>
      <c r="AF6" s="236">
        <f>IF(AE6&gt;0, V6/(AE6*24),"no data")</f>
        <v>0.73497267759562845</v>
      </c>
      <c r="AG6" s="237">
        <f>IF(R6&gt;0,R6/24,"no data")</f>
        <v>148.20833333333334</v>
      </c>
      <c r="AH6" s="236">
        <f>IF(U6&gt;0,(U6/R6),"no data")</f>
        <v>0.28800112454315435</v>
      </c>
      <c r="AI6" s="238">
        <f>(1440-((W6*X6)+(Y6*Z6)+(AA6*AB6))/(W6+Y6+AA6))/1440</f>
        <v>1</v>
      </c>
      <c r="AJ6" s="239">
        <f>IF(U6&gt;0,(1440-((X6*W6+AT6*AU6)+(Z6*Y6+AV6*AW6)+(AA6*AB6+AX6*AY6))/(W6+Y6+AA6))/1440,"no data")</f>
        <v>0.7836210317460317</v>
      </c>
      <c r="AK6" s="216">
        <v>0</v>
      </c>
      <c r="AL6" s="220">
        <v>0</v>
      </c>
      <c r="AM6" s="251">
        <f t="shared" ref="AM6:AM40" si="1">AK6*AL6</f>
        <v>0</v>
      </c>
      <c r="AN6" s="216">
        <v>9.359</v>
      </c>
      <c r="AO6" s="269">
        <v>1008.12</v>
      </c>
      <c r="AP6" s="228">
        <f t="shared" ref="AP6:AP40" si="2">AN6*AO6</f>
        <v>9434.9950800000006</v>
      </c>
      <c r="AQ6" s="269">
        <f>IF(U6&gt;0,((((AK6*AL6)+(AN6*AO6))/(U6*1000))*1000000),"no data")</f>
        <v>9210.0848089650717</v>
      </c>
      <c r="AR6" s="270">
        <f>S6/24</f>
        <v>145.5</v>
      </c>
      <c r="AS6" s="13"/>
      <c r="AT6" s="229">
        <v>14</v>
      </c>
      <c r="AU6" s="248">
        <v>13</v>
      </c>
      <c r="AV6" s="248">
        <v>0</v>
      </c>
      <c r="AW6" s="229">
        <v>0</v>
      </c>
      <c r="AX6" s="248">
        <v>40</v>
      </c>
      <c r="AY6" s="229">
        <v>1086</v>
      </c>
      <c r="AZ6" s="229">
        <v>6</v>
      </c>
      <c r="BA6" s="4"/>
      <c r="BB6" s="41">
        <v>724</v>
      </c>
      <c r="BC6" s="41">
        <v>0</v>
      </c>
      <c r="BD6" s="41">
        <v>352</v>
      </c>
      <c r="BE6" s="41">
        <f t="shared" ref="BE6:BE12" si="3">BC6-BB6</f>
        <v>-724</v>
      </c>
      <c r="BF6" s="41">
        <f t="shared" ref="BF6:BF42" si="4">AQ6</f>
        <v>9210.0848089650717</v>
      </c>
      <c r="BG6" s="60">
        <f t="shared" ref="BG6:BG40" si="5">BD6/24</f>
        <v>14.666666666666666</v>
      </c>
      <c r="BH6" s="249">
        <v>0</v>
      </c>
      <c r="BI6" s="250">
        <v>0</v>
      </c>
      <c r="BJ6" s="252">
        <v>23.71</v>
      </c>
      <c r="BK6" s="252">
        <v>0</v>
      </c>
      <c r="BL6" s="252">
        <v>0</v>
      </c>
      <c r="BM6" s="252">
        <v>50.09</v>
      </c>
      <c r="BN6" s="253">
        <v>0</v>
      </c>
      <c r="BO6" s="252">
        <v>87.28</v>
      </c>
      <c r="BP6" s="251">
        <v>0</v>
      </c>
      <c r="BQ6" s="54">
        <f t="shared" ref="BQ6:BQ34" si="6">SUM(BH6:BI6)</f>
        <v>0</v>
      </c>
      <c r="BR6" s="41">
        <v>11449</v>
      </c>
      <c r="BS6" s="41">
        <v>0</v>
      </c>
      <c r="BT6" s="42">
        <v>0</v>
      </c>
    </row>
    <row r="7" spans="1:72">
      <c r="A7" s="509"/>
      <c r="B7" s="245">
        <v>43740</v>
      </c>
      <c r="C7" s="226">
        <v>83.5</v>
      </c>
      <c r="D7" s="227">
        <v>0.69</v>
      </c>
      <c r="E7" s="228">
        <v>78.900000000000006</v>
      </c>
      <c r="F7" s="229">
        <v>93.9</v>
      </c>
      <c r="G7" s="229">
        <v>75.900000000000006</v>
      </c>
      <c r="H7" s="246">
        <v>0</v>
      </c>
      <c r="I7" s="246">
        <v>0</v>
      </c>
      <c r="J7" s="246">
        <v>0</v>
      </c>
      <c r="K7" s="246">
        <v>0</v>
      </c>
      <c r="L7" s="247">
        <v>24</v>
      </c>
      <c r="M7" s="247">
        <v>0</v>
      </c>
      <c r="N7" s="247">
        <v>24</v>
      </c>
      <c r="O7" s="247">
        <v>0</v>
      </c>
      <c r="P7" s="247">
        <v>0</v>
      </c>
      <c r="Q7" s="247">
        <v>0</v>
      </c>
      <c r="R7" s="247">
        <v>3562</v>
      </c>
      <c r="S7" s="232">
        <v>3512</v>
      </c>
      <c r="T7" s="232">
        <v>0</v>
      </c>
      <c r="U7" s="233">
        <v>0</v>
      </c>
      <c r="V7" s="233">
        <v>0</v>
      </c>
      <c r="W7" s="246">
        <v>40</v>
      </c>
      <c r="X7" s="246">
        <v>0</v>
      </c>
      <c r="Y7" s="246">
        <v>40</v>
      </c>
      <c r="Z7" s="246">
        <v>0</v>
      </c>
      <c r="AA7" s="246">
        <v>60</v>
      </c>
      <c r="AB7" s="229">
        <v>0</v>
      </c>
      <c r="AC7" s="229">
        <f t="shared" si="0"/>
        <v>16</v>
      </c>
      <c r="AD7" s="235">
        <f>U7-T7</f>
        <v>0</v>
      </c>
      <c r="AE7" s="229">
        <v>0</v>
      </c>
      <c r="AF7" s="236" t="str">
        <f>IF(AE7&gt;0, V7/(AE7*24),"no data")</f>
        <v>no data</v>
      </c>
      <c r="AG7" s="237">
        <f>IF(R7&gt;0,R7/24,"no data")</f>
        <v>148.41666666666666</v>
      </c>
      <c r="AH7" s="236" t="str">
        <f>IF(U7&gt;0,(U7/R7),"no data")</f>
        <v>no data</v>
      </c>
      <c r="AI7" s="238">
        <f>(1440-((W7*X7)+(Y7*Z7)+(AA7*AB7))/(W7+Y7+AA7))/1440</f>
        <v>1</v>
      </c>
      <c r="AJ7" s="239" t="str">
        <f>IF(U7&gt;0,(1440-((X7*W7+AT7*AU7)+(Z7*Y7+AV7*AW7)+(AA7*AB7+AX7*AY7))/(W7+Y7+AA7))/1440,"no data")</f>
        <v>no data</v>
      </c>
      <c r="AK7" s="216">
        <v>0</v>
      </c>
      <c r="AL7" s="220">
        <v>0</v>
      </c>
      <c r="AM7" s="251">
        <f t="shared" si="1"/>
        <v>0</v>
      </c>
      <c r="AN7" s="216">
        <v>0</v>
      </c>
      <c r="AO7" s="269">
        <v>0</v>
      </c>
      <c r="AP7" s="228">
        <f t="shared" si="2"/>
        <v>0</v>
      </c>
      <c r="AQ7" s="269" t="str">
        <f>IF(U7&gt;0,((((AK7*AL7)+(AN7*AO7))/(U7*1000))*1000000),"no data")</f>
        <v>no data</v>
      </c>
      <c r="AR7" s="270">
        <f>S7/24</f>
        <v>146.33333333333334</v>
      </c>
      <c r="AS7" s="13"/>
      <c r="AT7" s="229">
        <v>0</v>
      </c>
      <c r="AU7" s="248">
        <v>0</v>
      </c>
      <c r="AV7" s="248">
        <v>0</v>
      </c>
      <c r="AW7" s="229">
        <v>0</v>
      </c>
      <c r="AX7" s="248">
        <v>0</v>
      </c>
      <c r="AY7" s="229">
        <v>0</v>
      </c>
      <c r="AZ7" s="229">
        <v>16</v>
      </c>
      <c r="BA7" s="4"/>
      <c r="BB7" s="41">
        <v>0</v>
      </c>
      <c r="BC7" s="41">
        <v>0</v>
      </c>
      <c r="BD7" s="41">
        <v>0</v>
      </c>
      <c r="BE7" s="41">
        <f t="shared" si="3"/>
        <v>0</v>
      </c>
      <c r="BF7" s="41" t="str">
        <f t="shared" si="4"/>
        <v>no data</v>
      </c>
      <c r="BG7" s="60">
        <f t="shared" si="5"/>
        <v>0</v>
      </c>
      <c r="BH7" s="249">
        <v>0</v>
      </c>
      <c r="BI7" s="250">
        <v>0</v>
      </c>
      <c r="BJ7" s="252">
        <v>0</v>
      </c>
      <c r="BK7" s="252">
        <v>0</v>
      </c>
      <c r="BL7" s="252">
        <v>0</v>
      </c>
      <c r="BM7" s="252">
        <v>50.08</v>
      </c>
      <c r="BN7" s="253">
        <v>0</v>
      </c>
      <c r="BO7" s="252">
        <v>0</v>
      </c>
      <c r="BP7" s="251">
        <v>0</v>
      </c>
      <c r="BQ7" s="54">
        <f t="shared" si="6"/>
        <v>0</v>
      </c>
      <c r="BR7" s="41">
        <v>0</v>
      </c>
      <c r="BS7" s="41">
        <v>0</v>
      </c>
      <c r="BT7" s="42">
        <v>0</v>
      </c>
    </row>
    <row r="8" spans="1:72">
      <c r="A8" s="509"/>
      <c r="B8" s="245">
        <v>43741</v>
      </c>
      <c r="C8" s="226">
        <v>82.34</v>
      </c>
      <c r="D8" s="227">
        <v>0.66290000000000004</v>
      </c>
      <c r="E8" s="228">
        <v>76.099999999999994</v>
      </c>
      <c r="F8" s="229">
        <v>94.97</v>
      </c>
      <c r="G8" s="229">
        <v>72.760000000000005</v>
      </c>
      <c r="H8" s="246">
        <v>0</v>
      </c>
      <c r="I8" s="246">
        <v>0</v>
      </c>
      <c r="J8" s="246">
        <v>0</v>
      </c>
      <c r="K8" s="246">
        <v>0</v>
      </c>
      <c r="L8" s="247">
        <v>24</v>
      </c>
      <c r="M8" s="247">
        <v>0</v>
      </c>
      <c r="N8" s="247">
        <v>24</v>
      </c>
      <c r="O8" s="247">
        <v>0</v>
      </c>
      <c r="P8" s="247">
        <v>0</v>
      </c>
      <c r="Q8" s="247">
        <v>0</v>
      </c>
      <c r="R8" s="247">
        <v>3547</v>
      </c>
      <c r="S8" s="232">
        <v>3511</v>
      </c>
      <c r="T8" s="232">
        <v>0</v>
      </c>
      <c r="U8" s="233">
        <v>0</v>
      </c>
      <c r="V8" s="233">
        <v>0</v>
      </c>
      <c r="W8" s="246">
        <v>40</v>
      </c>
      <c r="X8" s="246">
        <v>0</v>
      </c>
      <c r="Y8" s="246">
        <v>40</v>
      </c>
      <c r="Z8" s="246">
        <v>0</v>
      </c>
      <c r="AA8" s="246">
        <v>60</v>
      </c>
      <c r="AB8" s="229">
        <v>0</v>
      </c>
      <c r="AC8" s="229">
        <f t="shared" si="0"/>
        <v>14</v>
      </c>
      <c r="AD8" s="235">
        <f t="shared" ref="AD8:AD40" si="7">U8-T8</f>
        <v>0</v>
      </c>
      <c r="AE8" s="229">
        <v>0</v>
      </c>
      <c r="AF8" s="236" t="str">
        <f t="shared" ref="AF8:AF40" si="8">IF(AE8&gt;0, V8/(AE8*24),"no data")</f>
        <v>no data</v>
      </c>
      <c r="AG8" s="237">
        <f t="shared" ref="AG8:AG40" si="9">IF(R8&gt;0,R8/24,"no data")</f>
        <v>147.79166666666666</v>
      </c>
      <c r="AH8" s="236" t="str">
        <f t="shared" ref="AH8:AH40" si="10">IF(U8&gt;0,(U8/R8),"no data")</f>
        <v>no data</v>
      </c>
      <c r="AI8" s="238">
        <f t="shared" ref="AI8:AI40" si="11">(1440-((W8*X8)+(Y8*Z8)+(AA8*AB8))/(W8+Y8+AA8))/1440</f>
        <v>1</v>
      </c>
      <c r="AJ8" s="239" t="str">
        <f t="shared" ref="AJ8:AJ40" si="12">IF(U8&gt;0,(1440-((X8*W8+AT8*AU8)+(Z8*Y8+AV8*AW8)+(AA8*AB8+AX8*AY8))/(W8+Y8+AA8))/1440,"no data")</f>
        <v>no data</v>
      </c>
      <c r="AK8" s="214">
        <v>0</v>
      </c>
      <c r="AL8" s="269">
        <v>0</v>
      </c>
      <c r="AM8" s="251">
        <f t="shared" si="1"/>
        <v>0</v>
      </c>
      <c r="AN8" s="214">
        <v>0</v>
      </c>
      <c r="AO8" s="295">
        <v>0</v>
      </c>
      <c r="AP8" s="228">
        <f t="shared" si="2"/>
        <v>0</v>
      </c>
      <c r="AQ8" s="269" t="str">
        <f t="shared" ref="AQ8:AQ38" si="13">IF(U8&gt;0,((((AK8*AL8)+(AN8*AO8))/(U8*1000))*1000000),"no data")</f>
        <v>no data</v>
      </c>
      <c r="AR8" s="270">
        <f t="shared" ref="AR8:AR39" si="14">S8/24</f>
        <v>146.29166666666666</v>
      </c>
      <c r="AS8" s="13"/>
      <c r="AT8" s="229">
        <v>0</v>
      </c>
      <c r="AU8" s="248">
        <v>0</v>
      </c>
      <c r="AV8" s="248">
        <v>0</v>
      </c>
      <c r="AW8" s="229">
        <v>0</v>
      </c>
      <c r="AX8" s="248">
        <v>0</v>
      </c>
      <c r="AY8" s="229">
        <v>0</v>
      </c>
      <c r="AZ8" s="229">
        <v>14</v>
      </c>
      <c r="BA8" s="4"/>
      <c r="BB8" s="41">
        <v>0</v>
      </c>
      <c r="BC8" s="41">
        <v>0</v>
      </c>
      <c r="BD8" s="41">
        <v>0</v>
      </c>
      <c r="BE8" s="41">
        <f t="shared" si="3"/>
        <v>0</v>
      </c>
      <c r="BF8" s="41" t="str">
        <f t="shared" si="4"/>
        <v>no data</v>
      </c>
      <c r="BG8" s="60">
        <f t="shared" si="5"/>
        <v>0</v>
      </c>
      <c r="BH8" s="249">
        <v>0</v>
      </c>
      <c r="BI8" s="250">
        <v>0</v>
      </c>
      <c r="BJ8" s="252">
        <v>0</v>
      </c>
      <c r="BK8" s="252">
        <v>0</v>
      </c>
      <c r="BL8" s="252">
        <v>0</v>
      </c>
      <c r="BM8" s="252"/>
      <c r="BN8" s="253">
        <v>0</v>
      </c>
      <c r="BO8" s="252">
        <v>0</v>
      </c>
      <c r="BP8" s="251">
        <v>0</v>
      </c>
      <c r="BQ8" s="54">
        <f t="shared" si="6"/>
        <v>0</v>
      </c>
      <c r="BR8" s="41">
        <v>0</v>
      </c>
      <c r="BS8" s="41">
        <v>0</v>
      </c>
      <c r="BT8" s="42">
        <v>0</v>
      </c>
    </row>
    <row r="9" spans="1:72">
      <c r="A9" s="509"/>
      <c r="B9" s="245">
        <v>43742</v>
      </c>
      <c r="C9" s="226">
        <v>79.02</v>
      </c>
      <c r="D9" s="227">
        <v>0.68799999999999994</v>
      </c>
      <c r="E9" s="228">
        <v>74.64</v>
      </c>
      <c r="F9" s="229">
        <v>89</v>
      </c>
      <c r="G9" s="229">
        <v>72</v>
      </c>
      <c r="H9" s="246">
        <v>0</v>
      </c>
      <c r="I9" s="246">
        <v>0</v>
      </c>
      <c r="J9" s="246">
        <v>0</v>
      </c>
      <c r="K9" s="246">
        <v>0</v>
      </c>
      <c r="L9" s="247">
        <v>24</v>
      </c>
      <c r="M9" s="247">
        <v>0</v>
      </c>
      <c r="N9" s="247">
        <v>24</v>
      </c>
      <c r="O9" s="247">
        <v>0</v>
      </c>
      <c r="P9" s="247">
        <v>0</v>
      </c>
      <c r="Q9" s="247">
        <v>0</v>
      </c>
      <c r="R9" s="247">
        <v>3597</v>
      </c>
      <c r="S9" s="232">
        <v>3521</v>
      </c>
      <c r="T9" s="232">
        <v>0</v>
      </c>
      <c r="U9" s="233">
        <v>0</v>
      </c>
      <c r="V9" s="233">
        <v>0</v>
      </c>
      <c r="W9" s="246">
        <v>40</v>
      </c>
      <c r="X9" s="246">
        <v>0</v>
      </c>
      <c r="Y9" s="246">
        <v>40</v>
      </c>
      <c r="Z9" s="246">
        <v>0</v>
      </c>
      <c r="AA9" s="246">
        <v>60</v>
      </c>
      <c r="AB9" s="229">
        <v>0</v>
      </c>
      <c r="AC9" s="229">
        <f t="shared" si="0"/>
        <v>11</v>
      </c>
      <c r="AD9" s="235">
        <f t="shared" si="7"/>
        <v>0</v>
      </c>
      <c r="AE9" s="229">
        <v>0</v>
      </c>
      <c r="AF9" s="236" t="str">
        <f t="shared" si="8"/>
        <v>no data</v>
      </c>
      <c r="AG9" s="237">
        <f t="shared" si="9"/>
        <v>149.875</v>
      </c>
      <c r="AH9" s="236" t="str">
        <f t="shared" si="10"/>
        <v>no data</v>
      </c>
      <c r="AI9" s="238">
        <f t="shared" si="11"/>
        <v>1</v>
      </c>
      <c r="AJ9" s="239" t="str">
        <f t="shared" si="12"/>
        <v>no data</v>
      </c>
      <c r="AK9" s="216">
        <v>0</v>
      </c>
      <c r="AL9" s="269">
        <v>0</v>
      </c>
      <c r="AM9" s="251">
        <f t="shared" si="1"/>
        <v>0</v>
      </c>
      <c r="AN9" s="216">
        <v>0</v>
      </c>
      <c r="AO9" s="269">
        <v>0</v>
      </c>
      <c r="AP9" s="228">
        <f t="shared" si="2"/>
        <v>0</v>
      </c>
      <c r="AQ9" s="269" t="str">
        <f t="shared" si="13"/>
        <v>no data</v>
      </c>
      <c r="AR9" s="270">
        <f>S9/24</f>
        <v>146.70833333333334</v>
      </c>
      <c r="AS9" s="13"/>
      <c r="AT9" s="229">
        <v>0</v>
      </c>
      <c r="AU9" s="248">
        <v>0</v>
      </c>
      <c r="AV9" s="248">
        <v>0</v>
      </c>
      <c r="AW9" s="229">
        <v>0</v>
      </c>
      <c r="AX9" s="248">
        <v>0</v>
      </c>
      <c r="AY9" s="229">
        <v>0</v>
      </c>
      <c r="AZ9" s="229">
        <v>11</v>
      </c>
      <c r="BA9" s="4"/>
      <c r="BB9" s="41">
        <v>0</v>
      </c>
      <c r="BC9" s="41">
        <v>0</v>
      </c>
      <c r="BD9" s="41">
        <v>0</v>
      </c>
      <c r="BE9" s="41">
        <f t="shared" si="3"/>
        <v>0</v>
      </c>
      <c r="BF9" s="41" t="str">
        <f t="shared" si="4"/>
        <v>no data</v>
      </c>
      <c r="BG9" s="60">
        <f t="shared" si="5"/>
        <v>0</v>
      </c>
      <c r="BH9" s="249">
        <v>0</v>
      </c>
      <c r="BI9" s="250">
        <v>0</v>
      </c>
      <c r="BJ9" s="252">
        <v>0</v>
      </c>
      <c r="BK9" s="252">
        <v>0</v>
      </c>
      <c r="BL9" s="252">
        <v>0</v>
      </c>
      <c r="BM9" s="252">
        <v>50.09</v>
      </c>
      <c r="BN9" s="253">
        <v>0</v>
      </c>
      <c r="BO9" s="252">
        <v>0</v>
      </c>
      <c r="BP9" s="251">
        <v>0</v>
      </c>
      <c r="BQ9" s="54">
        <f t="shared" si="6"/>
        <v>0</v>
      </c>
      <c r="BR9" s="41">
        <v>0</v>
      </c>
      <c r="BS9" s="41">
        <v>0</v>
      </c>
      <c r="BT9" s="42">
        <v>0</v>
      </c>
    </row>
    <row r="10" spans="1:72">
      <c r="A10" s="509"/>
      <c r="B10" s="245">
        <v>43743</v>
      </c>
      <c r="C10" s="226">
        <v>81</v>
      </c>
      <c r="D10" s="227">
        <v>0.67100000000000004</v>
      </c>
      <c r="E10" s="228">
        <v>75.3</v>
      </c>
      <c r="F10" s="229">
        <v>92</v>
      </c>
      <c r="G10" s="229">
        <v>73</v>
      </c>
      <c r="H10" s="246">
        <v>0</v>
      </c>
      <c r="I10" s="246">
        <v>0</v>
      </c>
      <c r="J10" s="246">
        <v>0</v>
      </c>
      <c r="K10" s="246">
        <v>0</v>
      </c>
      <c r="L10" s="247">
        <v>24</v>
      </c>
      <c r="M10" s="247">
        <v>0</v>
      </c>
      <c r="N10" s="247">
        <v>24</v>
      </c>
      <c r="O10" s="247">
        <v>0</v>
      </c>
      <c r="P10" s="247">
        <v>0</v>
      </c>
      <c r="Q10" s="247">
        <v>0</v>
      </c>
      <c r="R10" s="247">
        <v>3588</v>
      </c>
      <c r="S10" s="232">
        <v>3521</v>
      </c>
      <c r="T10" s="232">
        <v>0</v>
      </c>
      <c r="U10" s="233">
        <v>0</v>
      </c>
      <c r="V10" s="233">
        <v>0</v>
      </c>
      <c r="W10" s="246">
        <v>40</v>
      </c>
      <c r="X10" s="246">
        <v>0</v>
      </c>
      <c r="Y10" s="246">
        <v>40</v>
      </c>
      <c r="Z10" s="246">
        <v>0</v>
      </c>
      <c r="AA10" s="246">
        <v>60</v>
      </c>
      <c r="AB10" s="229">
        <v>0</v>
      </c>
      <c r="AC10" s="229">
        <f t="shared" si="0"/>
        <v>9</v>
      </c>
      <c r="AD10" s="235">
        <f t="shared" si="7"/>
        <v>0</v>
      </c>
      <c r="AE10" s="229">
        <v>0</v>
      </c>
      <c r="AF10" s="236" t="str">
        <f t="shared" si="8"/>
        <v>no data</v>
      </c>
      <c r="AG10" s="237">
        <f t="shared" si="9"/>
        <v>149.5</v>
      </c>
      <c r="AH10" s="236" t="str">
        <f t="shared" si="10"/>
        <v>no data</v>
      </c>
      <c r="AI10" s="238">
        <f t="shared" si="11"/>
        <v>1</v>
      </c>
      <c r="AJ10" s="239" t="str">
        <f t="shared" si="12"/>
        <v>no data</v>
      </c>
      <c r="AK10" s="216">
        <v>0</v>
      </c>
      <c r="AL10" s="220">
        <v>0</v>
      </c>
      <c r="AM10" s="251">
        <f t="shared" si="1"/>
        <v>0</v>
      </c>
      <c r="AN10" s="216">
        <v>0</v>
      </c>
      <c r="AO10" s="269">
        <v>0</v>
      </c>
      <c r="AP10" s="228">
        <f t="shared" si="2"/>
        <v>0</v>
      </c>
      <c r="AQ10" s="269" t="str">
        <f t="shared" si="13"/>
        <v>no data</v>
      </c>
      <c r="AR10" s="270">
        <f t="shared" si="14"/>
        <v>146.70833333333334</v>
      </c>
      <c r="AS10" s="13"/>
      <c r="AT10" s="229">
        <v>0</v>
      </c>
      <c r="AU10" s="248">
        <v>0</v>
      </c>
      <c r="AV10" s="248">
        <v>0</v>
      </c>
      <c r="AW10" s="229">
        <v>0</v>
      </c>
      <c r="AX10" s="248">
        <v>0</v>
      </c>
      <c r="AY10" s="229">
        <v>0</v>
      </c>
      <c r="AZ10" s="229">
        <v>9</v>
      </c>
      <c r="BA10" s="4"/>
      <c r="BB10" s="41">
        <v>0</v>
      </c>
      <c r="BC10" s="41">
        <v>0</v>
      </c>
      <c r="BD10" s="41">
        <v>0</v>
      </c>
      <c r="BE10" s="41">
        <f t="shared" si="3"/>
        <v>0</v>
      </c>
      <c r="BF10" s="41" t="str">
        <f t="shared" si="4"/>
        <v>no data</v>
      </c>
      <c r="BG10" s="60">
        <f t="shared" si="5"/>
        <v>0</v>
      </c>
      <c r="BH10" s="249">
        <v>0</v>
      </c>
      <c r="BI10" s="250">
        <v>0</v>
      </c>
      <c r="BJ10" s="252">
        <v>0</v>
      </c>
      <c r="BK10" s="252">
        <v>0</v>
      </c>
      <c r="BL10" s="252">
        <v>0</v>
      </c>
      <c r="BM10" s="252">
        <v>50.09</v>
      </c>
      <c r="BN10" s="253">
        <v>0</v>
      </c>
      <c r="BO10" s="252">
        <v>0</v>
      </c>
      <c r="BP10" s="251">
        <v>0</v>
      </c>
      <c r="BQ10" s="54">
        <f t="shared" si="6"/>
        <v>0</v>
      </c>
      <c r="BR10" s="41">
        <v>0</v>
      </c>
      <c r="BS10" s="41">
        <v>0</v>
      </c>
      <c r="BT10" s="42">
        <v>1.1000000000000001</v>
      </c>
    </row>
    <row r="11" spans="1:72">
      <c r="A11" s="509"/>
      <c r="B11" s="245">
        <v>43744</v>
      </c>
      <c r="C11" s="226">
        <v>73.400000000000006</v>
      </c>
      <c r="D11" s="227">
        <v>0.76600000000000001</v>
      </c>
      <c r="E11" s="228">
        <v>73.3</v>
      </c>
      <c r="F11" s="229">
        <v>79</v>
      </c>
      <c r="G11" s="229">
        <v>70</v>
      </c>
      <c r="H11" s="246">
        <v>0</v>
      </c>
      <c r="I11" s="246">
        <v>0</v>
      </c>
      <c r="J11" s="246">
        <v>0</v>
      </c>
      <c r="K11" s="246">
        <v>0</v>
      </c>
      <c r="L11" s="247">
        <v>24</v>
      </c>
      <c r="M11" s="247">
        <v>0</v>
      </c>
      <c r="N11" s="247">
        <v>24</v>
      </c>
      <c r="O11" s="247">
        <v>0</v>
      </c>
      <c r="P11" s="247">
        <v>0</v>
      </c>
      <c r="Q11" s="247">
        <v>0</v>
      </c>
      <c r="R11" s="247">
        <v>3652</v>
      </c>
      <c r="S11" s="232">
        <v>3525</v>
      </c>
      <c r="T11" s="232">
        <v>0</v>
      </c>
      <c r="U11" s="233">
        <v>0</v>
      </c>
      <c r="V11" s="233">
        <v>0</v>
      </c>
      <c r="W11" s="246">
        <v>40</v>
      </c>
      <c r="X11" s="246">
        <v>0</v>
      </c>
      <c r="Y11" s="246">
        <v>40</v>
      </c>
      <c r="Z11" s="246">
        <v>0</v>
      </c>
      <c r="AA11" s="246">
        <v>60</v>
      </c>
      <c r="AB11" s="229">
        <v>0</v>
      </c>
      <c r="AC11" s="229">
        <f t="shared" si="0"/>
        <v>8</v>
      </c>
      <c r="AD11" s="235">
        <f t="shared" si="7"/>
        <v>0</v>
      </c>
      <c r="AE11" s="229">
        <v>0</v>
      </c>
      <c r="AF11" s="236" t="str">
        <f t="shared" si="8"/>
        <v>no data</v>
      </c>
      <c r="AG11" s="237">
        <f t="shared" si="9"/>
        <v>152.16666666666666</v>
      </c>
      <c r="AH11" s="236" t="str">
        <f t="shared" si="10"/>
        <v>no data</v>
      </c>
      <c r="AI11" s="238">
        <f t="shared" si="11"/>
        <v>1</v>
      </c>
      <c r="AJ11" s="239" t="str">
        <f t="shared" si="12"/>
        <v>no data</v>
      </c>
      <c r="AK11" s="214">
        <v>0</v>
      </c>
      <c r="AL11" s="269">
        <v>0</v>
      </c>
      <c r="AM11" s="251">
        <f t="shared" si="1"/>
        <v>0</v>
      </c>
      <c r="AN11" s="214">
        <v>0</v>
      </c>
      <c r="AO11" s="295">
        <v>0</v>
      </c>
      <c r="AP11" s="228">
        <f t="shared" si="2"/>
        <v>0</v>
      </c>
      <c r="AQ11" s="269" t="str">
        <f t="shared" si="13"/>
        <v>no data</v>
      </c>
      <c r="AR11" s="270">
        <f t="shared" si="14"/>
        <v>146.875</v>
      </c>
      <c r="AS11" s="13"/>
      <c r="AT11" s="229">
        <v>0</v>
      </c>
      <c r="AU11" s="248">
        <v>0</v>
      </c>
      <c r="AV11" s="248">
        <v>0</v>
      </c>
      <c r="AW11" s="229">
        <v>0</v>
      </c>
      <c r="AX11" s="248">
        <v>0</v>
      </c>
      <c r="AY11" s="229">
        <v>0</v>
      </c>
      <c r="AZ11" s="229">
        <v>8</v>
      </c>
      <c r="BA11" s="4"/>
      <c r="BB11" s="41">
        <v>0</v>
      </c>
      <c r="BC11" s="41">
        <v>0</v>
      </c>
      <c r="BD11" s="41">
        <v>0</v>
      </c>
      <c r="BE11" s="41">
        <f t="shared" si="3"/>
        <v>0</v>
      </c>
      <c r="BF11" s="41" t="str">
        <f t="shared" si="4"/>
        <v>no data</v>
      </c>
      <c r="BG11" s="60">
        <f t="shared" si="5"/>
        <v>0</v>
      </c>
      <c r="BH11" s="249">
        <v>0</v>
      </c>
      <c r="BI11" s="250">
        <v>0</v>
      </c>
      <c r="BJ11" s="252">
        <v>0</v>
      </c>
      <c r="BK11" s="252">
        <v>0</v>
      </c>
      <c r="BL11" s="252">
        <v>0</v>
      </c>
      <c r="BM11" s="252">
        <v>50.12</v>
      </c>
      <c r="BN11" s="253">
        <v>0</v>
      </c>
      <c r="BO11" s="252">
        <v>0</v>
      </c>
      <c r="BP11" s="251">
        <v>0</v>
      </c>
      <c r="BQ11" s="54">
        <f t="shared" si="6"/>
        <v>0</v>
      </c>
      <c r="BR11" s="41">
        <v>0</v>
      </c>
      <c r="BS11" s="41">
        <v>0</v>
      </c>
      <c r="BT11" s="42">
        <v>0</v>
      </c>
    </row>
    <row r="12" spans="1:72">
      <c r="A12" s="509"/>
      <c r="B12" s="245">
        <v>43745</v>
      </c>
      <c r="C12" s="226">
        <v>76.400000000000006</v>
      </c>
      <c r="D12" s="227">
        <v>0.7</v>
      </c>
      <c r="E12" s="228">
        <v>71.099999999999994</v>
      </c>
      <c r="F12" s="229">
        <v>94</v>
      </c>
      <c r="G12" s="229">
        <v>67.400000000000006</v>
      </c>
      <c r="H12" s="246">
        <v>0</v>
      </c>
      <c r="I12" s="246">
        <v>0</v>
      </c>
      <c r="J12" s="246">
        <v>0</v>
      </c>
      <c r="K12" s="246">
        <v>0</v>
      </c>
      <c r="L12" s="247">
        <v>24</v>
      </c>
      <c r="M12" s="247">
        <v>0</v>
      </c>
      <c r="N12" s="247">
        <v>24</v>
      </c>
      <c r="O12" s="247">
        <v>0</v>
      </c>
      <c r="P12" s="247">
        <v>0</v>
      </c>
      <c r="Q12" s="247">
        <v>0</v>
      </c>
      <c r="R12" s="247">
        <v>3632</v>
      </c>
      <c r="S12" s="232">
        <v>3528</v>
      </c>
      <c r="T12" s="232">
        <v>0</v>
      </c>
      <c r="U12" s="233">
        <v>0</v>
      </c>
      <c r="V12" s="233">
        <v>0</v>
      </c>
      <c r="W12" s="246">
        <v>40</v>
      </c>
      <c r="X12" s="246">
        <v>0</v>
      </c>
      <c r="Y12" s="246">
        <v>40</v>
      </c>
      <c r="Z12" s="246">
        <v>0</v>
      </c>
      <c r="AA12" s="246">
        <v>60</v>
      </c>
      <c r="AB12" s="229">
        <v>0</v>
      </c>
      <c r="AC12" s="229">
        <f t="shared" si="0"/>
        <v>10</v>
      </c>
      <c r="AD12" s="235">
        <f t="shared" si="7"/>
        <v>0</v>
      </c>
      <c r="AE12" s="229">
        <v>0</v>
      </c>
      <c r="AF12" s="236" t="str">
        <f t="shared" si="8"/>
        <v>no data</v>
      </c>
      <c r="AG12" s="237">
        <f t="shared" si="9"/>
        <v>151.33333333333334</v>
      </c>
      <c r="AH12" s="236" t="str">
        <f t="shared" si="10"/>
        <v>no data</v>
      </c>
      <c r="AI12" s="238">
        <f t="shared" si="11"/>
        <v>1</v>
      </c>
      <c r="AJ12" s="239" t="str">
        <f t="shared" si="12"/>
        <v>no data</v>
      </c>
      <c r="AK12" s="216">
        <v>0</v>
      </c>
      <c r="AL12" s="269">
        <v>0</v>
      </c>
      <c r="AM12" s="251">
        <f t="shared" si="1"/>
        <v>0</v>
      </c>
      <c r="AN12" s="216">
        <v>0</v>
      </c>
      <c r="AO12" s="269">
        <v>0</v>
      </c>
      <c r="AP12" s="228">
        <f t="shared" si="2"/>
        <v>0</v>
      </c>
      <c r="AQ12" s="269" t="str">
        <f t="shared" si="13"/>
        <v>no data</v>
      </c>
      <c r="AR12" s="270">
        <f t="shared" si="14"/>
        <v>147</v>
      </c>
      <c r="AS12" s="13"/>
      <c r="AT12" s="229">
        <v>0</v>
      </c>
      <c r="AU12" s="248">
        <v>0</v>
      </c>
      <c r="AV12" s="248">
        <v>0</v>
      </c>
      <c r="AW12" s="229">
        <v>0</v>
      </c>
      <c r="AX12" s="248">
        <v>0</v>
      </c>
      <c r="AY12" s="229">
        <v>0</v>
      </c>
      <c r="AZ12" s="229">
        <v>10</v>
      </c>
      <c r="BA12" s="4"/>
      <c r="BB12" s="41">
        <v>0</v>
      </c>
      <c r="BC12" s="41">
        <v>0</v>
      </c>
      <c r="BD12" s="41">
        <v>0</v>
      </c>
      <c r="BE12" s="41">
        <f t="shared" si="3"/>
        <v>0</v>
      </c>
      <c r="BF12" s="41" t="str">
        <f t="shared" si="4"/>
        <v>no data</v>
      </c>
      <c r="BG12" s="60">
        <f t="shared" si="5"/>
        <v>0</v>
      </c>
      <c r="BH12" s="249">
        <v>0</v>
      </c>
      <c r="BI12" s="250">
        <v>0</v>
      </c>
      <c r="BJ12" s="252">
        <v>0</v>
      </c>
      <c r="BK12" s="252">
        <v>0</v>
      </c>
      <c r="BL12" s="252">
        <v>0</v>
      </c>
      <c r="BM12" s="252">
        <v>50.1</v>
      </c>
      <c r="BN12" s="253">
        <v>0</v>
      </c>
      <c r="BO12" s="252">
        <v>0</v>
      </c>
      <c r="BP12" s="251">
        <v>0</v>
      </c>
      <c r="BQ12" s="54">
        <f t="shared" si="6"/>
        <v>0</v>
      </c>
      <c r="BR12" s="41">
        <v>0</v>
      </c>
      <c r="BS12" s="41">
        <v>0</v>
      </c>
      <c r="BT12" s="42">
        <v>0</v>
      </c>
    </row>
    <row r="13" spans="1:72" ht="14.95" customHeight="1">
      <c r="A13" s="510" t="s">
        <v>313</v>
      </c>
      <c r="B13" s="315">
        <v>43746</v>
      </c>
      <c r="C13" s="316">
        <v>79.599999999999994</v>
      </c>
      <c r="D13" s="317">
        <v>0.63200000000000001</v>
      </c>
      <c r="E13" s="311">
        <v>66.900000000000006</v>
      </c>
      <c r="F13" s="318">
        <v>96.7</v>
      </c>
      <c r="G13" s="318">
        <v>68.8</v>
      </c>
      <c r="H13" s="319">
        <v>0</v>
      </c>
      <c r="I13" s="319">
        <v>0</v>
      </c>
      <c r="J13" s="319">
        <v>0</v>
      </c>
      <c r="K13" s="319">
        <v>0</v>
      </c>
      <c r="L13" s="320">
        <v>24</v>
      </c>
      <c r="M13" s="320">
        <v>0</v>
      </c>
      <c r="N13" s="320">
        <v>24</v>
      </c>
      <c r="O13" s="320">
        <v>0</v>
      </c>
      <c r="P13" s="320">
        <v>0</v>
      </c>
      <c r="Q13" s="320">
        <v>0</v>
      </c>
      <c r="R13" s="321">
        <v>3610</v>
      </c>
      <c r="S13" s="322">
        <v>3528</v>
      </c>
      <c r="T13" s="322">
        <v>0</v>
      </c>
      <c r="U13" s="323">
        <v>0</v>
      </c>
      <c r="V13" s="323">
        <v>0</v>
      </c>
      <c r="W13" s="318">
        <v>40</v>
      </c>
      <c r="X13" s="318">
        <v>0</v>
      </c>
      <c r="Y13" s="318">
        <v>40</v>
      </c>
      <c r="Z13" s="318">
        <v>0</v>
      </c>
      <c r="AA13" s="318">
        <v>60</v>
      </c>
      <c r="AB13" s="318">
        <v>0</v>
      </c>
      <c r="AC13" s="318">
        <f t="shared" si="0"/>
        <v>8</v>
      </c>
      <c r="AD13" s="324">
        <f t="shared" si="7"/>
        <v>0</v>
      </c>
      <c r="AE13" s="318">
        <v>0</v>
      </c>
      <c r="AF13" s="325" t="str">
        <f t="shared" si="8"/>
        <v>no data</v>
      </c>
      <c r="AG13" s="326">
        <f t="shared" si="9"/>
        <v>150.41666666666666</v>
      </c>
      <c r="AH13" s="325" t="str">
        <f t="shared" si="10"/>
        <v>no data</v>
      </c>
      <c r="AI13" s="327">
        <f t="shared" si="11"/>
        <v>1</v>
      </c>
      <c r="AJ13" s="328" t="str">
        <f t="shared" si="12"/>
        <v>no data</v>
      </c>
      <c r="AK13" s="373">
        <v>0</v>
      </c>
      <c r="AL13" s="374">
        <v>0</v>
      </c>
      <c r="AM13" s="311">
        <f t="shared" si="1"/>
        <v>0</v>
      </c>
      <c r="AN13" s="373">
        <v>0</v>
      </c>
      <c r="AO13" s="375">
        <v>0</v>
      </c>
      <c r="AP13" s="312">
        <f t="shared" si="2"/>
        <v>0</v>
      </c>
      <c r="AQ13" s="313" t="str">
        <f t="shared" si="13"/>
        <v>no data</v>
      </c>
      <c r="AR13" s="314">
        <f t="shared" si="14"/>
        <v>147</v>
      </c>
      <c r="AS13" s="13"/>
      <c r="AT13" s="329">
        <v>0</v>
      </c>
      <c r="AU13" s="318">
        <v>0</v>
      </c>
      <c r="AV13" s="330">
        <v>0</v>
      </c>
      <c r="AW13" s="330">
        <v>0</v>
      </c>
      <c r="AX13" s="318">
        <v>0</v>
      </c>
      <c r="AY13" s="330">
        <v>0</v>
      </c>
      <c r="AZ13" s="318">
        <v>8</v>
      </c>
      <c r="BA13" s="4"/>
      <c r="BB13" s="318">
        <v>0</v>
      </c>
      <c r="BC13" s="318">
        <v>0</v>
      </c>
      <c r="BD13" s="318">
        <v>0</v>
      </c>
      <c r="BE13" s="331">
        <f>BC13-BB13</f>
        <v>0</v>
      </c>
      <c r="BF13" s="332" t="str">
        <f t="shared" si="4"/>
        <v>no data</v>
      </c>
      <c r="BG13" s="333">
        <f t="shared" si="5"/>
        <v>0</v>
      </c>
      <c r="BH13" s="334">
        <v>0</v>
      </c>
      <c r="BI13" s="335">
        <v>0</v>
      </c>
      <c r="BJ13" s="331">
        <v>0</v>
      </c>
      <c r="BK13" s="331">
        <v>0</v>
      </c>
      <c r="BL13" s="331">
        <v>0</v>
      </c>
      <c r="BM13" s="333">
        <v>50.06</v>
      </c>
      <c r="BN13" s="336">
        <v>0</v>
      </c>
      <c r="BO13" s="337">
        <v>0</v>
      </c>
      <c r="BP13" s="337">
        <v>0</v>
      </c>
      <c r="BQ13" s="337">
        <f t="shared" si="6"/>
        <v>0</v>
      </c>
      <c r="BR13" s="338">
        <v>0</v>
      </c>
      <c r="BS13" s="338">
        <v>0</v>
      </c>
      <c r="BT13" s="333">
        <v>0</v>
      </c>
    </row>
    <row r="14" spans="1:72">
      <c r="A14" s="510"/>
      <c r="B14" s="315">
        <v>43747</v>
      </c>
      <c r="C14" s="316">
        <v>81.3</v>
      </c>
      <c r="D14" s="339">
        <v>0.629</v>
      </c>
      <c r="E14" s="311">
        <v>68.3</v>
      </c>
      <c r="F14" s="318">
        <v>93</v>
      </c>
      <c r="G14" s="318">
        <v>71</v>
      </c>
      <c r="H14" s="319">
        <v>0</v>
      </c>
      <c r="I14" s="319">
        <v>0</v>
      </c>
      <c r="J14" s="319">
        <v>0</v>
      </c>
      <c r="K14" s="319">
        <v>0</v>
      </c>
      <c r="L14" s="320">
        <v>24</v>
      </c>
      <c r="M14" s="320">
        <v>0</v>
      </c>
      <c r="N14" s="320">
        <v>24</v>
      </c>
      <c r="O14" s="320">
        <v>0</v>
      </c>
      <c r="P14" s="320">
        <v>0</v>
      </c>
      <c r="Q14" s="320">
        <v>0</v>
      </c>
      <c r="R14" s="321">
        <v>3578</v>
      </c>
      <c r="S14" s="322">
        <v>3532</v>
      </c>
      <c r="T14" s="322">
        <v>0</v>
      </c>
      <c r="U14" s="323">
        <v>0</v>
      </c>
      <c r="V14" s="323">
        <v>0</v>
      </c>
      <c r="W14" s="318">
        <v>40</v>
      </c>
      <c r="X14" s="318">
        <v>0</v>
      </c>
      <c r="Y14" s="318">
        <v>40</v>
      </c>
      <c r="Z14" s="318">
        <v>0</v>
      </c>
      <c r="AA14" s="318">
        <v>60</v>
      </c>
      <c r="AB14" s="318">
        <v>0</v>
      </c>
      <c r="AC14" s="318">
        <f t="shared" si="0"/>
        <v>9</v>
      </c>
      <c r="AD14" s="324">
        <f t="shared" si="7"/>
        <v>0</v>
      </c>
      <c r="AE14" s="318">
        <v>0</v>
      </c>
      <c r="AF14" s="325" t="str">
        <f t="shared" si="8"/>
        <v>no data</v>
      </c>
      <c r="AG14" s="326">
        <f t="shared" si="9"/>
        <v>149.08333333333334</v>
      </c>
      <c r="AH14" s="325" t="str">
        <f t="shared" si="10"/>
        <v>no data</v>
      </c>
      <c r="AI14" s="327">
        <f t="shared" si="11"/>
        <v>1</v>
      </c>
      <c r="AJ14" s="328" t="str">
        <f t="shared" si="12"/>
        <v>no data</v>
      </c>
      <c r="AK14" s="373">
        <v>0</v>
      </c>
      <c r="AL14" s="374">
        <v>0</v>
      </c>
      <c r="AM14" s="311">
        <f t="shared" si="1"/>
        <v>0</v>
      </c>
      <c r="AN14" s="373">
        <v>0</v>
      </c>
      <c r="AO14" s="375">
        <v>0</v>
      </c>
      <c r="AP14" s="312">
        <f t="shared" si="2"/>
        <v>0</v>
      </c>
      <c r="AQ14" s="313" t="str">
        <f t="shared" si="13"/>
        <v>no data</v>
      </c>
      <c r="AR14" s="314">
        <f t="shared" si="14"/>
        <v>147.16666666666666</v>
      </c>
      <c r="AS14" s="13"/>
      <c r="AT14" s="329">
        <v>0</v>
      </c>
      <c r="AU14" s="318">
        <v>0</v>
      </c>
      <c r="AV14" s="330">
        <v>0</v>
      </c>
      <c r="AW14" s="330">
        <v>0</v>
      </c>
      <c r="AX14" s="318">
        <v>0</v>
      </c>
      <c r="AY14" s="330">
        <v>0</v>
      </c>
      <c r="AZ14" s="318">
        <v>9</v>
      </c>
      <c r="BA14" s="4"/>
      <c r="BB14" s="318">
        <v>0</v>
      </c>
      <c r="BC14" s="318">
        <v>0</v>
      </c>
      <c r="BD14" s="318">
        <v>0</v>
      </c>
      <c r="BE14" s="331">
        <v>0</v>
      </c>
      <c r="BF14" s="332" t="str">
        <f t="shared" si="4"/>
        <v>no data</v>
      </c>
      <c r="BG14" s="333">
        <f t="shared" si="5"/>
        <v>0</v>
      </c>
      <c r="BH14" s="334">
        <v>0</v>
      </c>
      <c r="BI14" s="335">
        <v>0</v>
      </c>
      <c r="BJ14" s="331">
        <v>0</v>
      </c>
      <c r="BK14" s="331">
        <v>0</v>
      </c>
      <c r="BL14" s="331">
        <v>0</v>
      </c>
      <c r="BM14" s="338">
        <v>50.11</v>
      </c>
      <c r="BN14" s="336">
        <v>0</v>
      </c>
      <c r="BO14" s="333">
        <v>0</v>
      </c>
      <c r="BP14" s="333">
        <v>0</v>
      </c>
      <c r="BQ14" s="337">
        <f t="shared" si="6"/>
        <v>0</v>
      </c>
      <c r="BR14" s="331">
        <v>0</v>
      </c>
      <c r="BS14" s="331">
        <v>0</v>
      </c>
      <c r="BT14" s="333">
        <v>2.2000000000000002</v>
      </c>
    </row>
    <row r="15" spans="1:72">
      <c r="A15" s="510"/>
      <c r="B15" s="315">
        <v>43748</v>
      </c>
      <c r="C15" s="316">
        <v>81.400000000000006</v>
      </c>
      <c r="D15" s="339">
        <v>0.61799999999999999</v>
      </c>
      <c r="E15" s="311">
        <v>72.95</v>
      </c>
      <c r="F15" s="318">
        <v>97</v>
      </c>
      <c r="G15" s="318">
        <v>71</v>
      </c>
      <c r="H15" s="319">
        <v>0</v>
      </c>
      <c r="I15" s="319">
        <v>0</v>
      </c>
      <c r="J15" s="319">
        <v>0</v>
      </c>
      <c r="K15" s="319">
        <v>0</v>
      </c>
      <c r="L15" s="320">
        <v>24</v>
      </c>
      <c r="M15" s="320">
        <v>0</v>
      </c>
      <c r="N15" s="320">
        <v>24</v>
      </c>
      <c r="O15" s="320">
        <v>0</v>
      </c>
      <c r="P15" s="320">
        <v>0</v>
      </c>
      <c r="Q15" s="320">
        <v>0</v>
      </c>
      <c r="R15" s="321">
        <v>3580</v>
      </c>
      <c r="S15" s="322">
        <v>3533</v>
      </c>
      <c r="T15" s="322">
        <v>0</v>
      </c>
      <c r="U15" s="323">
        <v>0</v>
      </c>
      <c r="V15" s="323">
        <v>0</v>
      </c>
      <c r="W15" s="318">
        <v>40</v>
      </c>
      <c r="X15" s="318">
        <v>0</v>
      </c>
      <c r="Y15" s="318">
        <v>40</v>
      </c>
      <c r="Z15" s="318">
        <v>0</v>
      </c>
      <c r="AA15" s="318">
        <v>60</v>
      </c>
      <c r="AB15" s="318">
        <v>0</v>
      </c>
      <c r="AC15" s="318">
        <f t="shared" si="0"/>
        <v>7</v>
      </c>
      <c r="AD15" s="324">
        <f t="shared" si="7"/>
        <v>0</v>
      </c>
      <c r="AE15" s="318">
        <v>0</v>
      </c>
      <c r="AF15" s="325" t="str">
        <f t="shared" si="8"/>
        <v>no data</v>
      </c>
      <c r="AG15" s="326">
        <f t="shared" si="9"/>
        <v>149.16666666666666</v>
      </c>
      <c r="AH15" s="325" t="str">
        <f t="shared" si="10"/>
        <v>no data</v>
      </c>
      <c r="AI15" s="327">
        <f t="shared" si="11"/>
        <v>1</v>
      </c>
      <c r="AJ15" s="328" t="str">
        <f t="shared" si="12"/>
        <v>no data</v>
      </c>
      <c r="AK15" s="373">
        <v>0</v>
      </c>
      <c r="AL15" s="374">
        <v>0</v>
      </c>
      <c r="AM15" s="311">
        <f t="shared" si="1"/>
        <v>0</v>
      </c>
      <c r="AN15" s="373">
        <v>0</v>
      </c>
      <c r="AO15" s="375">
        <v>0</v>
      </c>
      <c r="AP15" s="312">
        <f t="shared" si="2"/>
        <v>0</v>
      </c>
      <c r="AQ15" s="313" t="str">
        <f t="shared" si="13"/>
        <v>no data</v>
      </c>
      <c r="AR15" s="314">
        <f t="shared" si="14"/>
        <v>147.20833333333334</v>
      </c>
      <c r="AS15" s="13"/>
      <c r="AT15" s="340">
        <v>0</v>
      </c>
      <c r="AU15" s="318">
        <v>0</v>
      </c>
      <c r="AV15" s="330">
        <v>0</v>
      </c>
      <c r="AW15" s="330">
        <v>0</v>
      </c>
      <c r="AX15" s="318">
        <v>0</v>
      </c>
      <c r="AY15" s="330">
        <v>0</v>
      </c>
      <c r="AZ15" s="318">
        <v>7</v>
      </c>
      <c r="BA15" s="4"/>
      <c r="BB15" s="318">
        <v>0</v>
      </c>
      <c r="BC15" s="318">
        <v>0</v>
      </c>
      <c r="BD15" s="318">
        <v>0</v>
      </c>
      <c r="BE15" s="331">
        <v>0</v>
      </c>
      <c r="BF15" s="332" t="str">
        <f t="shared" si="4"/>
        <v>no data</v>
      </c>
      <c r="BG15" s="333">
        <f t="shared" si="5"/>
        <v>0</v>
      </c>
      <c r="BH15" s="334">
        <v>0</v>
      </c>
      <c r="BI15" s="335">
        <v>0</v>
      </c>
      <c r="BJ15" s="331">
        <v>0</v>
      </c>
      <c r="BK15" s="331">
        <v>0</v>
      </c>
      <c r="BL15" s="331">
        <v>0</v>
      </c>
      <c r="BM15" s="338">
        <v>50</v>
      </c>
      <c r="BN15" s="336">
        <v>0</v>
      </c>
      <c r="BO15" s="333">
        <v>0</v>
      </c>
      <c r="BP15" s="333">
        <v>0</v>
      </c>
      <c r="BQ15" s="337">
        <v>0</v>
      </c>
      <c r="BR15" s="331">
        <v>0</v>
      </c>
      <c r="BS15" s="331">
        <v>0</v>
      </c>
      <c r="BT15" s="333">
        <v>0</v>
      </c>
    </row>
    <row r="16" spans="1:72">
      <c r="A16" s="510"/>
      <c r="B16" s="315">
        <v>43749</v>
      </c>
      <c r="C16" s="316">
        <v>82.4</v>
      </c>
      <c r="D16" s="339">
        <v>0.63</v>
      </c>
      <c r="E16" s="311">
        <v>77.599999999999994</v>
      </c>
      <c r="F16" s="318">
        <v>98</v>
      </c>
      <c r="G16" s="318">
        <v>73</v>
      </c>
      <c r="H16" s="319">
        <v>0</v>
      </c>
      <c r="I16" s="319">
        <v>0</v>
      </c>
      <c r="J16" s="319">
        <v>0</v>
      </c>
      <c r="K16" s="319">
        <v>0</v>
      </c>
      <c r="L16" s="320">
        <v>24</v>
      </c>
      <c r="M16" s="320">
        <v>0</v>
      </c>
      <c r="N16" s="320">
        <v>24</v>
      </c>
      <c r="O16" s="320">
        <v>0</v>
      </c>
      <c r="P16" s="320">
        <v>0</v>
      </c>
      <c r="Q16" s="320">
        <v>0</v>
      </c>
      <c r="R16" s="321">
        <v>3566</v>
      </c>
      <c r="S16" s="322">
        <v>3533</v>
      </c>
      <c r="T16" s="322">
        <v>0</v>
      </c>
      <c r="U16" s="323">
        <v>0</v>
      </c>
      <c r="V16" s="323">
        <v>0</v>
      </c>
      <c r="W16" s="318">
        <v>40</v>
      </c>
      <c r="X16" s="318">
        <v>0</v>
      </c>
      <c r="Y16" s="318">
        <v>40</v>
      </c>
      <c r="Z16" s="318">
        <v>0</v>
      </c>
      <c r="AA16" s="318">
        <v>60</v>
      </c>
      <c r="AB16" s="318">
        <v>0</v>
      </c>
      <c r="AC16" s="318">
        <f t="shared" si="0"/>
        <v>6</v>
      </c>
      <c r="AD16" s="324">
        <f t="shared" si="7"/>
        <v>0</v>
      </c>
      <c r="AE16" s="318">
        <v>0</v>
      </c>
      <c r="AF16" s="325" t="str">
        <f>IF(AE16&gt;0, V16/(AE16*24),"no data")</f>
        <v>no data</v>
      </c>
      <c r="AG16" s="326">
        <f t="shared" si="9"/>
        <v>148.58333333333334</v>
      </c>
      <c r="AH16" s="325" t="str">
        <f t="shared" si="10"/>
        <v>no data</v>
      </c>
      <c r="AI16" s="327">
        <f t="shared" si="11"/>
        <v>1</v>
      </c>
      <c r="AJ16" s="328" t="str">
        <f t="shared" si="12"/>
        <v>no data</v>
      </c>
      <c r="AK16" s="373">
        <v>0</v>
      </c>
      <c r="AL16" s="374">
        <v>0</v>
      </c>
      <c r="AM16" s="311">
        <f t="shared" si="1"/>
        <v>0</v>
      </c>
      <c r="AN16" s="373">
        <v>0</v>
      </c>
      <c r="AO16" s="375">
        <v>0</v>
      </c>
      <c r="AP16" s="312">
        <f t="shared" si="2"/>
        <v>0</v>
      </c>
      <c r="AQ16" s="313" t="str">
        <f t="shared" si="13"/>
        <v>no data</v>
      </c>
      <c r="AR16" s="314">
        <f t="shared" si="14"/>
        <v>147.20833333333334</v>
      </c>
      <c r="AS16" s="13"/>
      <c r="AT16" s="318">
        <v>0</v>
      </c>
      <c r="AU16" s="330">
        <v>0</v>
      </c>
      <c r="AV16" s="330">
        <v>0</v>
      </c>
      <c r="AW16" s="318">
        <v>0</v>
      </c>
      <c r="AX16" s="330">
        <v>0</v>
      </c>
      <c r="AY16" s="318">
        <v>0</v>
      </c>
      <c r="AZ16" s="318">
        <v>6</v>
      </c>
      <c r="BA16" s="4"/>
      <c r="BB16" s="331">
        <v>0</v>
      </c>
      <c r="BC16" s="331">
        <v>0</v>
      </c>
      <c r="BD16" s="341">
        <v>0</v>
      </c>
      <c r="BE16" s="341">
        <v>0</v>
      </c>
      <c r="BF16" s="332" t="str">
        <f t="shared" si="4"/>
        <v>no data</v>
      </c>
      <c r="BG16" s="333">
        <f t="shared" si="5"/>
        <v>0</v>
      </c>
      <c r="BH16" s="334">
        <v>0</v>
      </c>
      <c r="BI16" s="335">
        <v>0</v>
      </c>
      <c r="BJ16" s="331">
        <v>0</v>
      </c>
      <c r="BK16" s="331">
        <v>0</v>
      </c>
      <c r="BL16" s="331">
        <v>0</v>
      </c>
      <c r="BM16" s="338">
        <v>50</v>
      </c>
      <c r="BN16" s="342">
        <v>0</v>
      </c>
      <c r="BO16" s="333">
        <v>0</v>
      </c>
      <c r="BP16" s="333">
        <v>0</v>
      </c>
      <c r="BQ16" s="337">
        <f t="shared" si="6"/>
        <v>0</v>
      </c>
      <c r="BR16" s="331">
        <v>0</v>
      </c>
      <c r="BS16" s="331">
        <v>0</v>
      </c>
      <c r="BT16" s="333">
        <v>0</v>
      </c>
    </row>
    <row r="17" spans="1:72">
      <c r="A17" s="510"/>
      <c r="B17" s="315">
        <v>43750</v>
      </c>
      <c r="C17" s="316">
        <v>83.1</v>
      </c>
      <c r="D17" s="339">
        <v>0.627</v>
      </c>
      <c r="E17" s="311">
        <v>75.099999999999994</v>
      </c>
      <c r="F17" s="318">
        <v>96</v>
      </c>
      <c r="G17" s="318">
        <v>73</v>
      </c>
      <c r="H17" s="319">
        <v>0</v>
      </c>
      <c r="I17" s="319">
        <v>0</v>
      </c>
      <c r="J17" s="319">
        <v>0</v>
      </c>
      <c r="K17" s="319">
        <v>0</v>
      </c>
      <c r="L17" s="320">
        <v>24</v>
      </c>
      <c r="M17" s="320">
        <v>0</v>
      </c>
      <c r="N17" s="320">
        <v>24</v>
      </c>
      <c r="O17" s="320">
        <v>0</v>
      </c>
      <c r="P17" s="320">
        <v>0</v>
      </c>
      <c r="Q17" s="320">
        <v>0</v>
      </c>
      <c r="R17" s="321">
        <v>3566</v>
      </c>
      <c r="S17" s="322">
        <v>3534</v>
      </c>
      <c r="T17" s="322">
        <v>0</v>
      </c>
      <c r="U17" s="323">
        <v>0</v>
      </c>
      <c r="V17" s="323">
        <v>0</v>
      </c>
      <c r="W17" s="318">
        <v>40</v>
      </c>
      <c r="X17" s="318">
        <v>0</v>
      </c>
      <c r="Y17" s="318">
        <v>40</v>
      </c>
      <c r="Z17" s="318">
        <v>0</v>
      </c>
      <c r="AA17" s="318">
        <v>60</v>
      </c>
      <c r="AB17" s="318">
        <v>0</v>
      </c>
      <c r="AC17" s="318">
        <v>6</v>
      </c>
      <c r="AD17" s="324">
        <f>U17-T17</f>
        <v>0</v>
      </c>
      <c r="AE17" s="318">
        <v>0</v>
      </c>
      <c r="AF17" s="325" t="str">
        <f>IF(AE17&gt;0, V17/(AE17*24),"no data")</f>
        <v>no data</v>
      </c>
      <c r="AG17" s="326">
        <f t="shared" si="9"/>
        <v>148.58333333333334</v>
      </c>
      <c r="AH17" s="325" t="str">
        <f t="shared" si="10"/>
        <v>no data</v>
      </c>
      <c r="AI17" s="327">
        <f t="shared" si="11"/>
        <v>1</v>
      </c>
      <c r="AJ17" s="328" t="str">
        <f t="shared" si="12"/>
        <v>no data</v>
      </c>
      <c r="AK17" s="373">
        <v>0</v>
      </c>
      <c r="AL17" s="374">
        <v>0</v>
      </c>
      <c r="AM17" s="311">
        <f t="shared" si="1"/>
        <v>0</v>
      </c>
      <c r="AN17" s="373">
        <v>0</v>
      </c>
      <c r="AO17" s="375">
        <v>0</v>
      </c>
      <c r="AP17" s="312">
        <f t="shared" si="2"/>
        <v>0</v>
      </c>
      <c r="AQ17" s="313" t="str">
        <f>IF(U17&gt;0,((((AK17*AL17)+(AN17*AO17))/(U17*1000))*1000000),"no data")</f>
        <v>no data</v>
      </c>
      <c r="AR17" s="314">
        <f t="shared" si="14"/>
        <v>147.25</v>
      </c>
      <c r="AS17" s="13"/>
      <c r="AT17" s="318">
        <v>0</v>
      </c>
      <c r="AU17" s="330">
        <v>0</v>
      </c>
      <c r="AV17" s="330">
        <v>0</v>
      </c>
      <c r="AW17" s="318">
        <v>0</v>
      </c>
      <c r="AX17" s="330">
        <v>0</v>
      </c>
      <c r="AY17" s="318">
        <v>0</v>
      </c>
      <c r="AZ17" s="318">
        <v>6</v>
      </c>
      <c r="BA17" s="4"/>
      <c r="BB17" s="331">
        <v>0</v>
      </c>
      <c r="BC17" s="331">
        <v>0</v>
      </c>
      <c r="BD17" s="341">
        <v>0</v>
      </c>
      <c r="BE17" s="341">
        <v>0</v>
      </c>
      <c r="BF17" s="332" t="str">
        <f t="shared" si="4"/>
        <v>no data</v>
      </c>
      <c r="BG17" s="333">
        <f t="shared" si="5"/>
        <v>0</v>
      </c>
      <c r="BH17" s="334">
        <v>0</v>
      </c>
      <c r="BI17" s="335">
        <v>0</v>
      </c>
      <c r="BJ17" s="331">
        <v>0</v>
      </c>
      <c r="BK17" s="331">
        <v>0</v>
      </c>
      <c r="BL17" s="331">
        <v>0</v>
      </c>
      <c r="BM17" s="338">
        <v>50</v>
      </c>
      <c r="BN17" s="342">
        <v>0</v>
      </c>
      <c r="BO17" s="333">
        <v>0</v>
      </c>
      <c r="BP17" s="333">
        <v>0</v>
      </c>
      <c r="BQ17" s="337">
        <f t="shared" si="6"/>
        <v>0</v>
      </c>
      <c r="BR17" s="331">
        <v>0</v>
      </c>
      <c r="BS17" s="331">
        <v>0</v>
      </c>
      <c r="BT17" s="333">
        <v>0.5</v>
      </c>
    </row>
    <row r="18" spans="1:72">
      <c r="A18" s="510"/>
      <c r="B18" s="315">
        <v>43751</v>
      </c>
      <c r="C18" s="316">
        <v>82.89</v>
      </c>
      <c r="D18" s="339">
        <v>0.64839999999999998</v>
      </c>
      <c r="E18" s="311">
        <v>75.64</v>
      </c>
      <c r="F18" s="318">
        <v>94</v>
      </c>
      <c r="G18" s="318">
        <v>73.5</v>
      </c>
      <c r="H18" s="318">
        <v>0</v>
      </c>
      <c r="I18" s="318">
        <v>0</v>
      </c>
      <c r="J18" s="318">
        <v>0</v>
      </c>
      <c r="K18" s="318">
        <v>0</v>
      </c>
      <c r="L18" s="320">
        <v>24</v>
      </c>
      <c r="M18" s="320">
        <v>0</v>
      </c>
      <c r="N18" s="320">
        <v>24</v>
      </c>
      <c r="O18" s="320">
        <v>0</v>
      </c>
      <c r="P18" s="320">
        <v>0</v>
      </c>
      <c r="Q18" s="320">
        <v>0</v>
      </c>
      <c r="R18" s="321">
        <v>3567</v>
      </c>
      <c r="S18" s="322">
        <v>3535</v>
      </c>
      <c r="T18" s="322">
        <v>0</v>
      </c>
      <c r="U18" s="323">
        <v>0</v>
      </c>
      <c r="V18" s="323">
        <v>0</v>
      </c>
      <c r="W18" s="318">
        <v>40</v>
      </c>
      <c r="X18" s="318">
        <v>0</v>
      </c>
      <c r="Y18" s="318">
        <v>40</v>
      </c>
      <c r="Z18" s="318">
        <v>0</v>
      </c>
      <c r="AA18" s="318">
        <v>60</v>
      </c>
      <c r="AB18" s="318">
        <v>0</v>
      </c>
      <c r="AC18" s="318">
        <f t="shared" si="0"/>
        <v>7</v>
      </c>
      <c r="AD18" s="324">
        <f t="shared" si="7"/>
        <v>0</v>
      </c>
      <c r="AE18" s="318">
        <v>0</v>
      </c>
      <c r="AF18" s="325" t="str">
        <f t="shared" si="8"/>
        <v>no data</v>
      </c>
      <c r="AG18" s="326">
        <f t="shared" si="9"/>
        <v>148.625</v>
      </c>
      <c r="AH18" s="325" t="str">
        <f t="shared" si="10"/>
        <v>no data</v>
      </c>
      <c r="AI18" s="327">
        <f t="shared" si="11"/>
        <v>1</v>
      </c>
      <c r="AJ18" s="328" t="str">
        <f t="shared" si="12"/>
        <v>no data</v>
      </c>
      <c r="AK18" s="373">
        <v>0</v>
      </c>
      <c r="AL18" s="374">
        <v>0</v>
      </c>
      <c r="AM18" s="311">
        <f t="shared" si="1"/>
        <v>0</v>
      </c>
      <c r="AN18" s="373">
        <v>0</v>
      </c>
      <c r="AO18" s="375">
        <v>0</v>
      </c>
      <c r="AP18" s="312">
        <f t="shared" si="2"/>
        <v>0</v>
      </c>
      <c r="AQ18" s="313" t="str">
        <f t="shared" si="13"/>
        <v>no data</v>
      </c>
      <c r="AR18" s="314">
        <f t="shared" si="14"/>
        <v>147.29166666666666</v>
      </c>
      <c r="AS18" s="13"/>
      <c r="AT18" s="318">
        <v>0</v>
      </c>
      <c r="AU18" s="318">
        <v>0</v>
      </c>
      <c r="AV18" s="318">
        <v>0</v>
      </c>
      <c r="AW18" s="318">
        <v>0</v>
      </c>
      <c r="AX18" s="318">
        <v>0</v>
      </c>
      <c r="AY18" s="318">
        <v>0</v>
      </c>
      <c r="AZ18" s="318">
        <v>7</v>
      </c>
      <c r="BA18" s="4"/>
      <c r="BB18" s="331">
        <v>0</v>
      </c>
      <c r="BC18" s="331">
        <v>0</v>
      </c>
      <c r="BD18" s="341">
        <v>0</v>
      </c>
      <c r="BE18" s="341">
        <f t="shared" ref="BE18:BE26" si="15">BC18-BB18</f>
        <v>0</v>
      </c>
      <c r="BF18" s="333" t="str">
        <f t="shared" si="4"/>
        <v>no data</v>
      </c>
      <c r="BG18" s="333">
        <f t="shared" si="5"/>
        <v>0</v>
      </c>
      <c r="BH18" s="334">
        <v>0</v>
      </c>
      <c r="BI18" s="335">
        <v>0</v>
      </c>
      <c r="BJ18" s="331">
        <v>0</v>
      </c>
      <c r="BK18" s="331">
        <v>0</v>
      </c>
      <c r="BL18" s="331">
        <v>0</v>
      </c>
      <c r="BM18" s="338">
        <v>50</v>
      </c>
      <c r="BN18" s="342">
        <v>0</v>
      </c>
      <c r="BO18" s="333">
        <v>0</v>
      </c>
      <c r="BP18" s="333">
        <v>0</v>
      </c>
      <c r="BQ18" s="337">
        <f t="shared" si="6"/>
        <v>0</v>
      </c>
      <c r="BR18" s="331">
        <v>0</v>
      </c>
      <c r="BS18" s="331">
        <v>0</v>
      </c>
      <c r="BT18" s="333">
        <v>0</v>
      </c>
    </row>
    <row r="19" spans="1:72">
      <c r="A19" s="510"/>
      <c r="B19" s="315">
        <v>43752</v>
      </c>
      <c r="C19" s="316">
        <v>82</v>
      </c>
      <c r="D19" s="339">
        <v>0.63400000000000001</v>
      </c>
      <c r="E19" s="311">
        <v>73.7</v>
      </c>
      <c r="F19" s="318">
        <v>96</v>
      </c>
      <c r="G19" s="318">
        <v>73</v>
      </c>
      <c r="H19" s="318">
        <v>0</v>
      </c>
      <c r="I19" s="318">
        <v>0</v>
      </c>
      <c r="J19" s="318">
        <v>0</v>
      </c>
      <c r="K19" s="318">
        <v>0</v>
      </c>
      <c r="L19" s="320">
        <v>24</v>
      </c>
      <c r="M19" s="320">
        <v>0</v>
      </c>
      <c r="N19" s="320">
        <v>24</v>
      </c>
      <c r="O19" s="320">
        <v>0</v>
      </c>
      <c r="P19" s="320">
        <v>0</v>
      </c>
      <c r="Q19" s="320">
        <v>0</v>
      </c>
      <c r="R19" s="321">
        <v>3576</v>
      </c>
      <c r="S19" s="322">
        <v>3531</v>
      </c>
      <c r="T19" s="322">
        <v>0</v>
      </c>
      <c r="U19" s="323">
        <v>0</v>
      </c>
      <c r="V19" s="323">
        <v>0</v>
      </c>
      <c r="W19" s="318">
        <v>40</v>
      </c>
      <c r="X19" s="318">
        <v>0</v>
      </c>
      <c r="Y19" s="318">
        <v>40</v>
      </c>
      <c r="Z19" s="318">
        <v>0</v>
      </c>
      <c r="AA19" s="318">
        <v>60</v>
      </c>
      <c r="AB19" s="318">
        <v>0</v>
      </c>
      <c r="AC19" s="318">
        <f>(V19-U19)+AZ19</f>
        <v>8</v>
      </c>
      <c r="AD19" s="324">
        <f>U19-T19</f>
        <v>0</v>
      </c>
      <c r="AE19" s="318">
        <v>0</v>
      </c>
      <c r="AF19" s="325" t="str">
        <f>IF(AE19&gt;0, V19/(AE19*24),"no data")</f>
        <v>no data</v>
      </c>
      <c r="AG19" s="326">
        <f>IF(R19&gt;0,R19/24,"no data")</f>
        <v>149</v>
      </c>
      <c r="AH19" s="325" t="str">
        <f>IF(U19&gt;0,(U19/R19),"no data")</f>
        <v>no data</v>
      </c>
      <c r="AI19" s="327">
        <f>(1440-((W19*X19)+(Y19*Z19)+(AA19*AB19))/(W19+Y19+AA19))/1440</f>
        <v>1</v>
      </c>
      <c r="AJ19" s="328" t="str">
        <f>IF(U19&gt;0,(1440-((X19*W19+AT19*AU19)+(Z19*Y19+AV19*AW19)+(AA19*AB19+AX19*AY19))/(W19+Y19+AA19))/1440,"no data")</f>
        <v>no data</v>
      </c>
      <c r="AK19" s="373">
        <v>0</v>
      </c>
      <c r="AL19" s="374">
        <v>0</v>
      </c>
      <c r="AM19" s="311">
        <f>AK19*AL19</f>
        <v>0</v>
      </c>
      <c r="AN19" s="373">
        <v>0</v>
      </c>
      <c r="AO19" s="375">
        <v>0</v>
      </c>
      <c r="AP19" s="312">
        <f t="shared" si="2"/>
        <v>0</v>
      </c>
      <c r="AQ19" s="313" t="str">
        <f>IF(U19&gt;0,((((AK19*AL19)+(AN19*AO19))/(U19*1000))*1000000),"no data")</f>
        <v>no data</v>
      </c>
      <c r="AR19" s="314">
        <f>S19/24</f>
        <v>147.125</v>
      </c>
      <c r="AS19" s="13"/>
      <c r="AT19" s="318">
        <v>0</v>
      </c>
      <c r="AU19" s="318">
        <v>0</v>
      </c>
      <c r="AV19" s="318">
        <v>0</v>
      </c>
      <c r="AW19" s="318">
        <v>0</v>
      </c>
      <c r="AX19" s="318">
        <v>0</v>
      </c>
      <c r="AY19" s="318">
        <v>0</v>
      </c>
      <c r="AZ19" s="318">
        <v>8</v>
      </c>
      <c r="BA19" s="4"/>
      <c r="BB19" s="331">
        <v>0</v>
      </c>
      <c r="BC19" s="331">
        <v>0</v>
      </c>
      <c r="BD19" s="331">
        <v>0</v>
      </c>
      <c r="BE19" s="341">
        <f>BC19-BB19</f>
        <v>0</v>
      </c>
      <c r="BF19" s="333" t="str">
        <f>AQ19</f>
        <v>no data</v>
      </c>
      <c r="BG19" s="333">
        <f>BD19/24</f>
        <v>0</v>
      </c>
      <c r="BH19" s="334">
        <v>0</v>
      </c>
      <c r="BI19" s="335">
        <v>0</v>
      </c>
      <c r="BJ19" s="331">
        <v>0</v>
      </c>
      <c r="BK19" s="331">
        <v>0</v>
      </c>
      <c r="BL19" s="331">
        <v>0</v>
      </c>
      <c r="BM19" s="338">
        <v>50</v>
      </c>
      <c r="BN19" s="342">
        <v>0</v>
      </c>
      <c r="BO19" s="333">
        <v>0</v>
      </c>
      <c r="BP19" s="337">
        <v>0</v>
      </c>
      <c r="BQ19" s="337">
        <f t="shared" si="6"/>
        <v>0</v>
      </c>
      <c r="BR19" s="331">
        <v>0</v>
      </c>
      <c r="BS19" s="331">
        <v>0</v>
      </c>
      <c r="BT19" s="333">
        <v>0</v>
      </c>
    </row>
    <row r="20" spans="1:72" ht="14.95" customHeight="1">
      <c r="A20" s="509" t="s">
        <v>314</v>
      </c>
      <c r="B20" s="245">
        <v>43753</v>
      </c>
      <c r="C20" s="226">
        <v>82.17</v>
      </c>
      <c r="D20" s="227">
        <v>0.59019999999999995</v>
      </c>
      <c r="E20" s="228">
        <v>72.27</v>
      </c>
      <c r="F20" s="229">
        <v>96.4</v>
      </c>
      <c r="G20" s="229">
        <v>71.650000000000006</v>
      </c>
      <c r="H20" s="229">
        <v>0</v>
      </c>
      <c r="I20" s="229">
        <v>0</v>
      </c>
      <c r="J20" s="229">
        <v>0</v>
      </c>
      <c r="K20" s="229">
        <v>0</v>
      </c>
      <c r="L20" s="230">
        <v>24</v>
      </c>
      <c r="M20" s="230">
        <v>0</v>
      </c>
      <c r="N20" s="230">
        <v>24</v>
      </c>
      <c r="O20" s="230">
        <v>0</v>
      </c>
      <c r="P20" s="230">
        <v>0</v>
      </c>
      <c r="Q20" s="230">
        <v>0</v>
      </c>
      <c r="R20" s="231">
        <v>3572</v>
      </c>
      <c r="S20" s="232">
        <v>3531</v>
      </c>
      <c r="T20" s="232">
        <v>0</v>
      </c>
      <c r="U20" s="233">
        <v>0</v>
      </c>
      <c r="V20" s="233">
        <v>0</v>
      </c>
      <c r="W20" s="229">
        <v>40</v>
      </c>
      <c r="X20" s="229">
        <v>0</v>
      </c>
      <c r="Y20" s="229">
        <v>40</v>
      </c>
      <c r="Z20" s="229">
        <v>0</v>
      </c>
      <c r="AA20" s="229">
        <v>60</v>
      </c>
      <c r="AB20" s="229">
        <v>0</v>
      </c>
      <c r="AC20" s="229">
        <f t="shared" si="0"/>
        <v>6</v>
      </c>
      <c r="AD20" s="235">
        <f t="shared" si="7"/>
        <v>0</v>
      </c>
      <c r="AE20" s="229">
        <v>0</v>
      </c>
      <c r="AF20" s="236" t="str">
        <f t="shared" si="8"/>
        <v>no data</v>
      </c>
      <c r="AG20" s="237">
        <f t="shared" si="9"/>
        <v>148.83333333333334</v>
      </c>
      <c r="AH20" s="236" t="str">
        <f t="shared" si="10"/>
        <v>no data</v>
      </c>
      <c r="AI20" s="238">
        <f t="shared" si="11"/>
        <v>1</v>
      </c>
      <c r="AJ20" s="239" t="str">
        <f t="shared" si="12"/>
        <v>no data</v>
      </c>
      <c r="AK20" s="216">
        <v>0</v>
      </c>
      <c r="AL20" s="220">
        <v>0</v>
      </c>
      <c r="AM20" s="228">
        <f t="shared" si="1"/>
        <v>0</v>
      </c>
      <c r="AN20" s="216">
        <v>0</v>
      </c>
      <c r="AO20" s="269">
        <v>0</v>
      </c>
      <c r="AP20" s="240">
        <f t="shared" si="2"/>
        <v>0</v>
      </c>
      <c r="AQ20" s="241" t="str">
        <f t="shared" si="13"/>
        <v>no data</v>
      </c>
      <c r="AR20" s="196">
        <f t="shared" si="14"/>
        <v>147.125</v>
      </c>
      <c r="AS20" s="13"/>
      <c r="AT20" s="229">
        <v>0</v>
      </c>
      <c r="AU20" s="229">
        <v>0</v>
      </c>
      <c r="AV20" s="229">
        <v>0</v>
      </c>
      <c r="AW20" s="229">
        <v>0</v>
      </c>
      <c r="AX20" s="229">
        <v>0</v>
      </c>
      <c r="AY20" s="229">
        <v>0</v>
      </c>
      <c r="AZ20" s="229">
        <v>6</v>
      </c>
      <c r="BA20" s="4"/>
      <c r="BB20" s="41">
        <v>0</v>
      </c>
      <c r="BC20" s="41">
        <v>0</v>
      </c>
      <c r="BD20" s="41">
        <v>0</v>
      </c>
      <c r="BE20" s="41">
        <f t="shared" si="15"/>
        <v>0</v>
      </c>
      <c r="BF20" s="42" t="str">
        <f t="shared" si="4"/>
        <v>no data</v>
      </c>
      <c r="BG20" s="42">
        <f t="shared" si="5"/>
        <v>0</v>
      </c>
      <c r="BH20" s="61">
        <v>0</v>
      </c>
      <c r="BI20" s="62">
        <v>0</v>
      </c>
      <c r="BJ20" s="41">
        <v>0</v>
      </c>
      <c r="BK20" s="41">
        <v>0</v>
      </c>
      <c r="BL20" s="41">
        <v>0</v>
      </c>
      <c r="BM20" s="63">
        <v>50</v>
      </c>
      <c r="BN20" s="64">
        <v>0</v>
      </c>
      <c r="BO20" s="42">
        <v>0</v>
      </c>
      <c r="BP20" s="54">
        <v>0</v>
      </c>
      <c r="BQ20" s="54">
        <f t="shared" si="6"/>
        <v>0</v>
      </c>
      <c r="BR20" s="41">
        <v>0</v>
      </c>
      <c r="BS20" s="41">
        <v>0</v>
      </c>
      <c r="BT20" s="42">
        <v>0</v>
      </c>
    </row>
    <row r="21" spans="1:72">
      <c r="A21" s="509"/>
      <c r="B21" s="245">
        <v>43754</v>
      </c>
      <c r="C21" s="226">
        <v>82</v>
      </c>
      <c r="D21" s="227">
        <v>0.59</v>
      </c>
      <c r="E21" s="228">
        <v>71.8</v>
      </c>
      <c r="F21" s="229">
        <v>94</v>
      </c>
      <c r="G21" s="229">
        <v>72</v>
      </c>
      <c r="H21" s="229">
        <v>0</v>
      </c>
      <c r="I21" s="229">
        <v>0</v>
      </c>
      <c r="J21" s="229">
        <v>0</v>
      </c>
      <c r="K21" s="229">
        <v>0</v>
      </c>
      <c r="L21" s="230">
        <v>24</v>
      </c>
      <c r="M21" s="230">
        <v>0</v>
      </c>
      <c r="N21" s="230">
        <v>24</v>
      </c>
      <c r="O21" s="230">
        <v>0</v>
      </c>
      <c r="P21" s="230">
        <v>0</v>
      </c>
      <c r="Q21" s="230">
        <v>0</v>
      </c>
      <c r="R21" s="231">
        <v>3575</v>
      </c>
      <c r="S21" s="232">
        <v>3531</v>
      </c>
      <c r="T21" s="232">
        <v>0</v>
      </c>
      <c r="U21" s="233">
        <v>0</v>
      </c>
      <c r="V21" s="233">
        <v>0</v>
      </c>
      <c r="W21" s="229">
        <v>40</v>
      </c>
      <c r="X21" s="229">
        <v>0</v>
      </c>
      <c r="Y21" s="229">
        <v>40</v>
      </c>
      <c r="Z21" s="229">
        <v>0</v>
      </c>
      <c r="AA21" s="229">
        <v>60</v>
      </c>
      <c r="AB21" s="229">
        <v>0</v>
      </c>
      <c r="AC21" s="229">
        <v>8</v>
      </c>
      <c r="AD21" s="235">
        <f t="shared" si="7"/>
        <v>0</v>
      </c>
      <c r="AE21" s="229">
        <v>0</v>
      </c>
      <c r="AF21" s="236" t="str">
        <f t="shared" si="8"/>
        <v>no data</v>
      </c>
      <c r="AG21" s="237">
        <f t="shared" si="9"/>
        <v>148.95833333333334</v>
      </c>
      <c r="AH21" s="236" t="str">
        <f t="shared" si="10"/>
        <v>no data</v>
      </c>
      <c r="AI21" s="238">
        <f t="shared" si="11"/>
        <v>1</v>
      </c>
      <c r="AJ21" s="239" t="str">
        <f t="shared" si="12"/>
        <v>no data</v>
      </c>
      <c r="AK21" s="216">
        <v>0</v>
      </c>
      <c r="AL21" s="220">
        <v>0</v>
      </c>
      <c r="AM21" s="228">
        <f t="shared" si="1"/>
        <v>0</v>
      </c>
      <c r="AN21" s="216">
        <v>0</v>
      </c>
      <c r="AO21" s="269">
        <v>0</v>
      </c>
      <c r="AP21" s="240">
        <f t="shared" si="2"/>
        <v>0</v>
      </c>
      <c r="AQ21" s="241" t="str">
        <f t="shared" si="13"/>
        <v>no data</v>
      </c>
      <c r="AR21" s="196">
        <f t="shared" si="14"/>
        <v>147.125</v>
      </c>
      <c r="AS21" s="13"/>
      <c r="AT21" s="229">
        <v>0</v>
      </c>
      <c r="AU21" s="229">
        <v>0</v>
      </c>
      <c r="AV21" s="229">
        <v>0</v>
      </c>
      <c r="AW21" s="229">
        <v>0</v>
      </c>
      <c r="AX21" s="229">
        <v>0</v>
      </c>
      <c r="AY21" s="229">
        <v>0</v>
      </c>
      <c r="AZ21" s="229">
        <v>8</v>
      </c>
      <c r="BA21" s="4"/>
      <c r="BB21" s="41">
        <v>0</v>
      </c>
      <c r="BC21" s="41">
        <v>0</v>
      </c>
      <c r="BD21" s="41">
        <v>0</v>
      </c>
      <c r="BE21" s="41">
        <f t="shared" si="15"/>
        <v>0</v>
      </c>
      <c r="BF21" s="42" t="str">
        <f t="shared" si="4"/>
        <v>no data</v>
      </c>
      <c r="BG21" s="42">
        <f t="shared" si="5"/>
        <v>0</v>
      </c>
      <c r="BH21" s="61">
        <v>0</v>
      </c>
      <c r="BI21" s="62">
        <v>0</v>
      </c>
      <c r="BJ21" s="41">
        <v>0</v>
      </c>
      <c r="BK21" s="41">
        <v>0</v>
      </c>
      <c r="BL21" s="41">
        <v>0</v>
      </c>
      <c r="BM21" s="63">
        <v>50</v>
      </c>
      <c r="BN21" s="64">
        <v>0</v>
      </c>
      <c r="BO21" s="42">
        <v>0</v>
      </c>
      <c r="BP21" s="54">
        <v>0</v>
      </c>
      <c r="BQ21" s="54">
        <v>0</v>
      </c>
      <c r="BR21" s="41">
        <v>0</v>
      </c>
      <c r="BS21" s="41">
        <v>0</v>
      </c>
      <c r="BT21" s="42">
        <v>0</v>
      </c>
    </row>
    <row r="22" spans="1:72">
      <c r="A22" s="509"/>
      <c r="B22" s="245">
        <v>43755</v>
      </c>
      <c r="C22" s="226">
        <v>82</v>
      </c>
      <c r="D22" s="227">
        <v>0.63600000000000001</v>
      </c>
      <c r="E22" s="228">
        <v>73.8</v>
      </c>
      <c r="F22" s="229">
        <v>94</v>
      </c>
      <c r="G22" s="229">
        <v>73</v>
      </c>
      <c r="H22" s="229">
        <v>0</v>
      </c>
      <c r="I22" s="229">
        <v>0</v>
      </c>
      <c r="J22" s="229">
        <v>0</v>
      </c>
      <c r="K22" s="229">
        <v>0</v>
      </c>
      <c r="L22" s="247">
        <v>24</v>
      </c>
      <c r="M22" s="247">
        <v>0</v>
      </c>
      <c r="N22" s="247">
        <v>24</v>
      </c>
      <c r="O22" s="247">
        <v>0</v>
      </c>
      <c r="P22" s="247">
        <v>0</v>
      </c>
      <c r="Q22" s="247">
        <v>0</v>
      </c>
      <c r="R22" s="231">
        <v>3579</v>
      </c>
      <c r="S22" s="232">
        <v>3534</v>
      </c>
      <c r="T22" s="232">
        <v>0</v>
      </c>
      <c r="U22" s="258">
        <v>0</v>
      </c>
      <c r="V22" s="233">
        <v>0</v>
      </c>
      <c r="W22" s="229">
        <v>40</v>
      </c>
      <c r="X22" s="229">
        <v>0</v>
      </c>
      <c r="Y22" s="229">
        <v>40</v>
      </c>
      <c r="Z22" s="229">
        <v>0</v>
      </c>
      <c r="AA22" s="229">
        <v>60</v>
      </c>
      <c r="AB22" s="229">
        <v>0</v>
      </c>
      <c r="AC22" s="229">
        <v>6</v>
      </c>
      <c r="AD22" s="235">
        <f t="shared" si="7"/>
        <v>0</v>
      </c>
      <c r="AE22" s="229">
        <v>0</v>
      </c>
      <c r="AF22" s="236" t="str">
        <f t="shared" si="8"/>
        <v>no data</v>
      </c>
      <c r="AG22" s="237">
        <f t="shared" si="9"/>
        <v>149.125</v>
      </c>
      <c r="AH22" s="236" t="str">
        <f t="shared" si="10"/>
        <v>no data</v>
      </c>
      <c r="AI22" s="238">
        <f t="shared" si="11"/>
        <v>1</v>
      </c>
      <c r="AJ22" s="239" t="str">
        <f t="shared" si="12"/>
        <v>no data</v>
      </c>
      <c r="AK22" s="216">
        <v>0</v>
      </c>
      <c r="AL22" s="220">
        <v>0</v>
      </c>
      <c r="AM22" s="228">
        <f t="shared" si="1"/>
        <v>0</v>
      </c>
      <c r="AN22" s="216">
        <v>0</v>
      </c>
      <c r="AO22" s="269">
        <v>0</v>
      </c>
      <c r="AP22" s="240">
        <f t="shared" si="2"/>
        <v>0</v>
      </c>
      <c r="AQ22" s="241" t="str">
        <f t="shared" si="13"/>
        <v>no data</v>
      </c>
      <c r="AR22" s="196">
        <f t="shared" si="14"/>
        <v>147.25</v>
      </c>
      <c r="AS22" s="13"/>
      <c r="AT22" s="229">
        <v>0</v>
      </c>
      <c r="AU22" s="248">
        <v>0</v>
      </c>
      <c r="AV22" s="248">
        <v>0</v>
      </c>
      <c r="AW22" s="229">
        <v>0</v>
      </c>
      <c r="AX22" s="248">
        <v>0</v>
      </c>
      <c r="AY22" s="229">
        <v>0</v>
      </c>
      <c r="AZ22" s="229">
        <v>6</v>
      </c>
      <c r="BA22" s="4"/>
      <c r="BB22" s="52">
        <v>0</v>
      </c>
      <c r="BC22" s="52">
        <v>0</v>
      </c>
      <c r="BD22" s="52">
        <v>0</v>
      </c>
      <c r="BE22" s="41">
        <f t="shared" si="15"/>
        <v>0</v>
      </c>
      <c r="BF22" s="41" t="str">
        <f t="shared" si="4"/>
        <v>no data</v>
      </c>
      <c r="BG22" s="42">
        <f t="shared" si="5"/>
        <v>0</v>
      </c>
      <c r="BH22" s="249">
        <v>0</v>
      </c>
      <c r="BI22" s="250">
        <v>0</v>
      </c>
      <c r="BJ22" s="251">
        <v>0</v>
      </c>
      <c r="BK22" s="251">
        <v>0</v>
      </c>
      <c r="BL22" s="251">
        <v>0</v>
      </c>
      <c r="BM22" s="251">
        <v>50</v>
      </c>
      <c r="BN22" s="253">
        <v>0</v>
      </c>
      <c r="BO22" s="42">
        <v>0</v>
      </c>
      <c r="BP22" s="42">
        <v>0</v>
      </c>
      <c r="BQ22" s="54">
        <f t="shared" si="6"/>
        <v>0</v>
      </c>
      <c r="BR22" s="41">
        <v>0</v>
      </c>
      <c r="BS22" s="41">
        <v>0</v>
      </c>
      <c r="BT22" s="42">
        <v>0</v>
      </c>
    </row>
    <row r="23" spans="1:72">
      <c r="A23" s="509"/>
      <c r="B23" s="245">
        <v>43756</v>
      </c>
      <c r="C23" s="226">
        <v>76.599999999999994</v>
      </c>
      <c r="D23" s="227">
        <v>0.61899999999999999</v>
      </c>
      <c r="E23" s="228">
        <v>68.7</v>
      </c>
      <c r="F23" s="229">
        <v>85</v>
      </c>
      <c r="G23" s="229">
        <v>70</v>
      </c>
      <c r="H23" s="229">
        <v>0</v>
      </c>
      <c r="I23" s="229">
        <v>0</v>
      </c>
      <c r="J23" s="229">
        <v>0</v>
      </c>
      <c r="K23" s="229">
        <v>0</v>
      </c>
      <c r="L23" s="247">
        <v>24</v>
      </c>
      <c r="M23" s="247">
        <v>0</v>
      </c>
      <c r="N23" s="247">
        <v>24</v>
      </c>
      <c r="O23" s="247">
        <v>0</v>
      </c>
      <c r="P23" s="247">
        <v>0</v>
      </c>
      <c r="Q23" s="247">
        <v>0</v>
      </c>
      <c r="R23" s="259">
        <v>3628</v>
      </c>
      <c r="S23" s="232">
        <v>3534</v>
      </c>
      <c r="T23" s="232">
        <v>0</v>
      </c>
      <c r="U23" s="260">
        <v>0</v>
      </c>
      <c r="V23" s="233">
        <v>0</v>
      </c>
      <c r="W23" s="229">
        <v>40</v>
      </c>
      <c r="X23" s="229">
        <v>0</v>
      </c>
      <c r="Y23" s="229">
        <v>40</v>
      </c>
      <c r="Z23" s="229">
        <v>0</v>
      </c>
      <c r="AA23" s="229">
        <v>60</v>
      </c>
      <c r="AB23" s="229">
        <v>0</v>
      </c>
      <c r="AC23" s="229">
        <f t="shared" si="0"/>
        <v>6</v>
      </c>
      <c r="AD23" s="235">
        <f t="shared" si="7"/>
        <v>0</v>
      </c>
      <c r="AE23" s="229">
        <v>0</v>
      </c>
      <c r="AF23" s="236" t="str">
        <f t="shared" si="8"/>
        <v>no data</v>
      </c>
      <c r="AG23" s="237">
        <f t="shared" si="9"/>
        <v>151.16666666666666</v>
      </c>
      <c r="AH23" s="236" t="str">
        <f>IF(U23&gt;0,(U23/R23),"no data")</f>
        <v>no data</v>
      </c>
      <c r="AI23" s="238">
        <f t="shared" si="11"/>
        <v>1</v>
      </c>
      <c r="AJ23" s="239" t="str">
        <f t="shared" si="12"/>
        <v>no data</v>
      </c>
      <c r="AK23" s="216">
        <v>0</v>
      </c>
      <c r="AL23" s="220">
        <v>0</v>
      </c>
      <c r="AM23" s="228">
        <f t="shared" si="1"/>
        <v>0</v>
      </c>
      <c r="AN23" s="216">
        <v>0</v>
      </c>
      <c r="AO23" s="309">
        <v>0</v>
      </c>
      <c r="AP23" s="240">
        <f t="shared" si="2"/>
        <v>0</v>
      </c>
      <c r="AQ23" s="241" t="str">
        <f t="shared" si="13"/>
        <v>no data</v>
      </c>
      <c r="AR23" s="196">
        <f t="shared" si="14"/>
        <v>147.25</v>
      </c>
      <c r="AS23" s="13"/>
      <c r="AT23" s="229">
        <v>0</v>
      </c>
      <c r="AU23" s="248">
        <v>0</v>
      </c>
      <c r="AV23" s="248">
        <v>0</v>
      </c>
      <c r="AW23" s="229">
        <v>0</v>
      </c>
      <c r="AX23" s="248">
        <v>0</v>
      </c>
      <c r="AY23" s="229">
        <v>0</v>
      </c>
      <c r="AZ23" s="229">
        <v>6</v>
      </c>
      <c r="BA23" s="4"/>
      <c r="BB23" s="52">
        <v>0</v>
      </c>
      <c r="BC23" s="52">
        <v>0</v>
      </c>
      <c r="BD23" s="52">
        <v>0</v>
      </c>
      <c r="BE23" s="41">
        <v>0</v>
      </c>
      <c r="BF23" s="41" t="str">
        <f t="shared" si="4"/>
        <v>no data</v>
      </c>
      <c r="BG23" s="42">
        <f t="shared" si="5"/>
        <v>0</v>
      </c>
      <c r="BH23" s="249">
        <v>0</v>
      </c>
      <c r="BI23" s="250">
        <v>0</v>
      </c>
      <c r="BJ23" s="252">
        <v>0</v>
      </c>
      <c r="BK23" s="252">
        <v>0</v>
      </c>
      <c r="BL23" s="252">
        <v>0</v>
      </c>
      <c r="BM23" s="251">
        <v>50</v>
      </c>
      <c r="BN23" s="253">
        <v>0</v>
      </c>
      <c r="BO23" s="42">
        <v>0</v>
      </c>
      <c r="BP23" s="42">
        <v>0</v>
      </c>
      <c r="BQ23" s="54">
        <f t="shared" si="6"/>
        <v>0</v>
      </c>
      <c r="BR23" s="41">
        <v>0</v>
      </c>
      <c r="BS23" s="41">
        <v>0</v>
      </c>
      <c r="BT23" s="42">
        <v>0</v>
      </c>
    </row>
    <row r="24" spans="1:72">
      <c r="A24" s="509"/>
      <c r="B24" s="245">
        <v>43757</v>
      </c>
      <c r="C24" s="226">
        <v>75.3</v>
      </c>
      <c r="D24" s="227">
        <v>0.63400000000000001</v>
      </c>
      <c r="E24" s="228">
        <v>68.400000000000006</v>
      </c>
      <c r="F24" s="246">
        <v>89</v>
      </c>
      <c r="G24" s="246">
        <v>66</v>
      </c>
      <c r="H24" s="246">
        <v>0</v>
      </c>
      <c r="I24" s="246">
        <v>0</v>
      </c>
      <c r="J24" s="246">
        <v>0</v>
      </c>
      <c r="K24" s="246">
        <v>0</v>
      </c>
      <c r="L24" s="246">
        <v>24</v>
      </c>
      <c r="M24" s="246">
        <v>0</v>
      </c>
      <c r="N24" s="246">
        <v>24</v>
      </c>
      <c r="O24" s="246">
        <v>0</v>
      </c>
      <c r="P24" s="246">
        <v>0</v>
      </c>
      <c r="Q24" s="246">
        <v>0</v>
      </c>
      <c r="R24" s="259">
        <v>3638</v>
      </c>
      <c r="S24" s="261">
        <v>3539</v>
      </c>
      <c r="T24" s="262">
        <v>0</v>
      </c>
      <c r="U24" s="263">
        <v>0</v>
      </c>
      <c r="V24" s="263">
        <v>0</v>
      </c>
      <c r="W24" s="246">
        <v>40</v>
      </c>
      <c r="X24" s="246">
        <v>0</v>
      </c>
      <c r="Y24" s="246">
        <v>40</v>
      </c>
      <c r="Z24" s="246">
        <v>0</v>
      </c>
      <c r="AA24" s="246">
        <v>60</v>
      </c>
      <c r="AB24" s="246">
        <v>0</v>
      </c>
      <c r="AC24" s="229">
        <f t="shared" si="0"/>
        <v>5</v>
      </c>
      <c r="AD24" s="235">
        <f t="shared" si="7"/>
        <v>0</v>
      </c>
      <c r="AE24" s="246">
        <v>0</v>
      </c>
      <c r="AF24" s="236" t="str">
        <f t="shared" si="8"/>
        <v>no data</v>
      </c>
      <c r="AG24" s="237">
        <f>IF(R24&gt;0,R24/24,"no data")</f>
        <v>151.58333333333334</v>
      </c>
      <c r="AH24" s="236" t="str">
        <f>IF(U24&gt;0,(U24/R24),"no data")</f>
        <v>no data</v>
      </c>
      <c r="AI24" s="238">
        <f t="shared" si="11"/>
        <v>1</v>
      </c>
      <c r="AJ24" s="239" t="str">
        <f t="shared" si="12"/>
        <v>no data</v>
      </c>
      <c r="AK24" s="216">
        <v>0</v>
      </c>
      <c r="AL24" s="220">
        <v>0</v>
      </c>
      <c r="AM24" s="228">
        <f t="shared" si="1"/>
        <v>0</v>
      </c>
      <c r="AN24" s="216">
        <v>0</v>
      </c>
      <c r="AO24" s="309">
        <v>0</v>
      </c>
      <c r="AP24" s="240">
        <f t="shared" si="2"/>
        <v>0</v>
      </c>
      <c r="AQ24" s="241" t="str">
        <f t="shared" si="13"/>
        <v>no data</v>
      </c>
      <c r="AR24" s="196">
        <f t="shared" si="14"/>
        <v>147.45833333333334</v>
      </c>
      <c r="AS24" s="13"/>
      <c r="AT24" s="246">
        <v>0</v>
      </c>
      <c r="AU24" s="246">
        <v>0</v>
      </c>
      <c r="AV24" s="246">
        <v>0</v>
      </c>
      <c r="AW24" s="246">
        <v>0</v>
      </c>
      <c r="AX24" s="246">
        <v>0</v>
      </c>
      <c r="AY24" s="246">
        <v>0</v>
      </c>
      <c r="AZ24" s="246">
        <v>5</v>
      </c>
      <c r="BA24" s="4"/>
      <c r="BB24" s="52">
        <v>0</v>
      </c>
      <c r="BC24" s="52">
        <v>0</v>
      </c>
      <c r="BD24" s="52">
        <v>0</v>
      </c>
      <c r="BE24" s="41">
        <f t="shared" si="15"/>
        <v>0</v>
      </c>
      <c r="BF24" s="41" t="str">
        <f t="shared" si="4"/>
        <v>no data</v>
      </c>
      <c r="BG24" s="42">
        <f t="shared" si="5"/>
        <v>0</v>
      </c>
      <c r="BH24" s="71">
        <v>0</v>
      </c>
      <c r="BI24" s="71">
        <v>0</v>
      </c>
      <c r="BJ24" s="72">
        <v>0</v>
      </c>
      <c r="BK24" s="72">
        <v>0</v>
      </c>
      <c r="BL24" s="72">
        <v>0</v>
      </c>
      <c r="BM24" s="73">
        <v>50</v>
      </c>
      <c r="BN24" s="74">
        <v>0</v>
      </c>
      <c r="BO24" s="54">
        <v>0</v>
      </c>
      <c r="BP24" s="54">
        <v>0</v>
      </c>
      <c r="BQ24" s="54">
        <f t="shared" si="6"/>
        <v>0</v>
      </c>
      <c r="BR24" s="55">
        <v>0</v>
      </c>
      <c r="BS24" s="55">
        <v>0</v>
      </c>
      <c r="BT24" s="73">
        <v>1.1000000000000001</v>
      </c>
    </row>
    <row r="25" spans="1:72">
      <c r="A25" s="509"/>
      <c r="B25" s="245">
        <v>43758</v>
      </c>
      <c r="C25" s="226">
        <v>77</v>
      </c>
      <c r="D25" s="227">
        <v>0.61399999999999999</v>
      </c>
      <c r="E25" s="228">
        <v>68.900000000000006</v>
      </c>
      <c r="F25" s="264">
        <v>90</v>
      </c>
      <c r="G25" s="264">
        <v>67</v>
      </c>
      <c r="H25" s="246">
        <v>0</v>
      </c>
      <c r="I25" s="246">
        <v>0</v>
      </c>
      <c r="J25" s="246">
        <v>0</v>
      </c>
      <c r="K25" s="246">
        <v>0</v>
      </c>
      <c r="L25" s="246">
        <v>24</v>
      </c>
      <c r="M25" s="246">
        <v>0</v>
      </c>
      <c r="N25" s="246">
        <v>24</v>
      </c>
      <c r="O25" s="246">
        <v>0</v>
      </c>
      <c r="P25" s="246">
        <v>0</v>
      </c>
      <c r="Q25" s="246">
        <v>0</v>
      </c>
      <c r="R25" s="259">
        <v>3625</v>
      </c>
      <c r="S25" s="261">
        <v>3542</v>
      </c>
      <c r="T25" s="262">
        <v>0</v>
      </c>
      <c r="U25" s="263">
        <v>0</v>
      </c>
      <c r="V25" s="263">
        <v>0</v>
      </c>
      <c r="W25" s="246">
        <v>40</v>
      </c>
      <c r="X25" s="246">
        <v>0</v>
      </c>
      <c r="Y25" s="246">
        <v>40</v>
      </c>
      <c r="Z25" s="246">
        <v>0</v>
      </c>
      <c r="AA25" s="246">
        <v>60</v>
      </c>
      <c r="AB25" s="246">
        <v>0</v>
      </c>
      <c r="AC25" s="229">
        <f t="shared" si="0"/>
        <v>5</v>
      </c>
      <c r="AD25" s="235">
        <f t="shared" si="7"/>
        <v>0</v>
      </c>
      <c r="AE25" s="246">
        <v>0</v>
      </c>
      <c r="AF25" s="236" t="str">
        <f t="shared" si="8"/>
        <v>no data</v>
      </c>
      <c r="AG25" s="237">
        <f t="shared" si="9"/>
        <v>151.04166666666666</v>
      </c>
      <c r="AH25" s="236" t="str">
        <f t="shared" si="10"/>
        <v>no data</v>
      </c>
      <c r="AI25" s="238">
        <f t="shared" si="11"/>
        <v>1</v>
      </c>
      <c r="AJ25" s="239" t="str">
        <f t="shared" si="12"/>
        <v>no data</v>
      </c>
      <c r="AK25" s="216">
        <v>0</v>
      </c>
      <c r="AL25" s="220">
        <v>0</v>
      </c>
      <c r="AM25" s="228">
        <f t="shared" si="1"/>
        <v>0</v>
      </c>
      <c r="AN25" s="305">
        <v>0</v>
      </c>
      <c r="AO25" s="309">
        <v>0</v>
      </c>
      <c r="AP25" s="240">
        <f t="shared" si="2"/>
        <v>0</v>
      </c>
      <c r="AQ25" s="241" t="str">
        <f t="shared" si="13"/>
        <v>no data</v>
      </c>
      <c r="AR25" s="196">
        <f t="shared" si="14"/>
        <v>147.58333333333334</v>
      </c>
      <c r="AS25" s="13"/>
      <c r="AT25" s="246">
        <v>0</v>
      </c>
      <c r="AU25" s="246">
        <v>0</v>
      </c>
      <c r="AV25" s="246">
        <v>0</v>
      </c>
      <c r="AW25" s="246">
        <v>0</v>
      </c>
      <c r="AX25" s="246">
        <v>0</v>
      </c>
      <c r="AY25" s="246">
        <v>0</v>
      </c>
      <c r="AZ25" s="246">
        <v>5</v>
      </c>
      <c r="BA25" s="4"/>
      <c r="BB25" s="52">
        <v>0</v>
      </c>
      <c r="BC25" s="52">
        <v>0</v>
      </c>
      <c r="BD25" s="52">
        <v>0</v>
      </c>
      <c r="BE25" s="41">
        <f t="shared" si="15"/>
        <v>0</v>
      </c>
      <c r="BF25" s="41" t="str">
        <f t="shared" si="4"/>
        <v>no data</v>
      </c>
      <c r="BG25" s="60">
        <f t="shared" si="5"/>
        <v>0</v>
      </c>
      <c r="BH25" s="71">
        <v>0</v>
      </c>
      <c r="BI25" s="250">
        <v>0</v>
      </c>
      <c r="BJ25" s="72">
        <v>0</v>
      </c>
      <c r="BK25" s="72">
        <v>0</v>
      </c>
      <c r="BL25" s="72">
        <v>0</v>
      </c>
      <c r="BM25" s="73">
        <v>50</v>
      </c>
      <c r="BN25" s="74">
        <v>0</v>
      </c>
      <c r="BO25" s="54">
        <v>0</v>
      </c>
      <c r="BP25" s="54">
        <v>0</v>
      </c>
      <c r="BQ25" s="54">
        <f t="shared" si="6"/>
        <v>0</v>
      </c>
      <c r="BR25" s="55">
        <v>0</v>
      </c>
      <c r="BS25" s="55">
        <v>0</v>
      </c>
      <c r="BT25" s="73">
        <v>0</v>
      </c>
    </row>
    <row r="26" spans="1:72">
      <c r="A26" s="509"/>
      <c r="B26" s="245">
        <v>43759</v>
      </c>
      <c r="C26" s="226">
        <v>77.5</v>
      </c>
      <c r="D26" s="227">
        <v>0.61799999999999999</v>
      </c>
      <c r="E26" s="228">
        <v>69.8</v>
      </c>
      <c r="F26" s="246">
        <v>91</v>
      </c>
      <c r="G26" s="246">
        <v>67</v>
      </c>
      <c r="H26" s="229">
        <v>0</v>
      </c>
      <c r="I26" s="229">
        <v>0</v>
      </c>
      <c r="J26" s="229">
        <v>0</v>
      </c>
      <c r="K26" s="229">
        <v>0</v>
      </c>
      <c r="L26" s="247">
        <v>24</v>
      </c>
      <c r="M26" s="247">
        <v>0</v>
      </c>
      <c r="N26" s="247">
        <v>24</v>
      </c>
      <c r="O26" s="247">
        <v>0</v>
      </c>
      <c r="P26" s="247">
        <v>0</v>
      </c>
      <c r="Q26" s="247">
        <v>0</v>
      </c>
      <c r="R26" s="259">
        <v>3623</v>
      </c>
      <c r="S26" s="261">
        <v>3546</v>
      </c>
      <c r="T26" s="265">
        <v>0</v>
      </c>
      <c r="U26" s="233">
        <v>0</v>
      </c>
      <c r="V26" s="233">
        <v>0</v>
      </c>
      <c r="W26" s="229">
        <v>40</v>
      </c>
      <c r="X26" s="246">
        <v>0</v>
      </c>
      <c r="Y26" s="246">
        <v>40</v>
      </c>
      <c r="Z26" s="246">
        <v>0</v>
      </c>
      <c r="AA26" s="246">
        <v>60</v>
      </c>
      <c r="AB26" s="246">
        <v>0</v>
      </c>
      <c r="AC26" s="229">
        <f t="shared" si="0"/>
        <v>7</v>
      </c>
      <c r="AD26" s="235">
        <f t="shared" si="7"/>
        <v>0</v>
      </c>
      <c r="AE26" s="246">
        <v>0</v>
      </c>
      <c r="AF26" s="236" t="str">
        <f t="shared" si="8"/>
        <v>no data</v>
      </c>
      <c r="AG26" s="237">
        <f t="shared" si="9"/>
        <v>150.95833333333334</v>
      </c>
      <c r="AH26" s="236" t="str">
        <f t="shared" si="10"/>
        <v>no data</v>
      </c>
      <c r="AI26" s="238">
        <f t="shared" si="11"/>
        <v>1</v>
      </c>
      <c r="AJ26" s="239" t="str">
        <f t="shared" si="12"/>
        <v>no data</v>
      </c>
      <c r="AK26" s="216">
        <v>0</v>
      </c>
      <c r="AL26" s="220">
        <v>0</v>
      </c>
      <c r="AM26" s="228">
        <f t="shared" si="1"/>
        <v>0</v>
      </c>
      <c r="AN26" s="305">
        <v>0</v>
      </c>
      <c r="AO26" s="309">
        <v>0</v>
      </c>
      <c r="AP26" s="240">
        <f t="shared" si="2"/>
        <v>0</v>
      </c>
      <c r="AQ26" s="241" t="str">
        <f t="shared" si="13"/>
        <v>no data</v>
      </c>
      <c r="AR26" s="196">
        <f t="shared" si="14"/>
        <v>147.75</v>
      </c>
      <c r="AS26" s="13"/>
      <c r="AT26" s="229">
        <v>0</v>
      </c>
      <c r="AU26" s="248">
        <v>0</v>
      </c>
      <c r="AV26" s="248">
        <v>0</v>
      </c>
      <c r="AW26" s="229">
        <v>0</v>
      </c>
      <c r="AX26" s="248">
        <v>0</v>
      </c>
      <c r="AY26" s="229">
        <v>0</v>
      </c>
      <c r="AZ26" s="229">
        <v>7</v>
      </c>
      <c r="BA26" s="4"/>
      <c r="BB26" s="52">
        <v>0</v>
      </c>
      <c r="BC26" s="52">
        <v>0</v>
      </c>
      <c r="BD26" s="52">
        <v>0</v>
      </c>
      <c r="BE26" s="41">
        <f t="shared" si="15"/>
        <v>0</v>
      </c>
      <c r="BF26" s="41" t="str">
        <f t="shared" si="4"/>
        <v>no data</v>
      </c>
      <c r="BG26" s="60">
        <f t="shared" si="5"/>
        <v>0</v>
      </c>
      <c r="BH26" s="249">
        <v>0</v>
      </c>
      <c r="BI26" s="250">
        <v>0</v>
      </c>
      <c r="BJ26" s="252">
        <v>0</v>
      </c>
      <c r="BK26" s="252">
        <v>0</v>
      </c>
      <c r="BL26" s="252">
        <v>0</v>
      </c>
      <c r="BM26" s="251">
        <v>50</v>
      </c>
      <c r="BN26" s="253">
        <v>0</v>
      </c>
      <c r="BO26" s="54">
        <v>0</v>
      </c>
      <c r="BP26" s="54">
        <v>0</v>
      </c>
      <c r="BQ26" s="54">
        <f t="shared" si="6"/>
        <v>0</v>
      </c>
      <c r="BR26" s="55">
        <v>0</v>
      </c>
      <c r="BS26" s="55">
        <v>0</v>
      </c>
      <c r="BT26" s="42">
        <v>0</v>
      </c>
    </row>
    <row r="27" spans="1:72" ht="14.95" customHeight="1">
      <c r="A27" s="510" t="s">
        <v>315</v>
      </c>
      <c r="B27" s="315">
        <v>43760</v>
      </c>
      <c r="C27" s="316">
        <v>77.930000000000007</v>
      </c>
      <c r="D27" s="339">
        <v>0.61419999999999997</v>
      </c>
      <c r="E27" s="311">
        <v>69.69</v>
      </c>
      <c r="F27" s="319">
        <v>93.26</v>
      </c>
      <c r="G27" s="319">
        <v>67.89</v>
      </c>
      <c r="H27" s="319">
        <v>0</v>
      </c>
      <c r="I27" s="319">
        <v>0</v>
      </c>
      <c r="J27" s="319">
        <v>0</v>
      </c>
      <c r="K27" s="319">
        <v>0</v>
      </c>
      <c r="L27" s="343">
        <v>24</v>
      </c>
      <c r="M27" s="343">
        <v>0</v>
      </c>
      <c r="N27" s="343">
        <v>24</v>
      </c>
      <c r="O27" s="343">
        <v>0</v>
      </c>
      <c r="P27" s="343">
        <v>0</v>
      </c>
      <c r="Q27" s="343">
        <v>0</v>
      </c>
      <c r="R27" s="344">
        <v>3615</v>
      </c>
      <c r="S27" s="345">
        <v>3550</v>
      </c>
      <c r="T27" s="345">
        <v>0</v>
      </c>
      <c r="U27" s="323">
        <v>0</v>
      </c>
      <c r="V27" s="323">
        <v>0</v>
      </c>
      <c r="W27" s="319">
        <v>40</v>
      </c>
      <c r="X27" s="319">
        <v>0</v>
      </c>
      <c r="Y27" s="319">
        <v>40</v>
      </c>
      <c r="Z27" s="319">
        <v>0</v>
      </c>
      <c r="AA27" s="319">
        <v>60</v>
      </c>
      <c r="AB27" s="319">
        <v>0</v>
      </c>
      <c r="AC27" s="318">
        <f t="shared" si="0"/>
        <v>5</v>
      </c>
      <c r="AD27" s="324">
        <f t="shared" si="7"/>
        <v>0</v>
      </c>
      <c r="AE27" s="319">
        <v>0</v>
      </c>
      <c r="AF27" s="325" t="str">
        <f t="shared" si="8"/>
        <v>no data</v>
      </c>
      <c r="AG27" s="326">
        <f t="shared" si="9"/>
        <v>150.625</v>
      </c>
      <c r="AH27" s="325" t="str">
        <f t="shared" si="10"/>
        <v>no data</v>
      </c>
      <c r="AI27" s="327">
        <f t="shared" si="11"/>
        <v>1</v>
      </c>
      <c r="AJ27" s="328" t="str">
        <f t="shared" si="12"/>
        <v>no data</v>
      </c>
      <c r="AK27" s="373">
        <v>0</v>
      </c>
      <c r="AL27" s="374">
        <v>0</v>
      </c>
      <c r="AM27" s="376">
        <f t="shared" si="1"/>
        <v>0</v>
      </c>
      <c r="AN27" s="373">
        <v>0</v>
      </c>
      <c r="AO27" s="375">
        <v>0</v>
      </c>
      <c r="AP27" s="312">
        <f t="shared" si="2"/>
        <v>0</v>
      </c>
      <c r="AQ27" s="313" t="str">
        <f t="shared" si="13"/>
        <v>no data</v>
      </c>
      <c r="AR27" s="314">
        <f t="shared" si="14"/>
        <v>147.91666666666666</v>
      </c>
      <c r="AS27" s="13"/>
      <c r="AT27" s="318">
        <v>0</v>
      </c>
      <c r="AU27" s="330">
        <v>0</v>
      </c>
      <c r="AV27" s="330">
        <v>0</v>
      </c>
      <c r="AW27" s="318">
        <v>0</v>
      </c>
      <c r="AX27" s="330">
        <v>0</v>
      </c>
      <c r="AY27" s="318">
        <v>0</v>
      </c>
      <c r="AZ27" s="318">
        <v>5</v>
      </c>
      <c r="BA27" s="4"/>
      <c r="BB27" s="346">
        <v>0</v>
      </c>
      <c r="BC27" s="346">
        <v>0</v>
      </c>
      <c r="BD27" s="346">
        <v>0</v>
      </c>
      <c r="BE27" s="346">
        <v>0</v>
      </c>
      <c r="BF27" s="346" t="str">
        <f>AQ28</f>
        <v>no data</v>
      </c>
      <c r="BG27" s="347">
        <f>BD27/24</f>
        <v>0</v>
      </c>
      <c r="BH27" s="348">
        <v>0</v>
      </c>
      <c r="BI27" s="349">
        <v>0</v>
      </c>
      <c r="BJ27" s="350">
        <v>0</v>
      </c>
      <c r="BK27" s="350">
        <v>0</v>
      </c>
      <c r="BL27" s="350">
        <v>0</v>
      </c>
      <c r="BM27" s="351">
        <v>50</v>
      </c>
      <c r="BN27" s="352">
        <v>0</v>
      </c>
      <c r="BO27" s="353">
        <v>0</v>
      </c>
      <c r="BP27" s="353">
        <v>0</v>
      </c>
      <c r="BQ27" s="370">
        <f t="shared" si="6"/>
        <v>0</v>
      </c>
      <c r="BR27" s="353">
        <v>0</v>
      </c>
      <c r="BS27" s="353">
        <v>0</v>
      </c>
      <c r="BT27" s="347">
        <v>0</v>
      </c>
    </row>
    <row r="28" spans="1:72" ht="14.95" customHeight="1">
      <c r="A28" s="510"/>
      <c r="B28" s="315">
        <v>43761</v>
      </c>
      <c r="C28" s="316">
        <v>78.5</v>
      </c>
      <c r="D28" s="339">
        <v>0.57979999999999998</v>
      </c>
      <c r="E28" s="311">
        <v>67.98</v>
      </c>
      <c r="F28" s="319">
        <v>91</v>
      </c>
      <c r="G28" s="319">
        <v>69</v>
      </c>
      <c r="H28" s="319">
        <v>0</v>
      </c>
      <c r="I28" s="319">
        <v>0</v>
      </c>
      <c r="J28" s="319">
        <v>0</v>
      </c>
      <c r="K28" s="319">
        <v>0</v>
      </c>
      <c r="L28" s="343">
        <v>24</v>
      </c>
      <c r="M28" s="343">
        <v>0</v>
      </c>
      <c r="N28" s="343">
        <v>24</v>
      </c>
      <c r="O28" s="343">
        <v>0</v>
      </c>
      <c r="P28" s="343">
        <v>0</v>
      </c>
      <c r="Q28" s="343">
        <v>0</v>
      </c>
      <c r="R28" s="344">
        <v>3612</v>
      </c>
      <c r="S28" s="322">
        <v>3554</v>
      </c>
      <c r="T28" s="322">
        <v>0</v>
      </c>
      <c r="U28" s="323">
        <v>0</v>
      </c>
      <c r="V28" s="323">
        <v>0</v>
      </c>
      <c r="W28" s="319">
        <v>40</v>
      </c>
      <c r="X28" s="319">
        <v>0</v>
      </c>
      <c r="Y28" s="319">
        <v>40</v>
      </c>
      <c r="Z28" s="319">
        <v>0</v>
      </c>
      <c r="AA28" s="319">
        <v>60</v>
      </c>
      <c r="AB28" s="319">
        <v>0</v>
      </c>
      <c r="AC28" s="318">
        <v>6</v>
      </c>
      <c r="AD28" s="324">
        <f t="shared" si="7"/>
        <v>0</v>
      </c>
      <c r="AE28" s="319">
        <v>0</v>
      </c>
      <c r="AF28" s="325" t="str">
        <f t="shared" si="8"/>
        <v>no data</v>
      </c>
      <c r="AG28" s="326">
        <f t="shared" si="9"/>
        <v>150.5</v>
      </c>
      <c r="AH28" s="325" t="str">
        <f t="shared" si="10"/>
        <v>no data</v>
      </c>
      <c r="AI28" s="327">
        <f t="shared" si="11"/>
        <v>1</v>
      </c>
      <c r="AJ28" s="328" t="str">
        <f t="shared" si="12"/>
        <v>no data</v>
      </c>
      <c r="AK28" s="373">
        <v>0</v>
      </c>
      <c r="AL28" s="374">
        <v>0</v>
      </c>
      <c r="AM28" s="376">
        <f t="shared" si="1"/>
        <v>0</v>
      </c>
      <c r="AN28" s="373">
        <v>0</v>
      </c>
      <c r="AO28" s="375">
        <v>0</v>
      </c>
      <c r="AP28" s="312">
        <f t="shared" si="2"/>
        <v>0</v>
      </c>
      <c r="AQ28" s="313" t="str">
        <f t="shared" si="13"/>
        <v>no data</v>
      </c>
      <c r="AR28" s="314">
        <f t="shared" si="14"/>
        <v>148.08333333333334</v>
      </c>
      <c r="AS28" s="13"/>
      <c r="AT28" s="318">
        <v>0</v>
      </c>
      <c r="AU28" s="330">
        <v>0</v>
      </c>
      <c r="AV28" s="318">
        <v>0</v>
      </c>
      <c r="AW28" s="318">
        <v>0</v>
      </c>
      <c r="AX28" s="330">
        <v>0</v>
      </c>
      <c r="AY28" s="318">
        <v>0</v>
      </c>
      <c r="AZ28" s="318">
        <v>6</v>
      </c>
      <c r="BA28" s="4"/>
      <c r="BB28" s="331">
        <v>0</v>
      </c>
      <c r="BC28" s="331">
        <v>0</v>
      </c>
      <c r="BD28" s="331">
        <v>0</v>
      </c>
      <c r="BE28" s="331">
        <v>0</v>
      </c>
      <c r="BF28" s="331" t="str">
        <f>AQ29</f>
        <v>no data</v>
      </c>
      <c r="BG28" s="333">
        <f>BD28/24</f>
        <v>0</v>
      </c>
      <c r="BH28" s="331">
        <v>0</v>
      </c>
      <c r="BI28" s="331">
        <v>0</v>
      </c>
      <c r="BJ28" s="331">
        <v>0</v>
      </c>
      <c r="BK28" s="331">
        <v>0</v>
      </c>
      <c r="BL28" s="331">
        <v>0</v>
      </c>
      <c r="BM28" s="331">
        <v>50</v>
      </c>
      <c r="BN28" s="331">
        <v>0</v>
      </c>
      <c r="BO28" s="331">
        <v>0</v>
      </c>
      <c r="BP28" s="331">
        <v>0</v>
      </c>
      <c r="BQ28" s="370">
        <f>SUM(BH28:BL28)</f>
        <v>0</v>
      </c>
      <c r="BR28" s="331">
        <v>0</v>
      </c>
      <c r="BS28" s="331">
        <v>0</v>
      </c>
      <c r="BT28" s="331">
        <v>2</v>
      </c>
    </row>
    <row r="29" spans="1:72" ht="14.95" customHeight="1">
      <c r="A29" s="510"/>
      <c r="B29" s="315">
        <v>43762</v>
      </c>
      <c r="C29" s="316">
        <v>78.7</v>
      </c>
      <c r="D29" s="339">
        <v>0.624</v>
      </c>
      <c r="E29" s="311">
        <v>70.400000000000006</v>
      </c>
      <c r="F29" s="319">
        <v>90</v>
      </c>
      <c r="G29" s="319">
        <v>70</v>
      </c>
      <c r="H29" s="319">
        <v>0</v>
      </c>
      <c r="I29" s="319">
        <v>0</v>
      </c>
      <c r="J29" s="319">
        <v>0</v>
      </c>
      <c r="K29" s="319">
        <v>0</v>
      </c>
      <c r="L29" s="343">
        <v>24</v>
      </c>
      <c r="M29" s="343">
        <v>0</v>
      </c>
      <c r="N29" s="343">
        <v>24</v>
      </c>
      <c r="O29" s="343">
        <v>0</v>
      </c>
      <c r="P29" s="343">
        <v>0</v>
      </c>
      <c r="Q29" s="343">
        <v>0</v>
      </c>
      <c r="R29" s="344">
        <v>3605</v>
      </c>
      <c r="S29" s="322">
        <v>3557</v>
      </c>
      <c r="T29" s="322">
        <v>0</v>
      </c>
      <c r="U29" s="323">
        <v>0</v>
      </c>
      <c r="V29" s="323">
        <v>0</v>
      </c>
      <c r="W29" s="319">
        <v>40</v>
      </c>
      <c r="X29" s="319">
        <v>0</v>
      </c>
      <c r="Y29" s="319">
        <v>40</v>
      </c>
      <c r="Z29" s="319">
        <v>0</v>
      </c>
      <c r="AA29" s="319">
        <v>60</v>
      </c>
      <c r="AB29" s="319">
        <v>0</v>
      </c>
      <c r="AC29" s="318">
        <v>5</v>
      </c>
      <c r="AD29" s="324">
        <f t="shared" si="7"/>
        <v>0</v>
      </c>
      <c r="AE29" s="319">
        <v>0</v>
      </c>
      <c r="AF29" s="325" t="str">
        <f t="shared" si="8"/>
        <v>no data</v>
      </c>
      <c r="AG29" s="326">
        <f t="shared" si="9"/>
        <v>150.20833333333334</v>
      </c>
      <c r="AH29" s="325" t="str">
        <f>IF(U29&gt;0,(U29/R29),"no data")</f>
        <v>no data</v>
      </c>
      <c r="AI29" s="327">
        <f t="shared" si="11"/>
        <v>1</v>
      </c>
      <c r="AJ29" s="328" t="str">
        <f t="shared" si="12"/>
        <v>no data</v>
      </c>
      <c r="AK29" s="373">
        <v>0</v>
      </c>
      <c r="AL29" s="374">
        <v>0</v>
      </c>
      <c r="AM29" s="376">
        <f t="shared" si="1"/>
        <v>0</v>
      </c>
      <c r="AN29" s="373">
        <v>0</v>
      </c>
      <c r="AO29" s="375">
        <v>0</v>
      </c>
      <c r="AP29" s="312">
        <f t="shared" si="2"/>
        <v>0</v>
      </c>
      <c r="AQ29" s="313" t="str">
        <f t="shared" si="13"/>
        <v>no data</v>
      </c>
      <c r="AR29" s="314">
        <f t="shared" si="14"/>
        <v>148.20833333333334</v>
      </c>
      <c r="AS29" s="13"/>
      <c r="AT29" s="318">
        <v>0</v>
      </c>
      <c r="AU29" s="330">
        <v>0</v>
      </c>
      <c r="AV29" s="330">
        <v>0</v>
      </c>
      <c r="AW29" s="318">
        <v>0</v>
      </c>
      <c r="AX29" s="330">
        <v>0</v>
      </c>
      <c r="AY29" s="318">
        <v>0</v>
      </c>
      <c r="AZ29" s="318">
        <v>5</v>
      </c>
      <c r="BA29" s="4"/>
      <c r="BB29" s="354">
        <v>0</v>
      </c>
      <c r="BC29" s="354">
        <v>0</v>
      </c>
      <c r="BD29" s="354">
        <v>0</v>
      </c>
      <c r="BE29" s="354">
        <v>0</v>
      </c>
      <c r="BF29" s="354" t="str">
        <f t="shared" si="4"/>
        <v>no data</v>
      </c>
      <c r="BG29" s="355">
        <f t="shared" si="5"/>
        <v>0</v>
      </c>
      <c r="BH29" s="356">
        <v>0</v>
      </c>
      <c r="BI29" s="357">
        <v>0</v>
      </c>
      <c r="BJ29" s="358">
        <v>0</v>
      </c>
      <c r="BK29" s="358">
        <v>0</v>
      </c>
      <c r="BL29" s="358">
        <v>0</v>
      </c>
      <c r="BM29" s="359">
        <v>50</v>
      </c>
      <c r="BN29" s="360">
        <v>0</v>
      </c>
      <c r="BO29" s="361">
        <v>0</v>
      </c>
      <c r="BP29" s="361">
        <v>0</v>
      </c>
      <c r="BQ29" s="370">
        <f t="shared" si="6"/>
        <v>0</v>
      </c>
      <c r="BR29" s="361">
        <v>0</v>
      </c>
      <c r="BS29" s="361">
        <v>0</v>
      </c>
      <c r="BT29" s="355">
        <v>0</v>
      </c>
    </row>
    <row r="30" spans="1:72" ht="14.95" customHeight="1">
      <c r="A30" s="510"/>
      <c r="B30" s="315">
        <v>43763</v>
      </c>
      <c r="C30" s="316">
        <v>78.5</v>
      </c>
      <c r="D30" s="339">
        <v>0.625</v>
      </c>
      <c r="E30" s="311">
        <v>70.8</v>
      </c>
      <c r="F30" s="319">
        <v>90</v>
      </c>
      <c r="G30" s="319">
        <v>70</v>
      </c>
      <c r="H30" s="319">
        <v>0</v>
      </c>
      <c r="I30" s="319">
        <v>0</v>
      </c>
      <c r="J30" s="319">
        <v>0</v>
      </c>
      <c r="K30" s="319">
        <v>0</v>
      </c>
      <c r="L30" s="343">
        <v>24</v>
      </c>
      <c r="M30" s="343">
        <v>0</v>
      </c>
      <c r="N30" s="343">
        <v>24</v>
      </c>
      <c r="O30" s="343">
        <v>0</v>
      </c>
      <c r="P30" s="343">
        <v>0</v>
      </c>
      <c r="Q30" s="343">
        <v>0</v>
      </c>
      <c r="R30" s="344">
        <v>3608</v>
      </c>
      <c r="S30" s="322">
        <v>3557</v>
      </c>
      <c r="T30" s="322">
        <v>0</v>
      </c>
      <c r="U30" s="323">
        <v>0</v>
      </c>
      <c r="V30" s="323">
        <v>0</v>
      </c>
      <c r="W30" s="319">
        <v>40</v>
      </c>
      <c r="X30" s="319">
        <v>0</v>
      </c>
      <c r="Y30" s="319">
        <v>40</v>
      </c>
      <c r="Z30" s="319">
        <v>0</v>
      </c>
      <c r="AA30" s="319">
        <v>60</v>
      </c>
      <c r="AB30" s="319">
        <v>0</v>
      </c>
      <c r="AC30" s="318">
        <v>5</v>
      </c>
      <c r="AD30" s="324">
        <f t="shared" si="7"/>
        <v>0</v>
      </c>
      <c r="AE30" s="319">
        <v>0</v>
      </c>
      <c r="AF30" s="325" t="str">
        <f t="shared" si="8"/>
        <v>no data</v>
      </c>
      <c r="AG30" s="326">
        <f t="shared" si="9"/>
        <v>150.33333333333334</v>
      </c>
      <c r="AH30" s="325" t="str">
        <f t="shared" si="10"/>
        <v>no data</v>
      </c>
      <c r="AI30" s="327">
        <f t="shared" si="11"/>
        <v>1</v>
      </c>
      <c r="AJ30" s="328" t="str">
        <f t="shared" si="12"/>
        <v>no data</v>
      </c>
      <c r="AK30" s="373">
        <v>0</v>
      </c>
      <c r="AL30" s="374">
        <v>0</v>
      </c>
      <c r="AM30" s="376">
        <f t="shared" si="1"/>
        <v>0</v>
      </c>
      <c r="AN30" s="373">
        <v>0</v>
      </c>
      <c r="AO30" s="375">
        <v>0</v>
      </c>
      <c r="AP30" s="312">
        <f t="shared" si="2"/>
        <v>0</v>
      </c>
      <c r="AQ30" s="313" t="str">
        <f t="shared" si="13"/>
        <v>no data</v>
      </c>
      <c r="AR30" s="314">
        <f t="shared" si="14"/>
        <v>148.20833333333334</v>
      </c>
      <c r="AS30" s="13"/>
      <c r="AT30" s="318">
        <v>0</v>
      </c>
      <c r="AU30" s="330">
        <v>0</v>
      </c>
      <c r="AV30" s="330">
        <v>0</v>
      </c>
      <c r="AW30" s="318">
        <v>0</v>
      </c>
      <c r="AX30" s="330">
        <v>0</v>
      </c>
      <c r="AY30" s="318">
        <v>0</v>
      </c>
      <c r="AZ30" s="318">
        <v>5</v>
      </c>
      <c r="BA30" s="4"/>
      <c r="BB30" s="331">
        <v>0</v>
      </c>
      <c r="BC30" s="331">
        <v>0</v>
      </c>
      <c r="BD30" s="331">
        <v>0</v>
      </c>
      <c r="BE30" s="331">
        <v>0</v>
      </c>
      <c r="BF30" s="331" t="str">
        <f t="shared" si="4"/>
        <v>no data</v>
      </c>
      <c r="BG30" s="333">
        <f t="shared" si="5"/>
        <v>0</v>
      </c>
      <c r="BH30" s="362">
        <v>0</v>
      </c>
      <c r="BI30" s="363">
        <v>0</v>
      </c>
      <c r="BJ30" s="364">
        <v>0</v>
      </c>
      <c r="BK30" s="365">
        <v>0</v>
      </c>
      <c r="BL30" s="364">
        <v>0</v>
      </c>
      <c r="BM30" s="366">
        <v>50</v>
      </c>
      <c r="BN30" s="367">
        <v>0</v>
      </c>
      <c r="BO30" s="368">
        <v>0</v>
      </c>
      <c r="BP30" s="366">
        <v>0</v>
      </c>
      <c r="BQ30" s="370">
        <f t="shared" si="6"/>
        <v>0</v>
      </c>
      <c r="BR30" s="368">
        <v>0</v>
      </c>
      <c r="BS30" s="331">
        <v>0</v>
      </c>
      <c r="BT30" s="333">
        <v>0</v>
      </c>
    </row>
    <row r="31" spans="1:72" ht="14.95" customHeight="1">
      <c r="A31" s="510"/>
      <c r="B31" s="315">
        <v>43764</v>
      </c>
      <c r="C31" s="316">
        <v>77.900000000000006</v>
      </c>
      <c r="D31" s="339">
        <v>0.63500000000000001</v>
      </c>
      <c r="E31" s="311">
        <v>70.5</v>
      </c>
      <c r="F31" s="319">
        <v>90</v>
      </c>
      <c r="G31" s="319">
        <v>68</v>
      </c>
      <c r="H31" s="319">
        <v>0</v>
      </c>
      <c r="I31" s="319">
        <v>0</v>
      </c>
      <c r="J31" s="319">
        <v>0</v>
      </c>
      <c r="K31" s="319">
        <v>0</v>
      </c>
      <c r="L31" s="343">
        <v>24</v>
      </c>
      <c r="M31" s="343">
        <v>0</v>
      </c>
      <c r="N31" s="343">
        <v>24</v>
      </c>
      <c r="O31" s="343">
        <v>0</v>
      </c>
      <c r="P31" s="343">
        <v>0</v>
      </c>
      <c r="Q31" s="343">
        <v>0</v>
      </c>
      <c r="R31" s="344">
        <v>3616</v>
      </c>
      <c r="S31" s="322">
        <v>3559</v>
      </c>
      <c r="T31" s="322">
        <v>0</v>
      </c>
      <c r="U31" s="323">
        <v>0</v>
      </c>
      <c r="V31" s="323">
        <v>0</v>
      </c>
      <c r="W31" s="319">
        <v>40</v>
      </c>
      <c r="X31" s="319">
        <v>0</v>
      </c>
      <c r="Y31" s="319">
        <v>40</v>
      </c>
      <c r="Z31" s="319">
        <v>0</v>
      </c>
      <c r="AA31" s="319">
        <v>60</v>
      </c>
      <c r="AB31" s="319">
        <v>0</v>
      </c>
      <c r="AC31" s="318">
        <v>6</v>
      </c>
      <c r="AD31" s="324">
        <f t="shared" si="7"/>
        <v>0</v>
      </c>
      <c r="AE31" s="319">
        <v>0</v>
      </c>
      <c r="AF31" s="325" t="str">
        <f t="shared" si="8"/>
        <v>no data</v>
      </c>
      <c r="AG31" s="326">
        <f t="shared" si="9"/>
        <v>150.66666666666666</v>
      </c>
      <c r="AH31" s="325" t="str">
        <f t="shared" si="10"/>
        <v>no data</v>
      </c>
      <c r="AI31" s="327">
        <f t="shared" si="11"/>
        <v>1</v>
      </c>
      <c r="AJ31" s="328" t="str">
        <f t="shared" si="12"/>
        <v>no data</v>
      </c>
      <c r="AK31" s="373">
        <v>0</v>
      </c>
      <c r="AL31" s="374">
        <v>0</v>
      </c>
      <c r="AM31" s="376">
        <f t="shared" si="1"/>
        <v>0</v>
      </c>
      <c r="AN31" s="373">
        <v>0</v>
      </c>
      <c r="AO31" s="375">
        <v>0</v>
      </c>
      <c r="AP31" s="312">
        <f t="shared" si="2"/>
        <v>0</v>
      </c>
      <c r="AQ31" s="313" t="str">
        <f t="shared" si="13"/>
        <v>no data</v>
      </c>
      <c r="AR31" s="314">
        <f t="shared" si="14"/>
        <v>148.29166666666666</v>
      </c>
      <c r="AS31" s="13"/>
      <c r="AT31" s="318">
        <v>0</v>
      </c>
      <c r="AU31" s="330">
        <v>0</v>
      </c>
      <c r="AV31" s="330">
        <v>0</v>
      </c>
      <c r="AW31" s="318">
        <v>0</v>
      </c>
      <c r="AX31" s="330">
        <v>0</v>
      </c>
      <c r="AY31" s="318">
        <v>0</v>
      </c>
      <c r="AZ31" s="318">
        <v>6</v>
      </c>
      <c r="BA31" s="4"/>
      <c r="BB31" s="331">
        <v>0</v>
      </c>
      <c r="BC31" s="331">
        <v>0</v>
      </c>
      <c r="BD31" s="331">
        <v>0</v>
      </c>
      <c r="BE31" s="331">
        <v>0</v>
      </c>
      <c r="BF31" s="331" t="str">
        <f t="shared" si="4"/>
        <v>no data</v>
      </c>
      <c r="BG31" s="333">
        <f t="shared" si="5"/>
        <v>0</v>
      </c>
      <c r="BH31" s="362">
        <v>0</v>
      </c>
      <c r="BI31" s="363">
        <v>0</v>
      </c>
      <c r="BJ31" s="364">
        <v>0</v>
      </c>
      <c r="BK31" s="365">
        <v>0</v>
      </c>
      <c r="BL31" s="364">
        <v>0</v>
      </c>
      <c r="BM31" s="366">
        <v>50</v>
      </c>
      <c r="BN31" s="367">
        <v>0</v>
      </c>
      <c r="BO31" s="368">
        <v>0</v>
      </c>
      <c r="BP31" s="366">
        <v>0</v>
      </c>
      <c r="BQ31" s="370">
        <f t="shared" si="6"/>
        <v>0</v>
      </c>
      <c r="BR31" s="368">
        <v>0</v>
      </c>
      <c r="BS31" s="331">
        <v>0</v>
      </c>
      <c r="BT31" s="333">
        <v>0</v>
      </c>
    </row>
    <row r="32" spans="1:72" ht="14.95" customHeight="1">
      <c r="A32" s="510"/>
      <c r="B32" s="315">
        <v>43765</v>
      </c>
      <c r="C32" s="316">
        <v>76.7</v>
      </c>
      <c r="D32" s="339">
        <v>0.65900000000000003</v>
      </c>
      <c r="E32" s="311">
        <v>70.7</v>
      </c>
      <c r="F32" s="319">
        <v>88</v>
      </c>
      <c r="G32" s="319">
        <v>69</v>
      </c>
      <c r="H32" s="319">
        <v>0</v>
      </c>
      <c r="I32" s="319">
        <v>0</v>
      </c>
      <c r="J32" s="319">
        <v>0</v>
      </c>
      <c r="K32" s="319">
        <v>0</v>
      </c>
      <c r="L32" s="343">
        <v>24</v>
      </c>
      <c r="M32" s="343">
        <v>0</v>
      </c>
      <c r="N32" s="343">
        <v>24</v>
      </c>
      <c r="O32" s="343">
        <v>0</v>
      </c>
      <c r="P32" s="343">
        <v>0</v>
      </c>
      <c r="Q32" s="343">
        <v>0</v>
      </c>
      <c r="R32" s="344">
        <v>3625</v>
      </c>
      <c r="S32" s="322">
        <v>3560</v>
      </c>
      <c r="T32" s="322">
        <v>0</v>
      </c>
      <c r="U32" s="323">
        <v>0</v>
      </c>
      <c r="V32" s="323">
        <v>0</v>
      </c>
      <c r="W32" s="319">
        <v>40</v>
      </c>
      <c r="X32" s="319">
        <v>0</v>
      </c>
      <c r="Y32" s="319">
        <v>40</v>
      </c>
      <c r="Z32" s="319">
        <v>0</v>
      </c>
      <c r="AA32" s="319">
        <v>60</v>
      </c>
      <c r="AB32" s="319">
        <v>0</v>
      </c>
      <c r="AC32" s="318">
        <v>5</v>
      </c>
      <c r="AD32" s="324">
        <f t="shared" si="7"/>
        <v>0</v>
      </c>
      <c r="AE32" s="319">
        <v>0</v>
      </c>
      <c r="AF32" s="325" t="str">
        <f t="shared" si="8"/>
        <v>no data</v>
      </c>
      <c r="AG32" s="326">
        <f t="shared" si="9"/>
        <v>151.04166666666666</v>
      </c>
      <c r="AH32" s="325" t="str">
        <f t="shared" si="10"/>
        <v>no data</v>
      </c>
      <c r="AI32" s="327">
        <f t="shared" si="11"/>
        <v>1</v>
      </c>
      <c r="AJ32" s="328" t="str">
        <f t="shared" si="12"/>
        <v>no data</v>
      </c>
      <c r="AK32" s="373">
        <v>0</v>
      </c>
      <c r="AL32" s="374">
        <v>0</v>
      </c>
      <c r="AM32" s="376">
        <v>0</v>
      </c>
      <c r="AN32" s="373">
        <v>0</v>
      </c>
      <c r="AO32" s="375">
        <v>0</v>
      </c>
      <c r="AP32" s="312">
        <f t="shared" si="2"/>
        <v>0</v>
      </c>
      <c r="AQ32" s="313" t="str">
        <f t="shared" si="13"/>
        <v>no data</v>
      </c>
      <c r="AR32" s="314">
        <f t="shared" si="14"/>
        <v>148.33333333333334</v>
      </c>
      <c r="AS32" s="13"/>
      <c r="AT32" s="318">
        <v>0</v>
      </c>
      <c r="AU32" s="330">
        <v>0</v>
      </c>
      <c r="AV32" s="330">
        <v>0</v>
      </c>
      <c r="AW32" s="318">
        <v>0</v>
      </c>
      <c r="AX32" s="330">
        <v>0</v>
      </c>
      <c r="AY32" s="318">
        <v>0</v>
      </c>
      <c r="AZ32" s="318">
        <v>5</v>
      </c>
      <c r="BA32" s="4"/>
      <c r="BB32" s="331">
        <v>0</v>
      </c>
      <c r="BC32" s="331">
        <v>0</v>
      </c>
      <c r="BD32" s="331">
        <v>0</v>
      </c>
      <c r="BE32" s="331">
        <v>0</v>
      </c>
      <c r="BF32" s="331" t="str">
        <f t="shared" si="4"/>
        <v>no data</v>
      </c>
      <c r="BG32" s="333">
        <f t="shared" si="5"/>
        <v>0</v>
      </c>
      <c r="BH32" s="362">
        <v>0</v>
      </c>
      <c r="BI32" s="363">
        <v>0</v>
      </c>
      <c r="BJ32" s="364">
        <v>0</v>
      </c>
      <c r="BK32" s="365">
        <v>0</v>
      </c>
      <c r="BL32" s="364">
        <v>0</v>
      </c>
      <c r="BM32" s="366">
        <v>50</v>
      </c>
      <c r="BN32" s="367">
        <v>0</v>
      </c>
      <c r="BO32" s="368">
        <v>0</v>
      </c>
      <c r="BP32" s="366">
        <v>0</v>
      </c>
      <c r="BQ32" s="370">
        <f t="shared" si="6"/>
        <v>0</v>
      </c>
      <c r="BR32" s="368">
        <v>0</v>
      </c>
      <c r="BS32" s="331">
        <v>0</v>
      </c>
      <c r="BT32" s="333">
        <v>0</v>
      </c>
    </row>
    <row r="33" spans="1:72" ht="14.95" customHeight="1">
      <c r="A33" s="510"/>
      <c r="B33" s="315">
        <v>43766</v>
      </c>
      <c r="C33" s="316">
        <v>76.900000000000006</v>
      </c>
      <c r="D33" s="339">
        <v>0.63700000000000001</v>
      </c>
      <c r="E33" s="311">
        <v>69.7</v>
      </c>
      <c r="F33" s="318">
        <v>92</v>
      </c>
      <c r="G33" s="318">
        <v>66</v>
      </c>
      <c r="H33" s="319">
        <v>0</v>
      </c>
      <c r="I33" s="319">
        <v>0</v>
      </c>
      <c r="J33" s="319">
        <v>0</v>
      </c>
      <c r="K33" s="319">
        <v>0</v>
      </c>
      <c r="L33" s="369">
        <v>24</v>
      </c>
      <c r="M33" s="369">
        <v>0</v>
      </c>
      <c r="N33" s="369">
        <v>24</v>
      </c>
      <c r="O33" s="369">
        <v>0</v>
      </c>
      <c r="P33" s="369">
        <v>0</v>
      </c>
      <c r="Q33" s="369">
        <v>0</v>
      </c>
      <c r="R33" s="369">
        <v>3626</v>
      </c>
      <c r="S33" s="322">
        <v>3561</v>
      </c>
      <c r="T33" s="322">
        <v>0</v>
      </c>
      <c r="U33" s="323">
        <v>0</v>
      </c>
      <c r="V33" s="323">
        <v>0</v>
      </c>
      <c r="W33" s="319">
        <v>40</v>
      </c>
      <c r="X33" s="319">
        <v>0</v>
      </c>
      <c r="Y33" s="319">
        <v>40</v>
      </c>
      <c r="Z33" s="318">
        <v>0</v>
      </c>
      <c r="AA33" s="319">
        <v>60</v>
      </c>
      <c r="AB33" s="318">
        <v>0</v>
      </c>
      <c r="AC33" s="318">
        <v>6</v>
      </c>
      <c r="AD33" s="324">
        <f t="shared" si="7"/>
        <v>0</v>
      </c>
      <c r="AE33" s="318">
        <v>0</v>
      </c>
      <c r="AF33" s="325" t="str">
        <f t="shared" si="8"/>
        <v>no data</v>
      </c>
      <c r="AG33" s="326">
        <f t="shared" si="9"/>
        <v>151.08333333333334</v>
      </c>
      <c r="AH33" s="325" t="str">
        <f t="shared" si="10"/>
        <v>no data</v>
      </c>
      <c r="AI33" s="327">
        <f t="shared" si="11"/>
        <v>1</v>
      </c>
      <c r="AJ33" s="328" t="str">
        <f t="shared" si="12"/>
        <v>no data</v>
      </c>
      <c r="AK33" s="373">
        <v>0</v>
      </c>
      <c r="AL33" s="374">
        <v>0</v>
      </c>
      <c r="AM33" s="376">
        <f t="shared" si="1"/>
        <v>0</v>
      </c>
      <c r="AN33" s="373">
        <v>0</v>
      </c>
      <c r="AO33" s="375">
        <v>0</v>
      </c>
      <c r="AP33" s="312">
        <f t="shared" si="2"/>
        <v>0</v>
      </c>
      <c r="AQ33" s="313" t="str">
        <f t="shared" si="13"/>
        <v>no data</v>
      </c>
      <c r="AR33" s="314">
        <f t="shared" si="14"/>
        <v>148.375</v>
      </c>
      <c r="AS33" s="13"/>
      <c r="AT33" s="318">
        <v>0</v>
      </c>
      <c r="AU33" s="330">
        <v>0</v>
      </c>
      <c r="AV33" s="330">
        <v>0</v>
      </c>
      <c r="AW33" s="318">
        <v>0</v>
      </c>
      <c r="AX33" s="330">
        <v>0</v>
      </c>
      <c r="AY33" s="318">
        <v>0</v>
      </c>
      <c r="AZ33" s="318">
        <v>6</v>
      </c>
      <c r="BA33" s="4"/>
      <c r="BB33" s="331">
        <v>0</v>
      </c>
      <c r="BC33" s="331">
        <v>0</v>
      </c>
      <c r="BD33" s="331">
        <v>0</v>
      </c>
      <c r="BE33" s="331">
        <v>0</v>
      </c>
      <c r="BF33" s="331" t="str">
        <f t="shared" si="4"/>
        <v>no data</v>
      </c>
      <c r="BG33" s="333">
        <f t="shared" si="5"/>
        <v>0</v>
      </c>
      <c r="BH33" s="362">
        <v>0</v>
      </c>
      <c r="BI33" s="363">
        <v>0</v>
      </c>
      <c r="BJ33" s="364">
        <v>0</v>
      </c>
      <c r="BK33" s="364">
        <v>0</v>
      </c>
      <c r="BL33" s="364">
        <v>0</v>
      </c>
      <c r="BM33" s="364">
        <v>50</v>
      </c>
      <c r="BN33" s="367">
        <v>0</v>
      </c>
      <c r="BO33" s="364">
        <v>0</v>
      </c>
      <c r="BP33" s="366">
        <v>0</v>
      </c>
      <c r="BQ33" s="370">
        <f t="shared" si="6"/>
        <v>0</v>
      </c>
      <c r="BR33" s="331">
        <v>0</v>
      </c>
      <c r="BS33" s="331">
        <v>0</v>
      </c>
      <c r="BT33" s="333">
        <v>0</v>
      </c>
    </row>
    <row r="34" spans="1:72" ht="14.95" customHeight="1">
      <c r="A34" s="509" t="s">
        <v>316</v>
      </c>
      <c r="B34" s="245">
        <v>43767</v>
      </c>
      <c r="C34" s="226">
        <v>77.400000000000006</v>
      </c>
      <c r="D34" s="227">
        <v>0.60099999999999998</v>
      </c>
      <c r="E34" s="228">
        <v>68.099999999999994</v>
      </c>
      <c r="F34" s="229">
        <v>93</v>
      </c>
      <c r="G34" s="229">
        <v>67</v>
      </c>
      <c r="H34" s="246">
        <v>0</v>
      </c>
      <c r="I34" s="246">
        <v>0</v>
      </c>
      <c r="J34" s="246">
        <v>0</v>
      </c>
      <c r="K34" s="246">
        <v>0</v>
      </c>
      <c r="L34" s="247">
        <v>24</v>
      </c>
      <c r="M34" s="247">
        <v>0</v>
      </c>
      <c r="N34" s="247">
        <v>24</v>
      </c>
      <c r="O34" s="247">
        <v>0</v>
      </c>
      <c r="P34" s="247">
        <v>0</v>
      </c>
      <c r="Q34" s="247">
        <v>0</v>
      </c>
      <c r="R34" s="247">
        <v>3623</v>
      </c>
      <c r="S34" s="232">
        <v>3562</v>
      </c>
      <c r="T34" s="232">
        <v>0</v>
      </c>
      <c r="U34" s="233">
        <v>0</v>
      </c>
      <c r="V34" s="233">
        <v>0</v>
      </c>
      <c r="W34" s="246">
        <v>40</v>
      </c>
      <c r="X34" s="246">
        <v>0</v>
      </c>
      <c r="Y34" s="246">
        <v>40</v>
      </c>
      <c r="Z34" s="246">
        <v>0</v>
      </c>
      <c r="AA34" s="246">
        <v>60</v>
      </c>
      <c r="AB34" s="229">
        <v>0</v>
      </c>
      <c r="AC34" s="229">
        <v>5</v>
      </c>
      <c r="AD34" s="235">
        <f t="shared" si="7"/>
        <v>0</v>
      </c>
      <c r="AE34" s="229">
        <v>0</v>
      </c>
      <c r="AF34" s="236" t="str">
        <f t="shared" si="8"/>
        <v>no data</v>
      </c>
      <c r="AG34" s="237">
        <f t="shared" si="9"/>
        <v>150.95833333333334</v>
      </c>
      <c r="AH34" s="236" t="str">
        <f t="shared" si="10"/>
        <v>no data</v>
      </c>
      <c r="AI34" s="238">
        <f t="shared" si="11"/>
        <v>1</v>
      </c>
      <c r="AJ34" s="239" t="str">
        <f t="shared" si="12"/>
        <v>no data</v>
      </c>
      <c r="AK34" s="216">
        <v>0</v>
      </c>
      <c r="AL34" s="220">
        <v>0</v>
      </c>
      <c r="AM34" s="251">
        <f t="shared" si="1"/>
        <v>0</v>
      </c>
      <c r="AN34" s="216">
        <v>0</v>
      </c>
      <c r="AO34" s="269">
        <v>0</v>
      </c>
      <c r="AP34" s="228">
        <f t="shared" si="2"/>
        <v>0</v>
      </c>
      <c r="AQ34" s="269" t="str">
        <f t="shared" si="13"/>
        <v>no data</v>
      </c>
      <c r="AR34" s="270">
        <f t="shared" si="14"/>
        <v>148.41666666666666</v>
      </c>
      <c r="AS34" s="13"/>
      <c r="AT34" s="229">
        <v>0</v>
      </c>
      <c r="AU34" s="248">
        <v>0</v>
      </c>
      <c r="AV34" s="248">
        <v>0</v>
      </c>
      <c r="AW34" s="229">
        <v>0</v>
      </c>
      <c r="AX34" s="248">
        <v>0</v>
      </c>
      <c r="AY34" s="229">
        <v>0</v>
      </c>
      <c r="AZ34" s="229">
        <v>5</v>
      </c>
      <c r="BA34" s="4"/>
      <c r="BB34" s="41">
        <v>0</v>
      </c>
      <c r="BC34" s="41">
        <v>0</v>
      </c>
      <c r="BD34" s="41">
        <v>0</v>
      </c>
      <c r="BE34" s="41">
        <v>0</v>
      </c>
      <c r="BF34" s="41" t="str">
        <f t="shared" si="4"/>
        <v>no data</v>
      </c>
      <c r="BG34" s="60">
        <f t="shared" si="5"/>
        <v>0</v>
      </c>
      <c r="BH34" s="249">
        <v>0</v>
      </c>
      <c r="BI34" s="250">
        <v>0</v>
      </c>
      <c r="BJ34" s="252">
        <v>0</v>
      </c>
      <c r="BK34" s="252">
        <v>0</v>
      </c>
      <c r="BL34" s="252">
        <v>0</v>
      </c>
      <c r="BM34" s="252">
        <v>50</v>
      </c>
      <c r="BN34" s="253">
        <v>0</v>
      </c>
      <c r="BO34" s="252">
        <v>0</v>
      </c>
      <c r="BP34" s="251">
        <v>0</v>
      </c>
      <c r="BQ34" s="54">
        <f t="shared" si="6"/>
        <v>0</v>
      </c>
      <c r="BR34" s="41">
        <v>0</v>
      </c>
      <c r="BS34" s="41">
        <v>0</v>
      </c>
      <c r="BT34" s="42">
        <v>0</v>
      </c>
    </row>
    <row r="35" spans="1:72">
      <c r="A35" s="509"/>
      <c r="B35" s="245">
        <v>43768</v>
      </c>
      <c r="C35" s="226">
        <v>76.900000000000006</v>
      </c>
      <c r="D35" s="227">
        <v>0.58399999999999996</v>
      </c>
      <c r="E35" s="228">
        <v>67.5</v>
      </c>
      <c r="F35" s="229">
        <v>91</v>
      </c>
      <c r="G35" s="229">
        <v>67</v>
      </c>
      <c r="H35" s="246">
        <v>0</v>
      </c>
      <c r="I35" s="246">
        <v>0</v>
      </c>
      <c r="J35" s="246">
        <v>0</v>
      </c>
      <c r="K35" s="246">
        <v>0</v>
      </c>
      <c r="L35" s="247">
        <v>24</v>
      </c>
      <c r="M35" s="247">
        <v>0</v>
      </c>
      <c r="N35" s="247">
        <v>24</v>
      </c>
      <c r="O35" s="247">
        <v>0</v>
      </c>
      <c r="P35" s="247">
        <v>0</v>
      </c>
      <c r="Q35" s="247">
        <v>0</v>
      </c>
      <c r="R35" s="247">
        <v>3625</v>
      </c>
      <c r="S35" s="232">
        <v>3564</v>
      </c>
      <c r="T35" s="232">
        <v>0</v>
      </c>
      <c r="U35" s="233">
        <v>0</v>
      </c>
      <c r="V35" s="233">
        <v>0</v>
      </c>
      <c r="W35" s="246">
        <v>40</v>
      </c>
      <c r="X35" s="246">
        <v>0</v>
      </c>
      <c r="Y35" s="246">
        <v>40</v>
      </c>
      <c r="Z35" s="246">
        <v>0</v>
      </c>
      <c r="AA35" s="246">
        <v>60</v>
      </c>
      <c r="AB35" s="229">
        <v>0</v>
      </c>
      <c r="AC35" s="229">
        <v>5</v>
      </c>
      <c r="AD35" s="235">
        <f t="shared" si="7"/>
        <v>0</v>
      </c>
      <c r="AE35" s="229">
        <v>0</v>
      </c>
      <c r="AF35" s="236" t="str">
        <f t="shared" si="8"/>
        <v>no data</v>
      </c>
      <c r="AG35" s="237">
        <f t="shared" si="9"/>
        <v>151.04166666666666</v>
      </c>
      <c r="AH35" s="236" t="str">
        <f t="shared" si="10"/>
        <v>no data</v>
      </c>
      <c r="AI35" s="238">
        <f t="shared" si="11"/>
        <v>1</v>
      </c>
      <c r="AJ35" s="239" t="str">
        <f t="shared" si="12"/>
        <v>no data</v>
      </c>
      <c r="AK35" s="216">
        <v>0</v>
      </c>
      <c r="AL35" s="220">
        <v>0</v>
      </c>
      <c r="AM35" s="251">
        <f t="shared" si="1"/>
        <v>0</v>
      </c>
      <c r="AN35" s="216">
        <v>0</v>
      </c>
      <c r="AO35" s="269">
        <v>0</v>
      </c>
      <c r="AP35" s="228">
        <f t="shared" si="2"/>
        <v>0</v>
      </c>
      <c r="AQ35" s="269" t="str">
        <f t="shared" si="13"/>
        <v>no data</v>
      </c>
      <c r="AR35" s="270">
        <f t="shared" si="14"/>
        <v>148.5</v>
      </c>
      <c r="AS35" s="13"/>
      <c r="AT35" s="229">
        <v>0</v>
      </c>
      <c r="AU35" s="248">
        <v>0</v>
      </c>
      <c r="AV35" s="248">
        <v>0</v>
      </c>
      <c r="AW35" s="229">
        <v>0</v>
      </c>
      <c r="AX35" s="248">
        <v>0</v>
      </c>
      <c r="AY35" s="229">
        <v>0</v>
      </c>
      <c r="AZ35" s="229">
        <v>5</v>
      </c>
      <c r="BA35" s="4"/>
      <c r="BB35" s="41">
        <v>0</v>
      </c>
      <c r="BC35" s="41">
        <v>0</v>
      </c>
      <c r="BD35" s="41">
        <v>0</v>
      </c>
      <c r="BE35" s="41">
        <v>0</v>
      </c>
      <c r="BF35" s="41" t="str">
        <f t="shared" si="4"/>
        <v>no data</v>
      </c>
      <c r="BG35" s="60">
        <f t="shared" si="5"/>
        <v>0</v>
      </c>
      <c r="BH35" s="249">
        <v>0</v>
      </c>
      <c r="BI35" s="250">
        <v>0</v>
      </c>
      <c r="BJ35" s="252">
        <v>0</v>
      </c>
      <c r="BK35" s="252">
        <v>0</v>
      </c>
      <c r="BL35" s="252">
        <v>0</v>
      </c>
      <c r="BM35" s="252">
        <v>50</v>
      </c>
      <c r="BN35" s="253">
        <v>0</v>
      </c>
      <c r="BO35" s="252">
        <v>0</v>
      </c>
      <c r="BP35" s="251">
        <v>0</v>
      </c>
      <c r="BQ35" s="54">
        <f>SUM(BH35:BI35)</f>
        <v>0</v>
      </c>
      <c r="BR35" s="41">
        <v>0</v>
      </c>
      <c r="BS35" s="41">
        <v>0</v>
      </c>
      <c r="BT35" s="42">
        <v>0</v>
      </c>
    </row>
    <row r="36" spans="1:72">
      <c r="A36" s="509"/>
      <c r="B36" s="245">
        <v>43769</v>
      </c>
      <c r="C36" s="226">
        <v>78</v>
      </c>
      <c r="D36" s="227">
        <v>0.57799999999999996</v>
      </c>
      <c r="E36" s="228">
        <v>67.8</v>
      </c>
      <c r="F36" s="229">
        <v>94</v>
      </c>
      <c r="G36" s="229">
        <v>67</v>
      </c>
      <c r="H36" s="246">
        <v>0</v>
      </c>
      <c r="I36" s="246">
        <v>0</v>
      </c>
      <c r="J36" s="246">
        <v>0</v>
      </c>
      <c r="K36" s="246">
        <v>0</v>
      </c>
      <c r="L36" s="247">
        <v>24</v>
      </c>
      <c r="M36" s="247">
        <v>0</v>
      </c>
      <c r="N36" s="247">
        <v>24</v>
      </c>
      <c r="O36" s="247">
        <v>0</v>
      </c>
      <c r="P36" s="247">
        <v>0</v>
      </c>
      <c r="Q36" s="247">
        <v>0</v>
      </c>
      <c r="R36" s="247">
        <v>3614</v>
      </c>
      <c r="S36" s="232">
        <v>3569</v>
      </c>
      <c r="T36" s="232">
        <v>0</v>
      </c>
      <c r="U36" s="233">
        <v>0</v>
      </c>
      <c r="V36" s="233">
        <v>0</v>
      </c>
      <c r="W36" s="246">
        <v>40</v>
      </c>
      <c r="X36" s="246">
        <v>0</v>
      </c>
      <c r="Y36" s="246">
        <v>40</v>
      </c>
      <c r="Z36" s="246">
        <v>0</v>
      </c>
      <c r="AA36" s="246">
        <v>60</v>
      </c>
      <c r="AB36" s="229">
        <v>0</v>
      </c>
      <c r="AC36" s="229">
        <v>5</v>
      </c>
      <c r="AD36" s="235">
        <f t="shared" si="7"/>
        <v>0</v>
      </c>
      <c r="AE36" s="229">
        <v>0</v>
      </c>
      <c r="AF36" s="236" t="str">
        <f t="shared" si="8"/>
        <v>no data</v>
      </c>
      <c r="AG36" s="237">
        <f t="shared" si="9"/>
        <v>150.58333333333334</v>
      </c>
      <c r="AH36" s="236" t="str">
        <f t="shared" si="10"/>
        <v>no data</v>
      </c>
      <c r="AI36" s="238">
        <f t="shared" si="11"/>
        <v>1</v>
      </c>
      <c r="AJ36" s="239" t="str">
        <f t="shared" si="12"/>
        <v>no data</v>
      </c>
      <c r="AK36" s="216">
        <v>0</v>
      </c>
      <c r="AL36" s="220">
        <v>0</v>
      </c>
      <c r="AM36" s="251">
        <f t="shared" si="1"/>
        <v>0</v>
      </c>
      <c r="AN36" s="216">
        <v>0</v>
      </c>
      <c r="AO36" s="269">
        <v>0</v>
      </c>
      <c r="AP36" s="228">
        <f t="shared" si="2"/>
        <v>0</v>
      </c>
      <c r="AQ36" s="269" t="str">
        <f t="shared" si="13"/>
        <v>no data</v>
      </c>
      <c r="AR36" s="270">
        <f t="shared" si="14"/>
        <v>148.70833333333334</v>
      </c>
      <c r="AS36" s="13"/>
      <c r="AT36" s="229">
        <v>0</v>
      </c>
      <c r="AU36" s="248">
        <v>0</v>
      </c>
      <c r="AV36" s="248">
        <v>0</v>
      </c>
      <c r="AW36" s="229">
        <v>0</v>
      </c>
      <c r="AX36" s="248">
        <v>0</v>
      </c>
      <c r="AY36" s="229">
        <v>0</v>
      </c>
      <c r="AZ36" s="229">
        <v>5</v>
      </c>
      <c r="BA36" s="4"/>
      <c r="BB36" s="41">
        <v>0</v>
      </c>
      <c r="BC36" s="41">
        <v>0</v>
      </c>
      <c r="BD36" s="41">
        <v>0</v>
      </c>
      <c r="BE36" s="41">
        <v>0</v>
      </c>
      <c r="BF36" s="41" t="str">
        <f t="shared" si="4"/>
        <v>no data</v>
      </c>
      <c r="BG36" s="60">
        <f t="shared" si="5"/>
        <v>0</v>
      </c>
      <c r="BH36" s="249">
        <v>0</v>
      </c>
      <c r="BI36" s="250">
        <v>0</v>
      </c>
      <c r="BJ36" s="252">
        <v>0</v>
      </c>
      <c r="BK36" s="252">
        <v>0</v>
      </c>
      <c r="BL36" s="252">
        <v>0</v>
      </c>
      <c r="BM36" s="252">
        <v>50</v>
      </c>
      <c r="BN36" s="253">
        <v>0</v>
      </c>
      <c r="BO36" s="252">
        <v>0</v>
      </c>
      <c r="BP36" s="251">
        <v>0</v>
      </c>
      <c r="BQ36" s="54">
        <f t="shared" ref="BQ36:BQ40" si="16">SUM(BH36:BI36)</f>
        <v>0</v>
      </c>
      <c r="BR36" s="41">
        <v>0</v>
      </c>
      <c r="BS36" s="41">
        <v>0</v>
      </c>
      <c r="BT36" s="42">
        <v>0</v>
      </c>
    </row>
    <row r="37" spans="1:72">
      <c r="A37" s="509"/>
      <c r="B37" s="245">
        <v>43770</v>
      </c>
      <c r="C37" s="226"/>
      <c r="D37" s="227"/>
      <c r="E37" s="228"/>
      <c r="F37" s="229"/>
      <c r="G37" s="229"/>
      <c r="H37" s="246"/>
      <c r="I37" s="246"/>
      <c r="J37" s="246"/>
      <c r="K37" s="246"/>
      <c r="L37" s="247"/>
      <c r="M37" s="247"/>
      <c r="N37" s="247"/>
      <c r="O37" s="247"/>
      <c r="P37" s="247"/>
      <c r="Q37" s="247"/>
      <c r="R37" s="247"/>
      <c r="S37" s="232"/>
      <c r="T37" s="232"/>
      <c r="U37" s="233"/>
      <c r="V37" s="233"/>
      <c r="W37" s="246"/>
      <c r="X37" s="246"/>
      <c r="Y37" s="246"/>
      <c r="Z37" s="246"/>
      <c r="AA37" s="246"/>
      <c r="AB37" s="229"/>
      <c r="AC37" s="229">
        <f t="shared" si="0"/>
        <v>0</v>
      </c>
      <c r="AD37" s="235">
        <f t="shared" si="7"/>
        <v>0</v>
      </c>
      <c r="AE37" s="229"/>
      <c r="AF37" s="236" t="str">
        <f t="shared" si="8"/>
        <v>no data</v>
      </c>
      <c r="AG37" s="237" t="str">
        <f t="shared" si="9"/>
        <v>no data</v>
      </c>
      <c r="AH37" s="236" t="str">
        <f t="shared" si="10"/>
        <v>no data</v>
      </c>
      <c r="AI37" s="238" t="e">
        <f t="shared" si="11"/>
        <v>#DIV/0!</v>
      </c>
      <c r="AJ37" s="239" t="str">
        <f t="shared" si="12"/>
        <v>no data</v>
      </c>
      <c r="AK37" s="216"/>
      <c r="AL37" s="220"/>
      <c r="AM37" s="251">
        <f t="shared" si="1"/>
        <v>0</v>
      </c>
      <c r="AN37" s="216"/>
      <c r="AO37" s="269"/>
      <c r="AP37" s="228">
        <f t="shared" si="2"/>
        <v>0</v>
      </c>
      <c r="AQ37" s="269" t="str">
        <f t="shared" si="13"/>
        <v>no data</v>
      </c>
      <c r="AR37" s="270">
        <f t="shared" si="14"/>
        <v>0</v>
      </c>
      <c r="AS37" s="13"/>
      <c r="AT37" s="229"/>
      <c r="AU37" s="248"/>
      <c r="AV37" s="248"/>
      <c r="AW37" s="229"/>
      <c r="AX37" s="248"/>
      <c r="AY37" s="229"/>
      <c r="AZ37" s="229"/>
      <c r="BA37" s="4"/>
      <c r="BB37" s="41"/>
      <c r="BC37" s="41"/>
      <c r="BD37" s="41"/>
      <c r="BE37" s="41">
        <f t="shared" ref="BE37:BE40" si="17">BC37-BB37</f>
        <v>0</v>
      </c>
      <c r="BF37" s="41" t="str">
        <f t="shared" si="4"/>
        <v>no data</v>
      </c>
      <c r="BG37" s="60">
        <f t="shared" si="5"/>
        <v>0</v>
      </c>
      <c r="BH37" s="249"/>
      <c r="BI37" s="250"/>
      <c r="BJ37" s="252"/>
      <c r="BK37" s="252"/>
      <c r="BL37" s="252"/>
      <c r="BM37" s="252"/>
      <c r="BN37" s="253"/>
      <c r="BO37" s="252"/>
      <c r="BP37" s="251"/>
      <c r="BQ37" s="54">
        <f t="shared" si="16"/>
        <v>0</v>
      </c>
      <c r="BR37" s="41"/>
      <c r="BS37" s="41"/>
      <c r="BT37" s="42"/>
    </row>
    <row r="38" spans="1:72">
      <c r="A38" s="509"/>
      <c r="B38" s="245">
        <v>43771</v>
      </c>
      <c r="C38" s="226"/>
      <c r="D38" s="227"/>
      <c r="E38" s="228"/>
      <c r="F38" s="229"/>
      <c r="G38" s="229"/>
      <c r="H38" s="246"/>
      <c r="I38" s="246"/>
      <c r="J38" s="246"/>
      <c r="K38" s="246"/>
      <c r="L38" s="247"/>
      <c r="M38" s="247"/>
      <c r="N38" s="247"/>
      <c r="O38" s="247"/>
      <c r="P38" s="247"/>
      <c r="Q38" s="247"/>
      <c r="R38" s="247"/>
      <c r="S38" s="232"/>
      <c r="T38" s="232"/>
      <c r="U38" s="233"/>
      <c r="V38" s="233"/>
      <c r="W38" s="246"/>
      <c r="X38" s="246"/>
      <c r="Y38" s="246"/>
      <c r="Z38" s="246"/>
      <c r="AA38" s="246"/>
      <c r="AB38" s="229"/>
      <c r="AC38" s="229">
        <f t="shared" si="0"/>
        <v>0</v>
      </c>
      <c r="AD38" s="235">
        <f t="shared" si="7"/>
        <v>0</v>
      </c>
      <c r="AE38" s="229"/>
      <c r="AF38" s="236" t="str">
        <f t="shared" si="8"/>
        <v>no data</v>
      </c>
      <c r="AG38" s="237" t="str">
        <f t="shared" si="9"/>
        <v>no data</v>
      </c>
      <c r="AH38" s="236" t="str">
        <f t="shared" si="10"/>
        <v>no data</v>
      </c>
      <c r="AI38" s="238" t="e">
        <f t="shared" si="11"/>
        <v>#DIV/0!</v>
      </c>
      <c r="AJ38" s="239" t="str">
        <f t="shared" si="12"/>
        <v>no data</v>
      </c>
      <c r="AK38" s="216"/>
      <c r="AL38" s="220"/>
      <c r="AM38" s="251">
        <f t="shared" si="1"/>
        <v>0</v>
      </c>
      <c r="AN38" s="216"/>
      <c r="AO38" s="269"/>
      <c r="AP38" s="228">
        <f t="shared" si="2"/>
        <v>0</v>
      </c>
      <c r="AQ38" s="269" t="str">
        <f t="shared" si="13"/>
        <v>no data</v>
      </c>
      <c r="AR38" s="270">
        <f>S38/24</f>
        <v>0</v>
      </c>
      <c r="AS38" s="13"/>
      <c r="AT38" s="229"/>
      <c r="AU38" s="248"/>
      <c r="AV38" s="248"/>
      <c r="AW38" s="229"/>
      <c r="AX38" s="248"/>
      <c r="AY38" s="229"/>
      <c r="AZ38" s="229"/>
      <c r="BA38" s="4"/>
      <c r="BB38" s="41"/>
      <c r="BC38" s="41"/>
      <c r="BD38" s="41"/>
      <c r="BE38" s="41">
        <f t="shared" si="17"/>
        <v>0</v>
      </c>
      <c r="BF38" s="41" t="str">
        <f t="shared" si="4"/>
        <v>no data</v>
      </c>
      <c r="BG38" s="60">
        <f t="shared" si="5"/>
        <v>0</v>
      </c>
      <c r="BH38" s="249"/>
      <c r="BI38" s="250"/>
      <c r="BJ38" s="252"/>
      <c r="BK38" s="252"/>
      <c r="BL38" s="252"/>
      <c r="BM38" s="252"/>
      <c r="BN38" s="253"/>
      <c r="BO38" s="252"/>
      <c r="BP38" s="251"/>
      <c r="BQ38" s="54">
        <f t="shared" si="16"/>
        <v>0</v>
      </c>
      <c r="BR38" s="41"/>
      <c r="BS38" s="41"/>
      <c r="BT38" s="42"/>
    </row>
    <row r="39" spans="1:72">
      <c r="A39" s="509"/>
      <c r="B39" s="245">
        <v>43772</v>
      </c>
      <c r="C39" s="226"/>
      <c r="D39" s="227"/>
      <c r="E39" s="228"/>
      <c r="F39" s="229"/>
      <c r="G39" s="229"/>
      <c r="H39" s="246"/>
      <c r="I39" s="246"/>
      <c r="J39" s="246"/>
      <c r="K39" s="246"/>
      <c r="L39" s="247"/>
      <c r="M39" s="247"/>
      <c r="N39" s="247"/>
      <c r="O39" s="247"/>
      <c r="P39" s="247"/>
      <c r="Q39" s="247"/>
      <c r="R39" s="247"/>
      <c r="S39" s="232"/>
      <c r="T39" s="232"/>
      <c r="U39" s="233"/>
      <c r="V39" s="233"/>
      <c r="W39" s="246"/>
      <c r="X39" s="246"/>
      <c r="Y39" s="246"/>
      <c r="Z39" s="246"/>
      <c r="AA39" s="246"/>
      <c r="AB39" s="229"/>
      <c r="AC39" s="229">
        <f t="shared" si="0"/>
        <v>0</v>
      </c>
      <c r="AD39" s="235">
        <f t="shared" si="7"/>
        <v>0</v>
      </c>
      <c r="AE39" s="229"/>
      <c r="AF39" s="236" t="str">
        <f t="shared" si="8"/>
        <v>no data</v>
      </c>
      <c r="AG39" s="237" t="str">
        <f t="shared" si="9"/>
        <v>no data</v>
      </c>
      <c r="AH39" s="236" t="str">
        <f t="shared" si="10"/>
        <v>no data</v>
      </c>
      <c r="AI39" s="238" t="e">
        <f t="shared" si="11"/>
        <v>#DIV/0!</v>
      </c>
      <c r="AJ39" s="239" t="str">
        <f t="shared" si="12"/>
        <v>no data</v>
      </c>
      <c r="AK39" s="216"/>
      <c r="AL39" s="220"/>
      <c r="AM39" s="251">
        <f t="shared" si="1"/>
        <v>0</v>
      </c>
      <c r="AN39" s="216"/>
      <c r="AO39" s="269"/>
      <c r="AP39" s="228">
        <f t="shared" si="2"/>
        <v>0</v>
      </c>
      <c r="AQ39" s="269" t="str">
        <f>IF(U39&gt;0,((((AK39*AL39)+(AN39*AO39))/(U39*1000))*1000000),"no data")</f>
        <v>no data</v>
      </c>
      <c r="AR39" s="270">
        <f t="shared" si="14"/>
        <v>0</v>
      </c>
      <c r="AS39" s="13"/>
      <c r="AT39" s="229"/>
      <c r="AU39" s="248"/>
      <c r="AV39" s="248"/>
      <c r="AW39" s="229"/>
      <c r="AX39" s="248"/>
      <c r="AY39" s="229"/>
      <c r="AZ39" s="229"/>
      <c r="BA39" s="4"/>
      <c r="BB39" s="41"/>
      <c r="BC39" s="41"/>
      <c r="BD39" s="41"/>
      <c r="BE39" s="41">
        <f t="shared" si="17"/>
        <v>0</v>
      </c>
      <c r="BF39" s="41" t="str">
        <f t="shared" si="4"/>
        <v>no data</v>
      </c>
      <c r="BG39" s="60">
        <f t="shared" si="5"/>
        <v>0</v>
      </c>
      <c r="BH39" s="249"/>
      <c r="BI39" s="250"/>
      <c r="BJ39" s="252"/>
      <c r="BK39" s="252"/>
      <c r="BL39" s="252"/>
      <c r="BM39" s="252"/>
      <c r="BN39" s="253"/>
      <c r="BO39" s="252"/>
      <c r="BP39" s="251"/>
      <c r="BQ39" s="54">
        <f t="shared" si="16"/>
        <v>0</v>
      </c>
      <c r="BR39" s="41"/>
      <c r="BS39" s="41"/>
      <c r="BT39" s="42"/>
    </row>
    <row r="40" spans="1:72">
      <c r="A40" s="509"/>
      <c r="B40" s="245">
        <v>43773</v>
      </c>
      <c r="C40" s="226"/>
      <c r="D40" s="227"/>
      <c r="E40" s="228"/>
      <c r="F40" s="229"/>
      <c r="G40" s="229"/>
      <c r="H40" s="246"/>
      <c r="I40" s="246"/>
      <c r="J40" s="246"/>
      <c r="K40" s="246"/>
      <c r="L40" s="247"/>
      <c r="M40" s="247"/>
      <c r="N40" s="247"/>
      <c r="O40" s="247"/>
      <c r="P40" s="247"/>
      <c r="Q40" s="247"/>
      <c r="R40" s="247"/>
      <c r="S40" s="232"/>
      <c r="T40" s="232"/>
      <c r="U40" s="233"/>
      <c r="V40" s="233"/>
      <c r="W40" s="246"/>
      <c r="X40" s="246"/>
      <c r="Y40" s="246"/>
      <c r="Z40" s="246"/>
      <c r="AA40" s="246"/>
      <c r="AB40" s="229"/>
      <c r="AC40" s="229">
        <f t="shared" si="0"/>
        <v>0</v>
      </c>
      <c r="AD40" s="235">
        <f t="shared" si="7"/>
        <v>0</v>
      </c>
      <c r="AE40" s="229"/>
      <c r="AF40" s="236" t="str">
        <f t="shared" si="8"/>
        <v>no data</v>
      </c>
      <c r="AG40" s="237" t="str">
        <f t="shared" si="9"/>
        <v>no data</v>
      </c>
      <c r="AH40" s="236" t="str">
        <f t="shared" si="10"/>
        <v>no data</v>
      </c>
      <c r="AI40" s="238" t="e">
        <f t="shared" si="11"/>
        <v>#DIV/0!</v>
      </c>
      <c r="AJ40" s="239" t="str">
        <f t="shared" si="12"/>
        <v>no data</v>
      </c>
      <c r="AK40" s="216"/>
      <c r="AL40" s="220"/>
      <c r="AM40" s="251">
        <f t="shared" si="1"/>
        <v>0</v>
      </c>
      <c r="AN40" s="216"/>
      <c r="AO40" s="269"/>
      <c r="AP40" s="228">
        <f t="shared" si="2"/>
        <v>0</v>
      </c>
      <c r="AQ40" s="269" t="str">
        <f>IF(U40&gt;0,((((AK40*AL40)+(AN40*AO40))/(U40*1000))*1000000),"no data")</f>
        <v>no data</v>
      </c>
      <c r="AR40" s="270">
        <f>S40/24</f>
        <v>0</v>
      </c>
      <c r="AS40" s="13"/>
      <c r="AT40" s="229"/>
      <c r="AU40" s="248"/>
      <c r="AV40" s="248"/>
      <c r="AW40" s="229"/>
      <c r="AX40" s="248"/>
      <c r="AY40" s="229"/>
      <c r="AZ40" s="229"/>
      <c r="BA40" s="4"/>
      <c r="BB40" s="41"/>
      <c r="BC40" s="41"/>
      <c r="BD40" s="41"/>
      <c r="BE40" s="41">
        <f t="shared" si="17"/>
        <v>0</v>
      </c>
      <c r="BF40" s="41" t="str">
        <f t="shared" si="4"/>
        <v>no data</v>
      </c>
      <c r="BG40" s="60">
        <f t="shared" si="5"/>
        <v>0</v>
      </c>
      <c r="BH40" s="249"/>
      <c r="BI40" s="250"/>
      <c r="BJ40" s="252"/>
      <c r="BK40" s="252"/>
      <c r="BL40" s="252"/>
      <c r="BM40" s="252"/>
      <c r="BN40" s="253"/>
      <c r="BO40" s="252"/>
      <c r="BP40" s="251"/>
      <c r="BQ40" s="54">
        <f t="shared" si="16"/>
        <v>0</v>
      </c>
      <c r="BR40" s="41"/>
      <c r="BS40" s="41"/>
      <c r="BT40" s="42"/>
    </row>
    <row r="41" spans="1:72">
      <c r="A41" s="79"/>
      <c r="B41" s="80" t="s">
        <v>83</v>
      </c>
      <c r="C41" s="81">
        <f>AVERAGE(C6:C36)</f>
        <v>79.433870967741939</v>
      </c>
      <c r="D41" s="81">
        <f t="shared" ref="D41:G41" si="18">AVERAGE(D6:D36)</f>
        <v>0.63724193548387098</v>
      </c>
      <c r="E41" s="81">
        <f t="shared" si="18"/>
        <v>71.860322580645175</v>
      </c>
      <c r="F41" s="81">
        <f t="shared" si="18"/>
        <v>92.168709677419372</v>
      </c>
      <c r="G41" s="81">
        <f t="shared" si="18"/>
        <v>70.319354838709685</v>
      </c>
      <c r="H41" s="81">
        <f>SUM(H6:H36)+(INT(SUM(I6:I36)/60))</f>
        <v>17</v>
      </c>
      <c r="I41" s="81">
        <f t="shared" ref="I41:Q41" si="19">SUM(I6:I36)+(INT(SUM(J6:J36)/60))</f>
        <v>55</v>
      </c>
      <c r="J41" s="81">
        <f t="shared" si="19"/>
        <v>0</v>
      </c>
      <c r="K41" s="81">
        <f t="shared" si="19"/>
        <v>12</v>
      </c>
      <c r="L41" s="81">
        <f t="shared" si="19"/>
        <v>725</v>
      </c>
      <c r="M41" s="81">
        <f t="shared" si="19"/>
        <v>64</v>
      </c>
      <c r="N41" s="81">
        <f t="shared" si="19"/>
        <v>744</v>
      </c>
      <c r="O41" s="81">
        <f t="shared" si="19"/>
        <v>0</v>
      </c>
      <c r="P41" s="81">
        <f t="shared" si="19"/>
        <v>0</v>
      </c>
      <c r="Q41" s="81">
        <f t="shared" si="19"/>
        <v>1859</v>
      </c>
      <c r="R41" s="83">
        <f>SUM(R6:R36)</f>
        <v>111587</v>
      </c>
      <c r="S41" s="83">
        <f t="shared" ref="S41:V41" si="20">SUM(S6:S36)</f>
        <v>109686</v>
      </c>
      <c r="T41" s="83">
        <f t="shared" si="20"/>
        <v>1045</v>
      </c>
      <c r="U41" s="310">
        <f t="shared" si="20"/>
        <v>1024.42</v>
      </c>
      <c r="V41" s="83">
        <f t="shared" si="20"/>
        <v>1076</v>
      </c>
      <c r="W41" s="85">
        <f>AVERAGE(W6:W36)</f>
        <v>40</v>
      </c>
      <c r="X41" s="85">
        <f>SUM(X6:X36)</f>
        <v>0</v>
      </c>
      <c r="Y41" s="85">
        <f>AVERAGE(Y6:Y36)</f>
        <v>40</v>
      </c>
      <c r="Z41" s="85">
        <f>SUM(Z6:Z36)</f>
        <v>0</v>
      </c>
      <c r="AA41" s="85">
        <f>AVERAGE(AA6:AA36)</f>
        <v>60</v>
      </c>
      <c r="AB41" s="85">
        <f>SUM(AB6:AB36)</f>
        <v>0</v>
      </c>
      <c r="AC41" s="86">
        <f>V41-U41+AZ41</f>
        <v>272.57999999999993</v>
      </c>
      <c r="AD41" s="85">
        <f>SUM(AD6:AD36)</f>
        <v>-20.579999999999927</v>
      </c>
      <c r="AE41" s="85">
        <f>AVERAGE(AE6:AE36)</f>
        <v>1.967741935483871</v>
      </c>
      <c r="AF41" s="85">
        <f t="shared" ref="AF41:AJ41" si="21">AVERAGE(AF6:AF36)</f>
        <v>0.73497267759562845</v>
      </c>
      <c r="AG41" s="85">
        <f t="shared" si="21"/>
        <v>149.98252688172042</v>
      </c>
      <c r="AH41" s="85">
        <f t="shared" si="21"/>
        <v>0.28800112454315435</v>
      </c>
      <c r="AI41" s="88">
        <f t="shared" si="21"/>
        <v>1</v>
      </c>
      <c r="AJ41" s="85">
        <f t="shared" si="21"/>
        <v>0.7836210317460317</v>
      </c>
      <c r="AK41" s="89">
        <f>SUM(AK6:AK36)</f>
        <v>0</v>
      </c>
      <c r="AL41" s="89">
        <f>AVERAGE(AL6:AL36)</f>
        <v>0</v>
      </c>
      <c r="AM41" s="89">
        <f>SUM(AM6:AM36)</f>
        <v>0</v>
      </c>
      <c r="AN41" s="89">
        <f>SUM(AN6:AN36)</f>
        <v>9.359</v>
      </c>
      <c r="AO41" s="90">
        <f>AVERAGE(AO6:AO36)</f>
        <v>32.520000000000003</v>
      </c>
      <c r="AP41" s="90">
        <f>SUM(AP6:AP36)</f>
        <v>9434.9950800000006</v>
      </c>
      <c r="AQ41" s="91">
        <f>((AM41+AP41))/(U41*1000)*1000000</f>
        <v>9210.0848089650717</v>
      </c>
      <c r="AR41" s="92"/>
      <c r="AS41" s="13"/>
      <c r="AT41" s="93">
        <f>AVERAGE(AT6:AT36)</f>
        <v>0.45161290322580644</v>
      </c>
      <c r="AU41" s="93">
        <f>SUM(AU6:AU36)</f>
        <v>13</v>
      </c>
      <c r="AV41" s="93">
        <f>AVERAGE(AV6:AV36)</f>
        <v>0</v>
      </c>
      <c r="AW41" s="93">
        <f>SUM(AW6:AW36)</f>
        <v>0</v>
      </c>
      <c r="AX41" s="93">
        <f>AVERAGE(AX6:AX36)</f>
        <v>1.2903225806451613</v>
      </c>
      <c r="AY41" s="93">
        <f>SUM(AY6:AY36)</f>
        <v>1086</v>
      </c>
      <c r="AZ41" s="93">
        <f>SUM(AZ6:AZ36)</f>
        <v>221</v>
      </c>
      <c r="BA41" s="4"/>
      <c r="BB41" s="93">
        <f>SUM(BB6:BB36)</f>
        <v>724</v>
      </c>
      <c r="BC41" s="93">
        <f t="shared" ref="BC41:BD41" si="22">SUM(BC6:BC36)</f>
        <v>0</v>
      </c>
      <c r="BD41" s="93">
        <f t="shared" si="22"/>
        <v>352</v>
      </c>
      <c r="BE41" s="6">
        <f>(BC41-BB41)</f>
        <v>-724</v>
      </c>
      <c r="BF41" s="95">
        <f t="shared" si="4"/>
        <v>9210.0848089650717</v>
      </c>
      <c r="BG41" s="95">
        <f>AVERAGE(BG6:BG36)</f>
        <v>0.47311827956989244</v>
      </c>
      <c r="BH41" s="95">
        <f>SUM(BH6:BH36)</f>
        <v>0</v>
      </c>
      <c r="BI41" s="95">
        <f t="shared" ref="BI41:BL41" si="23">SUM(BI6:BI36)</f>
        <v>0</v>
      </c>
      <c r="BJ41" s="95">
        <f t="shared" si="23"/>
        <v>23.71</v>
      </c>
      <c r="BK41" s="95">
        <f t="shared" si="23"/>
        <v>0</v>
      </c>
      <c r="BL41" s="95">
        <f t="shared" si="23"/>
        <v>0</v>
      </c>
      <c r="BM41" s="96">
        <f>AVERAGE(BM6:BM36)</f>
        <v>50.024666666666668</v>
      </c>
      <c r="BN41" s="96">
        <f t="shared" ref="BN41:BP41" si="24">AVERAGE(BN6:BN36)</f>
        <v>0</v>
      </c>
      <c r="BO41" s="96">
        <f t="shared" si="24"/>
        <v>2.8154838709677419</v>
      </c>
      <c r="BP41" s="96">
        <f t="shared" si="24"/>
        <v>0</v>
      </c>
      <c r="BQ41" s="96"/>
      <c r="BR41" s="273">
        <f>AVERAGE(BR6:BR36)</f>
        <v>369.32258064516128</v>
      </c>
      <c r="BS41" s="273">
        <f>AVERAGE(BS6:BS36)</f>
        <v>0</v>
      </c>
      <c r="BT41" s="97">
        <f>SUM(BT6:BT36)</f>
        <v>6.9</v>
      </c>
    </row>
    <row r="42" spans="1:72" ht="14.95" thickBot="1">
      <c r="A42" s="98"/>
      <c r="B42" s="99" t="s">
        <v>84</v>
      </c>
      <c r="C42" s="100" t="s">
        <v>85</v>
      </c>
      <c r="D42" s="101" t="s">
        <v>86</v>
      </c>
      <c r="E42" s="101"/>
      <c r="F42" s="102" t="s">
        <v>87</v>
      </c>
      <c r="G42" s="102" t="s">
        <v>88</v>
      </c>
      <c r="H42" s="102" t="s">
        <v>75</v>
      </c>
      <c r="I42" s="102" t="s">
        <v>76</v>
      </c>
      <c r="J42" s="102" t="s">
        <v>75</v>
      </c>
      <c r="K42" s="102" t="s">
        <v>76</v>
      </c>
      <c r="L42" s="102" t="s">
        <v>75</v>
      </c>
      <c r="M42" s="102" t="s">
        <v>76</v>
      </c>
      <c r="N42" s="102" t="s">
        <v>75</v>
      </c>
      <c r="O42" s="102" t="s">
        <v>76</v>
      </c>
      <c r="P42" s="103" t="s">
        <v>89</v>
      </c>
      <c r="Q42" s="103" t="s">
        <v>90</v>
      </c>
      <c r="R42" s="103" t="s">
        <v>91</v>
      </c>
      <c r="S42" s="103" t="s">
        <v>91</v>
      </c>
      <c r="T42" s="103" t="s">
        <v>91</v>
      </c>
      <c r="U42" s="103" t="s">
        <v>91</v>
      </c>
      <c r="V42" s="103" t="s">
        <v>91</v>
      </c>
      <c r="W42" s="103" t="s">
        <v>92</v>
      </c>
      <c r="X42" s="103" t="s">
        <v>93</v>
      </c>
      <c r="Y42" s="103" t="s">
        <v>94</v>
      </c>
      <c r="Z42" s="103" t="s">
        <v>93</v>
      </c>
      <c r="AA42" s="103" t="s">
        <v>94</v>
      </c>
      <c r="AB42" s="103" t="s">
        <v>93</v>
      </c>
      <c r="AC42" s="103" t="s">
        <v>95</v>
      </c>
      <c r="AD42" s="103" t="s">
        <v>96</v>
      </c>
      <c r="AE42" s="103" t="s">
        <v>97</v>
      </c>
      <c r="AF42" s="103" t="s">
        <v>98</v>
      </c>
      <c r="AG42" s="103" t="s">
        <v>99</v>
      </c>
      <c r="AH42" s="103" t="s">
        <v>99</v>
      </c>
      <c r="AI42" s="103"/>
      <c r="AJ42" s="103" t="s">
        <v>99</v>
      </c>
      <c r="AK42" s="103" t="s">
        <v>100</v>
      </c>
      <c r="AL42" s="103" t="s">
        <v>99</v>
      </c>
      <c r="AM42" s="103"/>
      <c r="AN42" s="103" t="s">
        <v>100</v>
      </c>
      <c r="AO42" s="103" t="s">
        <v>99</v>
      </c>
      <c r="AP42" s="104"/>
      <c r="AQ42" s="105" t="s">
        <v>99</v>
      </c>
      <c r="AR42" s="106"/>
      <c r="AS42" s="107"/>
      <c r="AZ42" s="108" t="s">
        <v>100</v>
      </c>
      <c r="BA42" s="4"/>
      <c r="BF42" s="109" t="str">
        <f t="shared" si="4"/>
        <v>Avg.</v>
      </c>
      <c r="BR42" s="5"/>
      <c r="BS42" s="5"/>
    </row>
    <row r="43" spans="1:72" ht="14.95" thickBot="1"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1"/>
      <c r="AQ43" s="112"/>
      <c r="AR43" s="112"/>
      <c r="AS43" s="4"/>
      <c r="BA43" s="113"/>
      <c r="BB43" s="114"/>
      <c r="BC43" s="114"/>
      <c r="BD43" s="114"/>
      <c r="BE43" s="6"/>
      <c r="BR43" s="5"/>
      <c r="BS43" s="5"/>
    </row>
    <row r="44" spans="1:72" ht="57.75" thickBot="1">
      <c r="B44" s="115" t="s">
        <v>101</v>
      </c>
      <c r="C44" s="116" t="s">
        <v>102</v>
      </c>
      <c r="D44" s="116" t="s">
        <v>103</v>
      </c>
      <c r="E44" s="116" t="s">
        <v>129</v>
      </c>
      <c r="F44" s="418" t="s">
        <v>104</v>
      </c>
      <c r="G44" s="419"/>
      <c r="H44" s="418" t="s">
        <v>105</v>
      </c>
      <c r="I44" s="419"/>
      <c r="J44" s="418" t="s">
        <v>106</v>
      </c>
      <c r="K44" s="419"/>
      <c r="L44" s="418" t="s">
        <v>107</v>
      </c>
      <c r="M44" s="419"/>
      <c r="N44" s="418" t="s">
        <v>108</v>
      </c>
      <c r="O44" s="419"/>
      <c r="P44" s="418" t="s">
        <v>109</v>
      </c>
      <c r="Q44" s="419"/>
      <c r="R44" s="117" t="s">
        <v>110</v>
      </c>
      <c r="S44" s="118" t="s">
        <v>111</v>
      </c>
      <c r="T44" s="119" t="s">
        <v>112</v>
      </c>
      <c r="U44" s="116" t="s">
        <v>11</v>
      </c>
      <c r="V44" s="119" t="s">
        <v>12</v>
      </c>
      <c r="W44" s="116" t="s">
        <v>113</v>
      </c>
      <c r="X44" s="116" t="s">
        <v>14</v>
      </c>
      <c r="Y44" s="116" t="s">
        <v>114</v>
      </c>
      <c r="Z44" s="116" t="s">
        <v>16</v>
      </c>
      <c r="AA44" s="116" t="s">
        <v>18</v>
      </c>
      <c r="AB44" s="116" t="s">
        <v>17</v>
      </c>
      <c r="AC44" s="118" t="s">
        <v>19</v>
      </c>
      <c r="AD44" s="120" t="s">
        <v>20</v>
      </c>
      <c r="AE44" s="121" t="s">
        <v>21</v>
      </c>
      <c r="AF44" s="121" t="s">
        <v>22</v>
      </c>
      <c r="AG44" s="121" t="s">
        <v>115</v>
      </c>
      <c r="AH44" s="122" t="s">
        <v>116</v>
      </c>
      <c r="AI44" s="122" t="s">
        <v>25</v>
      </c>
      <c r="AJ44" s="123" t="s">
        <v>26</v>
      </c>
      <c r="AK44" s="119" t="s">
        <v>117</v>
      </c>
      <c r="AL44" s="124" t="s">
        <v>28</v>
      </c>
      <c r="AM44" s="124" t="s">
        <v>29</v>
      </c>
      <c r="AN44" s="119" t="s">
        <v>118</v>
      </c>
      <c r="AO44" s="124" t="s">
        <v>119</v>
      </c>
      <c r="AP44" s="124" t="s">
        <v>32</v>
      </c>
      <c r="AQ44" s="123" t="s">
        <v>120</v>
      </c>
      <c r="AR44" s="125"/>
      <c r="AS44" s="125"/>
      <c r="BA44" s="113"/>
      <c r="BB44" s="114"/>
      <c r="BC44" s="114"/>
      <c r="BD44" s="114"/>
      <c r="BE44" s="126">
        <f>AVERAGE(BE27:BE31)</f>
        <v>0</v>
      </c>
      <c r="BR44" s="5"/>
      <c r="BS44" s="5"/>
    </row>
    <row r="45" spans="1:72">
      <c r="B45" s="127" t="s">
        <v>312</v>
      </c>
      <c r="C45" s="128">
        <f>IF(C6=0,"no data",AVERAGE(C6:C12))</f>
        <v>79.965714285714284</v>
      </c>
      <c r="D45" s="129">
        <f>IF(D6=0,"no data",AVERAGE(D6:D12))</f>
        <v>0.69969999999999999</v>
      </c>
      <c r="E45" s="128">
        <f>IF(E6=0,"no data",AVERAGE(E6:E12))</f>
        <v>75.805714285714288</v>
      </c>
      <c r="F45" s="128">
        <f>IF(F6=0,"no data",AVERAGE(F6:F12))</f>
        <v>90.695714285714288</v>
      </c>
      <c r="G45" s="128">
        <f>IF(G6=0,"no data",AVERAGE(G6:G12))</f>
        <v>72.722857142857151</v>
      </c>
      <c r="H45" s="128">
        <f>SUM(H6:H12)+INT(SUM(I6:I12)/60)</f>
        <v>17</v>
      </c>
      <c r="I45" s="128">
        <f>SUM(I6:I12)-INT(SUM(I6:I12)/60)*60</f>
        <v>55</v>
      </c>
      <c r="J45" s="128">
        <f>SUM(J6:J12)+INT(SUM(K6:K12)/60)</f>
        <v>0</v>
      </c>
      <c r="K45" s="128">
        <f>SUM(K6:K12)-INT(SUM(K6:K12)/60)*60</f>
        <v>0</v>
      </c>
      <c r="L45" s="128">
        <f>SUM(L6:L12)+INT(SUM(M6:M12)/60)</f>
        <v>149</v>
      </c>
      <c r="M45" s="128">
        <f>SUM(M6:M12)-INT(SUM(M6:M12)/60)*60</f>
        <v>52</v>
      </c>
      <c r="N45" s="128">
        <f>SUM(N6:N12)+INT(SUM(O6:O12)/60)</f>
        <v>168</v>
      </c>
      <c r="O45" s="128">
        <f>SUM(O6:O12)-INT(SUM(O6:O12)/60)*60</f>
        <v>0</v>
      </c>
      <c r="P45" s="128">
        <f>SUM(P6:P12)+INT(SUM(Q6:Q12)/60)</f>
        <v>0</v>
      </c>
      <c r="Q45" s="128">
        <f>SUM(Q6:Q12)-INT(SUM(Q6:Q12)/60)*60</f>
        <v>0</v>
      </c>
      <c r="R45" s="130">
        <f t="shared" ref="R45:W45" si="25">IF(R6=0,"no data", AVERAGE(R6:R12))</f>
        <v>3590.7142857142858</v>
      </c>
      <c r="S45" s="130">
        <f t="shared" si="25"/>
        <v>3515.7142857142858</v>
      </c>
      <c r="T45" s="130">
        <f t="shared" si="25"/>
        <v>149.28571428571428</v>
      </c>
      <c r="U45" s="130">
        <f t="shared" si="25"/>
        <v>146.34571428571431</v>
      </c>
      <c r="V45" s="130">
        <f t="shared" si="25"/>
        <v>153.71428571428572</v>
      </c>
      <c r="W45" s="131">
        <f t="shared" si="25"/>
        <v>40</v>
      </c>
      <c r="X45" s="132" t="str">
        <f>IF(AND(X6=0,X7=0,X8=0,X9=0,X10=0,X11= 0,X12=0),"No outage",SUM(X6:X12))</f>
        <v>No outage</v>
      </c>
      <c r="Y45" s="132">
        <f>IF(Y6=0,"no data", AVERAGE(Y6:Y12))</f>
        <v>40</v>
      </c>
      <c r="Z45" s="132" t="str">
        <f>IF(AND(Z6=0,Z7=0,Z8=0,Z9=0,Z10=0,Z11= 0,Z12=0),"No outage",SUM(Z6:Z12))</f>
        <v>No outage</v>
      </c>
      <c r="AA45" s="132">
        <f>IF(AND(AA6=0,AA7=0,AA8=0,AA9=0,AA10=0, AA11=0,AA12=0),"No outage",SUM(AA6:AA12))</f>
        <v>420</v>
      </c>
      <c r="AB45" s="132" t="str">
        <f>IF(Z6=0,"no data", AVERAGE(AB6:AB12))</f>
        <v>no data</v>
      </c>
      <c r="AC45" s="128" t="str">
        <f>IF(Z6=0,"no data", SUM(AC6:AC12))</f>
        <v>no data</v>
      </c>
      <c r="AD45" s="128">
        <f>IF(AD6=0,"no data", SUM(AD6:AD12))</f>
        <v>-20.579999999999927</v>
      </c>
      <c r="AE45" s="131">
        <f t="shared" ref="AE45:AJ45" si="26">IF(AE6=0,"no data", AVERAGE(AE6:AE12))</f>
        <v>8.7142857142857135</v>
      </c>
      <c r="AF45" s="133">
        <f t="shared" si="26"/>
        <v>0.73497267759562845</v>
      </c>
      <c r="AG45" s="132">
        <f t="shared" si="26"/>
        <v>149.61309523809521</v>
      </c>
      <c r="AH45" s="133">
        <f>IF(AH6=0,"no data", AVERAGE(AH6:AH12))</f>
        <v>0.28800112454315435</v>
      </c>
      <c r="AI45" s="133">
        <f t="shared" si="26"/>
        <v>1</v>
      </c>
      <c r="AJ45" s="133">
        <f t="shared" si="26"/>
        <v>0.7836210317460317</v>
      </c>
      <c r="AK45" s="132" t="str">
        <f>IF(AK6=0,"no data", SUM(AK6:AK12))</f>
        <v>no data</v>
      </c>
      <c r="AL45" s="132" t="str">
        <f>IF(AL6=0,"no data", AVERAGE(AL6:AL12))</f>
        <v>no data</v>
      </c>
      <c r="AM45" s="132" t="e">
        <f>AK45*AL45</f>
        <v>#VALUE!</v>
      </c>
      <c r="AN45" s="132">
        <f>IF(AN6=0,"no data", SUM(AN6:AN12))</f>
        <v>9.359</v>
      </c>
      <c r="AO45" s="132">
        <f>IF(AO6=0,"no data", AVERAGE(AO6:AO12))</f>
        <v>144.01714285714286</v>
      </c>
      <c r="AP45" s="132">
        <f>AN45*AO45</f>
        <v>1347.85644</v>
      </c>
      <c r="AQ45" s="134">
        <f>IF(AQ6=0,"no data", AVERAGE(AQ6:AQ12))</f>
        <v>9210.0848089650717</v>
      </c>
      <c r="AR45" s="135"/>
      <c r="AS45" s="136"/>
      <c r="BA45" s="113"/>
      <c r="BB45" s="114"/>
      <c r="BC45" s="114"/>
      <c r="BD45" s="114"/>
      <c r="BR45" s="5"/>
      <c r="BS45" s="5"/>
    </row>
    <row r="46" spans="1:72">
      <c r="B46" s="127" t="s">
        <v>313</v>
      </c>
      <c r="C46" s="137">
        <f>IF(C13=0,"no data", AVERAGE(C13:C19))</f>
        <v>81.812857142857141</v>
      </c>
      <c r="D46" s="138">
        <f>IF(D13=0,"no data", AVERAGE(D13:D19))</f>
        <v>0.63119999999999998</v>
      </c>
      <c r="E46" s="140">
        <f>IF(E13=0,"no data", AVERAGE(E13:E19))</f>
        <v>72.88428571428571</v>
      </c>
      <c r="F46" s="137">
        <f>IF(F13=0,"no data", AVERAGE(F13:F19))</f>
        <v>95.814285714285717</v>
      </c>
      <c r="G46" s="137">
        <f>IF(G13=0,"no data", AVERAGE(G13:G19))</f>
        <v>71.900000000000006</v>
      </c>
      <c r="H46" s="137">
        <f>SUM(H13:H19)+INT(SUM(I13:I19)/60)</f>
        <v>0</v>
      </c>
      <c r="I46" s="137">
        <f>SUM(I13:I19)-INT(SUM(J13:J19)/60)</f>
        <v>0</v>
      </c>
      <c r="J46" s="137">
        <f>SUM(J13:J19)+INT(SUM(K13:K19)/60)</f>
        <v>0</v>
      </c>
      <c r="K46" s="137">
        <f>SUM(K13:K19)-INT(SUM(L13:L19)/60)*60</f>
        <v>-120</v>
      </c>
      <c r="L46" s="137">
        <f>SUM(L13:L19)+INT(SUM(M13:M19)/60)</f>
        <v>168</v>
      </c>
      <c r="M46" s="137">
        <f>SUM(M13:M19)-INT(SUM(N13:N19)/60)*60</f>
        <v>-120</v>
      </c>
      <c r="N46" s="137">
        <f>SUM(N13:N19)+INT(SUM(O13:O19)/60)</f>
        <v>168</v>
      </c>
      <c r="O46" s="137">
        <f>SUM(O13:O19)-INT(SUM(P13:P19)/60)*60</f>
        <v>0</v>
      </c>
      <c r="P46" s="137">
        <f>SUM(P13:P19)+INT(SUM(Q13:Q19)/60)</f>
        <v>0</v>
      </c>
      <c r="Q46" s="137">
        <f>SUM(Q7:Q13)-INT(SUM(Q13:Q19)/60)*60</f>
        <v>0</v>
      </c>
      <c r="R46" s="139">
        <f>IF(R13=0,"no data", AVERAGE(R13:R19))</f>
        <v>3577.5714285714284</v>
      </c>
      <c r="S46" s="139">
        <f>IF(S13=0,"no data", AVERAGE(S13:S19))</f>
        <v>3532.2857142857142</v>
      </c>
      <c r="T46" s="139" t="str">
        <f>IF(T13=0,"no data", AVERAGE(T13:T19))</f>
        <v>no data</v>
      </c>
      <c r="U46" s="139" t="str">
        <f>IF(U13=0,"no data", SUM(U13:U19))</f>
        <v>no data</v>
      </c>
      <c r="V46" s="139" t="str">
        <f>IF(V13=0,"no data", SUM(V13:V19))</f>
        <v>no data</v>
      </c>
      <c r="W46" s="139">
        <f>IF(W13=0,"no data", AVERAGE(W13:W19))</f>
        <v>40</v>
      </c>
      <c r="X46" s="140" t="str">
        <f>IF(AND(X13=0,X14=0,X15=0,X16=0,X17=0,X18=0,X19=0),"No outage",SUM(X13:X19))</f>
        <v>No outage</v>
      </c>
      <c r="Y46" s="140">
        <f>IF(AND(Y13=0,Y14=0,Y15=0,Y16=0,Y17=0,Y18=0,Y19=0),"No outage",SUM(Y13:Y19))</f>
        <v>280</v>
      </c>
      <c r="Z46" s="139" t="str">
        <f>IF(Z13=0,"no data", AVERAGE(Z13:Z19))</f>
        <v>no data</v>
      </c>
      <c r="AA46" s="140">
        <f>IF(AND(AA13=0,AA14=0,AA15=0,AA16=0,AA17=0,AA18=0,AA19=0),"No outage",SUM(AA13:AA19))</f>
        <v>420</v>
      </c>
      <c r="AB46" s="139" t="str">
        <f>IF(AB13=0,"no data", AVERAGE(AB13:AB19))</f>
        <v>no data</v>
      </c>
      <c r="AC46" s="139">
        <f>IF(AC13=0,"no data", SUM(AC13:AC19))</f>
        <v>51</v>
      </c>
      <c r="AD46" s="139" t="str">
        <f>IF(AD13=0,"no data", SUM(AD13:AD19))</f>
        <v>no data</v>
      </c>
      <c r="AE46" s="139" t="str">
        <f t="shared" ref="AE46:AJ46" si="27">IF(AE13=0,"no data", AVERAGE(AE13:AE19))</f>
        <v>no data</v>
      </c>
      <c r="AF46" s="141" t="e">
        <f t="shared" si="27"/>
        <v>#DIV/0!</v>
      </c>
      <c r="AG46" s="139">
        <f t="shared" si="27"/>
        <v>149.0654761904762</v>
      </c>
      <c r="AH46" s="141" t="e">
        <f t="shared" si="27"/>
        <v>#DIV/0!</v>
      </c>
      <c r="AI46" s="141">
        <f t="shared" si="27"/>
        <v>1</v>
      </c>
      <c r="AJ46" s="141" t="e">
        <f t="shared" si="27"/>
        <v>#DIV/0!</v>
      </c>
      <c r="AK46" s="142" t="str">
        <f>IF(AK13=0,"no data",SUM(AK13:AK19))</f>
        <v>no data</v>
      </c>
      <c r="AL46" s="143" t="str">
        <f>IF(AL13=0,"no data", AVERAGE(AL13:AL19))</f>
        <v>no data</v>
      </c>
      <c r="AM46" s="140" t="e">
        <f>AK46*AL46</f>
        <v>#VALUE!</v>
      </c>
      <c r="AN46" s="140" t="str">
        <f>IF(AN13=0,"no data", SUM(AN13:AN19))</f>
        <v>no data</v>
      </c>
      <c r="AO46" s="142" t="str">
        <f>IF(AO13=0,"no data",AVERAGE(AO13:AO19))</f>
        <v>no data</v>
      </c>
      <c r="AP46" s="140" t="e">
        <f>AN46*AO46</f>
        <v>#VALUE!</v>
      </c>
      <c r="AQ46" s="144" t="e">
        <f>IF(AQ13=0,"no data", AVERAGE(AQ13:AQ19))</f>
        <v>#DIV/0!</v>
      </c>
      <c r="AR46" s="135"/>
      <c r="AS46" s="136"/>
      <c r="AX46">
        <f>3413/12465</f>
        <v>0.27380665864420378</v>
      </c>
      <c r="BA46" s="113"/>
      <c r="BC46" s="114"/>
      <c r="BR46" s="5"/>
      <c r="BS46" s="5"/>
    </row>
    <row r="47" spans="1:72">
      <c r="A47" s="145"/>
      <c r="B47" s="127" t="s">
        <v>314</v>
      </c>
      <c r="C47" s="140">
        <f>IF(C20=0,"no data", AVERAGE(C20:C26))</f>
        <v>78.938571428571422</v>
      </c>
      <c r="D47" s="138">
        <f>IF(D20=0,"no data", AVERAGE(D20:D26))</f>
        <v>0.61445714285714281</v>
      </c>
      <c r="E47" s="128">
        <f>IF(E20=0,"no data",AVERAGE(E20:E26))</f>
        <v>70.52428571428571</v>
      </c>
      <c r="F47" s="140">
        <f>IF(F20=0,"no data", AVERAGE(F20:F26))</f>
        <v>91.342857142857142</v>
      </c>
      <c r="G47" s="140">
        <f>IF(G20=0,"no data", AVERAGE(G20:G26))</f>
        <v>69.521428571428572</v>
      </c>
      <c r="H47" s="137">
        <f>SUM(H20:H26)+INT(SUM(I20:I26)/60)</f>
        <v>0</v>
      </c>
      <c r="I47" s="137">
        <f>SUM(I20:I26)-INT(SUM(I26:I26)/60)*60</f>
        <v>0</v>
      </c>
      <c r="J47" s="137">
        <f>SUM(J20:J26)+INT(SUM(K20:K26)/60)</f>
        <v>0</v>
      </c>
      <c r="K47" s="137">
        <f>SUM(K20:K26)-INT(SUM(K20:K26)/60)*60</f>
        <v>0</v>
      </c>
      <c r="L47" s="137">
        <f>SUM(L20:L26)+INT(SUM(M20:M26)/60)</f>
        <v>168</v>
      </c>
      <c r="M47" s="137">
        <f>SUM(M20:M26)-INT(SUM(M20:M26)/60)*60</f>
        <v>0</v>
      </c>
      <c r="N47" s="137">
        <f>SUM(N20:N26)+INT(SUM(O20:O26)/60)</f>
        <v>168</v>
      </c>
      <c r="O47" s="137">
        <f>SUM(O20:O26)-INT(SUM(O20:O26)/60)*60</f>
        <v>0</v>
      </c>
      <c r="P47" s="137">
        <f>SUM(P20:P26)+INT(SUM(Q20:Q26)/60)</f>
        <v>0</v>
      </c>
      <c r="Q47" s="137">
        <f>SUM(Q20:Q26)-INT(SUM(Q20:Q26)/60)*60</f>
        <v>0</v>
      </c>
      <c r="R47" s="139">
        <f>IF(R20=0,"no data", AVERAGE(R20:R26))</f>
        <v>3605.7142857142858</v>
      </c>
      <c r="S47" s="139">
        <f>IF(S20=0,"no data", AVERAGE(S20:S26))</f>
        <v>3536.7142857142858</v>
      </c>
      <c r="T47" s="139" t="str">
        <f>IF(T20=0,"no data", AVERAGE(T20:T26))</f>
        <v>no data</v>
      </c>
      <c r="U47" s="146" t="str">
        <f>IF(U20=0,"no data", SUM(U20:U26))</f>
        <v>no data</v>
      </c>
      <c r="V47" s="146" t="str">
        <f>IF(V20=0,"no data", SUM(V20:V26))</f>
        <v>no data</v>
      </c>
      <c r="W47" s="146">
        <f>IF(W20=0,"no data", AVERAGE(W20:W26))</f>
        <v>40</v>
      </c>
      <c r="X47" s="140" t="str">
        <f>IF(AND(X20=0,X21=0,X22=0,X23=0,X24=0,X25=0,X26=0),"No outage",SUM(X20:X26))</f>
        <v>No outage</v>
      </c>
      <c r="Y47" s="140">
        <f>IF(AND(Y20=0,Y21=0,Y22=0,Y23=0,Y24=0,Y25=0,Y26=0),"No outage",SUM(Y20:Y26))</f>
        <v>280</v>
      </c>
      <c r="Z47" s="146" t="str">
        <f>IF(Z20=0,"no data", AVERAGE(Z20:Z26))</f>
        <v>no data</v>
      </c>
      <c r="AA47" s="140">
        <f>IF(AND(AA20=0,AA21=0,AA22=0,AA23=0,AA24=0,AA25=0,AA26=0),"No outage",SUM(AA20:AA26))</f>
        <v>420</v>
      </c>
      <c r="AB47" s="140" t="str">
        <f>IF(AB20=0,"no data", AVERAGE(AB20:AB26))</f>
        <v>no data</v>
      </c>
      <c r="AC47" s="140">
        <f>IF(AC20=0,"no data", SUM(AC20:AC26))</f>
        <v>43</v>
      </c>
      <c r="AD47" s="146" t="str">
        <f>IF(AD20=0,"no data", SUM(AD20:AD26))</f>
        <v>no data</v>
      </c>
      <c r="AE47" s="140" t="str">
        <f t="shared" ref="AE47:AJ47" si="28">IF(AE20=0,"no data", AVERAGE(AE20:AE26))</f>
        <v>no data</v>
      </c>
      <c r="AF47" s="141" t="e">
        <f t="shared" si="28"/>
        <v>#DIV/0!</v>
      </c>
      <c r="AG47" s="140">
        <f t="shared" si="28"/>
        <v>150.23809523809524</v>
      </c>
      <c r="AH47" s="141" t="e">
        <f t="shared" si="28"/>
        <v>#DIV/0!</v>
      </c>
      <c r="AI47" s="141">
        <f t="shared" si="28"/>
        <v>1</v>
      </c>
      <c r="AJ47" s="141" t="e">
        <f t="shared" si="28"/>
        <v>#DIV/0!</v>
      </c>
      <c r="AK47" s="140" t="str">
        <f>IF(AK20=0,"no data", SUM(AK20:AK26))</f>
        <v>no data</v>
      </c>
      <c r="AL47" s="140" t="str">
        <f>IF(AL20=0,"no data", AVERAGE(AL20:AL26))</f>
        <v>no data</v>
      </c>
      <c r="AM47" s="140" t="e">
        <f>AK47*AL47</f>
        <v>#VALUE!</v>
      </c>
      <c r="AN47" s="140" t="str">
        <f>IF(AN20=0,"no data", SUM(AN20:AN25))</f>
        <v>no data</v>
      </c>
      <c r="AO47" s="140" t="str">
        <f>IF(AO20=0,"no data", AVERAGE(AO20:AO25))</f>
        <v>no data</v>
      </c>
      <c r="AP47" s="140" t="e">
        <f>AN47*AO47</f>
        <v>#VALUE!</v>
      </c>
      <c r="AQ47" s="144" t="e">
        <f>IF(AQ20=0,"no data", AVERAGE(AQ20:AQ26))</f>
        <v>#DIV/0!</v>
      </c>
      <c r="AR47" s="135"/>
      <c r="AS47" s="136"/>
      <c r="AT47" s="145"/>
      <c r="AU47" s="145"/>
      <c r="AV47" s="145"/>
      <c r="AW47" s="145">
        <f>1440-600</f>
        <v>840</v>
      </c>
      <c r="AX47" s="145">
        <f>3413/12796</f>
        <v>0.26672397624257582</v>
      </c>
      <c r="AY47" s="145"/>
      <c r="AZ47" s="145"/>
      <c r="BA47" s="113"/>
      <c r="BB47" s="145"/>
      <c r="BC47" s="114"/>
      <c r="BD47" s="145"/>
      <c r="BE47" s="145"/>
      <c r="BF47" s="145"/>
      <c r="BG47" s="145"/>
      <c r="BR47" s="5"/>
      <c r="BS47" s="5"/>
    </row>
    <row r="48" spans="1:72">
      <c r="B48" s="127" t="s">
        <v>315</v>
      </c>
      <c r="C48" s="140">
        <f>IF(C21=0,"no data", AVERAGE(C27:C33))</f>
        <v>77.875714285714281</v>
      </c>
      <c r="D48" s="138">
        <f>IF(D21=0,"no data", AVERAGE(D27:D33))</f>
        <v>0.62485714285714289</v>
      </c>
      <c r="E48" s="128">
        <f>IF(E20=0,"no data",AVERAGE(E20:E26))</f>
        <v>70.52428571428571</v>
      </c>
      <c r="F48" s="140">
        <f>IF(F21=0,"no data", AVERAGE(F27:F33))</f>
        <v>90.608571428571423</v>
      </c>
      <c r="G48" s="140">
        <f>IF(G21=0,"no data", AVERAGE(G27:G33))</f>
        <v>68.555714285714288</v>
      </c>
      <c r="H48" s="137">
        <f>SUM(H27:H33)+INT(SUM(I27:I33)/60)</f>
        <v>0</v>
      </c>
      <c r="I48" s="137">
        <f>SUM(I27:I33)-INT(SUM(I27:I33)/60)*60</f>
        <v>0</v>
      </c>
      <c r="J48" s="137">
        <f>SUM(J27:J33)+INT(SUM(K27:K33)/60)</f>
        <v>0</v>
      </c>
      <c r="K48" s="137">
        <f>SUM(K27:K33)-INT(SUM(K27:K33)/60)*60</f>
        <v>0</v>
      </c>
      <c r="L48" s="137">
        <f>SUM(L27:L33)+INT(SUM(M27:M33)/60)</f>
        <v>168</v>
      </c>
      <c r="M48" s="137">
        <f>SUM(M27:M33)-INT(SUM(M27:M33)/60)*60</f>
        <v>0</v>
      </c>
      <c r="N48" s="137">
        <f>SUM(N27:N33)+INT(SUM(O27:O33)/60)</f>
        <v>168</v>
      </c>
      <c r="O48" s="137">
        <f>SUM(O27:O33)-INT(SUM(O27:O33)/60)*60</f>
        <v>0</v>
      </c>
      <c r="P48" s="137">
        <f>SUM(P27:P33)+INT(SUM(Q27:Q33)/60)</f>
        <v>0</v>
      </c>
      <c r="Q48" s="137">
        <f>SUM(Q27:Q33)-INT(SUM(Q27:Q33)/60)*60</f>
        <v>0</v>
      </c>
      <c r="R48" s="139">
        <f t="shared" ref="R48:T49" si="29">IF(R27=0,"no data", AVERAGE(R27:R33))</f>
        <v>3615.2857142857142</v>
      </c>
      <c r="S48" s="139">
        <f t="shared" si="29"/>
        <v>3556.8571428571427</v>
      </c>
      <c r="T48" s="139" t="str">
        <f t="shared" si="29"/>
        <v>no data</v>
      </c>
      <c r="U48" s="139" t="str">
        <f>IF(U27=0,"no data", SUM(U27:U33))</f>
        <v>no data</v>
      </c>
      <c r="V48" s="139" t="str">
        <f>IF(V27=0,"no data", SUM(V27:V33))</f>
        <v>no data</v>
      </c>
      <c r="W48" s="146">
        <f>IF(W27=0,"no data", AVERAGE(W27:W33))</f>
        <v>40</v>
      </c>
      <c r="X48" s="140" t="str">
        <f>IF(AND(X27=0,X28=0,X29=0,X30=0,X31=0,X32=0,X33=0),"No outage",SUM(X27:X33))</f>
        <v>No outage</v>
      </c>
      <c r="Y48" s="140">
        <f>IF(AND(Y27=0,Y28=0,Y29=0,Y30=0,Y31=0,Y32=0,Y33=0),"No outage",SUM(Y27:Y33))</f>
        <v>280</v>
      </c>
      <c r="Z48" s="146" t="str">
        <f>IF(Z27=0,"no data", AVERAGE(Z27:Z33))</f>
        <v>no data</v>
      </c>
      <c r="AA48" s="140">
        <f>IF(AND(AA27=0,AA28=0,AA29=0,AA30=0,AA31=0,AA32=0,AA33=0),"No outage",SUM(AA27:AA33))</f>
        <v>420</v>
      </c>
      <c r="AB48" s="140" t="str">
        <f>IF(AB27=0,"no data", AVERAGE(AB27:AB33))</f>
        <v>no data</v>
      </c>
      <c r="AC48" s="139">
        <f>IF(AC27=0,"no data", SUM(AC27:AC33))</f>
        <v>38</v>
      </c>
      <c r="AD48" s="139" t="str">
        <f>IF(AD27=0,"no data", SUM(AD27:AD33))</f>
        <v>no data</v>
      </c>
      <c r="AE48" s="146" t="str">
        <f t="shared" ref="AE48:AJ49" si="30">IF(AE27=0,"no data", AVERAGE(AE27:AE33))</f>
        <v>no data</v>
      </c>
      <c r="AF48" s="138" t="e">
        <f t="shared" si="30"/>
        <v>#DIV/0!</v>
      </c>
      <c r="AG48" s="140">
        <f t="shared" si="30"/>
        <v>150.63690476190476</v>
      </c>
      <c r="AH48" s="138" t="e">
        <f t="shared" si="30"/>
        <v>#DIV/0!</v>
      </c>
      <c r="AI48" s="138">
        <f t="shared" si="30"/>
        <v>1</v>
      </c>
      <c r="AJ48" s="138" t="e">
        <f t="shared" si="30"/>
        <v>#DIV/0!</v>
      </c>
      <c r="AK48" s="139" t="str">
        <f>IF(AK27=0,"no data", SUM(AK27:AK33))</f>
        <v>no data</v>
      </c>
      <c r="AL48" s="140" t="str">
        <f>IF(AL27=0,"no data", AVERAGE(AL27:AL33))</f>
        <v>no data</v>
      </c>
      <c r="AM48" s="140" t="e">
        <f>AK48*AL48</f>
        <v>#VALUE!</v>
      </c>
      <c r="AN48" s="140" t="str">
        <f>IF(AN27=0,"no data", SUM(AN27:AN33))</f>
        <v>no data</v>
      </c>
      <c r="AO48" s="140" t="str">
        <f>IF(AO27=0,"no data", AVERAGE(AO27:AO33))</f>
        <v>no data</v>
      </c>
      <c r="AP48" s="140" t="e">
        <f>AN48*AO48</f>
        <v>#VALUE!</v>
      </c>
      <c r="AQ48" s="144" t="e">
        <f>IF(AQ27=0,"no data", AVERAGE(AQ27:AQ33))</f>
        <v>#DIV/0!</v>
      </c>
      <c r="AR48" s="135"/>
      <c r="AS48" s="136"/>
      <c r="BA48" s="113"/>
      <c r="BC48" s="114"/>
      <c r="BR48" s="5"/>
      <c r="BS48" s="5"/>
    </row>
    <row r="49" spans="2:71">
      <c r="B49" s="127" t="s">
        <v>316</v>
      </c>
      <c r="C49" s="140">
        <f>IF(C22=0,"no data", AVERAGE(C28:C34))</f>
        <v>77.8</v>
      </c>
      <c r="D49" s="138">
        <f>IF(D22=0,"no data", AVERAGE(D28:D34))</f>
        <v>0.62297142857142851</v>
      </c>
      <c r="E49" s="128">
        <f>IF(E21=0,"no data",AVERAGE(E21:E27))</f>
        <v>70.155714285714296</v>
      </c>
      <c r="F49" s="140">
        <f>IF(F22=0,"no data", AVERAGE(F28:F34))</f>
        <v>90.571428571428569</v>
      </c>
      <c r="G49" s="140">
        <f>IF(G22=0,"no data", AVERAGE(G28:G34))</f>
        <v>68.428571428571431</v>
      </c>
      <c r="H49" s="137">
        <f>SUM(H28:H34)+INT(SUM(I28:I34)/60)</f>
        <v>0</v>
      </c>
      <c r="I49" s="137">
        <f>SUM(I28:I34)-INT(SUM(I28:I34)/60)*60</f>
        <v>0</v>
      </c>
      <c r="J49" s="137">
        <f>SUM(J28:J34)+INT(SUM(K28:K34)/60)</f>
        <v>0</v>
      </c>
      <c r="K49" s="137">
        <f>SUM(K28:K34)-INT(SUM(K28:K34)/60)*60</f>
        <v>0</v>
      </c>
      <c r="L49" s="137">
        <f>SUM(L28:L34)+INT(SUM(M28:M34)/60)</f>
        <v>168</v>
      </c>
      <c r="M49" s="137">
        <f>SUM(M28:M34)-INT(SUM(M28:M34)/60)*60</f>
        <v>0</v>
      </c>
      <c r="N49" s="137">
        <f>SUM(N28:N34)+INT(SUM(O28:O34)/60)</f>
        <v>168</v>
      </c>
      <c r="O49" s="137">
        <f>SUM(O28:O34)-INT(SUM(O28:O34)/60)*60</f>
        <v>0</v>
      </c>
      <c r="P49" s="137">
        <f>SUM(P28:P34)+INT(SUM(Q28:Q34)/60)</f>
        <v>0</v>
      </c>
      <c r="Q49" s="137">
        <f>SUM(Q28:Q34)-INT(SUM(Q28:Q34)/60)*60</f>
        <v>0</v>
      </c>
      <c r="R49" s="139">
        <f t="shared" si="29"/>
        <v>3616.4285714285716</v>
      </c>
      <c r="S49" s="139">
        <f t="shared" si="29"/>
        <v>3558.5714285714284</v>
      </c>
      <c r="T49" s="139" t="str">
        <f t="shared" si="29"/>
        <v>no data</v>
      </c>
      <c r="U49" s="139" t="str">
        <f>IF(U28=0,"no data", SUM(U28:U34))</f>
        <v>no data</v>
      </c>
      <c r="V49" s="139" t="str">
        <f>IF(V28=0,"no data", SUM(V28:V34))</f>
        <v>no data</v>
      </c>
      <c r="W49" s="146">
        <f>IF(W28=0,"no data", AVERAGE(W28:W34))</f>
        <v>40</v>
      </c>
      <c r="X49" s="140" t="str">
        <f>IF(AND(X28=0,X29=0,X30=0,X31=0,X32=0,X33=0,X34=0),"No outage",SUM(X28:X34))</f>
        <v>No outage</v>
      </c>
      <c r="Y49" s="140">
        <f>IF(AND(Y28=0,Y29=0,Y30=0,Y31=0,Y32=0,Y33=0,Y34=0),"No outage",SUM(Y28:Y34))</f>
        <v>280</v>
      </c>
      <c r="Z49" s="146" t="str">
        <f>IF(Z28=0,"no data", AVERAGE(Z28:Z34))</f>
        <v>no data</v>
      </c>
      <c r="AA49" s="140">
        <f>IF(AND(AA28=0,AA29=0,AA30=0,AA31=0,AA32=0,AA33=0,AA34=0),"No outage",SUM(AA28:AA34))</f>
        <v>420</v>
      </c>
      <c r="AB49" s="140" t="str">
        <f>IF(AB28=0,"no data", AVERAGE(AB28:AB34))</f>
        <v>no data</v>
      </c>
      <c r="AC49" s="139">
        <f>IF(AC28=0,"no data", SUM(AC28:AC34))</f>
        <v>38</v>
      </c>
      <c r="AD49" s="139" t="str">
        <f>IF(AD28=0,"no data", SUM(AD28:AD34))</f>
        <v>no data</v>
      </c>
      <c r="AE49" s="146" t="str">
        <f t="shared" si="30"/>
        <v>no data</v>
      </c>
      <c r="AF49" s="138" t="e">
        <f t="shared" si="30"/>
        <v>#DIV/0!</v>
      </c>
      <c r="AG49" s="140">
        <f t="shared" si="30"/>
        <v>150.68452380952382</v>
      </c>
      <c r="AH49" s="138" t="e">
        <f t="shared" si="30"/>
        <v>#DIV/0!</v>
      </c>
      <c r="AI49" s="138">
        <f t="shared" si="30"/>
        <v>1</v>
      </c>
      <c r="AJ49" s="138" t="e">
        <f t="shared" si="30"/>
        <v>#DIV/0!</v>
      </c>
      <c r="AK49" s="139" t="str">
        <f>IF(AK28=0,"no data", SUM(AK28:AK34))</f>
        <v>no data</v>
      </c>
      <c r="AL49" s="140" t="str">
        <f>IF(AL28=0,"no data", AVERAGE(AL28:AL34))</f>
        <v>no data</v>
      </c>
      <c r="AM49" s="140" t="e">
        <f>AK49*AL49</f>
        <v>#VALUE!</v>
      </c>
      <c r="AN49" s="140" t="str">
        <f>IF(AN28=0,"no data", SUM(AN28:AN34))</f>
        <v>no data</v>
      </c>
      <c r="AO49" s="140" t="str">
        <f>IF(AO28=0,"no data", AVERAGE(AO28:AO34))</f>
        <v>no data</v>
      </c>
      <c r="AP49" s="140" t="e">
        <f>AN49*AO49</f>
        <v>#VALUE!</v>
      </c>
      <c r="AQ49" s="144" t="e">
        <f>IF(AQ28=0,"no data", AVERAGE(AQ28:AQ34))</f>
        <v>#DIV/0!</v>
      </c>
      <c r="AR49" s="135"/>
      <c r="AS49" s="136"/>
      <c r="BA49" s="113"/>
      <c r="BC49" s="114"/>
      <c r="BR49" s="5"/>
      <c r="BS49" s="5"/>
    </row>
    <row r="50" spans="2:71">
      <c r="B50" s="147"/>
      <c r="C50" s="148"/>
      <c r="D50" s="148"/>
      <c r="E50" s="148"/>
      <c r="F50" s="148"/>
      <c r="G50" s="149"/>
      <c r="H50" s="149"/>
      <c r="I50" s="149"/>
      <c r="J50" s="149"/>
      <c r="K50" s="150"/>
      <c r="L50" s="150"/>
      <c r="M50" s="150"/>
      <c r="N50" s="150"/>
      <c r="O50" s="151"/>
      <c r="P50" s="151"/>
      <c r="Q50" s="148"/>
      <c r="R50" s="148"/>
      <c r="S50" s="148"/>
      <c r="T50" s="148"/>
      <c r="U50" s="148"/>
      <c r="V50" s="148"/>
      <c r="W50" s="148"/>
      <c r="X50" s="148"/>
      <c r="Y50" s="148"/>
      <c r="Z50" s="148"/>
      <c r="AA50" s="148"/>
      <c r="AB50" s="148"/>
      <c r="AC50" s="151"/>
      <c r="AD50" s="151"/>
      <c r="AE50" s="148"/>
      <c r="AF50" s="151"/>
      <c r="AG50" s="151"/>
      <c r="AH50" s="148"/>
      <c r="AI50" s="148"/>
      <c r="AJ50" s="148"/>
      <c r="AK50" s="148"/>
      <c r="AL50" s="148"/>
      <c r="AM50" s="148"/>
      <c r="AQ50" s="126"/>
      <c r="AR50" s="126"/>
      <c r="AS50" s="126"/>
      <c r="AT50" s="126"/>
      <c r="BA50" s="113"/>
      <c r="BC50" s="114"/>
      <c r="BR50" s="5"/>
      <c r="BS50" s="5"/>
    </row>
    <row r="51" spans="2:71" ht="14.95" thickBot="1">
      <c r="B51" s="147"/>
      <c r="C51" s="148"/>
      <c r="D51" s="148"/>
      <c r="E51" s="148"/>
      <c r="F51" s="148"/>
      <c r="G51" s="149"/>
      <c r="H51" s="149"/>
      <c r="I51" s="149"/>
      <c r="J51" s="149"/>
      <c r="K51" s="150"/>
      <c r="L51" s="150"/>
      <c r="M51" s="150"/>
      <c r="N51" s="150"/>
      <c r="O51" s="151"/>
      <c r="P51" s="151"/>
      <c r="Q51" s="148"/>
      <c r="R51" s="148"/>
      <c r="S51" s="148"/>
      <c r="T51" s="148"/>
      <c r="U51" s="148"/>
      <c r="V51" s="148"/>
      <c r="W51" s="148"/>
      <c r="X51" s="148"/>
      <c r="Y51" s="148"/>
      <c r="Z51" s="148"/>
      <c r="AA51" s="148"/>
      <c r="AB51" s="148"/>
      <c r="AC51" s="151"/>
      <c r="AD51" s="151"/>
      <c r="AE51" s="148"/>
      <c r="AF51" s="151"/>
      <c r="AG51" s="151"/>
      <c r="AH51" s="148"/>
      <c r="AI51" s="148"/>
      <c r="AJ51" s="148"/>
      <c r="AK51" s="148"/>
      <c r="AL51" s="148"/>
      <c r="AM51" s="148"/>
      <c r="AQ51" s="126"/>
      <c r="AR51" s="126"/>
      <c r="AS51" s="126"/>
      <c r="AT51" s="126"/>
      <c r="BA51" s="113"/>
      <c r="BC51" s="114"/>
      <c r="BO51">
        <f>24*14</f>
        <v>336</v>
      </c>
      <c r="BR51" s="5"/>
      <c r="BS51" s="5"/>
    </row>
    <row r="52" spans="2:71" ht="16.3" thickTop="1">
      <c r="B52" s="152" t="s">
        <v>121</v>
      </c>
      <c r="C52" s="420" t="s">
        <v>122</v>
      </c>
      <c r="D52" s="421"/>
      <c r="E52" s="421"/>
      <c r="F52" s="421"/>
      <c r="G52" s="421"/>
      <c r="H52" s="421"/>
      <c r="I52" s="421"/>
      <c r="J52" s="421"/>
      <c r="K52" s="421"/>
      <c r="L52" s="421"/>
      <c r="M52" s="421"/>
      <c r="N52" s="421"/>
      <c r="O52" s="421"/>
      <c r="P52" s="421"/>
      <c r="Q52" s="421"/>
      <c r="R52" s="421"/>
      <c r="S52" s="421"/>
      <c r="T52" s="421"/>
      <c r="U52" s="421"/>
      <c r="V52" s="421"/>
      <c r="W52" s="421"/>
      <c r="X52" s="421"/>
      <c r="Y52" s="421"/>
      <c r="Z52" s="421"/>
      <c r="AA52" s="421"/>
      <c r="AB52" s="421"/>
      <c r="AC52" s="421"/>
      <c r="AD52" s="421"/>
      <c r="AE52" s="422"/>
      <c r="AF52" s="151"/>
      <c r="AG52" s="151"/>
      <c r="AH52" s="148"/>
      <c r="AI52" s="148"/>
      <c r="AJ52" s="148"/>
      <c r="AK52" s="148"/>
      <c r="AL52" s="148"/>
      <c r="AM52" s="148"/>
      <c r="AQ52" s="126"/>
      <c r="AR52" s="126"/>
      <c r="AS52" s="126"/>
      <c r="AT52" s="126"/>
      <c r="BA52" s="113"/>
      <c r="BO52">
        <f>20*21</f>
        <v>420</v>
      </c>
      <c r="BR52" s="5"/>
      <c r="BS52" s="5"/>
    </row>
    <row r="53" spans="2:71" ht="15.65">
      <c r="B53" s="153">
        <v>43739</v>
      </c>
      <c r="C53" s="403" t="s">
        <v>317</v>
      </c>
      <c r="D53" s="404"/>
      <c r="E53" s="404"/>
      <c r="F53" s="404"/>
      <c r="G53" s="404"/>
      <c r="H53" s="404"/>
      <c r="I53" s="404"/>
      <c r="J53" s="404"/>
      <c r="K53" s="404"/>
      <c r="L53" s="404"/>
      <c r="M53" s="404"/>
      <c r="N53" s="404"/>
      <c r="O53" s="404"/>
      <c r="P53" s="404"/>
      <c r="Q53" s="404"/>
      <c r="R53" s="404"/>
      <c r="S53" s="404"/>
      <c r="T53" s="404"/>
      <c r="U53" s="404"/>
      <c r="V53" s="404"/>
      <c r="W53" s="404"/>
      <c r="X53" s="404"/>
      <c r="Y53" s="404"/>
      <c r="Z53" s="404"/>
      <c r="AA53" s="404"/>
      <c r="AB53" s="404"/>
      <c r="AC53" s="404"/>
      <c r="AD53" s="404"/>
      <c r="AE53" s="405"/>
      <c r="AF53" s="151"/>
      <c r="AG53" s="151"/>
      <c r="AH53" s="148"/>
      <c r="AI53" s="148"/>
      <c r="AJ53" s="148"/>
      <c r="AK53" s="148"/>
      <c r="AL53" s="148"/>
      <c r="AM53" s="148"/>
      <c r="AQ53" s="126"/>
      <c r="AR53" s="126"/>
      <c r="AS53" s="126"/>
      <c r="AT53" s="126"/>
      <c r="BA53" s="113"/>
      <c r="BO53">
        <f>24*15</f>
        <v>360</v>
      </c>
      <c r="BR53" s="5"/>
      <c r="BS53" s="5"/>
    </row>
    <row r="54" spans="2:71" ht="15.65">
      <c r="B54" s="153">
        <v>43740</v>
      </c>
      <c r="C54" s="403" t="s">
        <v>142</v>
      </c>
      <c r="D54" s="404"/>
      <c r="E54" s="404"/>
      <c r="F54" s="404"/>
      <c r="G54" s="404"/>
      <c r="H54" s="404"/>
      <c r="I54" s="404"/>
      <c r="J54" s="404"/>
      <c r="K54" s="404"/>
      <c r="L54" s="404"/>
      <c r="M54" s="404"/>
      <c r="N54" s="404"/>
      <c r="O54" s="404"/>
      <c r="P54" s="404"/>
      <c r="Q54" s="404"/>
      <c r="R54" s="404"/>
      <c r="S54" s="404"/>
      <c r="T54" s="404"/>
      <c r="U54" s="404"/>
      <c r="V54" s="404"/>
      <c r="W54" s="404"/>
      <c r="X54" s="404"/>
      <c r="Y54" s="404"/>
      <c r="Z54" s="404"/>
      <c r="AA54" s="404"/>
      <c r="AB54" s="404"/>
      <c r="AC54" s="404"/>
      <c r="AD54" s="404"/>
      <c r="AE54" s="405"/>
      <c r="AF54" s="151"/>
      <c r="AG54" s="151"/>
      <c r="AH54" s="148"/>
      <c r="AI54" s="148"/>
      <c r="AJ54" s="148"/>
      <c r="AK54" s="148"/>
      <c r="AL54" s="148"/>
      <c r="AM54" s="148"/>
      <c r="AQ54" s="126"/>
      <c r="AR54" s="126"/>
      <c r="AS54" s="126"/>
      <c r="AT54" s="126"/>
      <c r="BA54" s="113"/>
      <c r="BO54">
        <f>SUM(BO51:BO53)</f>
        <v>1116</v>
      </c>
      <c r="BR54" s="5"/>
      <c r="BS54" s="5"/>
    </row>
    <row r="55" spans="2:71" ht="15.65">
      <c r="B55" s="153">
        <v>43741</v>
      </c>
      <c r="C55" s="403" t="s">
        <v>142</v>
      </c>
      <c r="D55" s="404"/>
      <c r="E55" s="404"/>
      <c r="F55" s="404"/>
      <c r="G55" s="404"/>
      <c r="H55" s="404"/>
      <c r="I55" s="404"/>
      <c r="J55" s="404"/>
      <c r="K55" s="404"/>
      <c r="L55" s="404"/>
      <c r="M55" s="404"/>
      <c r="N55" s="404"/>
      <c r="O55" s="404"/>
      <c r="P55" s="404"/>
      <c r="Q55" s="404"/>
      <c r="R55" s="404"/>
      <c r="S55" s="404"/>
      <c r="T55" s="404"/>
      <c r="U55" s="404"/>
      <c r="V55" s="404"/>
      <c r="W55" s="404"/>
      <c r="X55" s="404"/>
      <c r="Y55" s="404"/>
      <c r="Z55" s="404"/>
      <c r="AA55" s="404"/>
      <c r="AB55" s="404"/>
      <c r="AC55" s="404"/>
      <c r="AD55" s="404"/>
      <c r="AE55" s="405"/>
      <c r="AF55" s="151"/>
      <c r="AG55" s="151"/>
      <c r="AH55" s="148"/>
      <c r="AI55" s="148"/>
      <c r="AJ55" s="148"/>
      <c r="AK55" s="148"/>
      <c r="AL55" s="148"/>
      <c r="AM55" s="148"/>
      <c r="AQ55" s="126"/>
      <c r="AR55" s="126"/>
      <c r="AS55" s="126"/>
      <c r="AT55" s="126"/>
      <c r="BA55" s="113"/>
      <c r="BP55">
        <f>BO54/50</f>
        <v>22.32</v>
      </c>
      <c r="BR55" s="5"/>
      <c r="BS55" s="5"/>
    </row>
    <row r="56" spans="2:71" ht="15.65">
      <c r="B56" s="153">
        <v>43742</v>
      </c>
      <c r="C56" s="403" t="s">
        <v>142</v>
      </c>
      <c r="D56" s="404"/>
      <c r="E56" s="404"/>
      <c r="F56" s="404"/>
      <c r="G56" s="404"/>
      <c r="H56" s="404"/>
      <c r="I56" s="404"/>
      <c r="J56" s="404"/>
      <c r="K56" s="404"/>
      <c r="L56" s="404"/>
      <c r="M56" s="404"/>
      <c r="N56" s="404"/>
      <c r="O56" s="404"/>
      <c r="P56" s="404"/>
      <c r="Q56" s="404"/>
      <c r="R56" s="404"/>
      <c r="S56" s="404"/>
      <c r="T56" s="404"/>
      <c r="U56" s="404"/>
      <c r="V56" s="404"/>
      <c r="W56" s="404"/>
      <c r="X56" s="404"/>
      <c r="Y56" s="404"/>
      <c r="Z56" s="404"/>
      <c r="AA56" s="404"/>
      <c r="AB56" s="404"/>
      <c r="AC56" s="404"/>
      <c r="AD56" s="404"/>
      <c r="AE56" s="405"/>
      <c r="AF56" s="151"/>
      <c r="AG56" s="151"/>
      <c r="AH56" s="148"/>
      <c r="AI56" s="148"/>
      <c r="AJ56" s="148"/>
      <c r="AK56" s="148"/>
      <c r="AL56" s="148"/>
      <c r="AM56" s="148"/>
      <c r="AQ56" s="126"/>
      <c r="AR56" s="126"/>
      <c r="AS56" s="126"/>
      <c r="AT56" s="126"/>
      <c r="BA56" s="113"/>
      <c r="BR56" s="5"/>
      <c r="BS56" s="5"/>
    </row>
    <row r="57" spans="2:71" ht="15.65">
      <c r="B57" s="153">
        <v>43743</v>
      </c>
      <c r="C57" s="403" t="s">
        <v>142</v>
      </c>
      <c r="D57" s="404"/>
      <c r="E57" s="404"/>
      <c r="F57" s="404"/>
      <c r="G57" s="404"/>
      <c r="H57" s="404"/>
      <c r="I57" s="404"/>
      <c r="J57" s="404"/>
      <c r="K57" s="404"/>
      <c r="L57" s="404"/>
      <c r="M57" s="404"/>
      <c r="N57" s="404"/>
      <c r="O57" s="404"/>
      <c r="P57" s="404"/>
      <c r="Q57" s="404"/>
      <c r="R57" s="404"/>
      <c r="S57" s="404"/>
      <c r="T57" s="404"/>
      <c r="U57" s="404"/>
      <c r="V57" s="404"/>
      <c r="W57" s="404"/>
      <c r="X57" s="404"/>
      <c r="Y57" s="404"/>
      <c r="Z57" s="404"/>
      <c r="AA57" s="404"/>
      <c r="AB57" s="404"/>
      <c r="AC57" s="404"/>
      <c r="AD57" s="404"/>
      <c r="AE57" s="405"/>
      <c r="AF57" s="151"/>
      <c r="AG57" s="151"/>
      <c r="AH57" s="148"/>
      <c r="AI57" s="148"/>
      <c r="AJ57" s="148"/>
      <c r="AK57" s="148"/>
      <c r="AL57" s="148"/>
      <c r="AM57" s="148"/>
      <c r="AQ57" s="126"/>
      <c r="AR57" s="126"/>
      <c r="AS57" s="126"/>
      <c r="AT57" s="126"/>
      <c r="BA57" s="113"/>
      <c r="BR57" s="5"/>
      <c r="BS57" s="5"/>
    </row>
    <row r="58" spans="2:71" ht="15.65">
      <c r="B58" s="153">
        <v>43744</v>
      </c>
      <c r="C58" s="403" t="s">
        <v>142</v>
      </c>
      <c r="D58" s="404"/>
      <c r="E58" s="404"/>
      <c r="F58" s="404"/>
      <c r="G58" s="404"/>
      <c r="H58" s="404"/>
      <c r="I58" s="404"/>
      <c r="J58" s="404"/>
      <c r="K58" s="404"/>
      <c r="L58" s="404"/>
      <c r="M58" s="404"/>
      <c r="N58" s="404"/>
      <c r="O58" s="404"/>
      <c r="P58" s="404"/>
      <c r="Q58" s="404"/>
      <c r="R58" s="404"/>
      <c r="S58" s="404"/>
      <c r="T58" s="404"/>
      <c r="U58" s="404"/>
      <c r="V58" s="404"/>
      <c r="W58" s="404"/>
      <c r="X58" s="404"/>
      <c r="Y58" s="404"/>
      <c r="Z58" s="404"/>
      <c r="AA58" s="404"/>
      <c r="AB58" s="404"/>
      <c r="AC58" s="404"/>
      <c r="AD58" s="404"/>
      <c r="AE58" s="405"/>
      <c r="AF58" s="151"/>
      <c r="AG58" s="151"/>
      <c r="AH58" s="148"/>
      <c r="AI58" s="148"/>
      <c r="AJ58" s="148"/>
      <c r="AK58" s="148"/>
      <c r="AL58" s="148"/>
      <c r="AM58" s="148"/>
      <c r="AQ58" s="126"/>
      <c r="AR58" s="126"/>
      <c r="AS58" s="126"/>
      <c r="AT58" s="126"/>
      <c r="BA58" s="113"/>
      <c r="BR58" s="5"/>
      <c r="BS58" s="5"/>
    </row>
    <row r="59" spans="2:71" ht="15.65">
      <c r="B59" s="153">
        <v>43745</v>
      </c>
      <c r="C59" s="403" t="s">
        <v>142</v>
      </c>
      <c r="D59" s="404"/>
      <c r="E59" s="404"/>
      <c r="F59" s="404"/>
      <c r="G59" s="404"/>
      <c r="H59" s="404"/>
      <c r="I59" s="404"/>
      <c r="J59" s="404"/>
      <c r="K59" s="404"/>
      <c r="L59" s="404"/>
      <c r="M59" s="404"/>
      <c r="N59" s="404"/>
      <c r="O59" s="404"/>
      <c r="P59" s="404"/>
      <c r="Q59" s="404"/>
      <c r="R59" s="404"/>
      <c r="S59" s="404"/>
      <c r="T59" s="404"/>
      <c r="U59" s="404"/>
      <c r="V59" s="404"/>
      <c r="W59" s="404"/>
      <c r="X59" s="404"/>
      <c r="Y59" s="404"/>
      <c r="Z59" s="404"/>
      <c r="AA59" s="404"/>
      <c r="AB59" s="404"/>
      <c r="AC59" s="404"/>
      <c r="AD59" s="404"/>
      <c r="AE59" s="405"/>
      <c r="AF59" s="151"/>
      <c r="AG59" s="151"/>
      <c r="AH59" s="148"/>
      <c r="AI59" s="148"/>
      <c r="AJ59" s="148"/>
      <c r="AK59" s="148"/>
      <c r="AL59" s="148"/>
      <c r="AM59" s="148"/>
      <c r="AQ59" s="126"/>
      <c r="AR59" s="126"/>
      <c r="AS59" s="126"/>
      <c r="AT59" s="126"/>
      <c r="BA59" s="113"/>
      <c r="BR59" s="5"/>
      <c r="BS59" s="5"/>
    </row>
    <row r="60" spans="2:71" ht="15.65">
      <c r="B60" s="153">
        <v>43746</v>
      </c>
      <c r="C60" s="403" t="s">
        <v>142</v>
      </c>
      <c r="D60" s="404"/>
      <c r="E60" s="404"/>
      <c r="F60" s="404"/>
      <c r="G60" s="404"/>
      <c r="H60" s="404"/>
      <c r="I60" s="404"/>
      <c r="J60" s="404"/>
      <c r="K60" s="404"/>
      <c r="L60" s="404"/>
      <c r="M60" s="404"/>
      <c r="N60" s="404"/>
      <c r="O60" s="404"/>
      <c r="P60" s="404"/>
      <c r="Q60" s="404"/>
      <c r="R60" s="404"/>
      <c r="S60" s="404"/>
      <c r="T60" s="404"/>
      <c r="U60" s="404"/>
      <c r="V60" s="404"/>
      <c r="W60" s="404"/>
      <c r="X60" s="404"/>
      <c r="Y60" s="404"/>
      <c r="Z60" s="404"/>
      <c r="AA60" s="404"/>
      <c r="AB60" s="404"/>
      <c r="AC60" s="404"/>
      <c r="AD60" s="404"/>
      <c r="AE60" s="405"/>
      <c r="AF60" s="151"/>
      <c r="AG60" s="151"/>
      <c r="AH60" s="148"/>
      <c r="AI60" s="148"/>
      <c r="AJ60" s="148"/>
      <c r="AK60" s="148"/>
      <c r="AL60" s="148"/>
      <c r="AM60" s="148"/>
      <c r="AQ60" s="126"/>
      <c r="AR60" s="126"/>
      <c r="AS60" s="126"/>
      <c r="AT60" s="126"/>
      <c r="BA60" s="113"/>
      <c r="BR60" s="5"/>
      <c r="BS60" s="5"/>
    </row>
    <row r="61" spans="2:71" ht="15.65">
      <c r="B61" s="153">
        <v>43747</v>
      </c>
      <c r="C61" s="403" t="s">
        <v>142</v>
      </c>
      <c r="D61" s="404"/>
      <c r="E61" s="404"/>
      <c r="F61" s="404"/>
      <c r="G61" s="404"/>
      <c r="H61" s="404"/>
      <c r="I61" s="404"/>
      <c r="J61" s="404"/>
      <c r="K61" s="404"/>
      <c r="L61" s="404"/>
      <c r="M61" s="404"/>
      <c r="N61" s="404"/>
      <c r="O61" s="404"/>
      <c r="P61" s="404"/>
      <c r="Q61" s="404"/>
      <c r="R61" s="404"/>
      <c r="S61" s="404"/>
      <c r="T61" s="404"/>
      <c r="U61" s="404"/>
      <c r="V61" s="404"/>
      <c r="W61" s="404"/>
      <c r="X61" s="404"/>
      <c r="Y61" s="404"/>
      <c r="Z61" s="404"/>
      <c r="AA61" s="404"/>
      <c r="AB61" s="404"/>
      <c r="AC61" s="404"/>
      <c r="AD61" s="404"/>
      <c r="AE61" s="405"/>
      <c r="AF61" s="151"/>
      <c r="AG61" s="151"/>
      <c r="AH61" s="148"/>
      <c r="AI61" s="148"/>
      <c r="AJ61" s="148"/>
      <c r="AK61" s="148"/>
      <c r="AL61" s="148"/>
      <c r="AM61" s="148"/>
      <c r="AQ61" s="126"/>
      <c r="AR61" s="126"/>
      <c r="AS61" s="126"/>
      <c r="AT61" s="126"/>
      <c r="BA61" s="113"/>
      <c r="BR61" s="5"/>
      <c r="BS61" s="5"/>
    </row>
    <row r="62" spans="2:71" ht="15.65">
      <c r="B62" s="153">
        <v>43748</v>
      </c>
      <c r="C62" s="403" t="s">
        <v>142</v>
      </c>
      <c r="D62" s="404"/>
      <c r="E62" s="404"/>
      <c r="F62" s="404"/>
      <c r="G62" s="404"/>
      <c r="H62" s="404"/>
      <c r="I62" s="404"/>
      <c r="J62" s="404"/>
      <c r="K62" s="404"/>
      <c r="L62" s="404"/>
      <c r="M62" s="404"/>
      <c r="N62" s="404"/>
      <c r="O62" s="404"/>
      <c r="P62" s="404"/>
      <c r="Q62" s="404"/>
      <c r="R62" s="404"/>
      <c r="S62" s="404"/>
      <c r="T62" s="404"/>
      <c r="U62" s="404"/>
      <c r="V62" s="404"/>
      <c r="W62" s="404"/>
      <c r="X62" s="404"/>
      <c r="Y62" s="404"/>
      <c r="Z62" s="404"/>
      <c r="AA62" s="404"/>
      <c r="AB62" s="404"/>
      <c r="AC62" s="404"/>
      <c r="AD62" s="404"/>
      <c r="AE62" s="405"/>
      <c r="AF62" s="151"/>
      <c r="AG62" s="151"/>
      <c r="AH62" s="148"/>
      <c r="AI62" s="148"/>
      <c r="AJ62" s="148"/>
      <c r="AK62" s="148"/>
      <c r="AL62" s="148"/>
      <c r="AM62" s="148"/>
      <c r="AQ62" s="126"/>
      <c r="AR62" s="126"/>
      <c r="AS62" s="126"/>
      <c r="AT62" s="126"/>
      <c r="BA62" s="113"/>
      <c r="BR62" s="5"/>
      <c r="BS62" s="5"/>
    </row>
    <row r="63" spans="2:71" ht="15.65">
      <c r="B63" s="153">
        <v>43749</v>
      </c>
      <c r="C63" s="403" t="s">
        <v>142</v>
      </c>
      <c r="D63" s="404"/>
      <c r="E63" s="404"/>
      <c r="F63" s="404"/>
      <c r="G63" s="404"/>
      <c r="H63" s="404"/>
      <c r="I63" s="404"/>
      <c r="J63" s="404"/>
      <c r="K63" s="404"/>
      <c r="L63" s="404"/>
      <c r="M63" s="404"/>
      <c r="N63" s="404"/>
      <c r="O63" s="404"/>
      <c r="P63" s="404"/>
      <c r="Q63" s="404"/>
      <c r="R63" s="404"/>
      <c r="S63" s="404"/>
      <c r="T63" s="404"/>
      <c r="U63" s="404"/>
      <c r="V63" s="404"/>
      <c r="W63" s="404"/>
      <c r="X63" s="404"/>
      <c r="Y63" s="404"/>
      <c r="Z63" s="404"/>
      <c r="AA63" s="404"/>
      <c r="AB63" s="404"/>
      <c r="AC63" s="404"/>
      <c r="AD63" s="404"/>
      <c r="AE63" s="405"/>
      <c r="AF63" s="151"/>
      <c r="AG63" s="151"/>
      <c r="AH63" s="148"/>
      <c r="AI63" s="148"/>
      <c r="AJ63" s="148"/>
      <c r="AK63" s="148"/>
      <c r="AL63" s="148"/>
      <c r="AM63" s="148"/>
      <c r="AQ63" s="126"/>
      <c r="AR63" s="126"/>
      <c r="AS63" s="126"/>
      <c r="AT63" s="126"/>
      <c r="BA63" s="113"/>
      <c r="BR63" s="5"/>
      <c r="BS63" s="5"/>
    </row>
    <row r="64" spans="2:71" ht="15.65">
      <c r="B64" s="153">
        <v>43750</v>
      </c>
      <c r="C64" s="403" t="s">
        <v>142</v>
      </c>
      <c r="D64" s="404"/>
      <c r="E64" s="404"/>
      <c r="F64" s="404"/>
      <c r="G64" s="404"/>
      <c r="H64" s="404"/>
      <c r="I64" s="404"/>
      <c r="J64" s="404"/>
      <c r="K64" s="404"/>
      <c r="L64" s="404"/>
      <c r="M64" s="404"/>
      <c r="N64" s="404"/>
      <c r="O64" s="404"/>
      <c r="P64" s="404"/>
      <c r="Q64" s="404"/>
      <c r="R64" s="404"/>
      <c r="S64" s="404"/>
      <c r="T64" s="404"/>
      <c r="U64" s="404"/>
      <c r="V64" s="404"/>
      <c r="W64" s="404"/>
      <c r="X64" s="404"/>
      <c r="Y64" s="404"/>
      <c r="Z64" s="404"/>
      <c r="AA64" s="404"/>
      <c r="AB64" s="404"/>
      <c r="AC64" s="404"/>
      <c r="AD64" s="404"/>
      <c r="AE64" s="405"/>
      <c r="AF64" s="151"/>
      <c r="AG64" s="151"/>
      <c r="AH64" s="148"/>
      <c r="AI64" s="148"/>
      <c r="AJ64" s="148"/>
      <c r="AK64" s="148"/>
      <c r="AL64" s="148"/>
      <c r="AM64" s="148"/>
      <c r="AQ64" s="126"/>
      <c r="AR64" s="126"/>
      <c r="AS64" s="126"/>
      <c r="AT64" s="126"/>
      <c r="BA64" s="113"/>
      <c r="BR64" s="5"/>
      <c r="BS64" s="5"/>
    </row>
    <row r="65" spans="2:71" ht="15.65">
      <c r="B65" s="153">
        <v>43751</v>
      </c>
      <c r="C65" s="403" t="s">
        <v>142</v>
      </c>
      <c r="D65" s="404"/>
      <c r="E65" s="404"/>
      <c r="F65" s="404"/>
      <c r="G65" s="404"/>
      <c r="H65" s="404"/>
      <c r="I65" s="404"/>
      <c r="J65" s="404"/>
      <c r="K65" s="404"/>
      <c r="L65" s="404"/>
      <c r="M65" s="404"/>
      <c r="N65" s="404"/>
      <c r="O65" s="404"/>
      <c r="P65" s="404"/>
      <c r="Q65" s="404"/>
      <c r="R65" s="404"/>
      <c r="S65" s="404"/>
      <c r="T65" s="404"/>
      <c r="U65" s="404"/>
      <c r="V65" s="404"/>
      <c r="W65" s="404"/>
      <c r="X65" s="404"/>
      <c r="Y65" s="404"/>
      <c r="Z65" s="404"/>
      <c r="AA65" s="404"/>
      <c r="AB65" s="404"/>
      <c r="AC65" s="404"/>
      <c r="AD65" s="404"/>
      <c r="AE65" s="405"/>
      <c r="AF65" s="151"/>
      <c r="AG65" s="151"/>
      <c r="AH65" s="148"/>
      <c r="AI65" s="148"/>
      <c r="AJ65" s="148"/>
      <c r="AK65" s="148"/>
      <c r="AL65" s="148"/>
      <c r="AM65" s="148"/>
      <c r="AQ65" s="126"/>
      <c r="AR65" s="126"/>
      <c r="AS65" s="126"/>
      <c r="AT65" s="126"/>
      <c r="BA65" s="113"/>
      <c r="BR65" s="5"/>
      <c r="BS65" s="5"/>
    </row>
    <row r="66" spans="2:71" ht="15.65">
      <c r="B66" s="153">
        <v>43752</v>
      </c>
      <c r="C66" s="403" t="s">
        <v>142</v>
      </c>
      <c r="D66" s="404"/>
      <c r="E66" s="404"/>
      <c r="F66" s="404"/>
      <c r="G66" s="404"/>
      <c r="H66" s="404"/>
      <c r="I66" s="404"/>
      <c r="J66" s="404"/>
      <c r="K66" s="404"/>
      <c r="L66" s="404"/>
      <c r="M66" s="404"/>
      <c r="N66" s="404"/>
      <c r="O66" s="404"/>
      <c r="P66" s="404"/>
      <c r="Q66" s="404"/>
      <c r="R66" s="404"/>
      <c r="S66" s="404"/>
      <c r="T66" s="404"/>
      <c r="U66" s="404"/>
      <c r="V66" s="404"/>
      <c r="W66" s="404"/>
      <c r="X66" s="404"/>
      <c r="Y66" s="404"/>
      <c r="Z66" s="404"/>
      <c r="AA66" s="404"/>
      <c r="AB66" s="404"/>
      <c r="AC66" s="404"/>
      <c r="AD66" s="404"/>
      <c r="AE66" s="405"/>
      <c r="AF66" s="151"/>
      <c r="AG66" s="151"/>
      <c r="AH66" s="148"/>
      <c r="AI66" s="148"/>
      <c r="AJ66" s="148"/>
      <c r="AK66" s="148"/>
      <c r="AL66" s="148"/>
      <c r="AM66" s="148"/>
      <c r="AQ66" s="126"/>
      <c r="AR66" s="126"/>
      <c r="AS66" s="126"/>
      <c r="AT66" s="126"/>
      <c r="BA66" s="113"/>
      <c r="BR66" s="5"/>
      <c r="BS66" s="5"/>
    </row>
    <row r="67" spans="2:71" ht="15.65">
      <c r="B67" s="153">
        <v>43753</v>
      </c>
      <c r="C67" s="403" t="s">
        <v>142</v>
      </c>
      <c r="D67" s="404"/>
      <c r="E67" s="404"/>
      <c r="F67" s="404"/>
      <c r="G67" s="404"/>
      <c r="H67" s="404"/>
      <c r="I67" s="404"/>
      <c r="J67" s="404"/>
      <c r="K67" s="404"/>
      <c r="L67" s="404"/>
      <c r="M67" s="404"/>
      <c r="N67" s="404"/>
      <c r="O67" s="404"/>
      <c r="P67" s="404"/>
      <c r="Q67" s="404"/>
      <c r="R67" s="404"/>
      <c r="S67" s="404"/>
      <c r="T67" s="404"/>
      <c r="U67" s="404"/>
      <c r="V67" s="404"/>
      <c r="W67" s="404"/>
      <c r="X67" s="404"/>
      <c r="Y67" s="404"/>
      <c r="Z67" s="404"/>
      <c r="AA67" s="404"/>
      <c r="AB67" s="404"/>
      <c r="AC67" s="404"/>
      <c r="AD67" s="404"/>
      <c r="AE67" s="405"/>
      <c r="AF67" s="151"/>
      <c r="AG67" s="151"/>
      <c r="AH67" s="148"/>
      <c r="AI67" s="148"/>
      <c r="AJ67" s="148"/>
      <c r="AK67" s="148"/>
      <c r="AL67" s="148"/>
      <c r="AM67" s="148"/>
      <c r="AQ67" s="126"/>
      <c r="AR67" s="126"/>
      <c r="AS67" s="126"/>
      <c r="AT67" s="126"/>
      <c r="BA67" s="113"/>
      <c r="BR67" s="5"/>
      <c r="BS67" s="5"/>
    </row>
    <row r="68" spans="2:71" ht="15.65">
      <c r="B68" s="153">
        <v>43754</v>
      </c>
      <c r="C68" s="403" t="s">
        <v>142</v>
      </c>
      <c r="D68" s="404"/>
      <c r="E68" s="404"/>
      <c r="F68" s="404"/>
      <c r="G68" s="404"/>
      <c r="H68" s="404"/>
      <c r="I68" s="404"/>
      <c r="J68" s="404"/>
      <c r="K68" s="404"/>
      <c r="L68" s="404"/>
      <c r="M68" s="404"/>
      <c r="N68" s="404"/>
      <c r="O68" s="404"/>
      <c r="P68" s="404"/>
      <c r="Q68" s="404"/>
      <c r="R68" s="404"/>
      <c r="S68" s="404"/>
      <c r="T68" s="404"/>
      <c r="U68" s="404"/>
      <c r="V68" s="404"/>
      <c r="W68" s="404"/>
      <c r="X68" s="404"/>
      <c r="Y68" s="404"/>
      <c r="Z68" s="404"/>
      <c r="AA68" s="404"/>
      <c r="AB68" s="404"/>
      <c r="AC68" s="404"/>
      <c r="AD68" s="404"/>
      <c r="AE68" s="405"/>
      <c r="AF68" s="151"/>
      <c r="AG68" s="151"/>
      <c r="AH68" s="148"/>
      <c r="AI68" s="148"/>
      <c r="AJ68" s="148"/>
      <c r="AK68" s="148"/>
      <c r="AL68" s="148"/>
      <c r="AM68" s="148"/>
      <c r="AQ68" s="126"/>
      <c r="AR68" s="126"/>
      <c r="AS68" s="126"/>
      <c r="AT68" s="126"/>
      <c r="BA68" s="113"/>
      <c r="BR68" s="5"/>
      <c r="BS68" s="5"/>
    </row>
    <row r="69" spans="2:71" ht="15.65">
      <c r="B69" s="153">
        <v>43755</v>
      </c>
      <c r="C69" s="403" t="s">
        <v>142</v>
      </c>
      <c r="D69" s="404"/>
      <c r="E69" s="404"/>
      <c r="F69" s="404"/>
      <c r="G69" s="404"/>
      <c r="H69" s="404"/>
      <c r="I69" s="404"/>
      <c r="J69" s="404"/>
      <c r="K69" s="404"/>
      <c r="L69" s="404"/>
      <c r="M69" s="404"/>
      <c r="N69" s="404"/>
      <c r="O69" s="404"/>
      <c r="P69" s="404"/>
      <c r="Q69" s="404"/>
      <c r="R69" s="404"/>
      <c r="S69" s="404"/>
      <c r="T69" s="404"/>
      <c r="U69" s="404"/>
      <c r="V69" s="404"/>
      <c r="W69" s="404"/>
      <c r="X69" s="404"/>
      <c r="Y69" s="404"/>
      <c r="Z69" s="404"/>
      <c r="AA69" s="404"/>
      <c r="AB69" s="404"/>
      <c r="AC69" s="404"/>
      <c r="AD69" s="404"/>
      <c r="AE69" s="405"/>
      <c r="AF69" s="151"/>
      <c r="AG69" s="151"/>
      <c r="AH69" s="148"/>
      <c r="AI69" s="148"/>
      <c r="AJ69" s="148"/>
      <c r="AK69" s="148"/>
      <c r="AL69" s="148"/>
      <c r="AM69" s="148"/>
      <c r="AQ69" s="126"/>
      <c r="AR69" s="126"/>
      <c r="AS69" s="126"/>
      <c r="AT69" s="126"/>
      <c r="BA69" s="113"/>
      <c r="BR69" s="5"/>
      <c r="BS69" s="5"/>
    </row>
    <row r="70" spans="2:71" ht="15.65">
      <c r="B70" s="153">
        <v>43756</v>
      </c>
      <c r="C70" s="403" t="s">
        <v>142</v>
      </c>
      <c r="D70" s="404"/>
      <c r="E70" s="404"/>
      <c r="F70" s="404"/>
      <c r="G70" s="404"/>
      <c r="H70" s="404"/>
      <c r="I70" s="404"/>
      <c r="J70" s="404"/>
      <c r="K70" s="404"/>
      <c r="L70" s="404"/>
      <c r="M70" s="404"/>
      <c r="N70" s="404"/>
      <c r="O70" s="404"/>
      <c r="P70" s="404"/>
      <c r="Q70" s="404"/>
      <c r="R70" s="404"/>
      <c r="S70" s="404"/>
      <c r="T70" s="404"/>
      <c r="U70" s="404"/>
      <c r="V70" s="404"/>
      <c r="W70" s="404"/>
      <c r="X70" s="404"/>
      <c r="Y70" s="404"/>
      <c r="Z70" s="404"/>
      <c r="AA70" s="404"/>
      <c r="AB70" s="404"/>
      <c r="AC70" s="404"/>
      <c r="AD70" s="404"/>
      <c r="AE70" s="405"/>
      <c r="AF70" s="151"/>
      <c r="AG70" s="151"/>
      <c r="AH70" s="148"/>
      <c r="AI70" s="148"/>
      <c r="AJ70" s="148"/>
      <c r="AK70" s="148"/>
      <c r="AL70" s="148"/>
      <c r="AM70" s="148"/>
      <c r="AQ70" s="126"/>
      <c r="AR70" s="126"/>
      <c r="AS70" s="126"/>
      <c r="AT70" s="126"/>
      <c r="BA70" s="113"/>
      <c r="BR70" s="5"/>
      <c r="BS70" s="5"/>
    </row>
    <row r="71" spans="2:71" ht="15.65">
      <c r="B71" s="153">
        <v>43757</v>
      </c>
      <c r="C71" s="403" t="s">
        <v>142</v>
      </c>
      <c r="D71" s="404"/>
      <c r="E71" s="404"/>
      <c r="F71" s="404"/>
      <c r="G71" s="404"/>
      <c r="H71" s="404"/>
      <c r="I71" s="404"/>
      <c r="J71" s="404"/>
      <c r="K71" s="404"/>
      <c r="L71" s="404"/>
      <c r="M71" s="404"/>
      <c r="N71" s="404"/>
      <c r="O71" s="404"/>
      <c r="P71" s="404"/>
      <c r="Q71" s="404"/>
      <c r="R71" s="404"/>
      <c r="S71" s="404"/>
      <c r="T71" s="404"/>
      <c r="U71" s="404"/>
      <c r="V71" s="404"/>
      <c r="W71" s="404"/>
      <c r="X71" s="404"/>
      <c r="Y71" s="404"/>
      <c r="Z71" s="404"/>
      <c r="AA71" s="404"/>
      <c r="AB71" s="404"/>
      <c r="AC71" s="404"/>
      <c r="AD71" s="404"/>
      <c r="AE71" s="405"/>
      <c r="AF71" s="151"/>
      <c r="AG71" s="151"/>
      <c r="AH71" s="148"/>
      <c r="AI71" s="148"/>
      <c r="AJ71" s="148"/>
      <c r="AK71" s="148"/>
      <c r="AL71" s="148"/>
      <c r="AM71" s="148"/>
      <c r="AQ71" s="126"/>
      <c r="AR71" s="126"/>
      <c r="AS71" s="126"/>
      <c r="AT71" s="126"/>
      <c r="BA71" s="113"/>
      <c r="BR71" s="5"/>
      <c r="BS71" s="5"/>
    </row>
    <row r="72" spans="2:71" ht="15.65">
      <c r="B72" s="153">
        <v>43758</v>
      </c>
      <c r="C72" s="403" t="s">
        <v>142</v>
      </c>
      <c r="D72" s="404"/>
      <c r="E72" s="404"/>
      <c r="F72" s="404"/>
      <c r="G72" s="404"/>
      <c r="H72" s="404"/>
      <c r="I72" s="404"/>
      <c r="J72" s="404"/>
      <c r="K72" s="404"/>
      <c r="L72" s="404"/>
      <c r="M72" s="404"/>
      <c r="N72" s="404"/>
      <c r="O72" s="404"/>
      <c r="P72" s="404"/>
      <c r="Q72" s="404"/>
      <c r="R72" s="404"/>
      <c r="S72" s="404"/>
      <c r="T72" s="404"/>
      <c r="U72" s="404"/>
      <c r="V72" s="404"/>
      <c r="W72" s="404"/>
      <c r="X72" s="404"/>
      <c r="Y72" s="404"/>
      <c r="Z72" s="404"/>
      <c r="AA72" s="404"/>
      <c r="AB72" s="404"/>
      <c r="AC72" s="404"/>
      <c r="AD72" s="404"/>
      <c r="AE72" s="405"/>
      <c r="AF72" s="151"/>
      <c r="AG72" s="151"/>
      <c r="AH72" s="148"/>
      <c r="AI72" s="148"/>
      <c r="AJ72" s="148"/>
      <c r="AK72" s="148"/>
      <c r="AL72" s="148"/>
      <c r="AM72" s="148"/>
      <c r="AQ72" s="126"/>
      <c r="AR72" s="126"/>
      <c r="AS72" s="126"/>
      <c r="AT72" s="126"/>
      <c r="BA72" s="113"/>
      <c r="BR72" s="5"/>
      <c r="BS72" s="5"/>
    </row>
    <row r="73" spans="2:71" ht="15.65">
      <c r="B73" s="153">
        <v>43759</v>
      </c>
      <c r="C73" s="403" t="s">
        <v>142</v>
      </c>
      <c r="D73" s="404"/>
      <c r="E73" s="404"/>
      <c r="F73" s="404"/>
      <c r="G73" s="404"/>
      <c r="H73" s="404"/>
      <c r="I73" s="404"/>
      <c r="J73" s="404"/>
      <c r="K73" s="404"/>
      <c r="L73" s="404"/>
      <c r="M73" s="404"/>
      <c r="N73" s="404"/>
      <c r="O73" s="404"/>
      <c r="P73" s="404"/>
      <c r="Q73" s="404"/>
      <c r="R73" s="404"/>
      <c r="S73" s="404"/>
      <c r="T73" s="404"/>
      <c r="U73" s="404"/>
      <c r="V73" s="404"/>
      <c r="W73" s="404"/>
      <c r="X73" s="404"/>
      <c r="Y73" s="404"/>
      <c r="Z73" s="404"/>
      <c r="AA73" s="404"/>
      <c r="AB73" s="404"/>
      <c r="AC73" s="404"/>
      <c r="AD73" s="404"/>
      <c r="AE73" s="405"/>
      <c r="AF73" s="151"/>
      <c r="AG73" s="151"/>
      <c r="AH73" s="148"/>
      <c r="AI73" s="148"/>
      <c r="AJ73" s="148"/>
      <c r="AK73" s="148"/>
      <c r="AL73" s="148"/>
      <c r="AM73" s="148"/>
      <c r="AQ73" s="126"/>
      <c r="AR73" s="126"/>
      <c r="AS73" s="126"/>
      <c r="AT73" s="126"/>
      <c r="BA73" s="113"/>
      <c r="BR73" s="5"/>
      <c r="BS73" s="5"/>
    </row>
    <row r="74" spans="2:71" ht="15.65">
      <c r="B74" s="153">
        <v>43760</v>
      </c>
      <c r="C74" s="403" t="s">
        <v>142</v>
      </c>
      <c r="D74" s="404"/>
      <c r="E74" s="404"/>
      <c r="F74" s="404"/>
      <c r="G74" s="404"/>
      <c r="H74" s="404"/>
      <c r="I74" s="404"/>
      <c r="J74" s="404"/>
      <c r="K74" s="404"/>
      <c r="L74" s="404"/>
      <c r="M74" s="404"/>
      <c r="N74" s="404"/>
      <c r="O74" s="404"/>
      <c r="P74" s="404"/>
      <c r="Q74" s="404"/>
      <c r="R74" s="404"/>
      <c r="S74" s="404"/>
      <c r="T74" s="404"/>
      <c r="U74" s="404"/>
      <c r="V74" s="404"/>
      <c r="W74" s="404"/>
      <c r="X74" s="404"/>
      <c r="Y74" s="404"/>
      <c r="Z74" s="404"/>
      <c r="AA74" s="404"/>
      <c r="AB74" s="404"/>
      <c r="AC74" s="404"/>
      <c r="AD74" s="404"/>
      <c r="AE74" s="405"/>
      <c r="AF74" s="151"/>
      <c r="AG74" s="151"/>
      <c r="AH74" s="148"/>
      <c r="AI74" s="148"/>
      <c r="AJ74" s="148"/>
      <c r="AK74" s="148"/>
      <c r="AL74" s="148"/>
      <c r="AM74" s="148"/>
      <c r="AQ74" s="126"/>
      <c r="AR74" s="126"/>
      <c r="AS74" s="126"/>
      <c r="AT74" s="126"/>
      <c r="BA74" s="113"/>
      <c r="BR74" s="5"/>
      <c r="BS74" s="5"/>
    </row>
    <row r="75" spans="2:71" ht="15.65">
      <c r="B75" s="153">
        <v>43761</v>
      </c>
      <c r="C75" s="403" t="s">
        <v>142</v>
      </c>
      <c r="D75" s="404"/>
      <c r="E75" s="404"/>
      <c r="F75" s="404"/>
      <c r="G75" s="404"/>
      <c r="H75" s="404"/>
      <c r="I75" s="404"/>
      <c r="J75" s="404"/>
      <c r="K75" s="404"/>
      <c r="L75" s="404"/>
      <c r="M75" s="404"/>
      <c r="N75" s="404"/>
      <c r="O75" s="404"/>
      <c r="P75" s="404"/>
      <c r="Q75" s="404"/>
      <c r="R75" s="404"/>
      <c r="S75" s="404"/>
      <c r="T75" s="404"/>
      <c r="U75" s="404"/>
      <c r="V75" s="404"/>
      <c r="W75" s="404"/>
      <c r="X75" s="404"/>
      <c r="Y75" s="404"/>
      <c r="Z75" s="404"/>
      <c r="AA75" s="404"/>
      <c r="AB75" s="404"/>
      <c r="AC75" s="404"/>
      <c r="AD75" s="404"/>
      <c r="AE75" s="405"/>
      <c r="AF75" s="151"/>
      <c r="AG75" s="151"/>
      <c r="AH75" s="148"/>
      <c r="AI75" s="148"/>
      <c r="AJ75" s="148"/>
      <c r="AK75" s="148"/>
      <c r="AL75" s="148"/>
      <c r="AM75" s="148"/>
      <c r="AQ75" s="126"/>
      <c r="AR75" s="126"/>
      <c r="AS75" s="126"/>
      <c r="AT75" s="126"/>
      <c r="BA75" s="113"/>
      <c r="BR75" s="5"/>
      <c r="BS75" s="5"/>
    </row>
    <row r="76" spans="2:71" ht="15.65">
      <c r="B76" s="153">
        <v>43762</v>
      </c>
      <c r="C76" s="403" t="s">
        <v>142</v>
      </c>
      <c r="D76" s="404"/>
      <c r="E76" s="404"/>
      <c r="F76" s="404"/>
      <c r="G76" s="404"/>
      <c r="H76" s="404"/>
      <c r="I76" s="404"/>
      <c r="J76" s="404"/>
      <c r="K76" s="404"/>
      <c r="L76" s="404"/>
      <c r="M76" s="404"/>
      <c r="N76" s="404"/>
      <c r="O76" s="404"/>
      <c r="P76" s="404"/>
      <c r="Q76" s="404"/>
      <c r="R76" s="404"/>
      <c r="S76" s="404"/>
      <c r="T76" s="404"/>
      <c r="U76" s="404"/>
      <c r="V76" s="404"/>
      <c r="W76" s="404"/>
      <c r="X76" s="404"/>
      <c r="Y76" s="404"/>
      <c r="Z76" s="404"/>
      <c r="AA76" s="404"/>
      <c r="AB76" s="404"/>
      <c r="AC76" s="404"/>
      <c r="AD76" s="404"/>
      <c r="AE76" s="405"/>
      <c r="AF76" s="151"/>
      <c r="AG76" s="151"/>
      <c r="AH76" s="148"/>
      <c r="AI76" s="148"/>
      <c r="AJ76" s="148"/>
      <c r="AK76" s="148"/>
      <c r="AL76" s="148"/>
      <c r="AM76" s="148"/>
      <c r="AQ76" s="126"/>
      <c r="AR76" s="126"/>
      <c r="AS76" s="126"/>
      <c r="AT76" s="126"/>
      <c r="BA76" s="113"/>
      <c r="BR76" s="5"/>
      <c r="BS76" s="5"/>
    </row>
    <row r="77" spans="2:71" ht="15.65">
      <c r="B77" s="153">
        <v>43763</v>
      </c>
      <c r="C77" s="403" t="s">
        <v>142</v>
      </c>
      <c r="D77" s="404"/>
      <c r="E77" s="404"/>
      <c r="F77" s="404"/>
      <c r="G77" s="404"/>
      <c r="H77" s="404"/>
      <c r="I77" s="404"/>
      <c r="J77" s="404"/>
      <c r="K77" s="404"/>
      <c r="L77" s="404"/>
      <c r="M77" s="404"/>
      <c r="N77" s="404"/>
      <c r="O77" s="404"/>
      <c r="P77" s="404"/>
      <c r="Q77" s="404"/>
      <c r="R77" s="404"/>
      <c r="S77" s="404"/>
      <c r="T77" s="404"/>
      <c r="U77" s="404"/>
      <c r="V77" s="404"/>
      <c r="W77" s="404"/>
      <c r="X77" s="404"/>
      <c r="Y77" s="404"/>
      <c r="Z77" s="404"/>
      <c r="AA77" s="404"/>
      <c r="AB77" s="404"/>
      <c r="AC77" s="404"/>
      <c r="AD77" s="404"/>
      <c r="AE77" s="405"/>
      <c r="AF77" s="151"/>
      <c r="AG77" s="151"/>
      <c r="AH77" s="148"/>
      <c r="AI77" s="148"/>
      <c r="AJ77" s="148"/>
      <c r="AK77" s="148"/>
      <c r="AL77" s="148"/>
      <c r="AM77" s="148"/>
      <c r="AQ77" s="126"/>
      <c r="AR77" s="126"/>
      <c r="AS77" s="126"/>
      <c r="AT77" s="126"/>
      <c r="BA77" s="113"/>
      <c r="BR77" s="5"/>
      <c r="BS77" s="5"/>
    </row>
    <row r="78" spans="2:71" ht="15.65">
      <c r="B78" s="153">
        <v>43764</v>
      </c>
      <c r="C78" s="403" t="s">
        <v>142</v>
      </c>
      <c r="D78" s="404"/>
      <c r="E78" s="404"/>
      <c r="F78" s="404"/>
      <c r="G78" s="404"/>
      <c r="H78" s="404"/>
      <c r="I78" s="404"/>
      <c r="J78" s="404"/>
      <c r="K78" s="404"/>
      <c r="L78" s="404"/>
      <c r="M78" s="404"/>
      <c r="N78" s="404"/>
      <c r="O78" s="404"/>
      <c r="P78" s="404"/>
      <c r="Q78" s="404"/>
      <c r="R78" s="404"/>
      <c r="S78" s="404"/>
      <c r="T78" s="404"/>
      <c r="U78" s="404"/>
      <c r="V78" s="404"/>
      <c r="W78" s="404"/>
      <c r="X78" s="404"/>
      <c r="Y78" s="404"/>
      <c r="Z78" s="404"/>
      <c r="AA78" s="404"/>
      <c r="AB78" s="404"/>
      <c r="AC78" s="404"/>
      <c r="AD78" s="404"/>
      <c r="AE78" s="405"/>
      <c r="AF78" s="151"/>
      <c r="AG78" s="151"/>
      <c r="AH78" s="148"/>
      <c r="AI78" s="148"/>
      <c r="AJ78" s="148"/>
      <c r="AK78" s="148"/>
      <c r="AL78" s="148"/>
      <c r="AM78" s="148"/>
      <c r="AQ78" s="126"/>
      <c r="AR78" s="126"/>
      <c r="AS78" s="126"/>
      <c r="AT78" s="126"/>
      <c r="BA78" s="113"/>
      <c r="BR78" s="5"/>
      <c r="BS78" s="5"/>
    </row>
    <row r="79" spans="2:71" ht="15.65">
      <c r="B79" s="153">
        <v>43765</v>
      </c>
      <c r="C79" s="403" t="s">
        <v>142</v>
      </c>
      <c r="D79" s="404"/>
      <c r="E79" s="404"/>
      <c r="F79" s="404"/>
      <c r="G79" s="404"/>
      <c r="H79" s="404"/>
      <c r="I79" s="404"/>
      <c r="J79" s="404"/>
      <c r="K79" s="404"/>
      <c r="L79" s="404"/>
      <c r="M79" s="404"/>
      <c r="N79" s="404"/>
      <c r="O79" s="404"/>
      <c r="P79" s="404"/>
      <c r="Q79" s="404"/>
      <c r="R79" s="404"/>
      <c r="S79" s="404"/>
      <c r="T79" s="404"/>
      <c r="U79" s="404"/>
      <c r="V79" s="404"/>
      <c r="W79" s="404"/>
      <c r="X79" s="404"/>
      <c r="Y79" s="404"/>
      <c r="Z79" s="404"/>
      <c r="AA79" s="404"/>
      <c r="AB79" s="404"/>
      <c r="AC79" s="404"/>
      <c r="AD79" s="404"/>
      <c r="AE79" s="405"/>
      <c r="AF79" s="151"/>
      <c r="AG79" s="151"/>
      <c r="AH79" s="148"/>
      <c r="AI79" s="148"/>
      <c r="AJ79" s="148"/>
      <c r="AK79" s="148"/>
      <c r="AL79" s="148"/>
      <c r="AM79" s="148"/>
      <c r="AQ79" s="126"/>
      <c r="AR79" s="126"/>
      <c r="AS79" s="126"/>
      <c r="AT79" s="126"/>
      <c r="BA79" s="113"/>
      <c r="BR79" s="5"/>
      <c r="BS79" s="5"/>
    </row>
    <row r="80" spans="2:71" ht="15.65">
      <c r="B80" s="153">
        <v>43766</v>
      </c>
      <c r="C80" s="403" t="s">
        <v>142</v>
      </c>
      <c r="D80" s="404"/>
      <c r="E80" s="404"/>
      <c r="F80" s="404"/>
      <c r="G80" s="404"/>
      <c r="H80" s="404"/>
      <c r="I80" s="404"/>
      <c r="J80" s="404"/>
      <c r="K80" s="404"/>
      <c r="L80" s="404"/>
      <c r="M80" s="404"/>
      <c r="N80" s="404"/>
      <c r="O80" s="404"/>
      <c r="P80" s="404"/>
      <c r="Q80" s="404"/>
      <c r="R80" s="404"/>
      <c r="S80" s="404"/>
      <c r="T80" s="404"/>
      <c r="U80" s="404"/>
      <c r="V80" s="404"/>
      <c r="W80" s="404"/>
      <c r="X80" s="404"/>
      <c r="Y80" s="404"/>
      <c r="Z80" s="404"/>
      <c r="AA80" s="404"/>
      <c r="AB80" s="404"/>
      <c r="AC80" s="404"/>
      <c r="AD80" s="404"/>
      <c r="AE80" s="405"/>
      <c r="AF80" s="151"/>
      <c r="AG80" s="151"/>
      <c r="AH80" s="148"/>
      <c r="AI80" s="148"/>
      <c r="AJ80" s="148"/>
      <c r="AK80" s="148"/>
      <c r="AL80" s="148"/>
      <c r="AM80" s="148"/>
      <c r="AQ80" s="126"/>
      <c r="AR80" s="126"/>
      <c r="AS80" s="126"/>
      <c r="AT80" s="126"/>
      <c r="BA80" s="113"/>
      <c r="BR80" s="5"/>
      <c r="BS80" s="5"/>
    </row>
    <row r="81" spans="2:71" ht="15.65">
      <c r="B81" s="153">
        <v>43767</v>
      </c>
      <c r="C81" s="403" t="s">
        <v>142</v>
      </c>
      <c r="D81" s="404"/>
      <c r="E81" s="404"/>
      <c r="F81" s="404"/>
      <c r="G81" s="404"/>
      <c r="H81" s="404"/>
      <c r="I81" s="404"/>
      <c r="J81" s="404"/>
      <c r="K81" s="404"/>
      <c r="L81" s="404"/>
      <c r="M81" s="404"/>
      <c r="N81" s="404"/>
      <c r="O81" s="404"/>
      <c r="P81" s="404"/>
      <c r="Q81" s="404"/>
      <c r="R81" s="404"/>
      <c r="S81" s="404"/>
      <c r="T81" s="404"/>
      <c r="U81" s="404"/>
      <c r="V81" s="404"/>
      <c r="W81" s="404"/>
      <c r="X81" s="404"/>
      <c r="Y81" s="404"/>
      <c r="Z81" s="404"/>
      <c r="AA81" s="404"/>
      <c r="AB81" s="404"/>
      <c r="AC81" s="404"/>
      <c r="AD81" s="404"/>
      <c r="AE81" s="405"/>
      <c r="AF81" s="151"/>
      <c r="AG81" s="151"/>
      <c r="AH81" s="148"/>
      <c r="AI81" s="148"/>
      <c r="AJ81" s="148"/>
      <c r="AK81" s="148"/>
      <c r="AL81" s="148"/>
      <c r="AM81" s="148"/>
      <c r="AQ81" s="126"/>
      <c r="AR81" s="126"/>
      <c r="AS81" s="126"/>
      <c r="AT81" s="126"/>
      <c r="BA81" s="113"/>
      <c r="BR81" s="5"/>
      <c r="BS81" s="5"/>
    </row>
    <row r="82" spans="2:71" ht="15.65">
      <c r="B82" s="153">
        <v>43768</v>
      </c>
      <c r="C82" s="403" t="s">
        <v>142</v>
      </c>
      <c r="D82" s="404"/>
      <c r="E82" s="404"/>
      <c r="F82" s="404"/>
      <c r="G82" s="404"/>
      <c r="H82" s="404"/>
      <c r="I82" s="404"/>
      <c r="J82" s="404"/>
      <c r="K82" s="404"/>
      <c r="L82" s="404"/>
      <c r="M82" s="404"/>
      <c r="N82" s="404"/>
      <c r="O82" s="404"/>
      <c r="P82" s="404"/>
      <c r="Q82" s="404"/>
      <c r="R82" s="404"/>
      <c r="S82" s="404"/>
      <c r="T82" s="404"/>
      <c r="U82" s="404"/>
      <c r="V82" s="404"/>
      <c r="W82" s="404"/>
      <c r="X82" s="404"/>
      <c r="Y82" s="404"/>
      <c r="Z82" s="404"/>
      <c r="AA82" s="404"/>
      <c r="AB82" s="404"/>
      <c r="AC82" s="404"/>
      <c r="AD82" s="404"/>
      <c r="AE82" s="405"/>
      <c r="AF82" s="151"/>
      <c r="AG82" s="151"/>
      <c r="AH82" s="148"/>
      <c r="AI82" s="148"/>
      <c r="AJ82" s="148"/>
      <c r="AK82" s="148"/>
      <c r="AL82" s="148"/>
      <c r="AM82" s="148"/>
      <c r="AQ82" s="126"/>
      <c r="AR82" s="126"/>
      <c r="AS82" s="126"/>
      <c r="AT82" s="126"/>
      <c r="BA82" s="113"/>
      <c r="BR82" s="5"/>
      <c r="BS82" s="5"/>
    </row>
    <row r="83" spans="2:71" ht="15.65">
      <c r="B83" s="153">
        <v>43769</v>
      </c>
      <c r="C83" s="403" t="s">
        <v>142</v>
      </c>
      <c r="D83" s="404"/>
      <c r="E83" s="404"/>
      <c r="F83" s="404"/>
      <c r="G83" s="404"/>
      <c r="H83" s="404"/>
      <c r="I83" s="404"/>
      <c r="J83" s="404"/>
      <c r="K83" s="404"/>
      <c r="L83" s="404"/>
      <c r="M83" s="404"/>
      <c r="N83" s="404"/>
      <c r="O83" s="404"/>
      <c r="P83" s="404"/>
      <c r="Q83" s="404"/>
      <c r="R83" s="404"/>
      <c r="S83" s="404"/>
      <c r="T83" s="404"/>
      <c r="U83" s="404"/>
      <c r="V83" s="404"/>
      <c r="W83" s="404"/>
      <c r="X83" s="404"/>
      <c r="Y83" s="404"/>
      <c r="Z83" s="404"/>
      <c r="AA83" s="404"/>
      <c r="AB83" s="404"/>
      <c r="AC83" s="404"/>
      <c r="AD83" s="404"/>
      <c r="AE83" s="405"/>
    </row>
    <row r="97" spans="14:21">
      <c r="N97">
        <f>4/60</f>
        <v>6.6666666666666666E-2</v>
      </c>
      <c r="S97">
        <f>49/60</f>
        <v>0.81666666666666665</v>
      </c>
      <c r="U97">
        <f>18/60</f>
        <v>0.3</v>
      </c>
    </row>
    <row r="99" spans="14:21">
      <c r="N99">
        <f>49/60</f>
        <v>0.81666666666666665</v>
      </c>
      <c r="S99">
        <f>32/60</f>
        <v>0.53333333333333333</v>
      </c>
    </row>
    <row r="101" spans="14:21">
      <c r="S101">
        <f>17/60</f>
        <v>0.28333333333333333</v>
      </c>
    </row>
    <row r="102" spans="14:21">
      <c r="N102">
        <f>15/60</f>
        <v>0.25</v>
      </c>
    </row>
    <row r="103" spans="14:21">
      <c r="S103">
        <f>11/60</f>
        <v>0.18333333333333332</v>
      </c>
    </row>
    <row r="105" spans="14:21">
      <c r="N105">
        <f>56/60</f>
        <v>0.93333333333333335</v>
      </c>
    </row>
  </sheetData>
  <mergeCells count="111">
    <mergeCell ref="R3:R5"/>
    <mergeCell ref="S3:S5"/>
    <mergeCell ref="T3:T5"/>
    <mergeCell ref="U3:U5"/>
    <mergeCell ref="V3:V5"/>
    <mergeCell ref="W3:W5"/>
    <mergeCell ref="B1:Y1"/>
    <mergeCell ref="B2:AG2"/>
    <mergeCell ref="B3:B5"/>
    <mergeCell ref="C3:C5"/>
    <mergeCell ref="D3:D5"/>
    <mergeCell ref="E3:E5"/>
    <mergeCell ref="F3:G4"/>
    <mergeCell ref="H3:K3"/>
    <mergeCell ref="L3:O3"/>
    <mergeCell ref="P3:Q4"/>
    <mergeCell ref="AN3:AN5"/>
    <mergeCell ref="AO3:AO5"/>
    <mergeCell ref="AD3:AD5"/>
    <mergeCell ref="AE3:AE5"/>
    <mergeCell ref="AF3:AF5"/>
    <mergeCell ref="AG3:AG5"/>
    <mergeCell ref="AH3:AH5"/>
    <mergeCell ref="AI3:AI5"/>
    <mergeCell ref="X3:X5"/>
    <mergeCell ref="Y3:Y5"/>
    <mergeCell ref="Z3:Z5"/>
    <mergeCell ref="AA3:AA5"/>
    <mergeCell ref="AB3:AB5"/>
    <mergeCell ref="AC3:AC5"/>
    <mergeCell ref="BR3:BR5"/>
    <mergeCell ref="BS3:BS5"/>
    <mergeCell ref="BT3:BT5"/>
    <mergeCell ref="H4:I4"/>
    <mergeCell ref="J4:K4"/>
    <mergeCell ref="L4:M4"/>
    <mergeCell ref="N4:O4"/>
    <mergeCell ref="BH4:BH5"/>
    <mergeCell ref="BD3:BD5"/>
    <mergeCell ref="BE3:BE5"/>
    <mergeCell ref="BF3:BF5"/>
    <mergeCell ref="BG3:BG5"/>
    <mergeCell ref="BK3:BL3"/>
    <mergeCell ref="BN3:BN5"/>
    <mergeCell ref="BI4:BI5"/>
    <mergeCell ref="BJ4:BJ5"/>
    <mergeCell ref="BK4:BK5"/>
    <mergeCell ref="BL4:BL5"/>
    <mergeCell ref="AW3:AW5"/>
    <mergeCell ref="AX3:AX5"/>
    <mergeCell ref="AY3:AY5"/>
    <mergeCell ref="AZ3:AZ5"/>
    <mergeCell ref="BB3:BB5"/>
    <mergeCell ref="BC3:BC5"/>
    <mergeCell ref="A34:A40"/>
    <mergeCell ref="F44:G44"/>
    <mergeCell ref="H44:I44"/>
    <mergeCell ref="J44:K44"/>
    <mergeCell ref="L44:M44"/>
    <mergeCell ref="N44:O44"/>
    <mergeCell ref="BM4:BM5"/>
    <mergeCell ref="BQ4:BQ5"/>
    <mergeCell ref="A6:A12"/>
    <mergeCell ref="A13:A19"/>
    <mergeCell ref="A20:A26"/>
    <mergeCell ref="A27:A33"/>
    <mergeCell ref="BO3:BO5"/>
    <mergeCell ref="BP3:BP5"/>
    <mergeCell ref="AP3:AP5"/>
    <mergeCell ref="AQ3:AQ5"/>
    <mergeCell ref="AR3:AR5"/>
    <mergeCell ref="AT3:AT5"/>
    <mergeCell ref="AU3:AU5"/>
    <mergeCell ref="AV3:AV5"/>
    <mergeCell ref="AJ3:AJ5"/>
    <mergeCell ref="AK3:AK5"/>
    <mergeCell ref="AL3:AL5"/>
    <mergeCell ref="AM3:AM5"/>
    <mergeCell ref="C57:AE57"/>
    <mergeCell ref="C58:AE58"/>
    <mergeCell ref="C59:AE59"/>
    <mergeCell ref="C60:AE60"/>
    <mergeCell ref="C61:AE61"/>
    <mergeCell ref="C62:AE62"/>
    <mergeCell ref="P44:Q44"/>
    <mergeCell ref="C52:AE52"/>
    <mergeCell ref="C53:AE53"/>
    <mergeCell ref="C54:AE54"/>
    <mergeCell ref="C55:AE55"/>
    <mergeCell ref="C56:AE56"/>
    <mergeCell ref="C69:AE69"/>
    <mergeCell ref="C70:AE70"/>
    <mergeCell ref="C71:AE71"/>
    <mergeCell ref="C72:AE72"/>
    <mergeCell ref="C73:AE73"/>
    <mergeCell ref="C74:AE74"/>
    <mergeCell ref="C63:AE63"/>
    <mergeCell ref="C64:AE64"/>
    <mergeCell ref="C65:AE65"/>
    <mergeCell ref="C66:AE66"/>
    <mergeCell ref="C67:AE67"/>
    <mergeCell ref="C68:AE68"/>
    <mergeCell ref="C81:AE81"/>
    <mergeCell ref="C82:AE82"/>
    <mergeCell ref="C83:AE83"/>
    <mergeCell ref="C75:AE75"/>
    <mergeCell ref="C76:AE76"/>
    <mergeCell ref="C77:AE77"/>
    <mergeCell ref="C78:AE78"/>
    <mergeCell ref="C79:AE79"/>
    <mergeCell ref="C80:AE80"/>
  </mergeCells>
  <conditionalFormatting sqref="R13:T15 R16">
    <cfRule type="cellIs" dxfId="2" priority="1" stopIfTrue="1" operator="greaterThan">
      <formula>3768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O104"/>
  <sheetViews>
    <sheetView topLeftCell="A60" workbookViewId="0">
      <selection activeCell="AQ9" sqref="AQ9:AV38"/>
    </sheetView>
  </sheetViews>
  <sheetFormatPr defaultRowHeight="14.3"/>
  <cols>
    <col min="2" max="2" width="10.875" customWidth="1"/>
    <col min="38" max="38" width="9.625" bestFit="1" customWidth="1"/>
    <col min="39" max="39" width="9.25" bestFit="1" customWidth="1"/>
    <col min="40" max="40" width="10.75" bestFit="1" customWidth="1"/>
    <col min="65" max="65" width="9.625" bestFit="1" customWidth="1"/>
    <col min="67" max="67" width="10" customWidth="1"/>
  </cols>
  <sheetData>
    <row r="1" spans="1:67" ht="18.350000000000001">
      <c r="B1" s="479" t="s">
        <v>0</v>
      </c>
      <c r="C1" s="479"/>
      <c r="D1" s="479"/>
      <c r="E1" s="479"/>
      <c r="F1" s="479"/>
      <c r="G1" s="479"/>
      <c r="H1" s="479"/>
      <c r="I1" s="479"/>
      <c r="J1" s="479"/>
      <c r="K1" s="479"/>
      <c r="L1" s="479"/>
      <c r="M1" s="479"/>
      <c r="N1" s="479"/>
      <c r="O1" s="479"/>
      <c r="P1" s="479"/>
      <c r="Q1" s="479"/>
      <c r="R1" s="479"/>
      <c r="S1" s="479"/>
      <c r="T1" s="479"/>
      <c r="U1" s="479"/>
      <c r="V1" s="479"/>
      <c r="W1" s="479"/>
      <c r="X1" s="479"/>
      <c r="Y1" s="479"/>
      <c r="Z1" s="1"/>
      <c r="AA1" s="2"/>
      <c r="AB1" s="2"/>
      <c r="AC1" s="2"/>
      <c r="AD1" s="2"/>
      <c r="AE1" s="3"/>
      <c r="AF1" s="3"/>
      <c r="AG1" s="3"/>
      <c r="AH1" s="3"/>
      <c r="AI1" s="3"/>
      <c r="AJ1" s="3"/>
      <c r="AP1" s="4"/>
      <c r="AX1" s="4"/>
      <c r="BM1" s="5"/>
      <c r="BN1" s="5"/>
    </row>
    <row r="2" spans="1:67" ht="19.05" thickBot="1">
      <c r="B2" s="480">
        <v>43770</v>
      </c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480"/>
      <c r="R2" s="480"/>
      <c r="S2" s="480"/>
      <c r="T2" s="480"/>
      <c r="U2" s="480"/>
      <c r="V2" s="480"/>
      <c r="W2" s="480"/>
      <c r="X2" s="480"/>
      <c r="Y2" s="480"/>
      <c r="Z2" s="480"/>
      <c r="AA2" s="480"/>
      <c r="AB2" s="480"/>
      <c r="AC2" s="480"/>
      <c r="AD2" s="480"/>
      <c r="AE2" s="480"/>
      <c r="AF2" s="480"/>
      <c r="AG2" s="480"/>
      <c r="AH2" s="7"/>
      <c r="AI2" s="7"/>
      <c r="AJ2" s="7"/>
      <c r="AK2" s="8"/>
      <c r="AL2" s="8"/>
      <c r="AM2" s="8"/>
      <c r="AN2" s="8"/>
      <c r="AO2" s="8"/>
      <c r="AP2" s="9"/>
      <c r="AQ2" s="10"/>
      <c r="AR2" s="10"/>
      <c r="AS2" s="10"/>
      <c r="AT2" s="10"/>
      <c r="AU2" s="10"/>
      <c r="AV2" s="11"/>
      <c r="AW2" s="11"/>
      <c r="AX2" s="4"/>
      <c r="BM2" s="5"/>
      <c r="BN2" s="5"/>
    </row>
    <row r="3" spans="1:67" ht="30.75" customHeight="1" thickBot="1">
      <c r="A3" s="12"/>
      <c r="B3" s="481" t="s">
        <v>1</v>
      </c>
      <c r="C3" s="415" t="s">
        <v>2</v>
      </c>
      <c r="D3" s="484" t="s">
        <v>3</v>
      </c>
      <c r="E3" s="415" t="s">
        <v>129</v>
      </c>
      <c r="F3" s="487" t="s">
        <v>4</v>
      </c>
      <c r="G3" s="488"/>
      <c r="H3" s="491" t="s">
        <v>5</v>
      </c>
      <c r="I3" s="492"/>
      <c r="J3" s="492"/>
      <c r="K3" s="493"/>
      <c r="L3" s="491" t="s">
        <v>6</v>
      </c>
      <c r="M3" s="492"/>
      <c r="N3" s="492"/>
      <c r="O3" s="493"/>
      <c r="P3" s="435" t="s">
        <v>7</v>
      </c>
      <c r="Q3" s="436"/>
      <c r="R3" s="494" t="s">
        <v>8</v>
      </c>
      <c r="S3" s="439" t="s">
        <v>9</v>
      </c>
      <c r="T3" s="442" t="s">
        <v>10</v>
      </c>
      <c r="U3" s="406" t="s">
        <v>11</v>
      </c>
      <c r="V3" s="409" t="s">
        <v>12</v>
      </c>
      <c r="W3" s="412" t="s">
        <v>13</v>
      </c>
      <c r="X3" s="412" t="s">
        <v>14</v>
      </c>
      <c r="Y3" s="412" t="s">
        <v>15</v>
      </c>
      <c r="Z3" s="412" t="s">
        <v>16</v>
      </c>
      <c r="AA3" s="412" t="s">
        <v>17</v>
      </c>
      <c r="AB3" s="412" t="s">
        <v>18</v>
      </c>
      <c r="AC3" s="503" t="s">
        <v>19</v>
      </c>
      <c r="AD3" s="500" t="s">
        <v>20</v>
      </c>
      <c r="AE3" s="497" t="s">
        <v>21</v>
      </c>
      <c r="AF3" s="500" t="s">
        <v>22</v>
      </c>
      <c r="AG3" s="453" t="s">
        <v>23</v>
      </c>
      <c r="AH3" s="453" t="s">
        <v>24</v>
      </c>
      <c r="AI3" s="453" t="s">
        <v>25</v>
      </c>
      <c r="AJ3" s="432" t="s">
        <v>26</v>
      </c>
      <c r="AK3" s="429" t="s">
        <v>30</v>
      </c>
      <c r="AL3" s="429" t="s">
        <v>31</v>
      </c>
      <c r="AM3" s="432" t="s">
        <v>32</v>
      </c>
      <c r="AN3" s="459" t="s">
        <v>33</v>
      </c>
      <c r="AO3" s="445" t="s">
        <v>34</v>
      </c>
      <c r="AP3" s="13"/>
      <c r="AQ3" s="448" t="s">
        <v>35</v>
      </c>
      <c r="AR3" s="451" t="s">
        <v>36</v>
      </c>
      <c r="AS3" s="451" t="s">
        <v>37</v>
      </c>
      <c r="AT3" s="451" t="s">
        <v>38</v>
      </c>
      <c r="AU3" s="451" t="s">
        <v>39</v>
      </c>
      <c r="AV3" s="451" t="s">
        <v>40</v>
      </c>
      <c r="AW3" s="451" t="s">
        <v>41</v>
      </c>
      <c r="AX3" s="4"/>
      <c r="AY3" s="451" t="s">
        <v>42</v>
      </c>
      <c r="AZ3" s="451" t="s">
        <v>43</v>
      </c>
      <c r="BA3" s="451" t="s">
        <v>44</v>
      </c>
      <c r="BB3" s="451" t="s">
        <v>45</v>
      </c>
      <c r="BC3" s="451" t="s">
        <v>46</v>
      </c>
      <c r="BD3" s="451" t="s">
        <v>47</v>
      </c>
      <c r="BE3" s="14" t="s">
        <v>48</v>
      </c>
      <c r="BF3" s="14" t="s">
        <v>49</v>
      </c>
      <c r="BG3" s="14" t="s">
        <v>51</v>
      </c>
      <c r="BH3" s="380" t="s">
        <v>52</v>
      </c>
      <c r="BI3" s="14" t="s">
        <v>54</v>
      </c>
      <c r="BJ3" s="474" t="s">
        <v>56</v>
      </c>
      <c r="BK3" s="474" t="s">
        <v>57</v>
      </c>
      <c r="BL3" s="14" t="s">
        <v>60</v>
      </c>
      <c r="BM3" s="471" t="s">
        <v>58</v>
      </c>
      <c r="BN3" s="471" t="s">
        <v>59</v>
      </c>
      <c r="BO3" s="468" t="s">
        <v>64</v>
      </c>
    </row>
    <row r="4" spans="1:67" ht="15.8" customHeight="1" thickBot="1">
      <c r="A4" s="16"/>
      <c r="B4" s="482"/>
      <c r="C4" s="416"/>
      <c r="D4" s="485"/>
      <c r="E4" s="416"/>
      <c r="F4" s="489"/>
      <c r="G4" s="490"/>
      <c r="H4" s="491" t="s">
        <v>65</v>
      </c>
      <c r="I4" s="506"/>
      <c r="J4" s="507" t="s">
        <v>66</v>
      </c>
      <c r="K4" s="493"/>
      <c r="L4" s="491" t="s">
        <v>65</v>
      </c>
      <c r="M4" s="506"/>
      <c r="N4" s="507" t="s">
        <v>66</v>
      </c>
      <c r="O4" s="493"/>
      <c r="P4" s="437"/>
      <c r="Q4" s="438"/>
      <c r="R4" s="495"/>
      <c r="S4" s="440"/>
      <c r="T4" s="443"/>
      <c r="U4" s="407"/>
      <c r="V4" s="410"/>
      <c r="W4" s="413"/>
      <c r="X4" s="413"/>
      <c r="Y4" s="413"/>
      <c r="Z4" s="413"/>
      <c r="AA4" s="413"/>
      <c r="AB4" s="413"/>
      <c r="AC4" s="504"/>
      <c r="AD4" s="501"/>
      <c r="AE4" s="498"/>
      <c r="AF4" s="501"/>
      <c r="AG4" s="454"/>
      <c r="AH4" s="454"/>
      <c r="AI4" s="454"/>
      <c r="AJ4" s="433"/>
      <c r="AK4" s="430"/>
      <c r="AL4" s="430"/>
      <c r="AM4" s="433"/>
      <c r="AN4" s="460"/>
      <c r="AO4" s="446"/>
      <c r="AP4" s="13"/>
      <c r="AQ4" s="449"/>
      <c r="AR4" s="413"/>
      <c r="AS4" s="413"/>
      <c r="AT4" s="413"/>
      <c r="AU4" s="413"/>
      <c r="AV4" s="413"/>
      <c r="AW4" s="413"/>
      <c r="AX4" s="4"/>
      <c r="AY4" s="413"/>
      <c r="AZ4" s="413"/>
      <c r="BA4" s="413"/>
      <c r="BB4" s="413"/>
      <c r="BC4" s="413"/>
      <c r="BD4" s="413"/>
      <c r="BE4" s="466" t="s">
        <v>67</v>
      </c>
      <c r="BF4" s="466" t="s">
        <v>67</v>
      </c>
      <c r="BG4" s="464" t="s">
        <v>69</v>
      </c>
      <c r="BH4" s="464" t="s">
        <v>69</v>
      </c>
      <c r="BI4" s="466" t="s">
        <v>72</v>
      </c>
      <c r="BJ4" s="475"/>
      <c r="BK4" s="475"/>
      <c r="BL4" s="466" t="s">
        <v>67</v>
      </c>
      <c r="BM4" s="472"/>
      <c r="BN4" s="472"/>
      <c r="BO4" s="469"/>
    </row>
    <row r="5" spans="1:67" ht="14.95" thickBot="1">
      <c r="A5" s="16"/>
      <c r="B5" s="483"/>
      <c r="C5" s="417"/>
      <c r="D5" s="486"/>
      <c r="E5" s="417"/>
      <c r="F5" s="18" t="s">
        <v>73</v>
      </c>
      <c r="G5" s="19" t="s">
        <v>74</v>
      </c>
      <c r="H5" s="378" t="s">
        <v>75</v>
      </c>
      <c r="I5" s="21" t="s">
        <v>76</v>
      </c>
      <c r="J5" s="21" t="s">
        <v>75</v>
      </c>
      <c r="K5" s="379" t="s">
        <v>76</v>
      </c>
      <c r="L5" s="23" t="s">
        <v>75</v>
      </c>
      <c r="M5" s="21" t="s">
        <v>76</v>
      </c>
      <c r="N5" s="21" t="s">
        <v>75</v>
      </c>
      <c r="O5" s="19" t="s">
        <v>76</v>
      </c>
      <c r="P5" s="21" t="s">
        <v>75</v>
      </c>
      <c r="Q5" s="19" t="s">
        <v>76</v>
      </c>
      <c r="R5" s="496"/>
      <c r="S5" s="441"/>
      <c r="T5" s="444"/>
      <c r="U5" s="408"/>
      <c r="V5" s="411"/>
      <c r="W5" s="414"/>
      <c r="X5" s="414"/>
      <c r="Y5" s="414"/>
      <c r="Z5" s="414"/>
      <c r="AA5" s="414"/>
      <c r="AB5" s="414"/>
      <c r="AC5" s="505"/>
      <c r="AD5" s="502"/>
      <c r="AE5" s="499"/>
      <c r="AF5" s="502"/>
      <c r="AG5" s="455"/>
      <c r="AH5" s="455"/>
      <c r="AI5" s="455"/>
      <c r="AJ5" s="434"/>
      <c r="AK5" s="431"/>
      <c r="AL5" s="431"/>
      <c r="AM5" s="434"/>
      <c r="AN5" s="461"/>
      <c r="AO5" s="447"/>
      <c r="AP5" s="13"/>
      <c r="AQ5" s="450"/>
      <c r="AR5" s="452"/>
      <c r="AS5" s="452"/>
      <c r="AT5" s="452"/>
      <c r="AU5" s="452"/>
      <c r="AV5" s="452"/>
      <c r="AW5" s="452"/>
      <c r="AX5" s="4"/>
      <c r="AY5" s="452"/>
      <c r="AZ5" s="452"/>
      <c r="BA5" s="452"/>
      <c r="BB5" s="452"/>
      <c r="BC5" s="452"/>
      <c r="BD5" s="452"/>
      <c r="BE5" s="467"/>
      <c r="BF5" s="467"/>
      <c r="BG5" s="465"/>
      <c r="BH5" s="465"/>
      <c r="BI5" s="467"/>
      <c r="BJ5" s="476"/>
      <c r="BK5" s="476"/>
      <c r="BL5" s="467"/>
      <c r="BM5" s="473"/>
      <c r="BN5" s="473"/>
      <c r="BO5" s="470"/>
    </row>
    <row r="6" spans="1:67" ht="14.95" customHeight="1">
      <c r="A6" s="509" t="s">
        <v>316</v>
      </c>
      <c r="B6" s="245">
        <v>43767</v>
      </c>
      <c r="C6" s="226">
        <v>75.7</v>
      </c>
      <c r="D6" s="227">
        <v>0.64800000000000002</v>
      </c>
      <c r="E6" s="228">
        <v>69.099999999999994</v>
      </c>
      <c r="F6" s="229">
        <v>88</v>
      </c>
      <c r="G6" s="229">
        <v>70</v>
      </c>
      <c r="H6" s="246">
        <v>0</v>
      </c>
      <c r="I6" s="246">
        <v>0</v>
      </c>
      <c r="J6" s="246">
        <v>0</v>
      </c>
      <c r="K6" s="246">
        <v>0</v>
      </c>
      <c r="L6" s="247">
        <v>24</v>
      </c>
      <c r="M6" s="247">
        <v>0</v>
      </c>
      <c r="N6" s="247">
        <v>24</v>
      </c>
      <c r="O6" s="247">
        <v>0</v>
      </c>
      <c r="P6" s="247">
        <v>0</v>
      </c>
      <c r="Q6" s="247">
        <v>0</v>
      </c>
      <c r="R6" s="247">
        <v>3638</v>
      </c>
      <c r="S6" s="232">
        <v>3588</v>
      </c>
      <c r="T6" s="232">
        <v>0</v>
      </c>
      <c r="U6" s="233">
        <v>0</v>
      </c>
      <c r="V6" s="233">
        <v>0</v>
      </c>
      <c r="W6" s="246">
        <v>40</v>
      </c>
      <c r="X6" s="246">
        <v>0</v>
      </c>
      <c r="Y6" s="246">
        <v>40</v>
      </c>
      <c r="Z6" s="246">
        <v>0</v>
      </c>
      <c r="AA6" s="246">
        <v>60</v>
      </c>
      <c r="AB6" s="229">
        <v>0</v>
      </c>
      <c r="AC6" s="229">
        <f t="shared" ref="AC6:AC40" si="0">(V6-U6)+AW6</f>
        <v>4</v>
      </c>
      <c r="AD6" s="235">
        <f>U6-T6</f>
        <v>0</v>
      </c>
      <c r="AE6" s="229">
        <v>0</v>
      </c>
      <c r="AF6" s="236" t="str">
        <f>IF(AE6&gt;0, V6/(AE6*24),"no data")</f>
        <v>no data</v>
      </c>
      <c r="AG6" s="237">
        <f>IF(R6&gt;0,R6/24,"no data")</f>
        <v>151.58333333333334</v>
      </c>
      <c r="AH6" s="236" t="str">
        <f>IF(U6&gt;0,(U6/R6),"no data")</f>
        <v>no data</v>
      </c>
      <c r="AI6" s="238">
        <f>(1440-((W6*X6)+(Y6*Z6)+(AA6*AB6))/(W6+Y6+AA6))/1440</f>
        <v>1</v>
      </c>
      <c r="AJ6" s="239" t="str">
        <f t="shared" ref="AJ6:AJ40" si="1">IF(U6&gt;0,(1440-((X6*W6+AQ6*AR6)+(Z6*Y6+AS6*AT6)+(AA6*AB6+AU6*AV6))/(W6+Y6+AA6))/1440,"no data")</f>
        <v>no data</v>
      </c>
      <c r="AK6" s="216">
        <v>0</v>
      </c>
      <c r="AL6" s="269">
        <v>0</v>
      </c>
      <c r="AM6" s="228">
        <f t="shared" ref="AM6:AM40" si="2">AK6*AL6</f>
        <v>0</v>
      </c>
      <c r="AN6" s="269" t="str">
        <f>IF(U6&gt;0,((((#REF!*#REF!)+(AK6*AL6))/(U6*1000))*1000000),"no data")</f>
        <v>no data</v>
      </c>
      <c r="AO6" s="270">
        <f>S6/24</f>
        <v>149.5</v>
      </c>
      <c r="AP6" s="13"/>
      <c r="AQ6" s="229">
        <v>0</v>
      </c>
      <c r="AR6" s="248">
        <v>0</v>
      </c>
      <c r="AS6" s="248">
        <v>0</v>
      </c>
      <c r="AT6" s="229">
        <v>0</v>
      </c>
      <c r="AU6" s="248">
        <v>0</v>
      </c>
      <c r="AV6" s="229">
        <v>0</v>
      </c>
      <c r="AW6" s="229">
        <v>4</v>
      </c>
      <c r="AX6" s="4"/>
      <c r="AY6" s="41">
        <v>0</v>
      </c>
      <c r="AZ6" s="41">
        <v>0</v>
      </c>
      <c r="BA6" s="41">
        <v>0</v>
      </c>
      <c r="BB6" s="41">
        <f t="shared" ref="BB6:BB12" si="3">AZ6-AY6</f>
        <v>0</v>
      </c>
      <c r="BC6" s="41" t="str">
        <f t="shared" ref="BC6:BC42" si="4">AN6</f>
        <v>no data</v>
      </c>
      <c r="BD6" s="60">
        <f t="shared" ref="BD6:BD40" si="5">BA6/24</f>
        <v>0</v>
      </c>
      <c r="BE6" s="249">
        <v>0</v>
      </c>
      <c r="BF6" s="250">
        <v>0</v>
      </c>
      <c r="BG6" s="252">
        <v>0</v>
      </c>
      <c r="BH6" s="252">
        <v>0</v>
      </c>
      <c r="BI6" s="66">
        <v>50</v>
      </c>
      <c r="BJ6" s="252">
        <v>0</v>
      </c>
      <c r="BK6" s="251">
        <v>0</v>
      </c>
      <c r="BL6" s="54">
        <f t="shared" ref="BL6:BL34" si="6">SUM(BE6:BF6)</f>
        <v>0</v>
      </c>
      <c r="BM6" s="41">
        <v>0</v>
      </c>
      <c r="BN6" s="41">
        <v>0</v>
      </c>
      <c r="BO6" s="42">
        <v>0</v>
      </c>
    </row>
    <row r="7" spans="1:67">
      <c r="A7" s="509"/>
      <c r="B7" s="245">
        <v>43768</v>
      </c>
      <c r="C7" s="226">
        <v>75.599999999999994</v>
      </c>
      <c r="D7" s="227">
        <v>0.67600000000000005</v>
      </c>
      <c r="E7" s="228">
        <v>70.2</v>
      </c>
      <c r="F7" s="229">
        <v>84</v>
      </c>
      <c r="G7" s="229">
        <v>68</v>
      </c>
      <c r="H7" s="246">
        <v>0</v>
      </c>
      <c r="I7" s="246">
        <v>0</v>
      </c>
      <c r="J7" s="246">
        <v>0</v>
      </c>
      <c r="K7" s="246">
        <v>0</v>
      </c>
      <c r="L7" s="247">
        <v>24</v>
      </c>
      <c r="M7" s="247">
        <v>0</v>
      </c>
      <c r="N7" s="247">
        <v>24</v>
      </c>
      <c r="O7" s="247">
        <v>0</v>
      </c>
      <c r="P7" s="247">
        <v>0</v>
      </c>
      <c r="Q7" s="247">
        <v>0</v>
      </c>
      <c r="R7" s="247">
        <v>3642</v>
      </c>
      <c r="S7" s="232">
        <v>3592</v>
      </c>
      <c r="T7" s="232">
        <v>0</v>
      </c>
      <c r="U7" s="233">
        <v>0</v>
      </c>
      <c r="V7" s="233">
        <v>0</v>
      </c>
      <c r="W7" s="246">
        <v>40</v>
      </c>
      <c r="X7" s="246">
        <v>0</v>
      </c>
      <c r="Y7" s="246">
        <v>40</v>
      </c>
      <c r="Z7" s="246">
        <v>0</v>
      </c>
      <c r="AA7" s="246">
        <v>60</v>
      </c>
      <c r="AB7" s="229">
        <v>0</v>
      </c>
      <c r="AC7" s="229">
        <f t="shared" si="0"/>
        <v>5</v>
      </c>
      <c r="AD7" s="235">
        <f>U7-T7</f>
        <v>0</v>
      </c>
      <c r="AE7" s="229">
        <v>0</v>
      </c>
      <c r="AF7" s="236" t="str">
        <f>IF(AE7&gt;0, V7/(AE7*24),"no data")</f>
        <v>no data</v>
      </c>
      <c r="AG7" s="237">
        <f>IF(R7&gt;0,R7/24,"no data")</f>
        <v>151.75</v>
      </c>
      <c r="AH7" s="236" t="str">
        <f>IF(U7&gt;0,(U7/R7),"no data")</f>
        <v>no data</v>
      </c>
      <c r="AI7" s="238">
        <f>(1440-((W7*X7)+(Y7*Z7)+(AA7*AB7))/(W7+Y7+AA7))/1440</f>
        <v>1</v>
      </c>
      <c r="AJ7" s="239" t="str">
        <f t="shared" si="1"/>
        <v>no data</v>
      </c>
      <c r="AK7" s="216">
        <v>0</v>
      </c>
      <c r="AL7" s="269">
        <v>0</v>
      </c>
      <c r="AM7" s="228">
        <f t="shared" si="2"/>
        <v>0</v>
      </c>
      <c r="AN7" s="269" t="str">
        <f>IF(U7&gt;0,((((#REF!*#REF!)+(AK7*AL7))/(U7*1000))*1000000),"no data")</f>
        <v>no data</v>
      </c>
      <c r="AO7" s="270">
        <f>S7/24</f>
        <v>149.66666666666666</v>
      </c>
      <c r="AP7" s="13"/>
      <c r="AQ7" s="229">
        <v>0</v>
      </c>
      <c r="AR7" s="248">
        <v>0</v>
      </c>
      <c r="AS7" s="248">
        <v>0</v>
      </c>
      <c r="AT7" s="229">
        <v>0</v>
      </c>
      <c r="AU7" s="248">
        <v>0</v>
      </c>
      <c r="AV7" s="229">
        <v>0</v>
      </c>
      <c r="AW7" s="229">
        <v>5</v>
      </c>
      <c r="AX7" s="4"/>
      <c r="AY7" s="41">
        <v>0</v>
      </c>
      <c r="AZ7" s="41">
        <v>0</v>
      </c>
      <c r="BA7" s="41">
        <v>0</v>
      </c>
      <c r="BB7" s="41">
        <f t="shared" si="3"/>
        <v>0</v>
      </c>
      <c r="BC7" s="41" t="str">
        <f t="shared" si="4"/>
        <v>no data</v>
      </c>
      <c r="BD7" s="60">
        <f t="shared" si="5"/>
        <v>0</v>
      </c>
      <c r="BE7" s="249">
        <v>0</v>
      </c>
      <c r="BF7" s="250">
        <v>0</v>
      </c>
      <c r="BG7" s="252">
        <v>0</v>
      </c>
      <c r="BH7" s="252">
        <v>0</v>
      </c>
      <c r="BI7" s="66">
        <v>50</v>
      </c>
      <c r="BJ7" s="252">
        <v>0</v>
      </c>
      <c r="BK7" s="251">
        <v>0</v>
      </c>
      <c r="BL7" s="54">
        <f t="shared" si="6"/>
        <v>0</v>
      </c>
      <c r="BM7" s="41">
        <v>0</v>
      </c>
      <c r="BN7" s="41">
        <v>0</v>
      </c>
      <c r="BO7" s="42">
        <v>0</v>
      </c>
    </row>
    <row r="8" spans="1:67">
      <c r="A8" s="509"/>
      <c r="B8" s="245">
        <v>43769</v>
      </c>
      <c r="C8" s="226">
        <v>78</v>
      </c>
      <c r="D8" s="227">
        <v>0.57799999999999996</v>
      </c>
      <c r="E8" s="383">
        <v>66.42</v>
      </c>
      <c r="F8" s="229">
        <v>94</v>
      </c>
      <c r="G8" s="229">
        <v>67</v>
      </c>
      <c r="H8" s="246">
        <v>0</v>
      </c>
      <c r="I8" s="246">
        <v>0</v>
      </c>
      <c r="J8" s="246">
        <v>0</v>
      </c>
      <c r="K8" s="246">
        <v>0</v>
      </c>
      <c r="L8" s="247">
        <v>24</v>
      </c>
      <c r="M8" s="247">
        <v>0</v>
      </c>
      <c r="N8" s="247">
        <v>24</v>
      </c>
      <c r="O8" s="247">
        <v>0</v>
      </c>
      <c r="P8" s="247">
        <v>0</v>
      </c>
      <c r="Q8" s="247">
        <v>0</v>
      </c>
      <c r="R8" s="247">
        <v>3614</v>
      </c>
      <c r="S8" s="232">
        <v>3569</v>
      </c>
      <c r="T8" s="232">
        <v>0</v>
      </c>
      <c r="U8" s="233">
        <v>0</v>
      </c>
      <c r="V8" s="233">
        <v>0</v>
      </c>
      <c r="W8" s="246">
        <v>40</v>
      </c>
      <c r="X8" s="246">
        <v>0</v>
      </c>
      <c r="Y8" s="246">
        <v>40</v>
      </c>
      <c r="Z8" s="246">
        <v>0</v>
      </c>
      <c r="AA8" s="246">
        <v>60</v>
      </c>
      <c r="AB8" s="229">
        <v>0</v>
      </c>
      <c r="AC8" s="229">
        <f t="shared" si="0"/>
        <v>5</v>
      </c>
      <c r="AD8" s="235">
        <f>U8-T8</f>
        <v>0</v>
      </c>
      <c r="AE8" s="229">
        <v>0</v>
      </c>
      <c r="AF8" s="236" t="str">
        <f>IF(AE11&gt;0, V11/(AE11*24),"no data")</f>
        <v>no data</v>
      </c>
      <c r="AG8" s="237">
        <f>IF(R8&gt;0,R8/24,"no data")</f>
        <v>150.58333333333334</v>
      </c>
      <c r="AH8" s="236" t="str">
        <f>IF(U11&gt;0,(U11/R11),"no data")</f>
        <v>no data</v>
      </c>
      <c r="AI8" s="238">
        <f>(1440-((W8*X8)+(Y8*Z8)+(AA8*AB8))/(W8+Y8+AA8))/1440</f>
        <v>1</v>
      </c>
      <c r="AJ8" s="239" t="str">
        <f>IF(U11&gt;0,(1440-((X11*W11+AQ8*AR8)+(Z11*Y11+AS8*AT8)+(AA11*AB11+AU8*AV8))/(W11+Y11+AA11))/1440,"no data")</f>
        <v>no data</v>
      </c>
      <c r="AK8" s="214">
        <v>0</v>
      </c>
      <c r="AL8" s="295">
        <v>0</v>
      </c>
      <c r="AM8" s="228">
        <f t="shared" si="2"/>
        <v>0</v>
      </c>
      <c r="AN8" s="269" t="str">
        <f>IF(U11&gt;0,((((#REF!*#REF!)+(AK8*AL8))/(U11*1000))*1000000),"no data")</f>
        <v>no data</v>
      </c>
      <c r="AO8" s="270">
        <f>S8/24</f>
        <v>148.70833333333334</v>
      </c>
      <c r="AP8" s="13"/>
      <c r="AQ8" s="229">
        <v>0</v>
      </c>
      <c r="AR8" s="248">
        <v>0</v>
      </c>
      <c r="AS8" s="248">
        <v>0</v>
      </c>
      <c r="AT8" s="229">
        <v>0</v>
      </c>
      <c r="AU8" s="248">
        <v>0</v>
      </c>
      <c r="AV8" s="229">
        <v>0</v>
      </c>
      <c r="AW8" s="229">
        <v>5</v>
      </c>
      <c r="AX8" s="4"/>
      <c r="AY8" s="41">
        <v>0</v>
      </c>
      <c r="AZ8" s="41">
        <v>0</v>
      </c>
      <c r="BA8" s="41">
        <v>0</v>
      </c>
      <c r="BB8" s="41">
        <f t="shared" si="3"/>
        <v>0</v>
      </c>
      <c r="BC8" s="41" t="str">
        <f t="shared" si="4"/>
        <v>no data</v>
      </c>
      <c r="BD8" s="60">
        <f t="shared" si="5"/>
        <v>0</v>
      </c>
      <c r="BE8" s="249">
        <v>0</v>
      </c>
      <c r="BF8" s="250">
        <v>0</v>
      </c>
      <c r="BG8" s="252">
        <v>0</v>
      </c>
      <c r="BH8" s="252">
        <v>0</v>
      </c>
      <c r="BI8" s="66">
        <v>50</v>
      </c>
      <c r="BJ8" s="252">
        <v>0</v>
      </c>
      <c r="BK8" s="251">
        <v>0</v>
      </c>
      <c r="BL8" s="54">
        <f t="shared" si="6"/>
        <v>0</v>
      </c>
      <c r="BM8" s="41">
        <v>0</v>
      </c>
      <c r="BN8" s="41">
        <v>0</v>
      </c>
      <c r="BO8" s="42">
        <v>0</v>
      </c>
    </row>
    <row r="9" spans="1:67">
      <c r="A9" s="509"/>
      <c r="B9" s="245">
        <v>43770</v>
      </c>
      <c r="C9" s="226">
        <v>75.7</v>
      </c>
      <c r="D9" s="227">
        <v>0.64800000000000002</v>
      </c>
      <c r="E9" s="383">
        <v>69.040000000000006</v>
      </c>
      <c r="F9" s="229">
        <v>88</v>
      </c>
      <c r="G9" s="229">
        <v>70</v>
      </c>
      <c r="H9" s="246">
        <v>0</v>
      </c>
      <c r="I9" s="246">
        <v>0</v>
      </c>
      <c r="J9" s="246">
        <v>0</v>
      </c>
      <c r="K9" s="246">
        <v>0</v>
      </c>
      <c r="L9" s="247">
        <v>24</v>
      </c>
      <c r="M9" s="247">
        <v>0</v>
      </c>
      <c r="N9" s="247">
        <v>24</v>
      </c>
      <c r="O9" s="247">
        <v>0</v>
      </c>
      <c r="P9" s="247">
        <v>0</v>
      </c>
      <c r="Q9" s="247">
        <v>0</v>
      </c>
      <c r="R9" s="382">
        <v>3638</v>
      </c>
      <c r="S9" s="385">
        <v>3588</v>
      </c>
      <c r="T9" s="232">
        <v>0</v>
      </c>
      <c r="U9" s="233">
        <v>0</v>
      </c>
      <c r="V9" s="233">
        <v>0</v>
      </c>
      <c r="W9" s="246">
        <v>40</v>
      </c>
      <c r="X9" s="246">
        <v>0</v>
      </c>
      <c r="Y9" s="246">
        <v>40</v>
      </c>
      <c r="Z9" s="246">
        <v>0</v>
      </c>
      <c r="AA9" s="246">
        <v>60</v>
      </c>
      <c r="AB9" s="229">
        <v>0</v>
      </c>
      <c r="AC9" s="384">
        <f t="shared" si="0"/>
        <v>4</v>
      </c>
      <c r="AD9" s="385">
        <f t="shared" ref="AD9:AD40" si="7">U9-T9</f>
        <v>0</v>
      </c>
      <c r="AE9" s="229">
        <v>0</v>
      </c>
      <c r="AF9" s="236" t="str">
        <f t="shared" ref="AF9:AF40" si="8">IF(AE9&gt;0, V9/(AE9*24),"no data")</f>
        <v>no data</v>
      </c>
      <c r="AG9" s="237">
        <f t="shared" ref="AG9:AG40" si="9">IF(R9&gt;0,R9/24,"no data")</f>
        <v>151.58333333333334</v>
      </c>
      <c r="AH9" s="236" t="str">
        <f t="shared" ref="AH9:AH40" si="10">IF(U9&gt;0,(U9/R9),"no data")</f>
        <v>no data</v>
      </c>
      <c r="AI9" s="238">
        <f t="shared" ref="AI9:AI40" si="11">(1440-((W9*X9)+(Y9*Z9)+(AA9*AB9))/(W9+Y9+AA9))/1440</f>
        <v>1</v>
      </c>
      <c r="AJ9" s="239" t="str">
        <f t="shared" si="1"/>
        <v>no data</v>
      </c>
      <c r="AK9" s="214">
        <v>0</v>
      </c>
      <c r="AL9" s="295">
        <v>0</v>
      </c>
      <c r="AM9" s="228">
        <f t="shared" si="2"/>
        <v>0</v>
      </c>
      <c r="AN9" s="269" t="str">
        <f>IF(U9&gt;0,((((#REF!*#REF!)+(AK9*AL9))/(U9*1000))*1000000),"no data")</f>
        <v>no data</v>
      </c>
      <c r="AO9" s="270">
        <f>S9/24</f>
        <v>149.5</v>
      </c>
      <c r="AP9" s="13"/>
      <c r="AQ9" s="229">
        <v>0</v>
      </c>
      <c r="AR9" s="248">
        <v>0</v>
      </c>
      <c r="AS9" s="248">
        <v>0</v>
      </c>
      <c r="AT9" s="229">
        <v>0</v>
      </c>
      <c r="AU9" s="248">
        <v>0</v>
      </c>
      <c r="AV9" s="229">
        <v>0</v>
      </c>
      <c r="AW9" s="229">
        <v>4</v>
      </c>
      <c r="AX9" s="4"/>
      <c r="AY9" s="41">
        <v>0</v>
      </c>
      <c r="AZ9" s="41">
        <v>0</v>
      </c>
      <c r="BA9" s="41">
        <v>0</v>
      </c>
      <c r="BB9" s="41">
        <f t="shared" si="3"/>
        <v>0</v>
      </c>
      <c r="BC9" s="41" t="str">
        <f t="shared" si="4"/>
        <v>no data</v>
      </c>
      <c r="BD9" s="60">
        <f t="shared" si="5"/>
        <v>0</v>
      </c>
      <c r="BE9" s="249">
        <v>0</v>
      </c>
      <c r="BF9" s="250">
        <v>0</v>
      </c>
      <c r="BG9" s="252">
        <v>0</v>
      </c>
      <c r="BH9" s="252">
        <v>0</v>
      </c>
      <c r="BI9" s="66">
        <v>50</v>
      </c>
      <c r="BJ9" s="252">
        <v>0</v>
      </c>
      <c r="BK9" s="251">
        <v>0</v>
      </c>
      <c r="BL9" s="54">
        <f t="shared" si="6"/>
        <v>0</v>
      </c>
      <c r="BM9" s="41">
        <v>0</v>
      </c>
      <c r="BN9" s="41">
        <v>0</v>
      </c>
      <c r="BO9" s="42">
        <v>0</v>
      </c>
    </row>
    <row r="10" spans="1:67">
      <c r="A10" s="509"/>
      <c r="B10" s="245">
        <v>43771</v>
      </c>
      <c r="C10" s="226">
        <v>75.599999999999994</v>
      </c>
      <c r="D10" s="227">
        <v>0.67400000000000004</v>
      </c>
      <c r="E10" s="228">
        <v>69.959999999999994</v>
      </c>
      <c r="F10" s="229">
        <v>84</v>
      </c>
      <c r="G10" s="229">
        <v>68</v>
      </c>
      <c r="H10" s="246">
        <v>0</v>
      </c>
      <c r="I10" s="246">
        <v>0</v>
      </c>
      <c r="J10" s="246">
        <v>0</v>
      </c>
      <c r="K10" s="246">
        <v>0</v>
      </c>
      <c r="L10" s="247">
        <v>24</v>
      </c>
      <c r="M10" s="247">
        <v>0</v>
      </c>
      <c r="N10" s="247">
        <v>24</v>
      </c>
      <c r="O10" s="247">
        <v>0</v>
      </c>
      <c r="P10" s="247">
        <v>0</v>
      </c>
      <c r="Q10" s="247">
        <v>0</v>
      </c>
      <c r="R10" s="247">
        <v>3642</v>
      </c>
      <c r="S10" s="232">
        <v>3592</v>
      </c>
      <c r="T10" s="232">
        <v>0</v>
      </c>
      <c r="U10" s="233">
        <v>0</v>
      </c>
      <c r="V10" s="233">
        <v>0</v>
      </c>
      <c r="W10" s="246">
        <v>40</v>
      </c>
      <c r="X10" s="246">
        <v>0</v>
      </c>
      <c r="Y10" s="246">
        <v>40</v>
      </c>
      <c r="Z10" s="246">
        <v>0</v>
      </c>
      <c r="AA10" s="246">
        <v>60</v>
      </c>
      <c r="AB10" s="229">
        <v>0</v>
      </c>
      <c r="AC10" s="229">
        <f t="shared" si="0"/>
        <v>5</v>
      </c>
      <c r="AD10" s="235">
        <f t="shared" si="7"/>
        <v>0</v>
      </c>
      <c r="AE10" s="229">
        <v>0</v>
      </c>
      <c r="AF10" s="236" t="str">
        <f t="shared" si="8"/>
        <v>no data</v>
      </c>
      <c r="AG10" s="237">
        <f t="shared" si="9"/>
        <v>151.75</v>
      </c>
      <c r="AH10" s="236" t="str">
        <f t="shared" si="10"/>
        <v>no data</v>
      </c>
      <c r="AI10" s="238">
        <f t="shared" si="11"/>
        <v>1</v>
      </c>
      <c r="AJ10" s="239" t="str">
        <f t="shared" si="1"/>
        <v>no data</v>
      </c>
      <c r="AK10" s="214">
        <v>0</v>
      </c>
      <c r="AL10" s="295">
        <v>0</v>
      </c>
      <c r="AM10" s="228">
        <f t="shared" si="2"/>
        <v>0</v>
      </c>
      <c r="AN10" s="269" t="str">
        <f>IF(U10&gt;0,((((#REF!*#REF!)+(AK10*AL10))/(U10*1000))*1000000),"no data")</f>
        <v>no data</v>
      </c>
      <c r="AO10" s="270">
        <f t="shared" ref="AO10:AO39" si="12">S10/24</f>
        <v>149.66666666666666</v>
      </c>
      <c r="AP10" s="13"/>
      <c r="AQ10" s="229">
        <v>0</v>
      </c>
      <c r="AR10" s="248">
        <v>0</v>
      </c>
      <c r="AS10" s="248">
        <v>0</v>
      </c>
      <c r="AT10" s="229">
        <v>0</v>
      </c>
      <c r="AU10" s="248">
        <v>0</v>
      </c>
      <c r="AV10" s="229">
        <v>0</v>
      </c>
      <c r="AW10" s="229">
        <v>5</v>
      </c>
      <c r="AX10" s="4"/>
      <c r="AY10" s="41">
        <v>0</v>
      </c>
      <c r="AZ10" s="41">
        <v>0</v>
      </c>
      <c r="BA10" s="41">
        <v>0</v>
      </c>
      <c r="BB10" s="41">
        <f t="shared" si="3"/>
        <v>0</v>
      </c>
      <c r="BC10" s="41" t="str">
        <f t="shared" si="4"/>
        <v>no data</v>
      </c>
      <c r="BD10" s="60">
        <f t="shared" si="5"/>
        <v>0</v>
      </c>
      <c r="BE10" s="249">
        <v>0</v>
      </c>
      <c r="BF10" s="250">
        <v>0</v>
      </c>
      <c r="BG10" s="252">
        <v>0</v>
      </c>
      <c r="BH10" s="252">
        <v>0</v>
      </c>
      <c r="BI10" s="66">
        <v>50</v>
      </c>
      <c r="BJ10" s="252">
        <v>0</v>
      </c>
      <c r="BK10" s="251">
        <v>0</v>
      </c>
      <c r="BL10" s="54">
        <f t="shared" si="6"/>
        <v>0</v>
      </c>
      <c r="BM10" s="41">
        <v>0</v>
      </c>
      <c r="BN10" s="41">
        <v>0</v>
      </c>
      <c r="BO10" s="42">
        <v>0</v>
      </c>
    </row>
    <row r="11" spans="1:67">
      <c r="A11" s="509"/>
      <c r="B11" s="245">
        <v>43772</v>
      </c>
      <c r="C11" s="226">
        <v>76.14</v>
      </c>
      <c r="D11" s="227">
        <v>0.61899999999999999</v>
      </c>
      <c r="E11" s="228">
        <v>68.319999999999993</v>
      </c>
      <c r="F11" s="229">
        <v>90</v>
      </c>
      <c r="G11" s="229">
        <v>67</v>
      </c>
      <c r="H11" s="246">
        <v>0</v>
      </c>
      <c r="I11" s="246">
        <v>0</v>
      </c>
      <c r="J11" s="246">
        <v>0</v>
      </c>
      <c r="K11" s="246">
        <v>0</v>
      </c>
      <c r="L11" s="247">
        <v>24</v>
      </c>
      <c r="M11" s="247">
        <v>0</v>
      </c>
      <c r="N11" s="247">
        <v>24</v>
      </c>
      <c r="O11" s="247">
        <v>0</v>
      </c>
      <c r="P11" s="247">
        <v>0</v>
      </c>
      <c r="Q11" s="247">
        <v>0</v>
      </c>
      <c r="R11" s="247">
        <v>3631</v>
      </c>
      <c r="S11" s="232">
        <v>3593</v>
      </c>
      <c r="T11" s="232">
        <v>0</v>
      </c>
      <c r="U11" s="233">
        <v>0</v>
      </c>
      <c r="V11" s="233">
        <v>0</v>
      </c>
      <c r="W11" s="246">
        <v>40</v>
      </c>
      <c r="X11" s="246">
        <v>0</v>
      </c>
      <c r="Y11" s="246">
        <v>40</v>
      </c>
      <c r="Z11" s="246">
        <v>0</v>
      </c>
      <c r="AA11" s="246">
        <v>60</v>
      </c>
      <c r="AB11" s="229">
        <v>0</v>
      </c>
      <c r="AC11" s="229">
        <v>5</v>
      </c>
      <c r="AD11" s="235">
        <f>U11-T11</f>
        <v>0</v>
      </c>
      <c r="AE11" s="229">
        <v>0</v>
      </c>
      <c r="AF11" s="236" t="str">
        <f t="shared" ref="AF11" si="13">IF(AE11&gt;0, V11/(AE11*24),"no data")</f>
        <v>no data</v>
      </c>
      <c r="AG11" s="237">
        <f t="shared" ref="AG11" si="14">IF(R11&gt;0,R11/24,"no data")</f>
        <v>151.29166666666666</v>
      </c>
      <c r="AH11" s="236" t="str">
        <f t="shared" ref="AH11" si="15">IF(U11&gt;0,(U11/R11),"no data")</f>
        <v>no data</v>
      </c>
      <c r="AI11" s="238">
        <v>1</v>
      </c>
      <c r="AJ11" s="239" t="str">
        <f t="shared" si="1"/>
        <v>no data</v>
      </c>
      <c r="AK11" s="214">
        <v>0</v>
      </c>
      <c r="AL11" s="295">
        <v>0</v>
      </c>
      <c r="AM11" s="228">
        <f t="shared" si="2"/>
        <v>0</v>
      </c>
      <c r="AN11" s="269" t="str">
        <f>IF(U11&gt;0,((((#REF!*#REF!)+(AK11*AL11))/(U11*1000))*1000000),"no data")</f>
        <v>no data</v>
      </c>
      <c r="AO11" s="270">
        <f>S11/24</f>
        <v>149.70833333333334</v>
      </c>
      <c r="AP11" s="13"/>
      <c r="AQ11" s="229">
        <v>0</v>
      </c>
      <c r="AR11" s="248">
        <v>0</v>
      </c>
      <c r="AS11" s="248">
        <v>0</v>
      </c>
      <c r="AT11" s="229">
        <v>0</v>
      </c>
      <c r="AU11" s="248">
        <v>0</v>
      </c>
      <c r="AV11" s="229">
        <v>0</v>
      </c>
      <c r="AW11" s="229">
        <v>5</v>
      </c>
      <c r="AX11" s="4"/>
      <c r="AY11" s="41">
        <v>0</v>
      </c>
      <c r="AZ11" s="41">
        <v>0</v>
      </c>
      <c r="BA11" s="41">
        <v>0</v>
      </c>
      <c r="BB11" s="41">
        <v>0</v>
      </c>
      <c r="BC11" s="41" t="str">
        <f t="shared" si="4"/>
        <v>no data</v>
      </c>
      <c r="BD11" s="60">
        <f t="shared" si="5"/>
        <v>0</v>
      </c>
      <c r="BE11" s="249">
        <v>0</v>
      </c>
      <c r="BF11" s="250">
        <v>0</v>
      </c>
      <c r="BG11" s="252">
        <v>0</v>
      </c>
      <c r="BH11" s="252">
        <v>0</v>
      </c>
      <c r="BI11" s="66">
        <v>50</v>
      </c>
      <c r="BJ11" s="252">
        <v>0</v>
      </c>
      <c r="BK11" s="251">
        <v>0</v>
      </c>
      <c r="BL11" s="54">
        <f t="shared" si="6"/>
        <v>0</v>
      </c>
      <c r="BM11" s="41">
        <v>0</v>
      </c>
      <c r="BN11" s="41">
        <v>0</v>
      </c>
      <c r="BO11" s="42">
        <v>0</v>
      </c>
    </row>
    <row r="12" spans="1:67">
      <c r="A12" s="509"/>
      <c r="B12" s="245">
        <v>43773</v>
      </c>
      <c r="C12" s="226">
        <v>75.900000000000006</v>
      </c>
      <c r="D12" s="227">
        <v>0.64500000000000002</v>
      </c>
      <c r="E12" s="228">
        <v>69.400000000000006</v>
      </c>
      <c r="F12" s="229">
        <v>89</v>
      </c>
      <c r="G12" s="229">
        <v>66</v>
      </c>
      <c r="H12" s="246">
        <v>0</v>
      </c>
      <c r="I12" s="246">
        <v>0</v>
      </c>
      <c r="J12" s="246">
        <v>0</v>
      </c>
      <c r="K12" s="246">
        <v>0</v>
      </c>
      <c r="L12" s="247">
        <v>24</v>
      </c>
      <c r="M12" s="247">
        <v>0</v>
      </c>
      <c r="N12" s="247">
        <v>24</v>
      </c>
      <c r="O12" s="247">
        <v>0</v>
      </c>
      <c r="P12" s="247">
        <v>0</v>
      </c>
      <c r="Q12" s="247">
        <v>0</v>
      </c>
      <c r="R12" s="247">
        <v>3635</v>
      </c>
      <c r="S12" s="232">
        <v>3592</v>
      </c>
      <c r="T12" s="232">
        <v>0</v>
      </c>
      <c r="U12" s="233">
        <v>0</v>
      </c>
      <c r="V12" s="233">
        <v>0</v>
      </c>
      <c r="W12" s="246">
        <v>40</v>
      </c>
      <c r="X12" s="246">
        <v>0</v>
      </c>
      <c r="Y12" s="246">
        <v>40</v>
      </c>
      <c r="Z12" s="246">
        <v>0</v>
      </c>
      <c r="AA12" s="246">
        <v>60</v>
      </c>
      <c r="AB12" s="229">
        <v>0</v>
      </c>
      <c r="AC12" s="229">
        <v>4</v>
      </c>
      <c r="AD12" s="235">
        <f t="shared" si="7"/>
        <v>0</v>
      </c>
      <c r="AE12" s="229">
        <v>0</v>
      </c>
      <c r="AF12" s="236" t="str">
        <f t="shared" si="8"/>
        <v>no data</v>
      </c>
      <c r="AG12" s="237">
        <f t="shared" si="9"/>
        <v>151.45833333333334</v>
      </c>
      <c r="AH12" s="236" t="str">
        <f t="shared" si="10"/>
        <v>no data</v>
      </c>
      <c r="AI12" s="238">
        <f t="shared" si="11"/>
        <v>1</v>
      </c>
      <c r="AJ12" s="239" t="str">
        <f t="shared" si="1"/>
        <v>no data</v>
      </c>
      <c r="AK12" s="214">
        <v>0</v>
      </c>
      <c r="AL12" s="295">
        <v>0</v>
      </c>
      <c r="AM12" s="228">
        <f t="shared" si="2"/>
        <v>0</v>
      </c>
      <c r="AN12" s="269" t="str">
        <f>IF(U12&gt;0,((((#REF!*#REF!)+(AK12*AL12))/(U12*1000))*1000000),"no data")</f>
        <v>no data</v>
      </c>
      <c r="AO12" s="270">
        <f t="shared" si="12"/>
        <v>149.66666666666666</v>
      </c>
      <c r="AP12" s="13"/>
      <c r="AQ12" s="229">
        <v>0</v>
      </c>
      <c r="AR12" s="248">
        <v>0</v>
      </c>
      <c r="AS12" s="248">
        <v>0</v>
      </c>
      <c r="AT12" s="229">
        <v>0</v>
      </c>
      <c r="AU12" s="248">
        <v>0</v>
      </c>
      <c r="AV12" s="229">
        <v>0</v>
      </c>
      <c r="AW12" s="229">
        <v>4</v>
      </c>
      <c r="AX12" s="4"/>
      <c r="AY12" s="41">
        <v>0</v>
      </c>
      <c r="AZ12" s="41">
        <v>0</v>
      </c>
      <c r="BA12" s="41">
        <v>0</v>
      </c>
      <c r="BB12" s="41">
        <f t="shared" si="3"/>
        <v>0</v>
      </c>
      <c r="BC12" s="41" t="str">
        <f t="shared" si="4"/>
        <v>no data</v>
      </c>
      <c r="BD12" s="60">
        <f t="shared" si="5"/>
        <v>0</v>
      </c>
      <c r="BE12" s="249">
        <v>0</v>
      </c>
      <c r="BF12" s="250">
        <v>0</v>
      </c>
      <c r="BG12" s="252">
        <v>0</v>
      </c>
      <c r="BH12" s="252">
        <v>0</v>
      </c>
      <c r="BI12" s="66">
        <v>50</v>
      </c>
      <c r="BJ12" s="252">
        <v>0</v>
      </c>
      <c r="BK12" s="251">
        <v>0</v>
      </c>
      <c r="BL12" s="54">
        <f t="shared" si="6"/>
        <v>0</v>
      </c>
      <c r="BM12" s="41">
        <v>0</v>
      </c>
      <c r="BN12" s="41">
        <v>0</v>
      </c>
      <c r="BO12" s="42">
        <v>0</v>
      </c>
    </row>
    <row r="13" spans="1:67" ht="14.95" customHeight="1">
      <c r="A13" s="510" t="s">
        <v>318</v>
      </c>
      <c r="B13" s="315">
        <v>43774</v>
      </c>
      <c r="C13" s="316">
        <v>75.400000000000006</v>
      </c>
      <c r="D13" s="317">
        <v>0.61</v>
      </c>
      <c r="E13" s="311">
        <v>67.5</v>
      </c>
      <c r="F13" s="318">
        <v>92</v>
      </c>
      <c r="G13" s="318">
        <v>65</v>
      </c>
      <c r="H13" s="319">
        <v>0</v>
      </c>
      <c r="I13" s="319">
        <v>0</v>
      </c>
      <c r="J13" s="319">
        <v>0</v>
      </c>
      <c r="K13" s="319">
        <v>0</v>
      </c>
      <c r="L13" s="320">
        <v>24</v>
      </c>
      <c r="M13" s="320">
        <v>0</v>
      </c>
      <c r="N13" s="320">
        <v>24</v>
      </c>
      <c r="O13" s="320">
        <v>0</v>
      </c>
      <c r="P13" s="320">
        <v>0</v>
      </c>
      <c r="Q13" s="320">
        <v>0</v>
      </c>
      <c r="R13" s="321">
        <v>3639</v>
      </c>
      <c r="S13" s="322">
        <v>3594</v>
      </c>
      <c r="T13" s="322">
        <v>0</v>
      </c>
      <c r="U13" s="323">
        <v>0</v>
      </c>
      <c r="V13" s="323">
        <v>0</v>
      </c>
      <c r="W13" s="318">
        <v>40</v>
      </c>
      <c r="X13" s="318">
        <v>0</v>
      </c>
      <c r="Y13" s="318">
        <v>40</v>
      </c>
      <c r="Z13" s="318">
        <v>0</v>
      </c>
      <c r="AA13" s="318">
        <v>60</v>
      </c>
      <c r="AB13" s="318">
        <v>0</v>
      </c>
      <c r="AC13" s="318">
        <v>5</v>
      </c>
      <c r="AD13" s="324">
        <f t="shared" si="7"/>
        <v>0</v>
      </c>
      <c r="AE13" s="318">
        <v>0</v>
      </c>
      <c r="AF13" s="325" t="str">
        <f t="shared" si="8"/>
        <v>no data</v>
      </c>
      <c r="AG13" s="326">
        <f t="shared" si="9"/>
        <v>151.625</v>
      </c>
      <c r="AH13" s="325" t="str">
        <f t="shared" si="10"/>
        <v>no data</v>
      </c>
      <c r="AI13" s="327">
        <f t="shared" si="11"/>
        <v>1</v>
      </c>
      <c r="AJ13" s="328" t="str">
        <f t="shared" si="1"/>
        <v>no data</v>
      </c>
      <c r="AK13" s="373">
        <v>0</v>
      </c>
      <c r="AL13" s="375">
        <v>0</v>
      </c>
      <c r="AM13" s="312">
        <f t="shared" si="2"/>
        <v>0</v>
      </c>
      <c r="AN13" s="313" t="str">
        <f>IF(U13&gt;0,((((#REF!*#REF!)+(AK13*AL13))/(U13*1000))*1000000),"no data")</f>
        <v>no data</v>
      </c>
      <c r="AO13" s="314">
        <f t="shared" si="12"/>
        <v>149.75</v>
      </c>
      <c r="AP13" s="13"/>
      <c r="AQ13" s="329">
        <v>0</v>
      </c>
      <c r="AR13" s="318">
        <v>0</v>
      </c>
      <c r="AS13" s="330">
        <v>0</v>
      </c>
      <c r="AT13" s="330">
        <v>0</v>
      </c>
      <c r="AU13" s="318">
        <v>0</v>
      </c>
      <c r="AV13" s="330">
        <v>0</v>
      </c>
      <c r="AW13" s="318">
        <v>5</v>
      </c>
      <c r="AX13" s="4"/>
      <c r="AY13" s="318">
        <v>0</v>
      </c>
      <c r="AZ13" s="318">
        <v>0</v>
      </c>
      <c r="BA13" s="318">
        <v>0</v>
      </c>
      <c r="BB13" s="331">
        <f>AZ13-AY13</f>
        <v>0</v>
      </c>
      <c r="BC13" s="332" t="str">
        <f t="shared" si="4"/>
        <v>no data</v>
      </c>
      <c r="BD13" s="333">
        <f t="shared" si="5"/>
        <v>0</v>
      </c>
      <c r="BE13" s="334">
        <v>0</v>
      </c>
      <c r="BF13" s="335">
        <v>0</v>
      </c>
      <c r="BG13" s="331">
        <v>0</v>
      </c>
      <c r="BH13" s="331">
        <v>0</v>
      </c>
      <c r="BI13" s="365">
        <v>50</v>
      </c>
      <c r="BJ13" s="337">
        <v>0</v>
      </c>
      <c r="BK13" s="337">
        <v>0</v>
      </c>
      <c r="BL13" s="337">
        <f t="shared" si="6"/>
        <v>0</v>
      </c>
      <c r="BM13" s="338">
        <v>0</v>
      </c>
      <c r="BN13" s="338">
        <v>0</v>
      </c>
      <c r="BO13" s="333">
        <v>0</v>
      </c>
    </row>
    <row r="14" spans="1:67">
      <c r="A14" s="510"/>
      <c r="B14" s="315">
        <v>43775</v>
      </c>
      <c r="C14" s="316">
        <v>73.099999999999994</v>
      </c>
      <c r="D14" s="339">
        <v>0.58099999999999996</v>
      </c>
      <c r="E14" s="311">
        <v>64.3</v>
      </c>
      <c r="F14" s="318">
        <v>87</v>
      </c>
      <c r="G14" s="318">
        <v>64.599999999999994</v>
      </c>
      <c r="H14" s="319">
        <v>0</v>
      </c>
      <c r="I14" s="319">
        <v>0</v>
      </c>
      <c r="J14" s="319">
        <v>0</v>
      </c>
      <c r="K14" s="319">
        <v>0</v>
      </c>
      <c r="L14" s="320">
        <v>24</v>
      </c>
      <c r="M14" s="320">
        <v>0</v>
      </c>
      <c r="N14" s="320">
        <v>24</v>
      </c>
      <c r="O14" s="320">
        <v>0</v>
      </c>
      <c r="P14" s="320">
        <v>0</v>
      </c>
      <c r="Q14" s="320">
        <v>0</v>
      </c>
      <c r="R14" s="321">
        <v>3662</v>
      </c>
      <c r="S14" s="322">
        <v>3599</v>
      </c>
      <c r="T14" s="322">
        <v>0</v>
      </c>
      <c r="U14" s="323">
        <v>0</v>
      </c>
      <c r="V14" s="323">
        <v>0</v>
      </c>
      <c r="W14" s="318">
        <v>40</v>
      </c>
      <c r="X14" s="318">
        <v>0</v>
      </c>
      <c r="Y14" s="318">
        <v>40</v>
      </c>
      <c r="Z14" s="318">
        <v>0</v>
      </c>
      <c r="AA14" s="318">
        <v>60</v>
      </c>
      <c r="AB14" s="318">
        <v>0</v>
      </c>
      <c r="AC14" s="318">
        <f t="shared" si="0"/>
        <v>5</v>
      </c>
      <c r="AD14" s="324">
        <f t="shared" si="7"/>
        <v>0</v>
      </c>
      <c r="AE14" s="318">
        <v>0</v>
      </c>
      <c r="AF14" s="325" t="str">
        <f t="shared" si="8"/>
        <v>no data</v>
      </c>
      <c r="AG14" s="326">
        <f t="shared" si="9"/>
        <v>152.58333333333334</v>
      </c>
      <c r="AH14" s="325" t="str">
        <f t="shared" si="10"/>
        <v>no data</v>
      </c>
      <c r="AI14" s="327">
        <f t="shared" si="11"/>
        <v>1</v>
      </c>
      <c r="AJ14" s="328" t="str">
        <f t="shared" si="1"/>
        <v>no data</v>
      </c>
      <c r="AK14" s="373">
        <v>0</v>
      </c>
      <c r="AL14" s="375">
        <v>0</v>
      </c>
      <c r="AM14" s="312">
        <f t="shared" si="2"/>
        <v>0</v>
      </c>
      <c r="AN14" s="313" t="str">
        <f>IF(U14&gt;0,((((#REF!*#REF!)+(AK14*AL14))/(U14*1000))*1000000),"no data")</f>
        <v>no data</v>
      </c>
      <c r="AO14" s="314">
        <f t="shared" si="12"/>
        <v>149.95833333333334</v>
      </c>
      <c r="AP14" s="13"/>
      <c r="AQ14" s="329">
        <v>0</v>
      </c>
      <c r="AR14" s="318">
        <v>0</v>
      </c>
      <c r="AS14" s="330">
        <v>0</v>
      </c>
      <c r="AT14" s="330">
        <v>0</v>
      </c>
      <c r="AU14" s="318">
        <v>0</v>
      </c>
      <c r="AV14" s="330">
        <v>0</v>
      </c>
      <c r="AW14" s="318">
        <v>5</v>
      </c>
      <c r="AX14" s="4"/>
      <c r="AY14" s="318">
        <v>0</v>
      </c>
      <c r="AZ14" s="318">
        <v>0</v>
      </c>
      <c r="BA14" s="318">
        <v>0</v>
      </c>
      <c r="BB14" s="331">
        <v>0</v>
      </c>
      <c r="BC14" s="332" t="str">
        <f t="shared" si="4"/>
        <v>no data</v>
      </c>
      <c r="BD14" s="333">
        <f t="shared" si="5"/>
        <v>0</v>
      </c>
      <c r="BE14" s="334">
        <v>0</v>
      </c>
      <c r="BF14" s="335">
        <v>0</v>
      </c>
      <c r="BG14" s="331">
        <v>0</v>
      </c>
      <c r="BH14" s="331">
        <v>0</v>
      </c>
      <c r="BI14" s="365">
        <v>50</v>
      </c>
      <c r="BJ14" s="333">
        <v>0</v>
      </c>
      <c r="BK14" s="333">
        <v>0</v>
      </c>
      <c r="BL14" s="337">
        <f t="shared" si="6"/>
        <v>0</v>
      </c>
      <c r="BM14" s="331">
        <v>0</v>
      </c>
      <c r="BN14" s="331">
        <v>0</v>
      </c>
      <c r="BO14" s="333">
        <v>0</v>
      </c>
    </row>
    <row r="15" spans="1:67">
      <c r="A15" s="510"/>
      <c r="B15" s="315">
        <v>43776</v>
      </c>
      <c r="C15" s="316">
        <v>65.33</v>
      </c>
      <c r="D15" s="339">
        <v>0.66959999999999997</v>
      </c>
      <c r="E15" s="311">
        <v>61.5</v>
      </c>
      <c r="F15" s="318">
        <v>72</v>
      </c>
      <c r="G15" s="318">
        <v>59</v>
      </c>
      <c r="H15" s="319">
        <v>0</v>
      </c>
      <c r="I15" s="319">
        <v>0</v>
      </c>
      <c r="J15" s="319">
        <v>0</v>
      </c>
      <c r="K15" s="319">
        <v>0</v>
      </c>
      <c r="L15" s="320">
        <v>24</v>
      </c>
      <c r="M15" s="320">
        <v>0</v>
      </c>
      <c r="N15" s="320">
        <v>24</v>
      </c>
      <c r="O15" s="320">
        <v>0</v>
      </c>
      <c r="P15" s="320">
        <v>0</v>
      </c>
      <c r="Q15" s="320">
        <v>0</v>
      </c>
      <c r="R15" s="321">
        <v>3712</v>
      </c>
      <c r="S15" s="322">
        <v>3618</v>
      </c>
      <c r="T15" s="322">
        <v>0</v>
      </c>
      <c r="U15" s="323">
        <v>0</v>
      </c>
      <c r="V15" s="323">
        <v>0</v>
      </c>
      <c r="W15" s="318">
        <v>40</v>
      </c>
      <c r="X15" s="318">
        <v>0</v>
      </c>
      <c r="Y15" s="318">
        <v>40</v>
      </c>
      <c r="Z15" s="318">
        <v>0</v>
      </c>
      <c r="AA15" s="318">
        <v>60</v>
      </c>
      <c r="AB15" s="318">
        <v>0</v>
      </c>
      <c r="AC15" s="318">
        <f t="shared" si="0"/>
        <v>4</v>
      </c>
      <c r="AD15" s="324">
        <f t="shared" si="7"/>
        <v>0</v>
      </c>
      <c r="AE15" s="318">
        <v>0</v>
      </c>
      <c r="AF15" s="325" t="str">
        <f t="shared" si="8"/>
        <v>no data</v>
      </c>
      <c r="AG15" s="326">
        <f t="shared" si="9"/>
        <v>154.66666666666666</v>
      </c>
      <c r="AH15" s="325" t="str">
        <f t="shared" si="10"/>
        <v>no data</v>
      </c>
      <c r="AI15" s="327">
        <f t="shared" si="11"/>
        <v>1</v>
      </c>
      <c r="AJ15" s="328" t="str">
        <f t="shared" si="1"/>
        <v>no data</v>
      </c>
      <c r="AK15" s="373">
        <v>0</v>
      </c>
      <c r="AL15" s="375">
        <v>0</v>
      </c>
      <c r="AM15" s="312">
        <f t="shared" si="2"/>
        <v>0</v>
      </c>
      <c r="AN15" s="313" t="str">
        <f>IF(U15&gt;0,((((#REF!*#REF!)+(AK15*AL15))/(U15*1000))*1000000),"no data")</f>
        <v>no data</v>
      </c>
      <c r="AO15" s="314">
        <f t="shared" si="12"/>
        <v>150.75</v>
      </c>
      <c r="AP15" s="13"/>
      <c r="AQ15" s="340">
        <v>0</v>
      </c>
      <c r="AR15" s="318">
        <v>0</v>
      </c>
      <c r="AS15" s="330">
        <v>0</v>
      </c>
      <c r="AT15" s="330">
        <v>0</v>
      </c>
      <c r="AU15" s="318">
        <v>0</v>
      </c>
      <c r="AV15" s="330">
        <v>0</v>
      </c>
      <c r="AW15" s="318">
        <v>4</v>
      </c>
      <c r="AX15" s="4"/>
      <c r="AY15" s="318">
        <v>0</v>
      </c>
      <c r="AZ15" s="318">
        <v>0</v>
      </c>
      <c r="BA15" s="318">
        <v>0</v>
      </c>
      <c r="BB15" s="331">
        <v>0</v>
      </c>
      <c r="BC15" s="332" t="str">
        <f t="shared" si="4"/>
        <v>no data</v>
      </c>
      <c r="BD15" s="333">
        <f t="shared" si="5"/>
        <v>0</v>
      </c>
      <c r="BE15" s="334">
        <v>0</v>
      </c>
      <c r="BF15" s="335">
        <v>0</v>
      </c>
      <c r="BG15" s="331">
        <v>0</v>
      </c>
      <c r="BH15" s="331">
        <v>0</v>
      </c>
      <c r="BI15" s="365">
        <v>50</v>
      </c>
      <c r="BJ15" s="333">
        <v>0</v>
      </c>
      <c r="BK15" s="333">
        <v>0</v>
      </c>
      <c r="BL15" s="337">
        <v>0</v>
      </c>
      <c r="BM15" s="331">
        <v>0</v>
      </c>
      <c r="BN15" s="331">
        <v>0</v>
      </c>
      <c r="BO15" s="333">
        <v>0</v>
      </c>
    </row>
    <row r="16" spans="1:67">
      <c r="A16" s="510"/>
      <c r="B16" s="315">
        <v>43777</v>
      </c>
      <c r="C16" s="316">
        <v>64.3</v>
      </c>
      <c r="D16" s="339">
        <v>0.69399999999999995</v>
      </c>
      <c r="E16" s="311">
        <v>60.9</v>
      </c>
      <c r="F16" s="318">
        <v>77.849999999999994</v>
      </c>
      <c r="G16" s="318">
        <v>55.86</v>
      </c>
      <c r="H16" s="319">
        <v>0</v>
      </c>
      <c r="I16" s="319">
        <v>0</v>
      </c>
      <c r="J16" s="319">
        <v>0</v>
      </c>
      <c r="K16" s="319">
        <v>0</v>
      </c>
      <c r="L16" s="320">
        <v>24</v>
      </c>
      <c r="M16" s="320">
        <v>0</v>
      </c>
      <c r="N16" s="320">
        <v>24</v>
      </c>
      <c r="O16" s="320">
        <v>0</v>
      </c>
      <c r="P16" s="320">
        <v>0</v>
      </c>
      <c r="Q16" s="320">
        <v>0</v>
      </c>
      <c r="R16" s="321">
        <v>3705</v>
      </c>
      <c r="S16" s="322">
        <v>3642</v>
      </c>
      <c r="T16" s="322">
        <v>0</v>
      </c>
      <c r="U16" s="323">
        <v>0</v>
      </c>
      <c r="V16" s="323">
        <v>0</v>
      </c>
      <c r="W16" s="318">
        <v>40</v>
      </c>
      <c r="X16" s="318">
        <v>0</v>
      </c>
      <c r="Y16" s="318">
        <v>40</v>
      </c>
      <c r="Z16" s="318">
        <v>0</v>
      </c>
      <c r="AA16" s="318">
        <v>60</v>
      </c>
      <c r="AB16" s="318">
        <v>0</v>
      </c>
      <c r="AC16" s="318">
        <f t="shared" si="0"/>
        <v>5</v>
      </c>
      <c r="AD16" s="324">
        <f t="shared" si="7"/>
        <v>0</v>
      </c>
      <c r="AE16" s="318">
        <v>0</v>
      </c>
      <c r="AF16" s="325" t="str">
        <f>IF(AE16&gt;0, V16/(AE16*24),"no data")</f>
        <v>no data</v>
      </c>
      <c r="AG16" s="326">
        <f t="shared" si="9"/>
        <v>154.375</v>
      </c>
      <c r="AH16" s="325" t="str">
        <f t="shared" si="10"/>
        <v>no data</v>
      </c>
      <c r="AI16" s="327">
        <f t="shared" si="11"/>
        <v>1</v>
      </c>
      <c r="AJ16" s="328" t="str">
        <f t="shared" si="1"/>
        <v>no data</v>
      </c>
      <c r="AK16" s="373">
        <v>0</v>
      </c>
      <c r="AL16" s="375">
        <v>0</v>
      </c>
      <c r="AM16" s="312">
        <f t="shared" si="2"/>
        <v>0</v>
      </c>
      <c r="AN16" s="313" t="str">
        <f>IF(U16&gt;0,((((#REF!*#REF!)+(AK16*AL16))/(U16*1000))*1000000),"no data")</f>
        <v>no data</v>
      </c>
      <c r="AO16" s="314">
        <f t="shared" si="12"/>
        <v>151.75</v>
      </c>
      <c r="AP16" s="13"/>
      <c r="AQ16" s="318">
        <v>0</v>
      </c>
      <c r="AR16" s="330">
        <v>0</v>
      </c>
      <c r="AS16" s="330">
        <v>0</v>
      </c>
      <c r="AT16" s="318">
        <v>0</v>
      </c>
      <c r="AU16" s="330">
        <v>0</v>
      </c>
      <c r="AV16" s="318">
        <v>0</v>
      </c>
      <c r="AW16" s="318">
        <v>5</v>
      </c>
      <c r="AX16" s="4"/>
      <c r="AY16" s="331">
        <v>0</v>
      </c>
      <c r="AZ16" s="331">
        <v>0</v>
      </c>
      <c r="BA16" s="341">
        <v>0</v>
      </c>
      <c r="BB16" s="341">
        <v>0</v>
      </c>
      <c r="BC16" s="332" t="str">
        <f t="shared" si="4"/>
        <v>no data</v>
      </c>
      <c r="BD16" s="333">
        <f t="shared" si="5"/>
        <v>0</v>
      </c>
      <c r="BE16" s="334">
        <v>0</v>
      </c>
      <c r="BF16" s="335">
        <v>0</v>
      </c>
      <c r="BG16" s="331">
        <v>0</v>
      </c>
      <c r="BH16" s="331">
        <v>0</v>
      </c>
      <c r="BI16" s="365">
        <v>50</v>
      </c>
      <c r="BJ16" s="333">
        <v>0</v>
      </c>
      <c r="BK16" s="333">
        <v>0</v>
      </c>
      <c r="BL16" s="337">
        <f t="shared" si="6"/>
        <v>0</v>
      </c>
      <c r="BM16" s="331">
        <v>0</v>
      </c>
      <c r="BN16" s="331">
        <v>0</v>
      </c>
      <c r="BO16" s="333">
        <v>0</v>
      </c>
    </row>
    <row r="17" spans="1:67">
      <c r="A17" s="510"/>
      <c r="B17" s="315">
        <v>43778</v>
      </c>
      <c r="C17" s="316">
        <v>67.2</v>
      </c>
      <c r="D17" s="339">
        <v>0.61699999999999999</v>
      </c>
      <c r="E17" s="311">
        <v>60.4</v>
      </c>
      <c r="F17" s="318">
        <v>86</v>
      </c>
      <c r="G17" s="318">
        <v>57</v>
      </c>
      <c r="H17" s="319">
        <v>0</v>
      </c>
      <c r="I17" s="319">
        <v>0</v>
      </c>
      <c r="J17" s="319">
        <v>0</v>
      </c>
      <c r="K17" s="319">
        <v>0</v>
      </c>
      <c r="L17" s="320">
        <v>24</v>
      </c>
      <c r="M17" s="320">
        <v>0</v>
      </c>
      <c r="N17" s="320">
        <v>24</v>
      </c>
      <c r="O17" s="320">
        <v>0</v>
      </c>
      <c r="P17" s="320">
        <v>0</v>
      </c>
      <c r="Q17" s="320">
        <v>0</v>
      </c>
      <c r="R17" s="321">
        <v>3691</v>
      </c>
      <c r="S17" s="322">
        <v>3644</v>
      </c>
      <c r="T17" s="322">
        <v>0</v>
      </c>
      <c r="U17" s="323">
        <v>0</v>
      </c>
      <c r="V17" s="323">
        <v>0</v>
      </c>
      <c r="W17" s="318">
        <v>42</v>
      </c>
      <c r="X17" s="318">
        <v>0</v>
      </c>
      <c r="Y17" s="318">
        <v>42</v>
      </c>
      <c r="Z17" s="318">
        <v>0</v>
      </c>
      <c r="AA17" s="318">
        <v>60</v>
      </c>
      <c r="AB17" s="318">
        <v>0</v>
      </c>
      <c r="AC17" s="318">
        <v>4</v>
      </c>
      <c r="AD17" s="324">
        <f>U17-T17</f>
        <v>0</v>
      </c>
      <c r="AE17" s="318">
        <v>0</v>
      </c>
      <c r="AF17" s="325" t="str">
        <f>IF(AE17&gt;0, V17/(AE17*24),"no data")</f>
        <v>no data</v>
      </c>
      <c r="AG17" s="326">
        <f t="shared" si="9"/>
        <v>153.79166666666666</v>
      </c>
      <c r="AH17" s="325" t="str">
        <f t="shared" si="10"/>
        <v>no data</v>
      </c>
      <c r="AI17" s="327">
        <f t="shared" si="11"/>
        <v>1</v>
      </c>
      <c r="AJ17" s="328" t="str">
        <f t="shared" si="1"/>
        <v>no data</v>
      </c>
      <c r="AK17" s="373">
        <v>0</v>
      </c>
      <c r="AL17" s="375">
        <v>0</v>
      </c>
      <c r="AM17" s="312">
        <f t="shared" si="2"/>
        <v>0</v>
      </c>
      <c r="AN17" s="313" t="str">
        <f>IF(U17&gt;0,((((#REF!*#REF!)+(AK17*AL17))/(U17*1000))*1000000),"no data")</f>
        <v>no data</v>
      </c>
      <c r="AO17" s="314">
        <f t="shared" si="12"/>
        <v>151.83333333333334</v>
      </c>
      <c r="AP17" s="13"/>
      <c r="AQ17" s="318">
        <v>0</v>
      </c>
      <c r="AR17" s="330">
        <v>0</v>
      </c>
      <c r="AS17" s="330">
        <v>0</v>
      </c>
      <c r="AT17" s="318">
        <v>0</v>
      </c>
      <c r="AU17" s="330">
        <v>0</v>
      </c>
      <c r="AV17" s="318">
        <v>0</v>
      </c>
      <c r="AW17" s="318">
        <v>4</v>
      </c>
      <c r="AX17" s="4"/>
      <c r="AY17" s="331">
        <v>0</v>
      </c>
      <c r="AZ17" s="331">
        <v>0</v>
      </c>
      <c r="BA17" s="341">
        <v>0</v>
      </c>
      <c r="BB17" s="341">
        <v>0</v>
      </c>
      <c r="BC17" s="332" t="str">
        <f t="shared" si="4"/>
        <v>no data</v>
      </c>
      <c r="BD17" s="333">
        <f t="shared" si="5"/>
        <v>0</v>
      </c>
      <c r="BE17" s="334">
        <v>0</v>
      </c>
      <c r="BF17" s="335">
        <v>0</v>
      </c>
      <c r="BG17" s="331">
        <v>0</v>
      </c>
      <c r="BH17" s="331">
        <v>0</v>
      </c>
      <c r="BI17" s="365">
        <v>50</v>
      </c>
      <c r="BJ17" s="333">
        <v>0</v>
      </c>
      <c r="BK17" s="333">
        <v>0</v>
      </c>
      <c r="BL17" s="337">
        <f t="shared" si="6"/>
        <v>0</v>
      </c>
      <c r="BM17" s="331">
        <v>0</v>
      </c>
      <c r="BN17" s="331">
        <v>0</v>
      </c>
      <c r="BO17" s="333">
        <v>0</v>
      </c>
    </row>
    <row r="18" spans="1:67">
      <c r="A18" s="510"/>
      <c r="B18" s="315">
        <v>43779</v>
      </c>
      <c r="C18" s="316">
        <v>68.400000000000006</v>
      </c>
      <c r="D18" s="339">
        <v>0.56499999999999995</v>
      </c>
      <c r="E18" s="311">
        <v>59.7</v>
      </c>
      <c r="F18" s="318">
        <v>86</v>
      </c>
      <c r="G18" s="318">
        <v>56</v>
      </c>
      <c r="H18" s="318">
        <v>0</v>
      </c>
      <c r="I18" s="318">
        <v>0</v>
      </c>
      <c r="J18" s="318">
        <v>0</v>
      </c>
      <c r="K18" s="318">
        <v>0</v>
      </c>
      <c r="L18" s="320">
        <v>24</v>
      </c>
      <c r="M18" s="320">
        <v>0</v>
      </c>
      <c r="N18" s="320">
        <v>24</v>
      </c>
      <c r="O18" s="320">
        <v>0</v>
      </c>
      <c r="P18" s="320">
        <v>0</v>
      </c>
      <c r="Q18" s="320">
        <v>0</v>
      </c>
      <c r="R18" s="321">
        <v>3680</v>
      </c>
      <c r="S18" s="322">
        <v>3642</v>
      </c>
      <c r="T18" s="322">
        <v>0</v>
      </c>
      <c r="U18" s="323">
        <v>0</v>
      </c>
      <c r="V18" s="323">
        <v>0</v>
      </c>
      <c r="W18" s="318">
        <v>42</v>
      </c>
      <c r="X18" s="318">
        <v>0</v>
      </c>
      <c r="Y18" s="318">
        <v>42</v>
      </c>
      <c r="Z18" s="318">
        <v>0</v>
      </c>
      <c r="AA18" s="318">
        <v>60</v>
      </c>
      <c r="AB18" s="318">
        <v>0</v>
      </c>
      <c r="AC18" s="318">
        <v>4</v>
      </c>
      <c r="AD18" s="324">
        <f t="shared" si="7"/>
        <v>0</v>
      </c>
      <c r="AE18" s="318">
        <v>0</v>
      </c>
      <c r="AF18" s="325" t="str">
        <f t="shared" si="8"/>
        <v>no data</v>
      </c>
      <c r="AG18" s="326">
        <f t="shared" si="9"/>
        <v>153.33333333333334</v>
      </c>
      <c r="AH18" s="325" t="str">
        <f t="shared" si="10"/>
        <v>no data</v>
      </c>
      <c r="AI18" s="327">
        <f t="shared" si="11"/>
        <v>1</v>
      </c>
      <c r="AJ18" s="328" t="str">
        <f t="shared" si="1"/>
        <v>no data</v>
      </c>
      <c r="AK18" s="373">
        <v>0</v>
      </c>
      <c r="AL18" s="375">
        <v>0</v>
      </c>
      <c r="AM18" s="312">
        <f t="shared" si="2"/>
        <v>0</v>
      </c>
      <c r="AN18" s="313" t="str">
        <f>IF(U18&gt;0,((((#REF!*#REF!)+(AK18*AL18))/(U18*1000))*1000000),"no data")</f>
        <v>no data</v>
      </c>
      <c r="AO18" s="314">
        <f t="shared" si="12"/>
        <v>151.75</v>
      </c>
      <c r="AP18" s="13"/>
      <c r="AQ18" s="318">
        <v>0</v>
      </c>
      <c r="AR18" s="318">
        <v>0</v>
      </c>
      <c r="AS18" s="318">
        <v>0</v>
      </c>
      <c r="AT18" s="318">
        <v>0</v>
      </c>
      <c r="AU18" s="318">
        <v>0</v>
      </c>
      <c r="AV18" s="318">
        <v>0</v>
      </c>
      <c r="AW18" s="318">
        <v>4</v>
      </c>
      <c r="AX18" s="4"/>
      <c r="AY18" s="331">
        <v>0</v>
      </c>
      <c r="AZ18" s="331">
        <v>0</v>
      </c>
      <c r="BA18" s="341">
        <v>0</v>
      </c>
      <c r="BB18" s="341">
        <f t="shared" ref="BB18:BB26" si="16">AZ18-AY18</f>
        <v>0</v>
      </c>
      <c r="BC18" s="333" t="str">
        <f t="shared" si="4"/>
        <v>no data</v>
      </c>
      <c r="BD18" s="333">
        <f t="shared" si="5"/>
        <v>0</v>
      </c>
      <c r="BE18" s="334">
        <v>0</v>
      </c>
      <c r="BF18" s="335">
        <v>0</v>
      </c>
      <c r="BG18" s="331">
        <v>0</v>
      </c>
      <c r="BH18" s="331">
        <v>0</v>
      </c>
      <c r="BI18" s="365">
        <v>50</v>
      </c>
      <c r="BJ18" s="333">
        <v>0</v>
      </c>
      <c r="BK18" s="333">
        <v>0</v>
      </c>
      <c r="BL18" s="337">
        <f t="shared" si="6"/>
        <v>0</v>
      </c>
      <c r="BM18" s="331">
        <v>0</v>
      </c>
      <c r="BN18" s="331">
        <v>0</v>
      </c>
      <c r="BO18" s="333">
        <v>0</v>
      </c>
    </row>
    <row r="19" spans="1:67">
      <c r="A19" s="510"/>
      <c r="B19" s="315">
        <v>43780</v>
      </c>
      <c r="C19" s="316">
        <v>68.599999999999994</v>
      </c>
      <c r="D19" s="339">
        <v>0.58599999999999997</v>
      </c>
      <c r="E19" s="311">
        <v>60.3</v>
      </c>
      <c r="F19" s="318">
        <v>78</v>
      </c>
      <c r="G19" s="318">
        <v>59</v>
      </c>
      <c r="H19" s="318">
        <v>0</v>
      </c>
      <c r="I19" s="318">
        <v>0</v>
      </c>
      <c r="J19" s="318">
        <v>0</v>
      </c>
      <c r="K19" s="318">
        <v>0</v>
      </c>
      <c r="L19" s="320">
        <v>24</v>
      </c>
      <c r="M19" s="320">
        <v>0</v>
      </c>
      <c r="N19" s="320">
        <v>24</v>
      </c>
      <c r="O19" s="320">
        <v>0</v>
      </c>
      <c r="P19" s="320">
        <v>0</v>
      </c>
      <c r="Q19" s="320">
        <v>0</v>
      </c>
      <c r="R19" s="321">
        <v>3689</v>
      </c>
      <c r="S19" s="322">
        <v>3642</v>
      </c>
      <c r="T19" s="322">
        <v>0</v>
      </c>
      <c r="U19" s="323">
        <v>0</v>
      </c>
      <c r="V19" s="323">
        <v>0</v>
      </c>
      <c r="W19" s="318">
        <v>42</v>
      </c>
      <c r="X19" s="318">
        <v>0</v>
      </c>
      <c r="Y19" s="318">
        <v>42</v>
      </c>
      <c r="Z19" s="318">
        <v>0</v>
      </c>
      <c r="AA19" s="318">
        <v>60</v>
      </c>
      <c r="AB19" s="318">
        <v>0</v>
      </c>
      <c r="AC19" s="318">
        <v>8</v>
      </c>
      <c r="AD19" s="324">
        <f>U19-T19</f>
        <v>0</v>
      </c>
      <c r="AE19" s="318">
        <v>0</v>
      </c>
      <c r="AF19" s="325" t="str">
        <f>IF(AE19&gt;0, V19/(AE19*24),"no data")</f>
        <v>no data</v>
      </c>
      <c r="AG19" s="326">
        <f>IF(R19&gt;0,R19/24,"no data")</f>
        <v>153.70833333333334</v>
      </c>
      <c r="AH19" s="325" t="str">
        <f>IF(U19&gt;0,(U19/R19),"no data")</f>
        <v>no data</v>
      </c>
      <c r="AI19" s="327">
        <f>(1440-((W19*X19)+(Y19*Z19)+(AA19*AB19))/(W19+Y19+AA19))/1440</f>
        <v>1</v>
      </c>
      <c r="AJ19" s="328" t="str">
        <f t="shared" si="1"/>
        <v>no data</v>
      </c>
      <c r="AK19" s="373">
        <v>0.69699999999999995</v>
      </c>
      <c r="AL19" s="375">
        <v>992</v>
      </c>
      <c r="AM19" s="312">
        <f t="shared" si="2"/>
        <v>691.42399999999998</v>
      </c>
      <c r="AN19" s="313" t="str">
        <f>IF(U19&gt;0,((((#REF!*#REF!)+(AK19*AL19))/(U19*1000))*1000000),"no data")</f>
        <v>no data</v>
      </c>
      <c r="AO19" s="314">
        <f>S19/24</f>
        <v>151.75</v>
      </c>
      <c r="AP19" s="13"/>
      <c r="AQ19" s="318">
        <v>0</v>
      </c>
      <c r="AR19" s="318">
        <v>0</v>
      </c>
      <c r="AS19" s="318">
        <v>0</v>
      </c>
      <c r="AT19" s="318">
        <v>0</v>
      </c>
      <c r="AU19" s="318">
        <v>0</v>
      </c>
      <c r="AV19" s="318">
        <v>0</v>
      </c>
      <c r="AW19" s="318">
        <v>8</v>
      </c>
      <c r="AX19" s="4"/>
      <c r="AY19" s="331">
        <v>0</v>
      </c>
      <c r="AZ19" s="331">
        <v>0</v>
      </c>
      <c r="BA19" s="331">
        <v>0</v>
      </c>
      <c r="BB19" s="341">
        <f>AZ19-AY19</f>
        <v>0</v>
      </c>
      <c r="BC19" s="333" t="str">
        <f>AN19</f>
        <v>no data</v>
      </c>
      <c r="BD19" s="333">
        <f>BA19/24</f>
        <v>0</v>
      </c>
      <c r="BE19" s="334">
        <v>0</v>
      </c>
      <c r="BF19" s="335">
        <v>0</v>
      </c>
      <c r="BG19" s="331">
        <v>0</v>
      </c>
      <c r="BH19" s="331">
        <v>0</v>
      </c>
      <c r="BI19" s="365">
        <v>50</v>
      </c>
      <c r="BJ19" s="333">
        <v>0</v>
      </c>
      <c r="BK19" s="337">
        <v>0</v>
      </c>
      <c r="BL19" s="337">
        <f t="shared" si="6"/>
        <v>0</v>
      </c>
      <c r="BM19" s="331">
        <v>0</v>
      </c>
      <c r="BN19" s="331">
        <v>0</v>
      </c>
      <c r="BO19" s="333">
        <v>0</v>
      </c>
    </row>
    <row r="20" spans="1:67" ht="14.95" customHeight="1">
      <c r="A20" s="509" t="s">
        <v>319</v>
      </c>
      <c r="B20" s="245">
        <v>43781</v>
      </c>
      <c r="C20" s="226">
        <v>68.8</v>
      </c>
      <c r="D20" s="227">
        <v>0.60499999999999998</v>
      </c>
      <c r="E20" s="228">
        <v>61.3</v>
      </c>
      <c r="F20" s="229">
        <v>87</v>
      </c>
      <c r="G20" s="229">
        <v>59</v>
      </c>
      <c r="H20" s="229">
        <v>0</v>
      </c>
      <c r="I20" s="229">
        <v>0</v>
      </c>
      <c r="J20" s="229">
        <v>0</v>
      </c>
      <c r="K20" s="229">
        <v>0</v>
      </c>
      <c r="L20" s="230">
        <v>24</v>
      </c>
      <c r="M20" s="230">
        <v>0</v>
      </c>
      <c r="N20" s="230">
        <v>24</v>
      </c>
      <c r="O20" s="230">
        <v>0</v>
      </c>
      <c r="P20" s="230">
        <v>0</v>
      </c>
      <c r="Q20" s="230">
        <v>0</v>
      </c>
      <c r="R20" s="231">
        <v>3687</v>
      </c>
      <c r="S20" s="232">
        <v>3643</v>
      </c>
      <c r="T20" s="232">
        <v>0</v>
      </c>
      <c r="U20" s="233">
        <v>0</v>
      </c>
      <c r="V20" s="233">
        <v>0</v>
      </c>
      <c r="W20" s="229">
        <v>42</v>
      </c>
      <c r="X20" s="229">
        <v>0</v>
      </c>
      <c r="Y20" s="229">
        <v>42</v>
      </c>
      <c r="Z20" s="229">
        <v>0</v>
      </c>
      <c r="AA20" s="229">
        <v>60</v>
      </c>
      <c r="AB20" s="229">
        <v>0</v>
      </c>
      <c r="AC20" s="229">
        <f t="shared" si="0"/>
        <v>7</v>
      </c>
      <c r="AD20" s="235">
        <f t="shared" si="7"/>
        <v>0</v>
      </c>
      <c r="AE20" s="229">
        <v>0</v>
      </c>
      <c r="AF20" s="236" t="str">
        <f t="shared" si="8"/>
        <v>no data</v>
      </c>
      <c r="AG20" s="237">
        <f t="shared" si="9"/>
        <v>153.625</v>
      </c>
      <c r="AH20" s="236" t="str">
        <f t="shared" si="10"/>
        <v>no data</v>
      </c>
      <c r="AI20" s="238">
        <f t="shared" si="11"/>
        <v>1</v>
      </c>
      <c r="AJ20" s="239" t="str">
        <f t="shared" si="1"/>
        <v>no data</v>
      </c>
      <c r="AK20" s="216">
        <v>0</v>
      </c>
      <c r="AL20" s="269">
        <v>0</v>
      </c>
      <c r="AM20" s="240">
        <f t="shared" si="2"/>
        <v>0</v>
      </c>
      <c r="AN20" s="241" t="str">
        <f>IF(U20&gt;0,((((#REF!*#REF!)+(AK20*AL20))/(U20*1000))*1000000),"no data")</f>
        <v>no data</v>
      </c>
      <c r="AO20" s="196">
        <f t="shared" si="12"/>
        <v>151.79166666666666</v>
      </c>
      <c r="AP20" s="13"/>
      <c r="AQ20" s="229">
        <v>0</v>
      </c>
      <c r="AR20" s="229">
        <v>0</v>
      </c>
      <c r="AS20" s="229">
        <v>0</v>
      </c>
      <c r="AT20" s="229">
        <v>0</v>
      </c>
      <c r="AU20" s="229">
        <v>0</v>
      </c>
      <c r="AV20" s="229">
        <v>0</v>
      </c>
      <c r="AW20" s="229">
        <v>7</v>
      </c>
      <c r="AX20" s="4"/>
      <c r="AY20" s="41">
        <v>0</v>
      </c>
      <c r="AZ20" s="41">
        <v>0</v>
      </c>
      <c r="BA20" s="41">
        <v>0</v>
      </c>
      <c r="BB20" s="41">
        <f t="shared" si="16"/>
        <v>0</v>
      </c>
      <c r="BC20" s="42" t="str">
        <f t="shared" si="4"/>
        <v>no data</v>
      </c>
      <c r="BD20" s="42">
        <f t="shared" si="5"/>
        <v>0</v>
      </c>
      <c r="BE20" s="61">
        <v>0</v>
      </c>
      <c r="BF20" s="62">
        <v>0</v>
      </c>
      <c r="BG20" s="41">
        <v>0</v>
      </c>
      <c r="BH20" s="41">
        <v>0</v>
      </c>
      <c r="BI20" s="66">
        <v>50</v>
      </c>
      <c r="BJ20" s="42">
        <v>0</v>
      </c>
      <c r="BK20" s="54">
        <v>0</v>
      </c>
      <c r="BL20" s="54">
        <f t="shared" si="6"/>
        <v>0</v>
      </c>
      <c r="BM20" s="41">
        <v>0</v>
      </c>
      <c r="BN20" s="41">
        <v>0</v>
      </c>
      <c r="BO20" s="42">
        <v>0</v>
      </c>
    </row>
    <row r="21" spans="1:67">
      <c r="A21" s="509"/>
      <c r="B21" s="245">
        <v>43782</v>
      </c>
      <c r="C21" s="226">
        <v>66.400000000000006</v>
      </c>
      <c r="D21" s="227">
        <v>0.71899999999999997</v>
      </c>
      <c r="E21" s="228">
        <v>64.099999999999994</v>
      </c>
      <c r="F21" s="229">
        <v>71</v>
      </c>
      <c r="G21" s="229">
        <v>63</v>
      </c>
      <c r="H21" s="229">
        <v>0</v>
      </c>
      <c r="I21" s="229">
        <v>0</v>
      </c>
      <c r="J21" s="229">
        <v>0</v>
      </c>
      <c r="K21" s="229">
        <v>0</v>
      </c>
      <c r="L21" s="230">
        <v>24</v>
      </c>
      <c r="M21" s="230">
        <v>0</v>
      </c>
      <c r="N21" s="230">
        <v>24</v>
      </c>
      <c r="O21" s="230">
        <v>0</v>
      </c>
      <c r="P21" s="230">
        <v>0</v>
      </c>
      <c r="Q21" s="230">
        <v>0</v>
      </c>
      <c r="R21" s="231">
        <v>3713</v>
      </c>
      <c r="S21" s="232">
        <v>3662</v>
      </c>
      <c r="T21" s="232">
        <v>0</v>
      </c>
      <c r="U21" s="233">
        <v>0</v>
      </c>
      <c r="V21" s="233">
        <v>0</v>
      </c>
      <c r="W21" s="229">
        <v>42</v>
      </c>
      <c r="X21" s="229">
        <v>0</v>
      </c>
      <c r="Y21" s="229">
        <v>42</v>
      </c>
      <c r="Z21" s="229">
        <v>0</v>
      </c>
      <c r="AA21" s="229">
        <v>60</v>
      </c>
      <c r="AB21" s="229">
        <v>0</v>
      </c>
      <c r="AC21" s="229">
        <f t="shared" si="0"/>
        <v>5</v>
      </c>
      <c r="AD21" s="235">
        <f t="shared" si="7"/>
        <v>0</v>
      </c>
      <c r="AE21" s="229">
        <v>0</v>
      </c>
      <c r="AF21" s="236" t="str">
        <f t="shared" si="8"/>
        <v>no data</v>
      </c>
      <c r="AG21" s="237">
        <f t="shared" si="9"/>
        <v>154.70833333333334</v>
      </c>
      <c r="AH21" s="236" t="str">
        <f t="shared" si="10"/>
        <v>no data</v>
      </c>
      <c r="AI21" s="238">
        <f t="shared" si="11"/>
        <v>1</v>
      </c>
      <c r="AJ21" s="239" t="str">
        <f t="shared" si="1"/>
        <v>no data</v>
      </c>
      <c r="AK21" s="216">
        <v>0</v>
      </c>
      <c r="AL21" s="269">
        <v>0</v>
      </c>
      <c r="AM21" s="240">
        <f t="shared" si="2"/>
        <v>0</v>
      </c>
      <c r="AN21" s="241" t="str">
        <f>IF(U21&gt;0,((((#REF!*#REF!)+(AK21*AL21))/(U21*1000))*1000000),"no data")</f>
        <v>no data</v>
      </c>
      <c r="AO21" s="196">
        <f t="shared" si="12"/>
        <v>152.58333333333334</v>
      </c>
      <c r="AP21" s="13"/>
      <c r="AQ21" s="229">
        <v>0</v>
      </c>
      <c r="AR21" s="229">
        <v>0</v>
      </c>
      <c r="AS21" s="229">
        <v>0</v>
      </c>
      <c r="AT21" s="229">
        <v>0</v>
      </c>
      <c r="AU21" s="229">
        <v>0</v>
      </c>
      <c r="AV21" s="229">
        <v>0</v>
      </c>
      <c r="AW21" s="229">
        <v>5</v>
      </c>
      <c r="AX21" s="4"/>
      <c r="AY21" s="41">
        <v>0</v>
      </c>
      <c r="AZ21" s="41">
        <v>0</v>
      </c>
      <c r="BA21" s="41">
        <v>0</v>
      </c>
      <c r="BB21" s="41">
        <f t="shared" si="16"/>
        <v>0</v>
      </c>
      <c r="BC21" s="42" t="str">
        <f t="shared" si="4"/>
        <v>no data</v>
      </c>
      <c r="BD21" s="42">
        <f t="shared" si="5"/>
        <v>0</v>
      </c>
      <c r="BE21" s="61">
        <v>0</v>
      </c>
      <c r="BF21" s="62">
        <v>0</v>
      </c>
      <c r="BG21" s="41">
        <v>0</v>
      </c>
      <c r="BH21" s="41">
        <v>0</v>
      </c>
      <c r="BI21" s="66">
        <v>50</v>
      </c>
      <c r="BJ21" s="42">
        <v>0</v>
      </c>
      <c r="BK21" s="54">
        <v>0</v>
      </c>
      <c r="BL21" s="54">
        <v>0</v>
      </c>
      <c r="BM21" s="41">
        <v>0</v>
      </c>
      <c r="BN21" s="41">
        <v>0</v>
      </c>
      <c r="BO21" s="42">
        <v>0</v>
      </c>
    </row>
    <row r="22" spans="1:67">
      <c r="A22" s="509"/>
      <c r="B22" s="245">
        <v>43783</v>
      </c>
      <c r="C22" s="226">
        <v>65.5</v>
      </c>
      <c r="D22" s="227">
        <v>0.76800000000000002</v>
      </c>
      <c r="E22" s="228">
        <v>65.2</v>
      </c>
      <c r="F22" s="229">
        <v>76</v>
      </c>
      <c r="G22" s="229">
        <v>60</v>
      </c>
      <c r="H22" s="229">
        <v>0</v>
      </c>
      <c r="I22" s="229">
        <v>0</v>
      </c>
      <c r="J22" s="229">
        <v>0</v>
      </c>
      <c r="K22" s="229">
        <v>0</v>
      </c>
      <c r="L22" s="247">
        <v>24</v>
      </c>
      <c r="M22" s="247">
        <v>0</v>
      </c>
      <c r="N22" s="247">
        <v>24</v>
      </c>
      <c r="O22" s="247">
        <v>0</v>
      </c>
      <c r="P22" s="247">
        <v>0</v>
      </c>
      <c r="Q22" s="247">
        <v>0</v>
      </c>
      <c r="R22" s="231">
        <v>3709</v>
      </c>
      <c r="S22" s="232">
        <v>3689</v>
      </c>
      <c r="T22" s="232">
        <v>0</v>
      </c>
      <c r="U22" s="258">
        <v>0</v>
      </c>
      <c r="V22" s="233">
        <v>0</v>
      </c>
      <c r="W22" s="229">
        <v>42</v>
      </c>
      <c r="X22" s="229">
        <v>0</v>
      </c>
      <c r="Y22" s="229">
        <v>42</v>
      </c>
      <c r="Z22" s="229">
        <v>0</v>
      </c>
      <c r="AA22" s="229">
        <v>60</v>
      </c>
      <c r="AB22" s="229">
        <v>0</v>
      </c>
      <c r="AC22" s="229">
        <f t="shared" si="0"/>
        <v>4</v>
      </c>
      <c r="AD22" s="235">
        <f t="shared" si="7"/>
        <v>0</v>
      </c>
      <c r="AE22" s="229">
        <v>0</v>
      </c>
      <c r="AF22" s="236" t="str">
        <f t="shared" si="8"/>
        <v>no data</v>
      </c>
      <c r="AG22" s="237">
        <f t="shared" si="9"/>
        <v>154.54166666666666</v>
      </c>
      <c r="AH22" s="236" t="str">
        <f t="shared" si="10"/>
        <v>no data</v>
      </c>
      <c r="AI22" s="238">
        <f t="shared" si="11"/>
        <v>1</v>
      </c>
      <c r="AJ22" s="239" t="str">
        <f t="shared" si="1"/>
        <v>no data</v>
      </c>
      <c r="AK22" s="216">
        <v>0</v>
      </c>
      <c r="AL22" s="269">
        <v>0</v>
      </c>
      <c r="AM22" s="240">
        <f t="shared" si="2"/>
        <v>0</v>
      </c>
      <c r="AN22" s="241" t="str">
        <f>IF(U22&gt;0,((((#REF!*#REF!)+(AK22*AL22))/(U22*1000))*1000000),"no data")</f>
        <v>no data</v>
      </c>
      <c r="AO22" s="196">
        <f t="shared" si="12"/>
        <v>153.70833333333334</v>
      </c>
      <c r="AP22" s="13"/>
      <c r="AQ22" s="229">
        <v>0</v>
      </c>
      <c r="AR22" s="248">
        <v>0</v>
      </c>
      <c r="AS22" s="248">
        <v>0</v>
      </c>
      <c r="AT22" s="229">
        <v>0</v>
      </c>
      <c r="AU22" s="248">
        <v>0</v>
      </c>
      <c r="AV22" s="229">
        <v>0</v>
      </c>
      <c r="AW22" s="229">
        <v>4</v>
      </c>
      <c r="AX22" s="4"/>
      <c r="AY22" s="52">
        <v>0</v>
      </c>
      <c r="AZ22" s="52">
        <v>0</v>
      </c>
      <c r="BA22" s="52">
        <v>0</v>
      </c>
      <c r="BB22" s="41">
        <f t="shared" si="16"/>
        <v>0</v>
      </c>
      <c r="BC22" s="41" t="str">
        <f t="shared" si="4"/>
        <v>no data</v>
      </c>
      <c r="BD22" s="42">
        <f t="shared" si="5"/>
        <v>0</v>
      </c>
      <c r="BE22" s="249">
        <v>0</v>
      </c>
      <c r="BF22" s="250">
        <v>0</v>
      </c>
      <c r="BG22" s="251">
        <v>0</v>
      </c>
      <c r="BH22" s="251">
        <v>0</v>
      </c>
      <c r="BI22" s="66">
        <v>50</v>
      </c>
      <c r="BJ22" s="42">
        <v>0</v>
      </c>
      <c r="BK22" s="42">
        <v>0</v>
      </c>
      <c r="BL22" s="54">
        <f t="shared" si="6"/>
        <v>0</v>
      </c>
      <c r="BM22" s="41">
        <v>0</v>
      </c>
      <c r="BN22" s="41">
        <v>0</v>
      </c>
      <c r="BO22" s="42">
        <v>0</v>
      </c>
    </row>
    <row r="23" spans="1:67">
      <c r="A23" s="509"/>
      <c r="B23" s="245">
        <v>43784</v>
      </c>
      <c r="C23" s="226">
        <v>67</v>
      </c>
      <c r="D23" s="227">
        <v>0.77</v>
      </c>
      <c r="E23" s="228">
        <v>66.400000000000006</v>
      </c>
      <c r="F23" s="229">
        <v>74</v>
      </c>
      <c r="G23" s="229">
        <v>61</v>
      </c>
      <c r="H23" s="229">
        <v>0</v>
      </c>
      <c r="I23" s="229">
        <v>0</v>
      </c>
      <c r="J23" s="229">
        <v>0</v>
      </c>
      <c r="K23" s="229">
        <v>0</v>
      </c>
      <c r="L23" s="247">
        <v>24</v>
      </c>
      <c r="M23" s="247">
        <v>0</v>
      </c>
      <c r="N23" s="247">
        <v>24</v>
      </c>
      <c r="O23" s="247">
        <v>0</v>
      </c>
      <c r="P23" s="247">
        <v>0</v>
      </c>
      <c r="Q23" s="247">
        <v>0</v>
      </c>
      <c r="R23" s="259">
        <v>3699</v>
      </c>
      <c r="S23" s="232">
        <v>3688</v>
      </c>
      <c r="T23" s="232">
        <v>0</v>
      </c>
      <c r="U23" s="260">
        <v>0</v>
      </c>
      <c r="V23" s="233">
        <v>0</v>
      </c>
      <c r="W23" s="229">
        <v>42</v>
      </c>
      <c r="X23" s="229">
        <v>0</v>
      </c>
      <c r="Y23" s="229">
        <v>42</v>
      </c>
      <c r="Z23" s="229">
        <v>0</v>
      </c>
      <c r="AA23" s="229">
        <v>60</v>
      </c>
      <c r="AB23" s="229">
        <v>0</v>
      </c>
      <c r="AC23" s="229">
        <v>5</v>
      </c>
      <c r="AD23" s="235">
        <f t="shared" si="7"/>
        <v>0</v>
      </c>
      <c r="AE23" s="229">
        <v>0</v>
      </c>
      <c r="AF23" s="236" t="str">
        <f t="shared" si="8"/>
        <v>no data</v>
      </c>
      <c r="AG23" s="237">
        <f t="shared" si="9"/>
        <v>154.125</v>
      </c>
      <c r="AH23" s="236" t="str">
        <f>IF(U23&gt;0,(U23/R23),"no data")</f>
        <v>no data</v>
      </c>
      <c r="AI23" s="238">
        <f t="shared" si="11"/>
        <v>1</v>
      </c>
      <c r="AJ23" s="239" t="str">
        <f t="shared" si="1"/>
        <v>no data</v>
      </c>
      <c r="AK23" s="216">
        <v>0</v>
      </c>
      <c r="AL23" s="309">
        <v>0</v>
      </c>
      <c r="AM23" s="240">
        <f t="shared" si="2"/>
        <v>0</v>
      </c>
      <c r="AN23" s="241" t="str">
        <f>IF(U23&gt;0,((((#REF!*#REF!)+(AK23*AL23))/(U23*1000))*1000000),"no data")</f>
        <v>no data</v>
      </c>
      <c r="AO23" s="196">
        <f t="shared" si="12"/>
        <v>153.66666666666666</v>
      </c>
      <c r="AP23" s="13"/>
      <c r="AQ23" s="229">
        <v>0</v>
      </c>
      <c r="AR23" s="248">
        <v>0</v>
      </c>
      <c r="AS23" s="248">
        <v>0</v>
      </c>
      <c r="AT23" s="229">
        <v>0</v>
      </c>
      <c r="AU23" s="248">
        <v>0</v>
      </c>
      <c r="AV23" s="229">
        <v>0</v>
      </c>
      <c r="AW23" s="229">
        <v>5</v>
      </c>
      <c r="AX23" s="4"/>
      <c r="AY23" s="52">
        <v>0</v>
      </c>
      <c r="AZ23" s="52">
        <v>0</v>
      </c>
      <c r="BA23" s="52">
        <v>0</v>
      </c>
      <c r="BB23" s="41">
        <v>0</v>
      </c>
      <c r="BC23" s="41" t="str">
        <f t="shared" si="4"/>
        <v>no data</v>
      </c>
      <c r="BD23" s="42">
        <f t="shared" si="5"/>
        <v>0</v>
      </c>
      <c r="BE23" s="249">
        <v>0</v>
      </c>
      <c r="BF23" s="250">
        <v>0</v>
      </c>
      <c r="BG23" s="252">
        <v>0</v>
      </c>
      <c r="BH23" s="252">
        <v>0</v>
      </c>
      <c r="BI23" s="66">
        <v>50</v>
      </c>
      <c r="BJ23" s="42">
        <v>0</v>
      </c>
      <c r="BK23" s="42">
        <v>0</v>
      </c>
      <c r="BL23" s="54">
        <f t="shared" si="6"/>
        <v>0</v>
      </c>
      <c r="BM23" s="41">
        <v>0</v>
      </c>
      <c r="BN23" s="41">
        <v>0</v>
      </c>
      <c r="BO23" s="42">
        <v>0</v>
      </c>
    </row>
    <row r="24" spans="1:67">
      <c r="A24" s="509"/>
      <c r="B24" s="245">
        <v>43785</v>
      </c>
      <c r="C24" s="226">
        <v>69</v>
      </c>
      <c r="D24" s="227">
        <v>0.74</v>
      </c>
      <c r="E24" s="228">
        <v>66.8</v>
      </c>
      <c r="F24" s="246">
        <v>82</v>
      </c>
      <c r="G24" s="246">
        <v>63</v>
      </c>
      <c r="H24" s="246">
        <v>0</v>
      </c>
      <c r="I24" s="246">
        <v>0</v>
      </c>
      <c r="J24" s="246">
        <v>0</v>
      </c>
      <c r="K24" s="246">
        <v>0</v>
      </c>
      <c r="L24" s="246">
        <v>24</v>
      </c>
      <c r="M24" s="246">
        <v>0</v>
      </c>
      <c r="N24" s="246">
        <v>24</v>
      </c>
      <c r="O24" s="246">
        <v>0</v>
      </c>
      <c r="P24" s="246">
        <v>0</v>
      </c>
      <c r="Q24" s="246">
        <v>0</v>
      </c>
      <c r="R24" s="259">
        <v>3691</v>
      </c>
      <c r="S24" s="261">
        <v>3687</v>
      </c>
      <c r="T24" s="262">
        <v>0</v>
      </c>
      <c r="U24" s="263">
        <v>0</v>
      </c>
      <c r="V24" s="263">
        <v>0</v>
      </c>
      <c r="W24" s="246">
        <v>42</v>
      </c>
      <c r="X24" s="246">
        <v>0</v>
      </c>
      <c r="Y24" s="246">
        <v>42</v>
      </c>
      <c r="Z24" s="246">
        <v>0</v>
      </c>
      <c r="AA24" s="246">
        <v>60</v>
      </c>
      <c r="AB24" s="246">
        <v>0</v>
      </c>
      <c r="AC24" s="229">
        <v>4</v>
      </c>
      <c r="AD24" s="235">
        <f t="shared" si="7"/>
        <v>0</v>
      </c>
      <c r="AE24" s="246">
        <v>0</v>
      </c>
      <c r="AF24" s="236" t="str">
        <f t="shared" si="8"/>
        <v>no data</v>
      </c>
      <c r="AG24" s="237">
        <f>IF(R24&gt;0,R24/24,"no data")</f>
        <v>153.79166666666666</v>
      </c>
      <c r="AH24" s="236" t="str">
        <f>IF(U24&gt;0,(U24/R24),"no data")</f>
        <v>no data</v>
      </c>
      <c r="AI24" s="238">
        <f t="shared" si="11"/>
        <v>1</v>
      </c>
      <c r="AJ24" s="239" t="str">
        <f t="shared" si="1"/>
        <v>no data</v>
      </c>
      <c r="AK24" s="216">
        <v>0</v>
      </c>
      <c r="AL24" s="309">
        <v>0</v>
      </c>
      <c r="AM24" s="240">
        <f t="shared" si="2"/>
        <v>0</v>
      </c>
      <c r="AN24" s="241" t="str">
        <f>IF(U24&gt;0,((((#REF!*#REF!)+(AK24*AL24))/(U24*1000))*1000000),"no data")</f>
        <v>no data</v>
      </c>
      <c r="AO24" s="196">
        <f t="shared" si="12"/>
        <v>153.625</v>
      </c>
      <c r="AP24" s="13"/>
      <c r="AQ24" s="246">
        <v>0</v>
      </c>
      <c r="AR24" s="246">
        <v>0</v>
      </c>
      <c r="AS24" s="246">
        <v>0</v>
      </c>
      <c r="AT24" s="246">
        <v>0</v>
      </c>
      <c r="AU24" s="246">
        <v>0</v>
      </c>
      <c r="AV24" s="246">
        <v>0</v>
      </c>
      <c r="AW24" s="246">
        <v>4</v>
      </c>
      <c r="AX24" s="4"/>
      <c r="AY24" s="52">
        <v>0</v>
      </c>
      <c r="AZ24" s="52">
        <v>0</v>
      </c>
      <c r="BA24" s="52">
        <v>0</v>
      </c>
      <c r="BB24" s="41">
        <v>0</v>
      </c>
      <c r="BC24" s="41" t="str">
        <f t="shared" si="4"/>
        <v>no data</v>
      </c>
      <c r="BD24" s="42">
        <f t="shared" si="5"/>
        <v>0</v>
      </c>
      <c r="BE24" s="71">
        <v>0</v>
      </c>
      <c r="BF24" s="71">
        <v>0</v>
      </c>
      <c r="BG24" s="72">
        <v>0</v>
      </c>
      <c r="BH24" s="72">
        <v>0</v>
      </c>
      <c r="BI24" s="66">
        <v>50</v>
      </c>
      <c r="BJ24" s="54">
        <v>0</v>
      </c>
      <c r="BK24" s="54">
        <v>0</v>
      </c>
      <c r="BL24" s="54">
        <f t="shared" si="6"/>
        <v>0</v>
      </c>
      <c r="BM24" s="55">
        <v>0</v>
      </c>
      <c r="BN24" s="55">
        <v>0</v>
      </c>
      <c r="BO24" s="73">
        <v>0</v>
      </c>
    </row>
    <row r="25" spans="1:67">
      <c r="A25" s="509"/>
      <c r="B25" s="245">
        <v>43786</v>
      </c>
      <c r="C25" s="226">
        <v>68.5</v>
      </c>
      <c r="D25" s="227">
        <v>0.68400000000000005</v>
      </c>
      <c r="E25" s="228">
        <v>64</v>
      </c>
      <c r="F25" s="264">
        <v>83.5</v>
      </c>
      <c r="G25" s="264">
        <v>60</v>
      </c>
      <c r="H25" s="246">
        <v>0</v>
      </c>
      <c r="I25" s="246">
        <v>0</v>
      </c>
      <c r="J25" s="246">
        <v>0</v>
      </c>
      <c r="K25" s="246">
        <v>0</v>
      </c>
      <c r="L25" s="246">
        <v>24</v>
      </c>
      <c r="M25" s="246">
        <v>0</v>
      </c>
      <c r="N25" s="246">
        <v>24</v>
      </c>
      <c r="O25" s="246">
        <v>0</v>
      </c>
      <c r="P25" s="246">
        <v>0</v>
      </c>
      <c r="Q25" s="246">
        <v>0</v>
      </c>
      <c r="R25" s="259">
        <v>3690</v>
      </c>
      <c r="S25" s="261">
        <v>3682</v>
      </c>
      <c r="T25" s="262">
        <v>0</v>
      </c>
      <c r="U25" s="263">
        <v>0</v>
      </c>
      <c r="V25" s="263">
        <v>0</v>
      </c>
      <c r="W25" s="246">
        <v>42</v>
      </c>
      <c r="X25" s="246">
        <v>0</v>
      </c>
      <c r="Y25" s="246">
        <v>42</v>
      </c>
      <c r="Z25" s="246">
        <v>0</v>
      </c>
      <c r="AA25" s="246">
        <v>60</v>
      </c>
      <c r="AB25" s="246">
        <v>0</v>
      </c>
      <c r="AC25" s="229">
        <v>4</v>
      </c>
      <c r="AD25" s="235">
        <f t="shared" si="7"/>
        <v>0</v>
      </c>
      <c r="AE25" s="246">
        <v>0</v>
      </c>
      <c r="AF25" s="236" t="str">
        <f t="shared" si="8"/>
        <v>no data</v>
      </c>
      <c r="AG25" s="237">
        <f t="shared" si="9"/>
        <v>153.75</v>
      </c>
      <c r="AH25" s="236" t="str">
        <f t="shared" si="10"/>
        <v>no data</v>
      </c>
      <c r="AI25" s="238">
        <f t="shared" si="11"/>
        <v>1</v>
      </c>
      <c r="AJ25" s="239" t="str">
        <f t="shared" si="1"/>
        <v>no data</v>
      </c>
      <c r="AK25" s="305">
        <v>0</v>
      </c>
      <c r="AL25" s="309">
        <v>0</v>
      </c>
      <c r="AM25" s="240">
        <f t="shared" si="2"/>
        <v>0</v>
      </c>
      <c r="AN25" s="241" t="str">
        <f>IF(U25&gt;0,((((#REF!*#REF!)+(AK25*AL25))/(U25*1000))*1000000),"no data")</f>
        <v>no data</v>
      </c>
      <c r="AO25" s="196">
        <f t="shared" si="12"/>
        <v>153.41666666666666</v>
      </c>
      <c r="AP25" s="13"/>
      <c r="AQ25" s="246">
        <v>0</v>
      </c>
      <c r="AR25" s="246">
        <v>0</v>
      </c>
      <c r="AS25" s="246">
        <v>0</v>
      </c>
      <c r="AT25" s="246">
        <v>0</v>
      </c>
      <c r="AU25" s="246">
        <v>0</v>
      </c>
      <c r="AV25" s="246">
        <v>0</v>
      </c>
      <c r="AW25" s="246">
        <v>4</v>
      </c>
      <c r="AX25" s="4"/>
      <c r="AY25" s="52">
        <v>0</v>
      </c>
      <c r="AZ25" s="52">
        <v>0</v>
      </c>
      <c r="BA25" s="52">
        <v>0</v>
      </c>
      <c r="BB25" s="41">
        <f t="shared" si="16"/>
        <v>0</v>
      </c>
      <c r="BC25" s="41" t="str">
        <f t="shared" si="4"/>
        <v>no data</v>
      </c>
      <c r="BD25" s="60">
        <f t="shared" si="5"/>
        <v>0</v>
      </c>
      <c r="BE25" s="71">
        <v>0</v>
      </c>
      <c r="BF25" s="250">
        <v>0</v>
      </c>
      <c r="BG25" s="72">
        <v>0</v>
      </c>
      <c r="BH25" s="72">
        <v>0</v>
      </c>
      <c r="BI25" s="66">
        <v>50</v>
      </c>
      <c r="BJ25" s="54">
        <v>0</v>
      </c>
      <c r="BK25" s="54">
        <v>0</v>
      </c>
      <c r="BL25" s="54">
        <v>0</v>
      </c>
      <c r="BM25" s="55">
        <v>0</v>
      </c>
      <c r="BN25" s="55">
        <v>0</v>
      </c>
      <c r="BO25" s="73">
        <v>0</v>
      </c>
    </row>
    <row r="26" spans="1:67">
      <c r="A26" s="509"/>
      <c r="B26" s="245">
        <v>43787</v>
      </c>
      <c r="C26" s="226">
        <v>69.5</v>
      </c>
      <c r="D26" s="227">
        <v>0.66500000000000004</v>
      </c>
      <c r="E26" s="228">
        <v>63.7</v>
      </c>
      <c r="F26" s="246">
        <v>82</v>
      </c>
      <c r="G26" s="246">
        <v>59</v>
      </c>
      <c r="H26" s="229">
        <v>0</v>
      </c>
      <c r="I26" s="229">
        <v>0</v>
      </c>
      <c r="J26" s="229">
        <v>0</v>
      </c>
      <c r="K26" s="229">
        <v>0</v>
      </c>
      <c r="L26" s="247">
        <v>24</v>
      </c>
      <c r="M26" s="247">
        <v>0</v>
      </c>
      <c r="N26" s="247">
        <v>24</v>
      </c>
      <c r="O26" s="247">
        <v>0</v>
      </c>
      <c r="P26" s="247">
        <v>0</v>
      </c>
      <c r="Q26" s="247">
        <v>0</v>
      </c>
      <c r="R26" s="259">
        <v>3678</v>
      </c>
      <c r="S26" s="261">
        <v>3678</v>
      </c>
      <c r="T26" s="265">
        <v>0</v>
      </c>
      <c r="U26" s="233">
        <v>0</v>
      </c>
      <c r="V26" s="233">
        <v>0</v>
      </c>
      <c r="W26" s="229">
        <v>42</v>
      </c>
      <c r="X26" s="246">
        <v>0</v>
      </c>
      <c r="Y26" s="246">
        <v>42</v>
      </c>
      <c r="Z26" s="246">
        <v>0</v>
      </c>
      <c r="AA26" s="246">
        <v>60</v>
      </c>
      <c r="AB26" s="246">
        <v>0</v>
      </c>
      <c r="AC26" s="229">
        <f t="shared" si="0"/>
        <v>5</v>
      </c>
      <c r="AD26" s="235">
        <f t="shared" si="7"/>
        <v>0</v>
      </c>
      <c r="AE26" s="246">
        <v>0</v>
      </c>
      <c r="AF26" s="236" t="str">
        <f t="shared" si="8"/>
        <v>no data</v>
      </c>
      <c r="AG26" s="237">
        <f t="shared" si="9"/>
        <v>153.25</v>
      </c>
      <c r="AH26" s="236" t="str">
        <f t="shared" si="10"/>
        <v>no data</v>
      </c>
      <c r="AI26" s="238">
        <f t="shared" si="11"/>
        <v>1</v>
      </c>
      <c r="AJ26" s="239" t="str">
        <f t="shared" si="1"/>
        <v>no data</v>
      </c>
      <c r="AK26" s="305">
        <v>0</v>
      </c>
      <c r="AL26" s="309">
        <v>0</v>
      </c>
      <c r="AM26" s="240">
        <f t="shared" si="2"/>
        <v>0</v>
      </c>
      <c r="AN26" s="241" t="str">
        <f>IF(U26&gt;0,((((#REF!*#REF!)+(AK26*AL26))/(U26*1000))*1000000),"no data")</f>
        <v>no data</v>
      </c>
      <c r="AO26" s="196">
        <f t="shared" si="12"/>
        <v>153.25</v>
      </c>
      <c r="AP26" s="13"/>
      <c r="AQ26" s="229">
        <v>0</v>
      </c>
      <c r="AR26" s="248">
        <v>0</v>
      </c>
      <c r="AS26" s="248">
        <v>0</v>
      </c>
      <c r="AT26" s="229">
        <v>0</v>
      </c>
      <c r="AU26" s="248">
        <v>0</v>
      </c>
      <c r="AV26" s="229">
        <v>0</v>
      </c>
      <c r="AW26" s="229">
        <v>5</v>
      </c>
      <c r="AX26" s="4"/>
      <c r="AY26" s="52">
        <v>0</v>
      </c>
      <c r="AZ26" s="52">
        <v>0</v>
      </c>
      <c r="BA26" s="52">
        <v>0</v>
      </c>
      <c r="BB26" s="41">
        <f t="shared" si="16"/>
        <v>0</v>
      </c>
      <c r="BC26" s="41" t="str">
        <f t="shared" si="4"/>
        <v>no data</v>
      </c>
      <c r="BD26" s="60">
        <f t="shared" si="5"/>
        <v>0</v>
      </c>
      <c r="BE26" s="249">
        <v>0</v>
      </c>
      <c r="BF26" s="250">
        <v>0</v>
      </c>
      <c r="BG26" s="252">
        <v>0</v>
      </c>
      <c r="BH26" s="252">
        <v>0</v>
      </c>
      <c r="BI26" s="66">
        <v>50</v>
      </c>
      <c r="BJ26" s="54">
        <v>0</v>
      </c>
      <c r="BK26" s="54">
        <v>0</v>
      </c>
      <c r="BL26" s="54">
        <f t="shared" si="6"/>
        <v>0</v>
      </c>
      <c r="BM26" s="55">
        <v>0</v>
      </c>
      <c r="BN26" s="55">
        <v>0</v>
      </c>
      <c r="BO26" s="42">
        <v>0</v>
      </c>
    </row>
    <row r="27" spans="1:67" ht="14.95" customHeight="1">
      <c r="A27" s="510" t="s">
        <v>320</v>
      </c>
      <c r="B27" s="315">
        <v>43788</v>
      </c>
      <c r="C27" s="316">
        <v>68.5</v>
      </c>
      <c r="D27" s="339">
        <v>0.64700000000000002</v>
      </c>
      <c r="E27" s="311">
        <v>62.7</v>
      </c>
      <c r="F27" s="319">
        <v>84</v>
      </c>
      <c r="G27" s="319">
        <v>58</v>
      </c>
      <c r="H27" s="319">
        <v>0</v>
      </c>
      <c r="I27" s="319">
        <v>0</v>
      </c>
      <c r="J27" s="319">
        <v>0</v>
      </c>
      <c r="K27" s="319">
        <v>0</v>
      </c>
      <c r="L27" s="343">
        <v>24</v>
      </c>
      <c r="M27" s="343">
        <v>0</v>
      </c>
      <c r="N27" s="343">
        <v>24</v>
      </c>
      <c r="O27" s="343">
        <v>0</v>
      </c>
      <c r="P27" s="343">
        <v>0</v>
      </c>
      <c r="Q27" s="343">
        <v>0</v>
      </c>
      <c r="R27" s="344">
        <v>3682</v>
      </c>
      <c r="S27" s="345">
        <v>3671</v>
      </c>
      <c r="T27" s="345">
        <v>0</v>
      </c>
      <c r="U27" s="323">
        <v>0</v>
      </c>
      <c r="V27" s="323">
        <v>0</v>
      </c>
      <c r="W27" s="318">
        <v>42</v>
      </c>
      <c r="X27" s="319">
        <v>0</v>
      </c>
      <c r="Y27" s="318">
        <v>42</v>
      </c>
      <c r="Z27" s="319">
        <v>0</v>
      </c>
      <c r="AA27" s="319">
        <v>60</v>
      </c>
      <c r="AB27" s="319">
        <v>0</v>
      </c>
      <c r="AC27" s="318">
        <f t="shared" si="0"/>
        <v>4</v>
      </c>
      <c r="AD27" s="324">
        <f t="shared" si="7"/>
        <v>0</v>
      </c>
      <c r="AE27" s="319">
        <v>0</v>
      </c>
      <c r="AF27" s="325" t="str">
        <f t="shared" si="8"/>
        <v>no data</v>
      </c>
      <c r="AG27" s="326">
        <f t="shared" si="9"/>
        <v>153.41666666666666</v>
      </c>
      <c r="AH27" s="325" t="str">
        <f t="shared" si="10"/>
        <v>no data</v>
      </c>
      <c r="AI27" s="327">
        <f t="shared" si="11"/>
        <v>1</v>
      </c>
      <c r="AJ27" s="328" t="str">
        <f t="shared" si="1"/>
        <v>no data</v>
      </c>
      <c r="AK27" s="373">
        <v>0</v>
      </c>
      <c r="AL27" s="375">
        <v>0</v>
      </c>
      <c r="AM27" s="312">
        <f t="shared" si="2"/>
        <v>0</v>
      </c>
      <c r="AN27" s="313" t="str">
        <f>IF(U27&gt;0,((((#REF!*#REF!)+(AK27*AL27))/(U27*1000))*1000000),"no data")</f>
        <v>no data</v>
      </c>
      <c r="AO27" s="314">
        <f t="shared" si="12"/>
        <v>152.95833333333334</v>
      </c>
      <c r="AP27" s="13"/>
      <c r="AQ27" s="318">
        <v>0</v>
      </c>
      <c r="AR27" s="330">
        <v>0</v>
      </c>
      <c r="AS27" s="330">
        <v>0</v>
      </c>
      <c r="AT27" s="318">
        <v>0</v>
      </c>
      <c r="AU27" s="330">
        <v>0</v>
      </c>
      <c r="AV27" s="318">
        <v>0</v>
      </c>
      <c r="AW27" s="318">
        <v>4</v>
      </c>
      <c r="AX27" s="4"/>
      <c r="AY27" s="346">
        <v>0</v>
      </c>
      <c r="AZ27" s="346">
        <v>0</v>
      </c>
      <c r="BA27" s="346">
        <v>0</v>
      </c>
      <c r="BB27" s="346">
        <v>0</v>
      </c>
      <c r="BC27" s="346" t="str">
        <f>AN28</f>
        <v>no data</v>
      </c>
      <c r="BD27" s="347">
        <f>BA27/24</f>
        <v>0</v>
      </c>
      <c r="BE27" s="348">
        <v>0</v>
      </c>
      <c r="BF27" s="349">
        <v>0</v>
      </c>
      <c r="BG27" s="350">
        <v>0</v>
      </c>
      <c r="BH27" s="350">
        <v>0</v>
      </c>
      <c r="BI27" s="365">
        <v>50</v>
      </c>
      <c r="BJ27" s="353">
        <v>0</v>
      </c>
      <c r="BK27" s="353">
        <v>0</v>
      </c>
      <c r="BL27" s="370">
        <f t="shared" si="6"/>
        <v>0</v>
      </c>
      <c r="BM27" s="353">
        <v>0</v>
      </c>
      <c r="BN27" s="353">
        <v>0</v>
      </c>
      <c r="BO27" s="347">
        <v>0</v>
      </c>
    </row>
    <row r="28" spans="1:67" ht="14.95" customHeight="1">
      <c r="A28" s="510"/>
      <c r="B28" s="315">
        <v>43789</v>
      </c>
      <c r="C28" s="316">
        <v>68.83</v>
      </c>
      <c r="D28" s="339">
        <v>0.61250000000000004</v>
      </c>
      <c r="E28" s="311">
        <v>62</v>
      </c>
      <c r="F28" s="319">
        <v>82</v>
      </c>
      <c r="G28" s="319">
        <v>60</v>
      </c>
      <c r="H28" s="319">
        <v>0</v>
      </c>
      <c r="I28" s="319">
        <v>0</v>
      </c>
      <c r="J28" s="319">
        <v>0</v>
      </c>
      <c r="K28" s="319">
        <v>0</v>
      </c>
      <c r="L28" s="343">
        <v>24</v>
      </c>
      <c r="M28" s="343">
        <v>0</v>
      </c>
      <c r="N28" s="343">
        <v>24</v>
      </c>
      <c r="O28" s="343">
        <v>0</v>
      </c>
      <c r="P28" s="343">
        <v>0</v>
      </c>
      <c r="Q28" s="343">
        <v>0</v>
      </c>
      <c r="R28" s="344">
        <v>3682</v>
      </c>
      <c r="S28" s="322">
        <v>3668</v>
      </c>
      <c r="T28" s="322">
        <v>0</v>
      </c>
      <c r="U28" s="323">
        <v>0</v>
      </c>
      <c r="V28" s="323">
        <v>0</v>
      </c>
      <c r="W28" s="318">
        <v>42</v>
      </c>
      <c r="X28" s="319">
        <v>0</v>
      </c>
      <c r="Y28" s="318">
        <v>42</v>
      </c>
      <c r="Z28" s="319">
        <v>0</v>
      </c>
      <c r="AA28" s="319">
        <v>60</v>
      </c>
      <c r="AB28" s="319">
        <v>0</v>
      </c>
      <c r="AC28" s="318">
        <f t="shared" si="0"/>
        <v>5</v>
      </c>
      <c r="AD28" s="324">
        <f t="shared" si="7"/>
        <v>0</v>
      </c>
      <c r="AE28" s="319">
        <v>0</v>
      </c>
      <c r="AF28" s="325" t="str">
        <f t="shared" si="8"/>
        <v>no data</v>
      </c>
      <c r="AG28" s="326">
        <f t="shared" si="9"/>
        <v>153.41666666666666</v>
      </c>
      <c r="AH28" s="325" t="str">
        <f t="shared" si="10"/>
        <v>no data</v>
      </c>
      <c r="AI28" s="327">
        <f t="shared" si="11"/>
        <v>1</v>
      </c>
      <c r="AJ28" s="328" t="str">
        <f t="shared" si="1"/>
        <v>no data</v>
      </c>
      <c r="AK28" s="373">
        <v>0</v>
      </c>
      <c r="AL28" s="375">
        <v>0</v>
      </c>
      <c r="AM28" s="312">
        <f t="shared" si="2"/>
        <v>0</v>
      </c>
      <c r="AN28" s="313" t="str">
        <f>IF(U28&gt;0,((((#REF!*#REF!)+(AK28*AL28))/(U28*1000))*1000000),"no data")</f>
        <v>no data</v>
      </c>
      <c r="AO28" s="314">
        <f t="shared" si="12"/>
        <v>152.83333333333334</v>
      </c>
      <c r="AP28" s="13"/>
      <c r="AQ28" s="318">
        <v>0</v>
      </c>
      <c r="AR28" s="330">
        <v>0</v>
      </c>
      <c r="AS28" s="318">
        <v>0</v>
      </c>
      <c r="AT28" s="318">
        <v>0</v>
      </c>
      <c r="AU28" s="330">
        <v>0</v>
      </c>
      <c r="AV28" s="318">
        <v>0</v>
      </c>
      <c r="AW28" s="318">
        <v>5</v>
      </c>
      <c r="AX28" s="4"/>
      <c r="AY28" s="331">
        <v>0</v>
      </c>
      <c r="AZ28" s="331">
        <v>0</v>
      </c>
      <c r="BA28" s="331">
        <v>0</v>
      </c>
      <c r="BB28" s="331">
        <v>0</v>
      </c>
      <c r="BC28" s="331" t="str">
        <f>AN29</f>
        <v>no data</v>
      </c>
      <c r="BD28" s="333">
        <f>BA28/24</f>
        <v>0</v>
      </c>
      <c r="BE28" s="331">
        <v>0</v>
      </c>
      <c r="BF28" s="331">
        <v>0</v>
      </c>
      <c r="BG28" s="331">
        <v>0</v>
      </c>
      <c r="BH28" s="331">
        <v>0</v>
      </c>
      <c r="BI28" s="365">
        <v>50</v>
      </c>
      <c r="BJ28" s="331">
        <v>0</v>
      </c>
      <c r="BK28" s="331">
        <v>0</v>
      </c>
      <c r="BL28" s="370">
        <f>SUM(BE28:BK28)</f>
        <v>50</v>
      </c>
      <c r="BM28" s="331">
        <v>0</v>
      </c>
      <c r="BN28" s="331">
        <v>0</v>
      </c>
      <c r="BO28" s="331">
        <v>0</v>
      </c>
    </row>
    <row r="29" spans="1:67" ht="14.95" customHeight="1">
      <c r="A29" s="510"/>
      <c r="B29" s="315">
        <v>43790</v>
      </c>
      <c r="C29" s="316">
        <v>67.5</v>
      </c>
      <c r="D29" s="339">
        <v>0.65400000000000003</v>
      </c>
      <c r="E29" s="311">
        <v>62.3</v>
      </c>
      <c r="F29" s="319">
        <v>76</v>
      </c>
      <c r="G29" s="319">
        <v>61</v>
      </c>
      <c r="H29" s="319">
        <v>0</v>
      </c>
      <c r="I29" s="319">
        <v>0</v>
      </c>
      <c r="J29" s="319">
        <v>0</v>
      </c>
      <c r="K29" s="319">
        <v>0</v>
      </c>
      <c r="L29" s="343">
        <v>24</v>
      </c>
      <c r="M29" s="343">
        <v>0</v>
      </c>
      <c r="N29" s="343">
        <v>24</v>
      </c>
      <c r="O29" s="343">
        <v>0</v>
      </c>
      <c r="P29" s="343">
        <v>0</v>
      </c>
      <c r="Q29" s="343">
        <v>0</v>
      </c>
      <c r="R29" s="344">
        <v>3696</v>
      </c>
      <c r="S29" s="322">
        <v>3669</v>
      </c>
      <c r="T29" s="322">
        <v>0</v>
      </c>
      <c r="U29" s="323">
        <v>0</v>
      </c>
      <c r="V29" s="323">
        <v>0</v>
      </c>
      <c r="W29" s="318">
        <v>42</v>
      </c>
      <c r="X29" s="319">
        <v>0</v>
      </c>
      <c r="Y29" s="318">
        <v>42</v>
      </c>
      <c r="Z29" s="319">
        <v>0</v>
      </c>
      <c r="AA29" s="319">
        <v>60</v>
      </c>
      <c r="AB29" s="319">
        <v>0</v>
      </c>
      <c r="AC29" s="318">
        <v>4</v>
      </c>
      <c r="AD29" s="324">
        <f t="shared" si="7"/>
        <v>0</v>
      </c>
      <c r="AE29" s="319">
        <v>0</v>
      </c>
      <c r="AF29" s="325" t="str">
        <f t="shared" si="8"/>
        <v>no data</v>
      </c>
      <c r="AG29" s="326">
        <f t="shared" si="9"/>
        <v>154</v>
      </c>
      <c r="AH29" s="325" t="str">
        <f>IF(U29&gt;0,(U29/R29),"no data")</f>
        <v>no data</v>
      </c>
      <c r="AI29" s="327">
        <f t="shared" si="11"/>
        <v>1</v>
      </c>
      <c r="AJ29" s="328" t="str">
        <f t="shared" si="1"/>
        <v>no data</v>
      </c>
      <c r="AK29" s="373">
        <v>0</v>
      </c>
      <c r="AL29" s="375">
        <v>0</v>
      </c>
      <c r="AM29" s="312">
        <f t="shared" si="2"/>
        <v>0</v>
      </c>
      <c r="AN29" s="313" t="str">
        <f>IF(U29&gt;0,((((#REF!*#REF!)+(AK29*AL29))/(U29*1000))*1000000),"no data")</f>
        <v>no data</v>
      </c>
      <c r="AO29" s="314">
        <f t="shared" si="12"/>
        <v>152.875</v>
      </c>
      <c r="AP29" s="13"/>
      <c r="AQ29" s="318">
        <v>0</v>
      </c>
      <c r="AR29" s="330">
        <v>0</v>
      </c>
      <c r="AS29" s="330">
        <v>0</v>
      </c>
      <c r="AT29" s="318">
        <v>0</v>
      </c>
      <c r="AU29" s="330">
        <v>0</v>
      </c>
      <c r="AV29" s="318">
        <v>0</v>
      </c>
      <c r="AW29" s="318">
        <v>4</v>
      </c>
      <c r="AX29" s="4"/>
      <c r="AY29" s="354">
        <v>0</v>
      </c>
      <c r="AZ29" s="354">
        <v>0</v>
      </c>
      <c r="BA29" s="354">
        <v>0</v>
      </c>
      <c r="BB29" s="354">
        <v>0</v>
      </c>
      <c r="BC29" s="354" t="str">
        <f t="shared" si="4"/>
        <v>no data</v>
      </c>
      <c r="BD29" s="355">
        <f t="shared" si="5"/>
        <v>0</v>
      </c>
      <c r="BE29" s="356">
        <v>0</v>
      </c>
      <c r="BF29" s="357">
        <v>0</v>
      </c>
      <c r="BG29" s="358">
        <v>0</v>
      </c>
      <c r="BH29" s="358">
        <v>0</v>
      </c>
      <c r="BI29" s="365">
        <v>50</v>
      </c>
      <c r="BJ29" s="361">
        <v>0</v>
      </c>
      <c r="BK29" s="361">
        <v>0</v>
      </c>
      <c r="BL29" s="370">
        <v>50</v>
      </c>
      <c r="BM29" s="361">
        <v>0</v>
      </c>
      <c r="BN29" s="361">
        <v>0</v>
      </c>
      <c r="BO29" s="355">
        <v>0</v>
      </c>
    </row>
    <row r="30" spans="1:67" ht="14.95" customHeight="1">
      <c r="A30" s="510"/>
      <c r="B30" s="315">
        <v>43791</v>
      </c>
      <c r="C30" s="316">
        <v>63.1</v>
      </c>
      <c r="D30" s="339">
        <v>0.77</v>
      </c>
      <c r="E30" s="311">
        <v>63</v>
      </c>
      <c r="F30" s="319">
        <v>67</v>
      </c>
      <c r="G30" s="319">
        <v>61</v>
      </c>
      <c r="H30" s="319">
        <v>0</v>
      </c>
      <c r="I30" s="319">
        <v>0</v>
      </c>
      <c r="J30" s="319">
        <v>0</v>
      </c>
      <c r="K30" s="319">
        <v>0</v>
      </c>
      <c r="L30" s="343">
        <v>24</v>
      </c>
      <c r="M30" s="343">
        <v>0</v>
      </c>
      <c r="N30" s="343">
        <v>24</v>
      </c>
      <c r="O30" s="343">
        <v>0</v>
      </c>
      <c r="P30" s="343">
        <v>0</v>
      </c>
      <c r="Q30" s="343">
        <v>0</v>
      </c>
      <c r="R30" s="344">
        <v>3720</v>
      </c>
      <c r="S30" s="322">
        <v>3669</v>
      </c>
      <c r="T30" s="322">
        <v>0</v>
      </c>
      <c r="U30" s="323">
        <v>0</v>
      </c>
      <c r="V30" s="323">
        <v>0</v>
      </c>
      <c r="W30" s="319">
        <v>42</v>
      </c>
      <c r="X30" s="319">
        <v>0</v>
      </c>
      <c r="Y30" s="319">
        <v>42</v>
      </c>
      <c r="Z30" s="319">
        <v>0</v>
      </c>
      <c r="AA30" s="319">
        <v>60</v>
      </c>
      <c r="AB30" s="319">
        <v>0</v>
      </c>
      <c r="AC30" s="318">
        <v>5</v>
      </c>
      <c r="AD30" s="324">
        <f t="shared" si="7"/>
        <v>0</v>
      </c>
      <c r="AE30" s="319">
        <v>0</v>
      </c>
      <c r="AF30" s="325" t="str">
        <f t="shared" si="8"/>
        <v>no data</v>
      </c>
      <c r="AG30" s="326">
        <f t="shared" si="9"/>
        <v>155</v>
      </c>
      <c r="AH30" s="325" t="str">
        <f t="shared" si="10"/>
        <v>no data</v>
      </c>
      <c r="AI30" s="327">
        <f t="shared" si="11"/>
        <v>1</v>
      </c>
      <c r="AJ30" s="328" t="str">
        <f t="shared" si="1"/>
        <v>no data</v>
      </c>
      <c r="AK30" s="373">
        <v>0</v>
      </c>
      <c r="AL30" s="375">
        <v>0</v>
      </c>
      <c r="AM30" s="312">
        <f t="shared" si="2"/>
        <v>0</v>
      </c>
      <c r="AN30" s="313" t="str">
        <f>IF(U30&gt;0,((((#REF!*#REF!)+(AK30*AL30))/(U30*1000))*1000000),"no data")</f>
        <v>no data</v>
      </c>
      <c r="AO30" s="314">
        <f t="shared" si="12"/>
        <v>152.875</v>
      </c>
      <c r="AP30" s="13"/>
      <c r="AQ30" s="318">
        <v>0</v>
      </c>
      <c r="AR30" s="330">
        <v>0</v>
      </c>
      <c r="AS30" s="330">
        <v>0</v>
      </c>
      <c r="AT30" s="318">
        <v>0</v>
      </c>
      <c r="AU30" s="330">
        <v>0</v>
      </c>
      <c r="AV30" s="318">
        <v>0</v>
      </c>
      <c r="AW30" s="318">
        <v>5</v>
      </c>
      <c r="AX30" s="4"/>
      <c r="AY30" s="331">
        <v>0</v>
      </c>
      <c r="AZ30" s="331">
        <v>0</v>
      </c>
      <c r="BA30" s="331">
        <v>0</v>
      </c>
      <c r="BB30" s="331">
        <v>0</v>
      </c>
      <c r="BC30" s="331" t="str">
        <f t="shared" si="4"/>
        <v>no data</v>
      </c>
      <c r="BD30" s="333">
        <f t="shared" si="5"/>
        <v>0</v>
      </c>
      <c r="BE30" s="362">
        <v>0</v>
      </c>
      <c r="BF30" s="363">
        <v>0</v>
      </c>
      <c r="BG30" s="364">
        <v>0</v>
      </c>
      <c r="BH30" s="365">
        <v>0</v>
      </c>
      <c r="BI30" s="365">
        <v>50</v>
      </c>
      <c r="BJ30" s="368">
        <v>0</v>
      </c>
      <c r="BK30" s="366">
        <v>0</v>
      </c>
      <c r="BL30" s="370">
        <f t="shared" si="6"/>
        <v>0</v>
      </c>
      <c r="BM30" s="368">
        <v>0</v>
      </c>
      <c r="BN30" s="331">
        <v>0</v>
      </c>
      <c r="BO30" s="333">
        <v>0</v>
      </c>
    </row>
    <row r="31" spans="1:67" ht="14.95" customHeight="1">
      <c r="A31" s="510"/>
      <c r="B31" s="315">
        <v>43792</v>
      </c>
      <c r="C31" s="316">
        <v>64.67</v>
      </c>
      <c r="D31" s="339">
        <v>0.71919999999999995</v>
      </c>
      <c r="E31" s="311">
        <v>62</v>
      </c>
      <c r="F31" s="319">
        <v>80.37</v>
      </c>
      <c r="G31" s="319">
        <v>57</v>
      </c>
      <c r="H31" s="319">
        <v>0</v>
      </c>
      <c r="I31" s="319">
        <v>0</v>
      </c>
      <c r="J31" s="319">
        <v>0</v>
      </c>
      <c r="K31" s="319">
        <v>0</v>
      </c>
      <c r="L31" s="343">
        <v>24</v>
      </c>
      <c r="M31" s="343">
        <v>0</v>
      </c>
      <c r="N31" s="343">
        <v>24</v>
      </c>
      <c r="O31" s="343">
        <v>0</v>
      </c>
      <c r="P31" s="343">
        <v>0</v>
      </c>
      <c r="Q31" s="343">
        <v>0</v>
      </c>
      <c r="R31" s="344">
        <v>3705</v>
      </c>
      <c r="S31" s="322">
        <v>3672</v>
      </c>
      <c r="T31" s="322">
        <v>0</v>
      </c>
      <c r="U31" s="323">
        <v>0</v>
      </c>
      <c r="V31" s="323">
        <v>0</v>
      </c>
      <c r="W31" s="319">
        <v>42</v>
      </c>
      <c r="X31" s="319">
        <v>0</v>
      </c>
      <c r="Y31" s="319">
        <v>42</v>
      </c>
      <c r="Z31" s="319">
        <v>0</v>
      </c>
      <c r="AA31" s="319">
        <v>60</v>
      </c>
      <c r="AB31" s="319">
        <v>0</v>
      </c>
      <c r="AC31" s="318">
        <f t="shared" si="0"/>
        <v>4</v>
      </c>
      <c r="AD31" s="324">
        <f t="shared" si="7"/>
        <v>0</v>
      </c>
      <c r="AE31" s="319">
        <v>0</v>
      </c>
      <c r="AF31" s="325" t="str">
        <f t="shared" si="8"/>
        <v>no data</v>
      </c>
      <c r="AG31" s="326">
        <f t="shared" si="9"/>
        <v>154.375</v>
      </c>
      <c r="AH31" s="325" t="str">
        <f t="shared" si="10"/>
        <v>no data</v>
      </c>
      <c r="AI31" s="327">
        <f t="shared" si="11"/>
        <v>1</v>
      </c>
      <c r="AJ31" s="328" t="str">
        <f t="shared" si="1"/>
        <v>no data</v>
      </c>
      <c r="AK31" s="373">
        <v>0</v>
      </c>
      <c r="AL31" s="375">
        <v>0</v>
      </c>
      <c r="AM31" s="312">
        <f t="shared" si="2"/>
        <v>0</v>
      </c>
      <c r="AN31" s="313" t="str">
        <f>IF(U31&gt;0,((((#REF!*#REF!)+(AK31*AL31))/(U31*1000))*1000000),"no data")</f>
        <v>no data</v>
      </c>
      <c r="AO31" s="314">
        <f t="shared" si="12"/>
        <v>153</v>
      </c>
      <c r="AP31" s="13"/>
      <c r="AQ31" s="318">
        <v>0</v>
      </c>
      <c r="AR31" s="330">
        <v>0</v>
      </c>
      <c r="AS31" s="330">
        <v>0</v>
      </c>
      <c r="AT31" s="318">
        <v>0</v>
      </c>
      <c r="AU31" s="330">
        <v>0</v>
      </c>
      <c r="AV31" s="318">
        <v>0</v>
      </c>
      <c r="AW31" s="318">
        <v>4</v>
      </c>
      <c r="AX31" s="4"/>
      <c r="AY31" s="331">
        <v>0</v>
      </c>
      <c r="AZ31" s="331">
        <v>0</v>
      </c>
      <c r="BA31" s="331">
        <v>0</v>
      </c>
      <c r="BB31" s="331">
        <v>0</v>
      </c>
      <c r="BC31" s="331" t="str">
        <f t="shared" si="4"/>
        <v>no data</v>
      </c>
      <c r="BD31" s="333">
        <f t="shared" si="5"/>
        <v>0</v>
      </c>
      <c r="BE31" s="362">
        <v>0</v>
      </c>
      <c r="BF31" s="363">
        <v>0</v>
      </c>
      <c r="BG31" s="364">
        <v>0</v>
      </c>
      <c r="BH31" s="365">
        <v>0</v>
      </c>
      <c r="BI31" s="365">
        <v>50</v>
      </c>
      <c r="BJ31" s="368">
        <v>0</v>
      </c>
      <c r="BK31" s="366">
        <v>0</v>
      </c>
      <c r="BL31" s="370">
        <f t="shared" si="6"/>
        <v>0</v>
      </c>
      <c r="BM31" s="368">
        <v>0</v>
      </c>
      <c r="BN31" s="331">
        <v>0</v>
      </c>
      <c r="BO31" s="333">
        <v>0</v>
      </c>
    </row>
    <row r="32" spans="1:67" ht="14.95" customHeight="1">
      <c r="A32" s="510"/>
      <c r="B32" s="315">
        <v>43793</v>
      </c>
      <c r="C32" s="316">
        <v>65.900000000000006</v>
      </c>
      <c r="D32" s="339">
        <v>0.64300000000000002</v>
      </c>
      <c r="E32" s="311">
        <v>60.4</v>
      </c>
      <c r="F32" s="319">
        <v>83</v>
      </c>
      <c r="G32" s="319">
        <v>57</v>
      </c>
      <c r="H32" s="319">
        <v>0</v>
      </c>
      <c r="I32" s="319">
        <v>0</v>
      </c>
      <c r="J32" s="319">
        <v>0</v>
      </c>
      <c r="K32" s="319">
        <v>0</v>
      </c>
      <c r="L32" s="343">
        <v>24</v>
      </c>
      <c r="M32" s="343">
        <v>0</v>
      </c>
      <c r="N32" s="343">
        <v>24</v>
      </c>
      <c r="O32" s="343">
        <v>0</v>
      </c>
      <c r="P32" s="343">
        <v>0</v>
      </c>
      <c r="Q32" s="343">
        <v>0</v>
      </c>
      <c r="R32" s="344">
        <v>3696</v>
      </c>
      <c r="S32" s="322">
        <v>3676</v>
      </c>
      <c r="T32" s="322">
        <v>0</v>
      </c>
      <c r="U32" s="323">
        <v>0</v>
      </c>
      <c r="V32" s="323">
        <v>0</v>
      </c>
      <c r="W32" s="319">
        <v>42</v>
      </c>
      <c r="X32" s="319">
        <v>0</v>
      </c>
      <c r="Y32" s="319">
        <v>42</v>
      </c>
      <c r="Z32" s="319">
        <v>0</v>
      </c>
      <c r="AA32" s="319">
        <v>60</v>
      </c>
      <c r="AB32" s="319">
        <v>0</v>
      </c>
      <c r="AC32" s="318">
        <f t="shared" si="0"/>
        <v>5</v>
      </c>
      <c r="AD32" s="324">
        <f t="shared" si="7"/>
        <v>0</v>
      </c>
      <c r="AE32" s="319">
        <v>0</v>
      </c>
      <c r="AF32" s="325" t="str">
        <f t="shared" si="8"/>
        <v>no data</v>
      </c>
      <c r="AG32" s="326">
        <f t="shared" si="9"/>
        <v>154</v>
      </c>
      <c r="AH32" s="325" t="str">
        <f t="shared" si="10"/>
        <v>no data</v>
      </c>
      <c r="AI32" s="327">
        <f t="shared" si="11"/>
        <v>1</v>
      </c>
      <c r="AJ32" s="328" t="str">
        <f t="shared" si="1"/>
        <v>no data</v>
      </c>
      <c r="AK32" s="373">
        <v>0</v>
      </c>
      <c r="AL32" s="375">
        <v>0</v>
      </c>
      <c r="AM32" s="312">
        <f t="shared" si="2"/>
        <v>0</v>
      </c>
      <c r="AN32" s="313" t="str">
        <f>IF(U32&gt;0,((((#REF!*#REF!)+(AK32*AL32))/(U32*1000))*1000000),"no data")</f>
        <v>no data</v>
      </c>
      <c r="AO32" s="314">
        <f t="shared" si="12"/>
        <v>153.16666666666666</v>
      </c>
      <c r="AP32" s="13"/>
      <c r="AQ32" s="318">
        <v>0</v>
      </c>
      <c r="AR32" s="330">
        <v>0</v>
      </c>
      <c r="AS32" s="330">
        <v>0</v>
      </c>
      <c r="AT32" s="318">
        <v>0</v>
      </c>
      <c r="AU32" s="330">
        <v>0</v>
      </c>
      <c r="AV32" s="318">
        <v>0</v>
      </c>
      <c r="AW32" s="318">
        <v>5</v>
      </c>
      <c r="AX32" s="4"/>
      <c r="AY32" s="331">
        <v>0</v>
      </c>
      <c r="AZ32" s="331">
        <v>0</v>
      </c>
      <c r="BA32" s="331">
        <v>0</v>
      </c>
      <c r="BB32" s="331">
        <v>0</v>
      </c>
      <c r="BC32" s="331" t="str">
        <f t="shared" si="4"/>
        <v>no data</v>
      </c>
      <c r="BD32" s="333">
        <f t="shared" si="5"/>
        <v>0</v>
      </c>
      <c r="BE32" s="362">
        <v>0</v>
      </c>
      <c r="BF32" s="363">
        <v>0</v>
      </c>
      <c r="BG32" s="364">
        <v>0</v>
      </c>
      <c r="BH32" s="365">
        <v>0</v>
      </c>
      <c r="BI32" s="365">
        <v>50</v>
      </c>
      <c r="BJ32" s="368">
        <v>0</v>
      </c>
      <c r="BK32" s="366">
        <v>0</v>
      </c>
      <c r="BL32" s="370">
        <f t="shared" si="6"/>
        <v>0</v>
      </c>
      <c r="BM32" s="368">
        <v>0</v>
      </c>
      <c r="BN32" s="331">
        <v>0</v>
      </c>
      <c r="BO32" s="333">
        <v>0</v>
      </c>
    </row>
    <row r="33" spans="1:67" ht="14.95" customHeight="1">
      <c r="A33" s="510"/>
      <c r="B33" s="315">
        <v>43794</v>
      </c>
      <c r="C33" s="316">
        <v>65.8</v>
      </c>
      <c r="D33" s="339">
        <v>0.626</v>
      </c>
      <c r="E33" s="311">
        <v>59.8</v>
      </c>
      <c r="F33" s="318">
        <v>82</v>
      </c>
      <c r="G33" s="318">
        <v>55</v>
      </c>
      <c r="H33" s="319">
        <v>0</v>
      </c>
      <c r="I33" s="319">
        <v>0</v>
      </c>
      <c r="J33" s="319">
        <v>0</v>
      </c>
      <c r="K33" s="319">
        <v>0</v>
      </c>
      <c r="L33" s="369">
        <v>24</v>
      </c>
      <c r="M33" s="369">
        <v>0</v>
      </c>
      <c r="N33" s="369">
        <v>24</v>
      </c>
      <c r="O33" s="369">
        <v>0</v>
      </c>
      <c r="P33" s="369">
        <v>0</v>
      </c>
      <c r="Q33" s="369">
        <v>0</v>
      </c>
      <c r="R33" s="369">
        <v>3698</v>
      </c>
      <c r="S33" s="322">
        <v>3677</v>
      </c>
      <c r="T33" s="322">
        <v>0</v>
      </c>
      <c r="U33" s="323">
        <v>0</v>
      </c>
      <c r="V33" s="323">
        <v>0</v>
      </c>
      <c r="W33" s="319">
        <v>42</v>
      </c>
      <c r="X33" s="319">
        <v>0</v>
      </c>
      <c r="Y33" s="319">
        <v>42</v>
      </c>
      <c r="Z33" s="318">
        <v>0</v>
      </c>
      <c r="AA33" s="319">
        <v>60</v>
      </c>
      <c r="AB33" s="318">
        <v>0</v>
      </c>
      <c r="AC33" s="318">
        <f t="shared" si="0"/>
        <v>5</v>
      </c>
      <c r="AD33" s="324">
        <f t="shared" si="7"/>
        <v>0</v>
      </c>
      <c r="AE33" s="318">
        <v>0</v>
      </c>
      <c r="AF33" s="325" t="str">
        <f t="shared" si="8"/>
        <v>no data</v>
      </c>
      <c r="AG33" s="326">
        <f t="shared" si="9"/>
        <v>154.08333333333334</v>
      </c>
      <c r="AH33" s="325" t="str">
        <f t="shared" si="10"/>
        <v>no data</v>
      </c>
      <c r="AI33" s="327">
        <f t="shared" si="11"/>
        <v>1</v>
      </c>
      <c r="AJ33" s="328" t="str">
        <f t="shared" si="1"/>
        <v>no data</v>
      </c>
      <c r="AK33" s="373">
        <v>0</v>
      </c>
      <c r="AL33" s="375">
        <v>0</v>
      </c>
      <c r="AM33" s="312">
        <f t="shared" si="2"/>
        <v>0</v>
      </c>
      <c r="AN33" s="313" t="str">
        <f>IF(U33&gt;0,((((#REF!*#REF!)+(AK33*AL33))/(U33*1000))*1000000),"no data")</f>
        <v>no data</v>
      </c>
      <c r="AO33" s="314">
        <f t="shared" si="12"/>
        <v>153.20833333333334</v>
      </c>
      <c r="AP33" s="13"/>
      <c r="AQ33" s="318">
        <v>0</v>
      </c>
      <c r="AR33" s="330">
        <v>0</v>
      </c>
      <c r="AS33" s="330">
        <v>0</v>
      </c>
      <c r="AT33" s="318">
        <v>0</v>
      </c>
      <c r="AU33" s="330">
        <v>0</v>
      </c>
      <c r="AV33" s="318">
        <v>0</v>
      </c>
      <c r="AW33" s="318">
        <v>5</v>
      </c>
      <c r="AX33" s="4"/>
      <c r="AY33" s="331">
        <v>0</v>
      </c>
      <c r="AZ33" s="331">
        <v>0</v>
      </c>
      <c r="BA33" s="331">
        <v>0</v>
      </c>
      <c r="BB33" s="331">
        <v>0</v>
      </c>
      <c r="BC33" s="331" t="str">
        <f t="shared" si="4"/>
        <v>no data</v>
      </c>
      <c r="BD33" s="333">
        <f t="shared" si="5"/>
        <v>0</v>
      </c>
      <c r="BE33" s="362">
        <v>0</v>
      </c>
      <c r="BF33" s="363">
        <v>0</v>
      </c>
      <c r="BG33" s="364">
        <v>0</v>
      </c>
      <c r="BH33" s="364">
        <v>0</v>
      </c>
      <c r="BI33" s="365">
        <v>50</v>
      </c>
      <c r="BJ33" s="364">
        <v>0</v>
      </c>
      <c r="BK33" s="366">
        <v>0</v>
      </c>
      <c r="BL33" s="370">
        <f t="shared" si="6"/>
        <v>0</v>
      </c>
      <c r="BM33" s="331">
        <v>0</v>
      </c>
      <c r="BN33" s="331">
        <v>0</v>
      </c>
      <c r="BO33" s="333">
        <v>0</v>
      </c>
    </row>
    <row r="34" spans="1:67" ht="14.95" customHeight="1">
      <c r="A34" s="509" t="s">
        <v>321</v>
      </c>
      <c r="B34" s="245">
        <v>43795</v>
      </c>
      <c r="C34" s="226">
        <v>66.400000000000006</v>
      </c>
      <c r="D34" s="227">
        <v>0.59499999999999997</v>
      </c>
      <c r="E34" s="228">
        <v>59.5</v>
      </c>
      <c r="F34" s="229">
        <v>76</v>
      </c>
      <c r="G34" s="229">
        <v>59</v>
      </c>
      <c r="H34" s="246">
        <v>0</v>
      </c>
      <c r="I34" s="246">
        <v>0</v>
      </c>
      <c r="J34" s="246">
        <v>0</v>
      </c>
      <c r="K34" s="246">
        <v>0</v>
      </c>
      <c r="L34" s="247">
        <v>24</v>
      </c>
      <c r="M34" s="247">
        <v>0</v>
      </c>
      <c r="N34" s="247">
        <v>24</v>
      </c>
      <c r="O34" s="247">
        <v>0</v>
      </c>
      <c r="P34" s="247">
        <v>0</v>
      </c>
      <c r="Q34" s="247">
        <v>0</v>
      </c>
      <c r="R34" s="247">
        <v>3699</v>
      </c>
      <c r="S34" s="232">
        <v>3682</v>
      </c>
      <c r="T34" s="232">
        <v>0</v>
      </c>
      <c r="U34" s="233">
        <v>0</v>
      </c>
      <c r="V34" s="233">
        <v>0</v>
      </c>
      <c r="W34" s="246">
        <v>42</v>
      </c>
      <c r="X34" s="246">
        <v>0</v>
      </c>
      <c r="Y34" s="246">
        <v>42</v>
      </c>
      <c r="Z34" s="246">
        <v>0</v>
      </c>
      <c r="AA34" s="246">
        <v>60</v>
      </c>
      <c r="AB34" s="229">
        <v>0</v>
      </c>
      <c r="AC34" s="229">
        <f t="shared" si="0"/>
        <v>4</v>
      </c>
      <c r="AD34" s="235">
        <f t="shared" si="7"/>
        <v>0</v>
      </c>
      <c r="AE34" s="229">
        <v>0</v>
      </c>
      <c r="AF34" s="236" t="str">
        <f t="shared" si="8"/>
        <v>no data</v>
      </c>
      <c r="AG34" s="237">
        <f t="shared" si="9"/>
        <v>154.125</v>
      </c>
      <c r="AH34" s="236" t="str">
        <f t="shared" si="10"/>
        <v>no data</v>
      </c>
      <c r="AI34" s="238">
        <f t="shared" si="11"/>
        <v>1</v>
      </c>
      <c r="AJ34" s="239" t="str">
        <f t="shared" si="1"/>
        <v>no data</v>
      </c>
      <c r="AK34" s="216">
        <v>0</v>
      </c>
      <c r="AL34" s="269">
        <v>0</v>
      </c>
      <c r="AM34" s="228">
        <f t="shared" si="2"/>
        <v>0</v>
      </c>
      <c r="AN34" s="269" t="str">
        <f>IF(U34&gt;0,((((#REF!*#REF!)+(AK34*AL34))/(U34*1000))*1000000),"no data")</f>
        <v>no data</v>
      </c>
      <c r="AO34" s="270">
        <f t="shared" si="12"/>
        <v>153.41666666666666</v>
      </c>
      <c r="AP34" s="13"/>
      <c r="AQ34" s="229">
        <v>0</v>
      </c>
      <c r="AR34" s="248">
        <v>0</v>
      </c>
      <c r="AS34" s="248">
        <v>0</v>
      </c>
      <c r="AT34" s="229">
        <v>0</v>
      </c>
      <c r="AU34" s="248">
        <v>0</v>
      </c>
      <c r="AV34" s="229">
        <v>0</v>
      </c>
      <c r="AW34" s="229">
        <v>4</v>
      </c>
      <c r="AX34" s="4"/>
      <c r="AY34" s="41">
        <v>0</v>
      </c>
      <c r="AZ34" s="41">
        <v>0</v>
      </c>
      <c r="BA34" s="41">
        <v>0</v>
      </c>
      <c r="BB34" s="41">
        <v>0</v>
      </c>
      <c r="BC34" s="41" t="str">
        <f t="shared" si="4"/>
        <v>no data</v>
      </c>
      <c r="BD34" s="60">
        <f t="shared" si="5"/>
        <v>0</v>
      </c>
      <c r="BE34" s="249">
        <v>0</v>
      </c>
      <c r="BF34" s="250">
        <v>0</v>
      </c>
      <c r="BG34" s="252">
        <v>0</v>
      </c>
      <c r="BH34" s="252">
        <v>0</v>
      </c>
      <c r="BI34" s="66">
        <v>50</v>
      </c>
      <c r="BJ34" s="252">
        <v>0</v>
      </c>
      <c r="BK34" s="251">
        <v>0</v>
      </c>
      <c r="BL34" s="54">
        <f t="shared" si="6"/>
        <v>0</v>
      </c>
      <c r="BM34" s="41">
        <v>0</v>
      </c>
      <c r="BN34" s="41">
        <v>0</v>
      </c>
      <c r="BO34" s="42">
        <v>0</v>
      </c>
    </row>
    <row r="35" spans="1:67">
      <c r="A35" s="509"/>
      <c r="B35" s="245">
        <v>43796</v>
      </c>
      <c r="C35" s="226">
        <v>64</v>
      </c>
      <c r="D35" s="227">
        <v>0.68</v>
      </c>
      <c r="E35" s="228">
        <v>60.4</v>
      </c>
      <c r="F35" s="229">
        <v>80</v>
      </c>
      <c r="G35" s="229">
        <v>55</v>
      </c>
      <c r="H35" s="246">
        <v>0</v>
      </c>
      <c r="I35" s="246">
        <v>0</v>
      </c>
      <c r="J35" s="246">
        <v>0</v>
      </c>
      <c r="K35" s="246">
        <v>0</v>
      </c>
      <c r="L35" s="247">
        <v>24</v>
      </c>
      <c r="M35" s="247">
        <v>0</v>
      </c>
      <c r="N35" s="247">
        <v>24</v>
      </c>
      <c r="O35" s="247">
        <v>0</v>
      </c>
      <c r="P35" s="247">
        <v>0</v>
      </c>
      <c r="Q35" s="247">
        <v>0</v>
      </c>
      <c r="R35" s="247">
        <v>3702</v>
      </c>
      <c r="S35" s="232">
        <v>3686</v>
      </c>
      <c r="T35" s="232">
        <v>0</v>
      </c>
      <c r="U35" s="233">
        <v>0</v>
      </c>
      <c r="V35" s="233">
        <v>0</v>
      </c>
      <c r="W35" s="246">
        <v>42</v>
      </c>
      <c r="X35" s="246">
        <v>0</v>
      </c>
      <c r="Y35" s="246">
        <v>42</v>
      </c>
      <c r="Z35" s="246">
        <v>0</v>
      </c>
      <c r="AA35" s="246">
        <v>60</v>
      </c>
      <c r="AB35" s="229">
        <v>0</v>
      </c>
      <c r="AC35" s="229">
        <v>5</v>
      </c>
      <c r="AD35" s="235">
        <f t="shared" si="7"/>
        <v>0</v>
      </c>
      <c r="AE35" s="229">
        <v>0</v>
      </c>
      <c r="AF35" s="236" t="str">
        <f t="shared" si="8"/>
        <v>no data</v>
      </c>
      <c r="AG35" s="237">
        <f t="shared" si="9"/>
        <v>154.25</v>
      </c>
      <c r="AH35" s="236" t="str">
        <f t="shared" si="10"/>
        <v>no data</v>
      </c>
      <c r="AI35" s="238">
        <f t="shared" si="11"/>
        <v>1</v>
      </c>
      <c r="AJ35" s="239" t="str">
        <f t="shared" si="1"/>
        <v>no data</v>
      </c>
      <c r="AK35" s="216">
        <v>0</v>
      </c>
      <c r="AL35" s="269">
        <v>0</v>
      </c>
      <c r="AM35" s="228">
        <f t="shared" si="2"/>
        <v>0</v>
      </c>
      <c r="AN35" s="269" t="str">
        <f>IF(U35&gt;0,((((#REF!*#REF!)+(AK35*AL35))/(U35*1000))*1000000),"no data")</f>
        <v>no data</v>
      </c>
      <c r="AO35" s="270">
        <f t="shared" si="12"/>
        <v>153.58333333333334</v>
      </c>
      <c r="AP35" s="13"/>
      <c r="AQ35" s="229">
        <v>0</v>
      </c>
      <c r="AR35" s="248">
        <v>0</v>
      </c>
      <c r="AS35" s="248">
        <v>0</v>
      </c>
      <c r="AT35" s="229">
        <v>0</v>
      </c>
      <c r="AU35" s="248">
        <v>0</v>
      </c>
      <c r="AV35" s="229">
        <v>0</v>
      </c>
      <c r="AW35" s="229">
        <v>5</v>
      </c>
      <c r="AX35" s="4"/>
      <c r="AY35" s="41">
        <v>0</v>
      </c>
      <c r="AZ35" s="41">
        <v>0</v>
      </c>
      <c r="BA35" s="41">
        <v>0</v>
      </c>
      <c r="BB35" s="41">
        <v>0</v>
      </c>
      <c r="BC35" s="41" t="str">
        <f t="shared" si="4"/>
        <v>no data</v>
      </c>
      <c r="BD35" s="60">
        <f t="shared" si="5"/>
        <v>0</v>
      </c>
      <c r="BE35" s="249">
        <v>0</v>
      </c>
      <c r="BF35" s="250">
        <v>0</v>
      </c>
      <c r="BG35" s="252">
        <v>0</v>
      </c>
      <c r="BH35" s="252">
        <v>0</v>
      </c>
      <c r="BI35" s="66">
        <v>50</v>
      </c>
      <c r="BJ35" s="252">
        <v>0</v>
      </c>
      <c r="BK35" s="251">
        <v>0</v>
      </c>
      <c r="BL35" s="54">
        <f>SUM(BE35:BF35)</f>
        <v>0</v>
      </c>
      <c r="BM35" s="41">
        <v>0</v>
      </c>
      <c r="BN35" s="41">
        <v>0</v>
      </c>
      <c r="BO35" s="42">
        <v>0</v>
      </c>
    </row>
    <row r="36" spans="1:67">
      <c r="A36" s="509"/>
      <c r="B36" s="245">
        <v>43797</v>
      </c>
      <c r="C36" s="226">
        <v>64</v>
      </c>
      <c r="D36" s="227">
        <v>0.7</v>
      </c>
      <c r="E36" s="228">
        <v>61.1</v>
      </c>
      <c r="F36" s="229">
        <v>76</v>
      </c>
      <c r="G36" s="229">
        <v>46</v>
      </c>
      <c r="H36" s="246">
        <v>0</v>
      </c>
      <c r="I36" s="246">
        <v>0</v>
      </c>
      <c r="J36" s="246">
        <v>0</v>
      </c>
      <c r="K36" s="246">
        <v>0</v>
      </c>
      <c r="L36" s="247">
        <v>24</v>
      </c>
      <c r="M36" s="247">
        <v>0</v>
      </c>
      <c r="N36" s="247">
        <v>24</v>
      </c>
      <c r="O36" s="247">
        <v>0</v>
      </c>
      <c r="P36" s="247">
        <v>0</v>
      </c>
      <c r="Q36" s="247">
        <v>0</v>
      </c>
      <c r="R36" s="247">
        <v>3708</v>
      </c>
      <c r="S36" s="232">
        <v>3686</v>
      </c>
      <c r="T36" s="232">
        <v>0</v>
      </c>
      <c r="U36" s="233">
        <v>0</v>
      </c>
      <c r="V36" s="233">
        <v>0</v>
      </c>
      <c r="W36" s="246">
        <v>42</v>
      </c>
      <c r="X36" s="246">
        <v>0</v>
      </c>
      <c r="Y36" s="246">
        <v>42</v>
      </c>
      <c r="Z36" s="246">
        <v>0</v>
      </c>
      <c r="AA36" s="246">
        <v>60</v>
      </c>
      <c r="AB36" s="229">
        <v>0</v>
      </c>
      <c r="AC36" s="229">
        <v>5</v>
      </c>
      <c r="AD36" s="235">
        <f t="shared" si="7"/>
        <v>0</v>
      </c>
      <c r="AE36" s="229">
        <v>0</v>
      </c>
      <c r="AF36" s="236" t="str">
        <f t="shared" si="8"/>
        <v>no data</v>
      </c>
      <c r="AG36" s="237">
        <f t="shared" si="9"/>
        <v>154.5</v>
      </c>
      <c r="AH36" s="236" t="str">
        <f t="shared" si="10"/>
        <v>no data</v>
      </c>
      <c r="AI36" s="238">
        <f t="shared" si="11"/>
        <v>1</v>
      </c>
      <c r="AJ36" s="239" t="str">
        <f t="shared" si="1"/>
        <v>no data</v>
      </c>
      <c r="AK36" s="216">
        <v>0</v>
      </c>
      <c r="AL36" s="269">
        <v>0</v>
      </c>
      <c r="AM36" s="228">
        <f t="shared" si="2"/>
        <v>0</v>
      </c>
      <c r="AN36" s="269" t="str">
        <f>IF(U36&gt;0,((((#REF!*#REF!)+(AK36*AL36))/(U36*1000))*1000000),"no data")</f>
        <v>no data</v>
      </c>
      <c r="AO36" s="270">
        <f t="shared" si="12"/>
        <v>153.58333333333334</v>
      </c>
      <c r="AP36" s="13"/>
      <c r="AQ36" s="229">
        <v>0</v>
      </c>
      <c r="AR36" s="248">
        <v>0</v>
      </c>
      <c r="AS36" s="248">
        <v>0</v>
      </c>
      <c r="AT36" s="229">
        <v>0</v>
      </c>
      <c r="AU36" s="248">
        <v>0</v>
      </c>
      <c r="AV36" s="229">
        <v>0</v>
      </c>
      <c r="AW36" s="229">
        <v>5</v>
      </c>
      <c r="AX36" s="4"/>
      <c r="AY36" s="41">
        <v>0</v>
      </c>
      <c r="AZ36" s="41">
        <v>0</v>
      </c>
      <c r="BA36" s="41">
        <v>0</v>
      </c>
      <c r="BB36" s="41">
        <v>0</v>
      </c>
      <c r="BC36" s="41" t="str">
        <f t="shared" si="4"/>
        <v>no data</v>
      </c>
      <c r="BD36" s="60">
        <f t="shared" si="5"/>
        <v>0</v>
      </c>
      <c r="BE36" s="249">
        <v>0</v>
      </c>
      <c r="BF36" s="250">
        <v>0</v>
      </c>
      <c r="BG36" s="252">
        <v>0</v>
      </c>
      <c r="BH36" s="252">
        <v>0</v>
      </c>
      <c r="BI36" s="66">
        <v>50</v>
      </c>
      <c r="BJ36" s="252">
        <v>0</v>
      </c>
      <c r="BK36" s="251">
        <v>0</v>
      </c>
      <c r="BL36" s="54">
        <f t="shared" ref="BL36:BL40" si="17">SUM(BE36:BF36)</f>
        <v>0</v>
      </c>
      <c r="BM36" s="41">
        <v>0</v>
      </c>
      <c r="BN36" s="41">
        <v>0</v>
      </c>
      <c r="BO36" s="42">
        <v>0</v>
      </c>
    </row>
    <row r="37" spans="1:67">
      <c r="A37" s="509"/>
      <c r="B37" s="245">
        <v>43798</v>
      </c>
      <c r="C37" s="226">
        <v>62.3</v>
      </c>
      <c r="D37" s="227">
        <v>0.64500000000000002</v>
      </c>
      <c r="E37" s="228">
        <v>57.7</v>
      </c>
      <c r="F37" s="229">
        <v>79</v>
      </c>
      <c r="G37" s="229">
        <v>53</v>
      </c>
      <c r="H37" s="246">
        <v>0</v>
      </c>
      <c r="I37" s="246">
        <v>0</v>
      </c>
      <c r="J37" s="246">
        <v>0</v>
      </c>
      <c r="K37" s="246">
        <v>0</v>
      </c>
      <c r="L37" s="247">
        <v>24</v>
      </c>
      <c r="M37" s="247">
        <v>0</v>
      </c>
      <c r="N37" s="247">
        <v>24</v>
      </c>
      <c r="O37" s="247">
        <v>0</v>
      </c>
      <c r="P37" s="247">
        <v>0</v>
      </c>
      <c r="Q37" s="247">
        <v>0</v>
      </c>
      <c r="R37" s="247">
        <v>3707</v>
      </c>
      <c r="S37" s="232">
        <v>3689</v>
      </c>
      <c r="T37" s="232">
        <v>0</v>
      </c>
      <c r="U37" s="233">
        <v>0</v>
      </c>
      <c r="V37" s="233">
        <v>0</v>
      </c>
      <c r="W37" s="246">
        <v>42</v>
      </c>
      <c r="X37" s="246">
        <v>0</v>
      </c>
      <c r="Y37" s="246">
        <v>42</v>
      </c>
      <c r="Z37" s="246">
        <v>0</v>
      </c>
      <c r="AA37" s="246">
        <v>60</v>
      </c>
      <c r="AB37" s="229">
        <v>0</v>
      </c>
      <c r="AC37" s="229">
        <v>5</v>
      </c>
      <c r="AD37" s="235">
        <f t="shared" si="7"/>
        <v>0</v>
      </c>
      <c r="AE37" s="229">
        <v>0</v>
      </c>
      <c r="AF37" s="236" t="str">
        <f t="shared" si="8"/>
        <v>no data</v>
      </c>
      <c r="AG37" s="237">
        <f t="shared" si="9"/>
        <v>154.45833333333334</v>
      </c>
      <c r="AH37" s="236" t="str">
        <f t="shared" si="10"/>
        <v>no data</v>
      </c>
      <c r="AI37" s="238">
        <f t="shared" si="11"/>
        <v>1</v>
      </c>
      <c r="AJ37" s="239" t="str">
        <f t="shared" si="1"/>
        <v>no data</v>
      </c>
      <c r="AK37" s="216">
        <v>0</v>
      </c>
      <c r="AL37" s="269">
        <v>0</v>
      </c>
      <c r="AM37" s="228">
        <f t="shared" si="2"/>
        <v>0</v>
      </c>
      <c r="AN37" s="269" t="str">
        <f>IF(U37&gt;0,((((#REF!*#REF!)+(AK37*AL37))/(U37*1000))*1000000),"no data")</f>
        <v>no data</v>
      </c>
      <c r="AO37" s="270">
        <f t="shared" si="12"/>
        <v>153.70833333333334</v>
      </c>
      <c r="AP37" s="13"/>
      <c r="AQ37" s="229">
        <v>0</v>
      </c>
      <c r="AR37" s="248">
        <v>0</v>
      </c>
      <c r="AS37" s="248">
        <v>0</v>
      </c>
      <c r="AT37" s="229">
        <v>0</v>
      </c>
      <c r="AU37" s="248">
        <v>0</v>
      </c>
      <c r="AV37" s="229">
        <v>0</v>
      </c>
      <c r="AW37" s="229">
        <v>5</v>
      </c>
      <c r="AX37" s="4"/>
      <c r="AY37" s="41">
        <v>0</v>
      </c>
      <c r="AZ37" s="41">
        <v>0</v>
      </c>
      <c r="BA37" s="41">
        <v>0</v>
      </c>
      <c r="BB37" s="41">
        <v>0</v>
      </c>
      <c r="BC37" s="41" t="str">
        <f t="shared" si="4"/>
        <v>no data</v>
      </c>
      <c r="BD37" s="60">
        <f t="shared" si="5"/>
        <v>0</v>
      </c>
      <c r="BE37" s="249">
        <v>0</v>
      </c>
      <c r="BF37" s="250">
        <v>0</v>
      </c>
      <c r="BG37" s="252">
        <v>0</v>
      </c>
      <c r="BH37" s="252">
        <v>0</v>
      </c>
      <c r="BI37" s="66">
        <v>50</v>
      </c>
      <c r="BJ37" s="252">
        <v>0</v>
      </c>
      <c r="BK37" s="251">
        <v>0</v>
      </c>
      <c r="BL37" s="54">
        <f t="shared" si="17"/>
        <v>0</v>
      </c>
      <c r="BM37" s="41">
        <v>0</v>
      </c>
      <c r="BN37" s="41">
        <v>0</v>
      </c>
      <c r="BO37" s="42">
        <v>0</v>
      </c>
    </row>
    <row r="38" spans="1:67">
      <c r="A38" s="509"/>
      <c r="B38" s="245">
        <v>43799</v>
      </c>
      <c r="C38" s="226">
        <v>62.2</v>
      </c>
      <c r="D38" s="227">
        <v>0.55000000000000004</v>
      </c>
      <c r="E38" s="228">
        <v>54</v>
      </c>
      <c r="F38" s="229">
        <v>84</v>
      </c>
      <c r="G38" s="229">
        <v>52</v>
      </c>
      <c r="H38" s="246">
        <v>0</v>
      </c>
      <c r="I38" s="246">
        <v>0</v>
      </c>
      <c r="J38" s="246">
        <v>0</v>
      </c>
      <c r="K38" s="246">
        <v>0</v>
      </c>
      <c r="L38" s="247">
        <v>24</v>
      </c>
      <c r="M38" s="247">
        <v>0</v>
      </c>
      <c r="N38" s="247">
        <v>24</v>
      </c>
      <c r="O38" s="247">
        <v>0</v>
      </c>
      <c r="P38" s="247">
        <v>0</v>
      </c>
      <c r="Q38" s="247">
        <v>0</v>
      </c>
      <c r="R38" s="247">
        <v>3702</v>
      </c>
      <c r="S38" s="232">
        <v>3696</v>
      </c>
      <c r="T38" s="232">
        <v>0</v>
      </c>
      <c r="U38" s="233">
        <v>0</v>
      </c>
      <c r="V38" s="233">
        <v>0</v>
      </c>
      <c r="W38" s="246">
        <v>42</v>
      </c>
      <c r="X38" s="246">
        <v>0</v>
      </c>
      <c r="Y38" s="246">
        <v>42</v>
      </c>
      <c r="Z38" s="246">
        <v>0</v>
      </c>
      <c r="AA38" s="246">
        <v>60</v>
      </c>
      <c r="AB38" s="229">
        <v>0</v>
      </c>
      <c r="AC38" s="229">
        <f t="shared" si="0"/>
        <v>5</v>
      </c>
      <c r="AD38" s="235">
        <f t="shared" si="7"/>
        <v>0</v>
      </c>
      <c r="AE38" s="229">
        <v>0</v>
      </c>
      <c r="AF38" s="236" t="str">
        <f t="shared" si="8"/>
        <v>no data</v>
      </c>
      <c r="AG38" s="237">
        <f t="shared" si="9"/>
        <v>154.25</v>
      </c>
      <c r="AH38" s="236" t="str">
        <f t="shared" si="10"/>
        <v>no data</v>
      </c>
      <c r="AI38" s="238">
        <f t="shared" si="11"/>
        <v>1</v>
      </c>
      <c r="AJ38" s="239" t="str">
        <f t="shared" si="1"/>
        <v>no data</v>
      </c>
      <c r="AK38" s="216">
        <v>0</v>
      </c>
      <c r="AL38" s="269">
        <v>0</v>
      </c>
      <c r="AM38" s="228">
        <f t="shared" si="2"/>
        <v>0</v>
      </c>
      <c r="AN38" s="269" t="str">
        <f>IF(U38&gt;0,((((#REF!*#REF!)+(AK38*AL38))/(U38*1000))*1000000),"no data")</f>
        <v>no data</v>
      </c>
      <c r="AO38" s="270">
        <f>S38/24</f>
        <v>154</v>
      </c>
      <c r="AP38" s="13"/>
      <c r="AQ38" s="229">
        <v>0</v>
      </c>
      <c r="AR38" s="248">
        <v>0</v>
      </c>
      <c r="AS38" s="248">
        <v>0</v>
      </c>
      <c r="AT38" s="229">
        <v>0</v>
      </c>
      <c r="AU38" s="248">
        <v>0</v>
      </c>
      <c r="AV38" s="229">
        <v>0</v>
      </c>
      <c r="AW38" s="229">
        <v>5</v>
      </c>
      <c r="AX38" s="4"/>
      <c r="AY38" s="41">
        <v>0</v>
      </c>
      <c r="AZ38" s="41">
        <v>0</v>
      </c>
      <c r="BA38" s="41">
        <v>0</v>
      </c>
      <c r="BB38" s="41">
        <f t="shared" ref="BB38:BB40" si="18">AZ38-AY38</f>
        <v>0</v>
      </c>
      <c r="BC38" s="41" t="str">
        <f t="shared" si="4"/>
        <v>no data</v>
      </c>
      <c r="BD38" s="60">
        <f t="shared" si="5"/>
        <v>0</v>
      </c>
      <c r="BE38" s="249">
        <v>0</v>
      </c>
      <c r="BF38" s="250">
        <v>0</v>
      </c>
      <c r="BG38" s="252">
        <v>0</v>
      </c>
      <c r="BH38" s="252">
        <v>0</v>
      </c>
      <c r="BI38" s="66">
        <v>50</v>
      </c>
      <c r="BJ38" s="252">
        <v>0</v>
      </c>
      <c r="BK38" s="251">
        <v>0</v>
      </c>
      <c r="BL38" s="54">
        <f t="shared" si="17"/>
        <v>0</v>
      </c>
      <c r="BM38" s="41">
        <v>0</v>
      </c>
      <c r="BN38" s="41">
        <v>0</v>
      </c>
      <c r="BO38" s="42">
        <v>0</v>
      </c>
    </row>
    <row r="39" spans="1:67">
      <c r="A39" s="509"/>
      <c r="B39" s="245">
        <v>43800</v>
      </c>
      <c r="C39" s="226"/>
      <c r="D39" s="227"/>
      <c r="E39" s="228"/>
      <c r="F39" s="229"/>
      <c r="G39" s="229"/>
      <c r="H39" s="246"/>
      <c r="I39" s="246"/>
      <c r="J39" s="246"/>
      <c r="K39" s="246"/>
      <c r="L39" s="247"/>
      <c r="M39" s="247"/>
      <c r="N39" s="247"/>
      <c r="O39" s="247"/>
      <c r="P39" s="247"/>
      <c r="Q39" s="247"/>
      <c r="R39" s="247"/>
      <c r="S39" s="232"/>
      <c r="T39" s="232"/>
      <c r="U39" s="233"/>
      <c r="V39" s="233"/>
      <c r="W39" s="246"/>
      <c r="X39" s="246"/>
      <c r="Y39" s="246"/>
      <c r="Z39" s="246"/>
      <c r="AA39" s="246"/>
      <c r="AB39" s="229"/>
      <c r="AC39" s="229">
        <f t="shared" si="0"/>
        <v>0</v>
      </c>
      <c r="AD39" s="235">
        <f t="shared" si="7"/>
        <v>0</v>
      </c>
      <c r="AE39" s="229"/>
      <c r="AF39" s="236" t="str">
        <f t="shared" si="8"/>
        <v>no data</v>
      </c>
      <c r="AG39" s="237" t="str">
        <f t="shared" si="9"/>
        <v>no data</v>
      </c>
      <c r="AH39" s="236" t="str">
        <f t="shared" si="10"/>
        <v>no data</v>
      </c>
      <c r="AI39" s="238" t="e">
        <f t="shared" si="11"/>
        <v>#DIV/0!</v>
      </c>
      <c r="AJ39" s="239" t="str">
        <f t="shared" si="1"/>
        <v>no data</v>
      </c>
      <c r="AK39" s="216"/>
      <c r="AL39" s="269"/>
      <c r="AM39" s="228">
        <f t="shared" si="2"/>
        <v>0</v>
      </c>
      <c r="AN39" s="269" t="str">
        <f>IF(U39&gt;0,((((#REF!*#REF!)+(AK39*AL39))/(U39*1000))*1000000),"no data")</f>
        <v>no data</v>
      </c>
      <c r="AO39" s="270">
        <f t="shared" si="12"/>
        <v>0</v>
      </c>
      <c r="AP39" s="13"/>
      <c r="AQ39" s="229"/>
      <c r="AR39" s="248"/>
      <c r="AS39" s="248"/>
      <c r="AT39" s="229"/>
      <c r="AU39" s="248"/>
      <c r="AV39" s="229"/>
      <c r="AW39" s="229"/>
      <c r="AX39" s="4"/>
      <c r="AY39" s="41"/>
      <c r="AZ39" s="41"/>
      <c r="BA39" s="41"/>
      <c r="BB39" s="41">
        <f t="shared" si="18"/>
        <v>0</v>
      </c>
      <c r="BC39" s="41" t="str">
        <f t="shared" si="4"/>
        <v>no data</v>
      </c>
      <c r="BD39" s="60">
        <f t="shared" si="5"/>
        <v>0</v>
      </c>
      <c r="BE39" s="249"/>
      <c r="BF39" s="250"/>
      <c r="BG39" s="252"/>
      <c r="BH39" s="252"/>
      <c r="BI39" s="66"/>
      <c r="BJ39" s="252"/>
      <c r="BK39" s="251"/>
      <c r="BL39" s="54">
        <f t="shared" si="17"/>
        <v>0</v>
      </c>
      <c r="BM39" s="41"/>
      <c r="BN39" s="41"/>
      <c r="BO39" s="42"/>
    </row>
    <row r="40" spans="1:67">
      <c r="A40" s="509"/>
      <c r="B40" s="245">
        <v>43801</v>
      </c>
      <c r="C40" s="226"/>
      <c r="D40" s="227"/>
      <c r="E40" s="228"/>
      <c r="F40" s="229"/>
      <c r="G40" s="229"/>
      <c r="H40" s="246"/>
      <c r="I40" s="246"/>
      <c r="J40" s="246"/>
      <c r="K40" s="246"/>
      <c r="L40" s="247"/>
      <c r="M40" s="247"/>
      <c r="N40" s="247"/>
      <c r="O40" s="247"/>
      <c r="P40" s="247"/>
      <c r="Q40" s="247"/>
      <c r="R40" s="247"/>
      <c r="S40" s="232"/>
      <c r="T40" s="232"/>
      <c r="U40" s="233"/>
      <c r="V40" s="233"/>
      <c r="W40" s="246"/>
      <c r="X40" s="246"/>
      <c r="Y40" s="246"/>
      <c r="Z40" s="246"/>
      <c r="AA40" s="246"/>
      <c r="AB40" s="229"/>
      <c r="AC40" s="229">
        <f t="shared" si="0"/>
        <v>0</v>
      </c>
      <c r="AD40" s="235">
        <f t="shared" si="7"/>
        <v>0</v>
      </c>
      <c r="AE40" s="229"/>
      <c r="AF40" s="236" t="str">
        <f t="shared" si="8"/>
        <v>no data</v>
      </c>
      <c r="AG40" s="237" t="str">
        <f t="shared" si="9"/>
        <v>no data</v>
      </c>
      <c r="AH40" s="236" t="str">
        <f t="shared" si="10"/>
        <v>no data</v>
      </c>
      <c r="AI40" s="238" t="e">
        <f t="shared" si="11"/>
        <v>#DIV/0!</v>
      </c>
      <c r="AJ40" s="239" t="str">
        <f t="shared" si="1"/>
        <v>no data</v>
      </c>
      <c r="AK40" s="216"/>
      <c r="AL40" s="269"/>
      <c r="AM40" s="228">
        <f t="shared" si="2"/>
        <v>0</v>
      </c>
      <c r="AN40" s="269" t="str">
        <f>IF(U40&gt;0,((((#REF!*#REF!)+(AK40*AL40))/(U40*1000))*1000000),"no data")</f>
        <v>no data</v>
      </c>
      <c r="AO40" s="270">
        <f>S40/24</f>
        <v>0</v>
      </c>
      <c r="AP40" s="13"/>
      <c r="AQ40" s="229"/>
      <c r="AR40" s="248"/>
      <c r="AS40" s="248"/>
      <c r="AT40" s="229"/>
      <c r="AU40" s="248"/>
      <c r="AV40" s="229"/>
      <c r="AW40" s="229"/>
      <c r="AX40" s="4"/>
      <c r="AY40" s="41"/>
      <c r="AZ40" s="41"/>
      <c r="BA40" s="41"/>
      <c r="BB40" s="41">
        <f t="shared" si="18"/>
        <v>0</v>
      </c>
      <c r="BC40" s="41" t="str">
        <f t="shared" si="4"/>
        <v>no data</v>
      </c>
      <c r="BD40" s="60">
        <f t="shared" si="5"/>
        <v>0</v>
      </c>
      <c r="BE40" s="249"/>
      <c r="BF40" s="250"/>
      <c r="BG40" s="252"/>
      <c r="BH40" s="252"/>
      <c r="BI40" s="66"/>
      <c r="BJ40" s="252"/>
      <c r="BK40" s="251"/>
      <c r="BL40" s="54">
        <f t="shared" si="17"/>
        <v>0</v>
      </c>
      <c r="BM40" s="41"/>
      <c r="BN40" s="41"/>
      <c r="BO40" s="42"/>
    </row>
    <row r="41" spans="1:67">
      <c r="A41" s="79"/>
      <c r="B41" s="80" t="s">
        <v>83</v>
      </c>
      <c r="C41" s="81">
        <f>AVERAGE(C9:C38)</f>
        <v>68.119</v>
      </c>
      <c r="D41" s="81">
        <f t="shared" ref="D41:G41" si="19">AVERAGE(D9:D38)</f>
        <v>0.65671000000000002</v>
      </c>
      <c r="E41" s="81">
        <f t="shared" si="19"/>
        <v>62.924000000000007</v>
      </c>
      <c r="F41" s="81">
        <f t="shared" si="19"/>
        <v>81.157333333333327</v>
      </c>
      <c r="G41" s="81">
        <f t="shared" si="19"/>
        <v>59.548666666666669</v>
      </c>
      <c r="H41" s="81">
        <f>SUM(H9:H38)+(INT(SUM(I9:I38)/60))</f>
        <v>0</v>
      </c>
      <c r="I41" s="81">
        <f t="shared" ref="I41:Q41" si="20">SUM(I9:I38)+(INT(SUM(J9:J38)/60))</f>
        <v>0</v>
      </c>
      <c r="J41" s="81">
        <f t="shared" si="20"/>
        <v>0</v>
      </c>
      <c r="K41" s="81">
        <f t="shared" si="20"/>
        <v>12</v>
      </c>
      <c r="L41" s="81">
        <f t="shared" si="20"/>
        <v>720</v>
      </c>
      <c r="M41" s="81">
        <f t="shared" si="20"/>
        <v>12</v>
      </c>
      <c r="N41" s="81">
        <f t="shared" si="20"/>
        <v>720</v>
      </c>
      <c r="O41" s="81">
        <f t="shared" si="20"/>
        <v>0</v>
      </c>
      <c r="P41" s="81">
        <f t="shared" si="20"/>
        <v>0</v>
      </c>
      <c r="Q41" s="81">
        <f t="shared" si="20"/>
        <v>1843</v>
      </c>
      <c r="R41" s="83">
        <f>SUM(R9:R38)</f>
        <v>110588</v>
      </c>
      <c r="S41" s="83">
        <f t="shared" ref="S41:V41" si="21">SUM(S9:S38)</f>
        <v>109616</v>
      </c>
      <c r="T41" s="83">
        <f t="shared" si="21"/>
        <v>0</v>
      </c>
      <c r="U41" s="83">
        <f t="shared" si="21"/>
        <v>0</v>
      </c>
      <c r="V41" s="83">
        <f t="shared" si="21"/>
        <v>0</v>
      </c>
      <c r="W41" s="85">
        <f>AVERAGE(W9:W38)</f>
        <v>41.466666666666669</v>
      </c>
      <c r="X41" s="85">
        <f>SUM(X9:X38)</f>
        <v>0</v>
      </c>
      <c r="Y41" s="85">
        <f>AVERAGE(Y9:Y38)</f>
        <v>41.466666666666669</v>
      </c>
      <c r="Z41" s="85">
        <f>SUM(Z9:Z38)</f>
        <v>0</v>
      </c>
      <c r="AA41" s="85">
        <f>AVERAGE(AA9:AA38)</f>
        <v>60</v>
      </c>
      <c r="AB41" s="85">
        <f>SUM(AB9:AB38)</f>
        <v>0</v>
      </c>
      <c r="AC41" s="86">
        <v>142.08000000000001</v>
      </c>
      <c r="AD41" s="85">
        <f>SUM(AD9:AD38)</f>
        <v>0</v>
      </c>
      <c r="AE41" s="85">
        <f>AVERAGE(AE9:AE38)</f>
        <v>0</v>
      </c>
      <c r="AF41" s="85" t="e">
        <f t="shared" ref="AF41:AJ41" si="22">AVERAGE(AF9:AF38)</f>
        <v>#DIV/0!</v>
      </c>
      <c r="AG41" s="85">
        <f t="shared" si="22"/>
        <v>153.59444444444443</v>
      </c>
      <c r="AH41" s="85" t="e">
        <f t="shared" si="22"/>
        <v>#DIV/0!</v>
      </c>
      <c r="AI41" s="88">
        <f t="shared" si="22"/>
        <v>1</v>
      </c>
      <c r="AJ41" s="85" t="e">
        <f t="shared" si="22"/>
        <v>#DIV/0!</v>
      </c>
      <c r="AK41" s="89">
        <f>SUM(AK9:AK38)</f>
        <v>0.69699999999999995</v>
      </c>
      <c r="AL41" s="90">
        <f>AVERAGE(AL9:AL38)</f>
        <v>33.06666666666667</v>
      </c>
      <c r="AM41" s="90">
        <f>SUM(AM9:AM38)</f>
        <v>691.42399999999998</v>
      </c>
      <c r="AN41" s="91" t="e">
        <f>((AM41))/(U41*1000)*1000000</f>
        <v>#DIV/0!</v>
      </c>
      <c r="AO41" s="92"/>
      <c r="AP41" s="13"/>
      <c r="AQ41" s="93">
        <f>AVERAGE(AQ9:AQ38)</f>
        <v>0</v>
      </c>
      <c r="AR41" s="93">
        <f>SUM(AR9:AR38)</f>
        <v>0</v>
      </c>
      <c r="AS41" s="93">
        <f>AVERAGE(AS9:AS38)</f>
        <v>0</v>
      </c>
      <c r="AT41" s="93">
        <f>SUM(AT9:AT38)</f>
        <v>0</v>
      </c>
      <c r="AU41" s="93">
        <f>AVERAGE(AU9:AU38)</f>
        <v>0</v>
      </c>
      <c r="AV41" s="93">
        <f>SUM(AV9:AV38)</f>
        <v>0</v>
      </c>
      <c r="AW41" s="93">
        <f>SUM(AW9:AW38)</f>
        <v>143</v>
      </c>
      <c r="AX41" s="4"/>
      <c r="AY41" s="93">
        <f>SUM(AY9:AY38)</f>
        <v>0</v>
      </c>
      <c r="AZ41" s="93">
        <f t="shared" ref="AZ41:BA41" si="23">SUM(AZ9:AZ38)</f>
        <v>0</v>
      </c>
      <c r="BA41" s="93">
        <f t="shared" si="23"/>
        <v>0</v>
      </c>
      <c r="BB41" s="6">
        <f>(AZ41-AY41)</f>
        <v>0</v>
      </c>
      <c r="BC41" s="95" t="e">
        <f t="shared" si="4"/>
        <v>#DIV/0!</v>
      </c>
      <c r="BD41" s="95">
        <f>AVERAGE(BD9:BD38)</f>
        <v>0</v>
      </c>
      <c r="BE41" s="95">
        <f>SUM(BE9:BE38)</f>
        <v>0</v>
      </c>
      <c r="BF41" s="95">
        <f t="shared" ref="BF41:BH41" si="24">SUM(BF9:BF38)</f>
        <v>0</v>
      </c>
      <c r="BG41" s="95">
        <f t="shared" si="24"/>
        <v>0</v>
      </c>
      <c r="BH41" s="95">
        <f t="shared" si="24"/>
        <v>0</v>
      </c>
      <c r="BI41" s="96">
        <f>AVERAGE(BI9:BI38)</f>
        <v>50</v>
      </c>
      <c r="BJ41" s="96">
        <f t="shared" ref="BJ41:BK41" si="25">AVERAGE(BJ9:BJ38)</f>
        <v>0</v>
      </c>
      <c r="BK41" s="96">
        <f t="shared" si="25"/>
        <v>0</v>
      </c>
      <c r="BL41" s="96">
        <f>SUM(BL9:BL38)</f>
        <v>100</v>
      </c>
      <c r="BM41" s="273">
        <f>AVERAGE(BM9:BM38)</f>
        <v>0</v>
      </c>
      <c r="BN41" s="273">
        <f>AVERAGE(BN9:BN38)</f>
        <v>0</v>
      </c>
      <c r="BO41" s="97">
        <f>SUM(BO9:BO38)</f>
        <v>0</v>
      </c>
    </row>
    <row r="42" spans="1:67" ht="14.95" thickBot="1">
      <c r="A42" s="98"/>
      <c r="B42" s="99" t="s">
        <v>84</v>
      </c>
      <c r="C42" s="381" t="s">
        <v>85</v>
      </c>
      <c r="D42" s="101" t="s">
        <v>86</v>
      </c>
      <c r="E42" s="101" t="s">
        <v>86</v>
      </c>
      <c r="F42" s="102" t="s">
        <v>87</v>
      </c>
      <c r="G42" s="102" t="s">
        <v>88</v>
      </c>
      <c r="H42" s="102" t="s">
        <v>75</v>
      </c>
      <c r="I42" s="102" t="s">
        <v>76</v>
      </c>
      <c r="J42" s="102" t="s">
        <v>75</v>
      </c>
      <c r="K42" s="102" t="s">
        <v>76</v>
      </c>
      <c r="L42" s="102" t="s">
        <v>75</v>
      </c>
      <c r="M42" s="102" t="s">
        <v>76</v>
      </c>
      <c r="N42" s="102" t="s">
        <v>75</v>
      </c>
      <c r="O42" s="102" t="s">
        <v>76</v>
      </c>
      <c r="P42" s="103" t="s">
        <v>89</v>
      </c>
      <c r="Q42" s="103" t="s">
        <v>90</v>
      </c>
      <c r="R42" s="103" t="s">
        <v>91</v>
      </c>
      <c r="S42" s="103" t="s">
        <v>91</v>
      </c>
      <c r="T42" s="103" t="s">
        <v>91</v>
      </c>
      <c r="U42" s="103" t="s">
        <v>91</v>
      </c>
      <c r="V42" s="103" t="s">
        <v>91</v>
      </c>
      <c r="W42" s="103" t="s">
        <v>92</v>
      </c>
      <c r="X42" s="103" t="s">
        <v>93</v>
      </c>
      <c r="Y42" s="103" t="s">
        <v>94</v>
      </c>
      <c r="Z42" s="103" t="s">
        <v>93</v>
      </c>
      <c r="AA42" s="103" t="s">
        <v>94</v>
      </c>
      <c r="AB42" s="103" t="s">
        <v>93</v>
      </c>
      <c r="AC42" s="103" t="s">
        <v>95</v>
      </c>
      <c r="AD42" s="103" t="s">
        <v>96</v>
      </c>
      <c r="AE42" s="103" t="s">
        <v>97</v>
      </c>
      <c r="AF42" s="103" t="s">
        <v>98</v>
      </c>
      <c r="AG42" s="103" t="s">
        <v>99</v>
      </c>
      <c r="AH42" s="103" t="s">
        <v>99</v>
      </c>
      <c r="AI42" s="103"/>
      <c r="AJ42" s="103" t="s">
        <v>99</v>
      </c>
      <c r="AK42" s="103" t="s">
        <v>100</v>
      </c>
      <c r="AL42" s="103" t="s">
        <v>99</v>
      </c>
      <c r="AM42" s="104"/>
      <c r="AN42" s="105" t="s">
        <v>99</v>
      </c>
      <c r="AO42" s="106"/>
      <c r="AP42" s="107"/>
      <c r="AW42" s="108" t="s">
        <v>100</v>
      </c>
      <c r="AX42" s="4"/>
      <c r="BC42" s="109" t="str">
        <f t="shared" si="4"/>
        <v>Avg.</v>
      </c>
      <c r="BM42" s="5"/>
      <c r="BN42" s="5"/>
    </row>
    <row r="43" spans="1:67" ht="14.95" thickBot="1"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N43" s="112"/>
      <c r="AO43" s="112"/>
      <c r="AP43" s="4"/>
      <c r="AX43" s="113"/>
      <c r="AY43" s="114"/>
      <c r="AZ43" s="114"/>
      <c r="BA43" s="114"/>
      <c r="BB43" s="6"/>
      <c r="BM43" s="5"/>
      <c r="BN43" s="5"/>
    </row>
    <row r="44" spans="1:67" ht="57.75" thickBot="1">
      <c r="B44" s="115" t="s">
        <v>101</v>
      </c>
      <c r="C44" s="116" t="s">
        <v>102</v>
      </c>
      <c r="D44" s="116" t="s">
        <v>103</v>
      </c>
      <c r="E44" s="116" t="s">
        <v>129</v>
      </c>
      <c r="F44" s="418" t="s">
        <v>104</v>
      </c>
      <c r="G44" s="419"/>
      <c r="H44" s="418" t="s">
        <v>105</v>
      </c>
      <c r="I44" s="419"/>
      <c r="J44" s="418" t="s">
        <v>106</v>
      </c>
      <c r="K44" s="419"/>
      <c r="L44" s="418" t="s">
        <v>107</v>
      </c>
      <c r="M44" s="419"/>
      <c r="N44" s="418" t="s">
        <v>108</v>
      </c>
      <c r="O44" s="419"/>
      <c r="P44" s="418" t="s">
        <v>109</v>
      </c>
      <c r="Q44" s="419"/>
      <c r="R44" s="117" t="s">
        <v>110</v>
      </c>
      <c r="S44" s="118" t="s">
        <v>111</v>
      </c>
      <c r="T44" s="119" t="s">
        <v>112</v>
      </c>
      <c r="U44" s="116" t="s">
        <v>11</v>
      </c>
      <c r="V44" s="119" t="s">
        <v>12</v>
      </c>
      <c r="W44" s="116" t="s">
        <v>113</v>
      </c>
      <c r="X44" s="116" t="s">
        <v>14</v>
      </c>
      <c r="Y44" s="116" t="s">
        <v>114</v>
      </c>
      <c r="Z44" s="116" t="s">
        <v>16</v>
      </c>
      <c r="AA44" s="116" t="s">
        <v>18</v>
      </c>
      <c r="AB44" s="116" t="s">
        <v>17</v>
      </c>
      <c r="AC44" s="118" t="s">
        <v>19</v>
      </c>
      <c r="AD44" s="120" t="s">
        <v>20</v>
      </c>
      <c r="AE44" s="121" t="s">
        <v>21</v>
      </c>
      <c r="AF44" s="121" t="s">
        <v>22</v>
      </c>
      <c r="AG44" s="121" t="s">
        <v>115</v>
      </c>
      <c r="AH44" s="122" t="s">
        <v>116</v>
      </c>
      <c r="AI44" s="122" t="s">
        <v>25</v>
      </c>
      <c r="AJ44" s="123" t="s">
        <v>26</v>
      </c>
      <c r="AK44" s="119" t="s">
        <v>118</v>
      </c>
      <c r="AL44" s="124" t="s">
        <v>119</v>
      </c>
      <c r="AM44" s="124" t="s">
        <v>32</v>
      </c>
      <c r="AN44" s="123" t="s">
        <v>120</v>
      </c>
      <c r="AO44" s="125"/>
      <c r="AP44" s="125"/>
      <c r="AX44" s="113"/>
      <c r="AY44" s="114"/>
      <c r="AZ44" s="114"/>
      <c r="BA44" s="114"/>
      <c r="BB44" s="126">
        <f>AVERAGE(BB27:BB31)</f>
        <v>0</v>
      </c>
      <c r="BM44" s="5"/>
      <c r="BN44" s="5"/>
    </row>
    <row r="45" spans="1:67">
      <c r="B45" s="127" t="s">
        <v>316</v>
      </c>
      <c r="C45" s="128">
        <f>IF(C6=0,"no data",AVERAGE(C6:C12))</f>
        <v>76.091428571428565</v>
      </c>
      <c r="D45" s="129">
        <f>IF(D6=0,"no data",AVERAGE(D6:D12))</f>
        <v>0.64114285714285713</v>
      </c>
      <c r="E45" s="128">
        <f>IF(E6=0,"no data",AVERAGE(E6:E12))</f>
        <v>68.92</v>
      </c>
      <c r="F45" s="128">
        <f>IF(F6=0,"no data",AVERAGE(F6:F12))</f>
        <v>88.142857142857139</v>
      </c>
      <c r="G45" s="128">
        <f>IF(G6=0,"no data",AVERAGE(G6:G12))</f>
        <v>68</v>
      </c>
      <c r="H45" s="128">
        <f>SUM(H6:H12)+INT(SUM(I6:I12)/60)</f>
        <v>0</v>
      </c>
      <c r="I45" s="128">
        <f>SUM(I6:I12)-INT(SUM(I6:I12)/60)*60</f>
        <v>0</v>
      </c>
      <c r="J45" s="128">
        <f>SUM(J6:J12)+INT(SUM(K6:K12)/60)</f>
        <v>0</v>
      </c>
      <c r="K45" s="128">
        <f>SUM(K6:K12)-INT(SUM(K6:K12)/60)*60</f>
        <v>0</v>
      </c>
      <c r="L45" s="128">
        <f>SUM(L6:L12)+INT(SUM(M6:M12)/60)</f>
        <v>168</v>
      </c>
      <c r="M45" s="128">
        <f>SUM(M6:M12)-INT(SUM(M6:M12)/60)*60</f>
        <v>0</v>
      </c>
      <c r="N45" s="128">
        <f>SUM(N6:N12)+INT(SUM(O6:O12)/60)</f>
        <v>168</v>
      </c>
      <c r="O45" s="128">
        <f>SUM(O6:O12)-INT(SUM(O6:O12)/60)*60</f>
        <v>0</v>
      </c>
      <c r="P45" s="128">
        <f>SUM(P6:P12)+INT(SUM(Q6:Q12)/60)</f>
        <v>0</v>
      </c>
      <c r="Q45" s="128">
        <f>SUM(Q6:Q12)-INT(SUM(Q6:Q12)/60)*60</f>
        <v>0</v>
      </c>
      <c r="R45" s="130">
        <f t="shared" ref="R45:W45" si="26">IF(R6=0,"no data", AVERAGE(R6:R12))</f>
        <v>3634.2857142857142</v>
      </c>
      <c r="S45" s="130">
        <f t="shared" si="26"/>
        <v>3587.7142857142858</v>
      </c>
      <c r="T45" s="130" t="str">
        <f t="shared" si="26"/>
        <v>no data</v>
      </c>
      <c r="U45" s="130" t="str">
        <f t="shared" si="26"/>
        <v>no data</v>
      </c>
      <c r="V45" s="130" t="str">
        <f t="shared" si="26"/>
        <v>no data</v>
      </c>
      <c r="W45" s="131">
        <f t="shared" si="26"/>
        <v>40</v>
      </c>
      <c r="X45" s="132" t="e">
        <f>IF(AND(X6=0,X7=0,X11=0,X9=0,X10=0,#REF!= 0,X12=0),"No outage",SUM(X6:X12))</f>
        <v>#REF!</v>
      </c>
      <c r="Y45" s="132">
        <f>IF(Y6=0,"no data", AVERAGE(Y6:Y12))</f>
        <v>40</v>
      </c>
      <c r="Z45" s="132" t="e">
        <f>IF(AND(Z6=0,Z7=0,Z11=0,Z9=0,Z10=0,#REF!= 0,Z12=0),"No outage",SUM(Z6:Z12))</f>
        <v>#REF!</v>
      </c>
      <c r="AA45" s="132" t="e">
        <f>IF(AND(AA6=0,AA7=0,AA11=0,AA9=0,AA10=0,#REF!= 0,AA12=0),"No outage",SUM(AA6:AA12))</f>
        <v>#REF!</v>
      </c>
      <c r="AB45" s="132" t="str">
        <f>IF(Z6=0,"no data", AVERAGE(AB6:AB12))</f>
        <v>no data</v>
      </c>
      <c r="AC45" s="128" t="str">
        <f>IF(Z6=0,"no data", SUM(AC6:AC12))</f>
        <v>no data</v>
      </c>
      <c r="AD45" s="128" t="str">
        <f>IF(AD6=0,"no data", SUM(AD6:AD12))</f>
        <v>no data</v>
      </c>
      <c r="AE45" s="131" t="str">
        <f t="shared" ref="AE45:AJ45" si="27">IF(AE6=0,"no data", AVERAGE(AE6:AE12))</f>
        <v>no data</v>
      </c>
      <c r="AF45" s="133" t="e">
        <f t="shared" si="27"/>
        <v>#DIV/0!</v>
      </c>
      <c r="AG45" s="132">
        <f t="shared" si="27"/>
        <v>151.42857142857142</v>
      </c>
      <c r="AH45" s="133" t="e">
        <f>IF(AH6=0,"no data", AVERAGE(AH6:AH12))</f>
        <v>#DIV/0!</v>
      </c>
      <c r="AI45" s="133">
        <f t="shared" si="27"/>
        <v>1</v>
      </c>
      <c r="AJ45" s="133" t="e">
        <f t="shared" si="27"/>
        <v>#DIV/0!</v>
      </c>
      <c r="AK45" s="132" t="str">
        <f>IF(AK6=0,"no data", SUM(AK6:AK12))</f>
        <v>no data</v>
      </c>
      <c r="AL45" s="132" t="str">
        <f>IF(AL6=0,"no data", AVERAGE(AL6:AL12))</f>
        <v>no data</v>
      </c>
      <c r="AM45" s="132" t="e">
        <f>AK45*AL45</f>
        <v>#VALUE!</v>
      </c>
      <c r="AN45" s="134" t="e">
        <f>IF(AN6=0,"no data", AVERAGE(AN6:AN12))</f>
        <v>#DIV/0!</v>
      </c>
      <c r="AO45" s="135"/>
      <c r="AP45" s="136"/>
      <c r="AX45" s="113"/>
      <c r="AY45" s="114"/>
      <c r="AZ45" s="114"/>
      <c r="BA45" s="114"/>
      <c r="BM45" s="5"/>
      <c r="BN45" s="5"/>
    </row>
    <row r="46" spans="1:67">
      <c r="B46" s="127" t="s">
        <v>318</v>
      </c>
      <c r="C46" s="137">
        <f>IF(C13=0,"no data", AVERAGE(C13:C19))</f>
        <v>68.90428571428572</v>
      </c>
      <c r="D46" s="138">
        <f>IF(D13=0,"no data", AVERAGE(D13:D19))</f>
        <v>0.61751428571428568</v>
      </c>
      <c r="E46" s="140">
        <f>IF(E13=0,"no data", AVERAGE(E13:E19))</f>
        <v>62.085714285714289</v>
      </c>
      <c r="F46" s="137">
        <f>IF(F13=0,"no data", AVERAGE(F13:F19))</f>
        <v>82.69285714285715</v>
      </c>
      <c r="G46" s="137">
        <f>IF(G13=0,"no data", AVERAGE(G13:G19))</f>
        <v>59.494285714285709</v>
      </c>
      <c r="H46" s="137">
        <f>SUM(H13:H19)+INT(SUM(I13:I19)/60)</f>
        <v>0</v>
      </c>
      <c r="I46" s="137">
        <f>SUM(I13:I19)-INT(SUM(J13:J19)/60)</f>
        <v>0</v>
      </c>
      <c r="J46" s="137">
        <f>SUM(J13:J19)+INT(SUM(K13:K19)/60)</f>
        <v>0</v>
      </c>
      <c r="K46" s="137">
        <f>SUM(K13:K19)-INT(SUM(L13:L19)/60)*60</f>
        <v>-120</v>
      </c>
      <c r="L46" s="137">
        <f>SUM(L13:L19)+INT(SUM(M13:M19)/60)</f>
        <v>168</v>
      </c>
      <c r="M46" s="137">
        <f>SUM(M13:M19)-INT(SUM(N13:N19)/60)*60</f>
        <v>-120</v>
      </c>
      <c r="N46" s="137">
        <f>SUM(N13:N19)+INT(SUM(O13:O19)/60)</f>
        <v>168</v>
      </c>
      <c r="O46" s="137">
        <f>SUM(O13:O19)-INT(SUM(P13:P19)/60)*60</f>
        <v>0</v>
      </c>
      <c r="P46" s="137">
        <f>SUM(P13:P19)+INT(SUM(Q13:Q19)/60)</f>
        <v>0</v>
      </c>
      <c r="Q46" s="137">
        <f>SUM(Q7:Q13)-INT(SUM(Q13:Q19)/60)*60</f>
        <v>0</v>
      </c>
      <c r="R46" s="139">
        <f>IF(R13=0,"no data", AVERAGE(R13:R19))</f>
        <v>3682.5714285714284</v>
      </c>
      <c r="S46" s="139">
        <f>IF(S13=0,"no data", AVERAGE(S13:S19))</f>
        <v>3625.8571428571427</v>
      </c>
      <c r="T46" s="139" t="str">
        <f>IF(T13=0,"no data", AVERAGE(T13:T19))</f>
        <v>no data</v>
      </c>
      <c r="U46" s="139" t="str">
        <f>IF(U13=0,"no data", SUM(U13:U19))</f>
        <v>no data</v>
      </c>
      <c r="V46" s="139" t="str">
        <f>IF(V13=0,"no data", SUM(V13:V19))</f>
        <v>no data</v>
      </c>
      <c r="W46" s="139">
        <f>IF(W13=0,"no data", AVERAGE(W13:W19))</f>
        <v>40.857142857142854</v>
      </c>
      <c r="X46" s="140" t="str">
        <f>IF(AND(X13=0,X14=0,X15=0,X16=0,X17=0,X18=0,X19=0),"No outage",SUM(X13:X19))</f>
        <v>No outage</v>
      </c>
      <c r="Y46" s="140">
        <f>IF(AND(Y13=0,Y14=0,Y15=0,Y16=0,Y17=0,Y18=0,Y19=0),"No outage",SUM(Y13:Y19))</f>
        <v>286</v>
      </c>
      <c r="Z46" s="139" t="str">
        <f>IF(Z13=0,"no data", AVERAGE(Z13:Z19))</f>
        <v>no data</v>
      </c>
      <c r="AA46" s="140">
        <f>IF(AND(AA13=0,AA14=0,AA15=0,AA16=0,AA17=0,AA18=0,AA19=0),"No outage",SUM(AA13:AA19))</f>
        <v>420</v>
      </c>
      <c r="AB46" s="139" t="str">
        <f>IF(AB13=0,"no data", AVERAGE(AB13:AB19))</f>
        <v>no data</v>
      </c>
      <c r="AC46" s="139">
        <f>IF(AC13=0,"no data", SUM(AC13:AC19))</f>
        <v>35</v>
      </c>
      <c r="AD46" s="139" t="str">
        <f>IF(AD13=0,"no data", SUM(AD13:AD19))</f>
        <v>no data</v>
      </c>
      <c r="AE46" s="139" t="str">
        <f t="shared" ref="AE46:AJ46" si="28">IF(AE13=0,"no data", AVERAGE(AE13:AE19))</f>
        <v>no data</v>
      </c>
      <c r="AF46" s="141" t="e">
        <f t="shared" si="28"/>
        <v>#DIV/0!</v>
      </c>
      <c r="AG46" s="139">
        <f t="shared" si="28"/>
        <v>153.44047619047618</v>
      </c>
      <c r="AH46" s="141" t="e">
        <f t="shared" si="28"/>
        <v>#DIV/0!</v>
      </c>
      <c r="AI46" s="141">
        <f t="shared" si="28"/>
        <v>1</v>
      </c>
      <c r="AJ46" s="141" t="e">
        <f t="shared" si="28"/>
        <v>#DIV/0!</v>
      </c>
      <c r="AK46" s="140" t="str">
        <f>IF(AK13=0,"no data", SUM(AK13:AK19))</f>
        <v>no data</v>
      </c>
      <c r="AL46" s="142" t="str">
        <f>IF(AL13=0,"no data",AVERAGE(AL13:AL19))</f>
        <v>no data</v>
      </c>
      <c r="AM46" s="140" t="e">
        <f>AK46*AL46</f>
        <v>#VALUE!</v>
      </c>
      <c r="AN46" s="144" t="e">
        <f>IF(AN13=0,"no data", AVERAGE(AN13:AN19))</f>
        <v>#DIV/0!</v>
      </c>
      <c r="AO46" s="135"/>
      <c r="AP46" s="136"/>
      <c r="AU46">
        <f>3413/12465</f>
        <v>0.27380665864420378</v>
      </c>
      <c r="AX46" s="113"/>
      <c r="AZ46" s="114"/>
      <c r="BM46" s="5"/>
      <c r="BN46" s="5"/>
    </row>
    <row r="47" spans="1:67">
      <c r="A47" s="145"/>
      <c r="B47" s="127" t="s">
        <v>319</v>
      </c>
      <c r="C47" s="140">
        <f>IF(C20=0,"no data", AVERAGE(C20:C26))</f>
        <v>67.814285714285717</v>
      </c>
      <c r="D47" s="138">
        <f>IF(D20=0,"no data", AVERAGE(D20:D26))</f>
        <v>0.70728571428571418</v>
      </c>
      <c r="E47" s="128">
        <f>IF(E20=0,"no data",AVERAGE(E20:E26))</f>
        <v>64.5</v>
      </c>
      <c r="F47" s="140">
        <f>IF(F20=0,"no data", AVERAGE(F20:F26))</f>
        <v>79.357142857142861</v>
      </c>
      <c r="G47" s="140">
        <f>IF(G20=0,"no data", AVERAGE(G20:G26))</f>
        <v>60.714285714285715</v>
      </c>
      <c r="H47" s="137">
        <f>SUM(H20:H26)+INT(SUM(I20:I26)/60)</f>
        <v>0</v>
      </c>
      <c r="I47" s="137">
        <f>SUM(I20:I26)-INT(SUM(I26:I26)/60)*60</f>
        <v>0</v>
      </c>
      <c r="J47" s="137">
        <f>SUM(J20:J26)+INT(SUM(K20:K26)/60)</f>
        <v>0</v>
      </c>
      <c r="K47" s="137">
        <f>SUM(K20:K26)-INT(SUM(K20:K26)/60)*60</f>
        <v>0</v>
      </c>
      <c r="L47" s="137">
        <f>SUM(L20:L26)+INT(SUM(M20:M26)/60)</f>
        <v>168</v>
      </c>
      <c r="M47" s="137">
        <f>SUM(M20:M26)-INT(SUM(M20:M26)/60)*60</f>
        <v>0</v>
      </c>
      <c r="N47" s="137">
        <f>SUM(N20:N26)+INT(SUM(O20:O26)/60)</f>
        <v>168</v>
      </c>
      <c r="O47" s="137">
        <f>SUM(O20:O26)-INT(SUM(O20:O26)/60)*60</f>
        <v>0</v>
      </c>
      <c r="P47" s="137">
        <f>SUM(P20:P26)+INT(SUM(Q20:Q26)/60)</f>
        <v>0</v>
      </c>
      <c r="Q47" s="137">
        <f>SUM(Q20:Q26)-INT(SUM(Q20:Q26)/60)*60</f>
        <v>0</v>
      </c>
      <c r="R47" s="139">
        <f>IF(R20=0,"no data", AVERAGE(R20:R26))</f>
        <v>3695.2857142857142</v>
      </c>
      <c r="S47" s="139">
        <f>IF(S20=0,"no data", AVERAGE(S20:S26))</f>
        <v>3675.5714285714284</v>
      </c>
      <c r="T47" s="139" t="str">
        <f>IF(T20=0,"no data", AVERAGE(T20:T26))</f>
        <v>no data</v>
      </c>
      <c r="U47" s="146" t="str">
        <f>IF(U20=0,"no data", SUM(U20:U26))</f>
        <v>no data</v>
      </c>
      <c r="V47" s="146" t="str">
        <f>IF(V20=0,"no data", SUM(V20:V26))</f>
        <v>no data</v>
      </c>
      <c r="W47" s="146">
        <f>IF(W20=0,"no data", AVERAGE(W20:W26))</f>
        <v>42</v>
      </c>
      <c r="X47" s="140" t="str">
        <f>IF(AND(X20=0,X21=0,X22=0,X23=0,X24=0,X25=0,X26=0),"No outage",SUM(X20:X26))</f>
        <v>No outage</v>
      </c>
      <c r="Y47" s="140">
        <f>IF(AND(Y20=0,Y21=0,Y22=0,Y23=0,Y24=0,Y25=0,Y26=0),"No outage",SUM(Y20:Y26))</f>
        <v>294</v>
      </c>
      <c r="Z47" s="146" t="str">
        <f>IF(Z20=0,"no data", AVERAGE(Z20:Z26))</f>
        <v>no data</v>
      </c>
      <c r="AA47" s="140">
        <f>IF(AND(AA20=0,AA21=0,AA22=0,AA23=0,AA24=0,AA25=0,AA26=0),"No outage",SUM(AA20:AA26))</f>
        <v>420</v>
      </c>
      <c r="AB47" s="140" t="str">
        <f>IF(AB20=0,"no data", AVERAGE(AB20:AB26))</f>
        <v>no data</v>
      </c>
      <c r="AC47" s="140">
        <f>IF(AC20=0,"no data", SUM(AC20:AC26))</f>
        <v>34</v>
      </c>
      <c r="AD47" s="146" t="str">
        <f>IF(AD20=0,"no data", SUM(AD20:AD26))</f>
        <v>no data</v>
      </c>
      <c r="AE47" s="140" t="str">
        <f t="shared" ref="AE47:AJ47" si="29">IF(AE20=0,"no data", AVERAGE(AE20:AE26))</f>
        <v>no data</v>
      </c>
      <c r="AF47" s="141" t="e">
        <f t="shared" si="29"/>
        <v>#DIV/0!</v>
      </c>
      <c r="AG47" s="140">
        <f t="shared" si="29"/>
        <v>153.97023809523807</v>
      </c>
      <c r="AH47" s="141" t="e">
        <f t="shared" si="29"/>
        <v>#DIV/0!</v>
      </c>
      <c r="AI47" s="141">
        <f t="shared" si="29"/>
        <v>1</v>
      </c>
      <c r="AJ47" s="141" t="e">
        <f t="shared" si="29"/>
        <v>#DIV/0!</v>
      </c>
      <c r="AK47" s="140" t="str">
        <f>IF(AK20=0,"no data", SUM(AK20:AK25))</f>
        <v>no data</v>
      </c>
      <c r="AL47" s="140" t="str">
        <f>IF(AL20=0,"no data", AVERAGE(AL20:AL25))</f>
        <v>no data</v>
      </c>
      <c r="AM47" s="140" t="e">
        <f>AK47*AL47</f>
        <v>#VALUE!</v>
      </c>
      <c r="AN47" s="144" t="e">
        <f>IF(AN20=0,"no data", AVERAGE(AN20:AN26))</f>
        <v>#DIV/0!</v>
      </c>
      <c r="AO47" s="135"/>
      <c r="AP47" s="136"/>
      <c r="AQ47" s="145"/>
      <c r="AR47" s="145"/>
      <c r="AS47" s="145"/>
      <c r="AT47" s="145">
        <f>1440-600</f>
        <v>840</v>
      </c>
      <c r="AU47" s="145">
        <f>3413/12796</f>
        <v>0.26672397624257582</v>
      </c>
      <c r="AV47" s="145"/>
      <c r="AW47" s="145"/>
      <c r="AX47" s="113"/>
      <c r="AY47" s="145"/>
      <c r="AZ47" s="114"/>
      <c r="BA47" s="145"/>
      <c r="BB47" s="145"/>
      <c r="BC47" s="145"/>
      <c r="BD47" s="145"/>
      <c r="BM47" s="5"/>
      <c r="BN47" s="5"/>
    </row>
    <row r="48" spans="1:67">
      <c r="B48" s="127" t="s">
        <v>320</v>
      </c>
      <c r="C48" s="140">
        <f>IF(C21=0,"no data", AVERAGE(C27:C33))</f>
        <v>66.328571428571436</v>
      </c>
      <c r="D48" s="138">
        <f>IF(D21=0,"no data", AVERAGE(D27:D33))</f>
        <v>0.66738571428571436</v>
      </c>
      <c r="E48" s="128">
        <f>IF(E20=0,"no data",AVERAGE(E20:E26))</f>
        <v>64.5</v>
      </c>
      <c r="F48" s="140">
        <f>IF(F21=0,"no data", AVERAGE(F27:F33))</f>
        <v>79.195714285714288</v>
      </c>
      <c r="G48" s="140">
        <f>IF(G21=0,"no data", AVERAGE(G27:G33))</f>
        <v>58.428571428571431</v>
      </c>
      <c r="H48" s="137">
        <f>SUM(H27:H33)+INT(SUM(I27:I33)/60)</f>
        <v>0</v>
      </c>
      <c r="I48" s="137">
        <f>SUM(I27:I33)-INT(SUM(I27:I33)/60)*60</f>
        <v>0</v>
      </c>
      <c r="J48" s="137">
        <f>SUM(J27:J33)+INT(SUM(K27:K33)/60)</f>
        <v>0</v>
      </c>
      <c r="K48" s="137">
        <f>SUM(K27:K33)-INT(SUM(K27:K33)/60)*60</f>
        <v>0</v>
      </c>
      <c r="L48" s="137">
        <f>SUM(L27:L33)+INT(SUM(M27:M33)/60)</f>
        <v>168</v>
      </c>
      <c r="M48" s="137">
        <f>SUM(M27:M33)-INT(SUM(M27:M33)/60)*60</f>
        <v>0</v>
      </c>
      <c r="N48" s="137">
        <f>SUM(N27:N33)+INT(SUM(O27:O33)/60)</f>
        <v>168</v>
      </c>
      <c r="O48" s="137">
        <f>SUM(O27:O33)-INT(SUM(O27:O33)/60)*60</f>
        <v>0</v>
      </c>
      <c r="P48" s="137">
        <f>SUM(P27:P33)+INT(SUM(Q27:Q33)/60)</f>
        <v>0</v>
      </c>
      <c r="Q48" s="137">
        <f>SUM(Q27:Q33)-INT(SUM(Q27:Q33)/60)*60</f>
        <v>0</v>
      </c>
      <c r="R48" s="139">
        <f t="shared" ref="R48:T49" si="30">IF(R27=0,"no data", AVERAGE(R27:R33))</f>
        <v>3697</v>
      </c>
      <c r="S48" s="139">
        <f t="shared" si="30"/>
        <v>3671.7142857142858</v>
      </c>
      <c r="T48" s="139" t="str">
        <f t="shared" si="30"/>
        <v>no data</v>
      </c>
      <c r="U48" s="139" t="str">
        <f>IF(U27=0,"no data", SUM(U27:U33))</f>
        <v>no data</v>
      </c>
      <c r="V48" s="139" t="str">
        <f>IF(V27=0,"no data", SUM(V27:V33))</f>
        <v>no data</v>
      </c>
      <c r="W48" s="146">
        <f>IF(W27=0,"no data", AVERAGE(W27:W33))</f>
        <v>42</v>
      </c>
      <c r="X48" s="140" t="str">
        <f>IF(AND(X27=0,X28=0,X29=0,X30=0,X31=0,X32=0,X33=0),"No outage",SUM(X27:X33))</f>
        <v>No outage</v>
      </c>
      <c r="Y48" s="140">
        <f>IF(AND(Y27=0,Y28=0,Y29=0,Y30=0,Y31=0,Y32=0,Y33=0),"No outage",SUM(Y27:Y33))</f>
        <v>294</v>
      </c>
      <c r="Z48" s="146" t="str">
        <f>IF(Z27=0,"no data", AVERAGE(Z27:Z33))</f>
        <v>no data</v>
      </c>
      <c r="AA48" s="140">
        <f>IF(AND(AA27=0,AA28=0,AA29=0,AA30=0,AA31=0,AA32=0,AA33=0),"No outage",SUM(AA27:AA33))</f>
        <v>420</v>
      </c>
      <c r="AB48" s="140" t="str">
        <f>IF(AB27=0,"no data", AVERAGE(AB27:AB33))</f>
        <v>no data</v>
      </c>
      <c r="AC48" s="139">
        <f>IF(AC27=0,"no data", SUM(AC27:AC33))</f>
        <v>32</v>
      </c>
      <c r="AD48" s="139" t="str">
        <f>IF(AD27=0,"no data", SUM(AD27:AD33))</f>
        <v>no data</v>
      </c>
      <c r="AE48" s="146" t="str">
        <f t="shared" ref="AE48:AJ49" si="31">IF(AE27=0,"no data", AVERAGE(AE27:AE33))</f>
        <v>no data</v>
      </c>
      <c r="AF48" s="138" t="e">
        <f t="shared" si="31"/>
        <v>#DIV/0!</v>
      </c>
      <c r="AG48" s="140">
        <f t="shared" si="31"/>
        <v>154.04166666666666</v>
      </c>
      <c r="AH48" s="138" t="e">
        <f t="shared" si="31"/>
        <v>#DIV/0!</v>
      </c>
      <c r="AI48" s="138">
        <f t="shared" si="31"/>
        <v>1</v>
      </c>
      <c r="AJ48" s="138" t="e">
        <f t="shared" si="31"/>
        <v>#DIV/0!</v>
      </c>
      <c r="AK48" s="140" t="str">
        <f>IF(AK27=0,"no data", SUM(AK27:AK33))</f>
        <v>no data</v>
      </c>
      <c r="AL48" s="140" t="str">
        <f>IF(AL27=0,"no data", AVERAGE(AL27:AL33))</f>
        <v>no data</v>
      </c>
      <c r="AM48" s="140" t="e">
        <f>AK48*AL48</f>
        <v>#VALUE!</v>
      </c>
      <c r="AN48" s="144" t="e">
        <f>IF(AN27=0,"no data", AVERAGE(AN27:AN33))</f>
        <v>#DIV/0!</v>
      </c>
      <c r="AO48" s="135"/>
      <c r="AP48" s="136"/>
      <c r="AX48" s="113"/>
      <c r="AZ48" s="114"/>
      <c r="BM48" s="5"/>
      <c r="BN48" s="5"/>
    </row>
    <row r="49" spans="2:66">
      <c r="B49" s="127" t="s">
        <v>321</v>
      </c>
      <c r="C49" s="140">
        <f>IF(C22=0,"no data", AVERAGE(C28:C34))</f>
        <v>66.028571428571439</v>
      </c>
      <c r="D49" s="138">
        <f>IF(D22=0,"no data", AVERAGE(D28:D34))</f>
        <v>0.6599571428571428</v>
      </c>
      <c r="E49" s="128">
        <f>IF(E21=0,"no data",AVERAGE(E21:E27))</f>
        <v>64.7</v>
      </c>
      <c r="F49" s="140">
        <f>IF(F22=0,"no data", AVERAGE(F28:F34))</f>
        <v>78.05285714285715</v>
      </c>
      <c r="G49" s="140">
        <f>IF(G22=0,"no data", AVERAGE(G28:G34))</f>
        <v>58.571428571428569</v>
      </c>
      <c r="H49" s="137">
        <f>SUM(H28:H34)+INT(SUM(I28:I34)/60)</f>
        <v>0</v>
      </c>
      <c r="I49" s="137">
        <f>SUM(I28:I34)-INT(SUM(I28:I34)/60)*60</f>
        <v>0</v>
      </c>
      <c r="J49" s="137">
        <f>SUM(J28:J34)+INT(SUM(K28:K34)/60)</f>
        <v>0</v>
      </c>
      <c r="K49" s="137">
        <f>SUM(K28:K34)-INT(SUM(K28:K34)/60)*60</f>
        <v>0</v>
      </c>
      <c r="L49" s="137">
        <f>SUM(L28:L34)+INT(SUM(M28:M34)/60)</f>
        <v>168</v>
      </c>
      <c r="M49" s="137">
        <f>SUM(M28:M34)-INT(SUM(M28:M34)/60)*60</f>
        <v>0</v>
      </c>
      <c r="N49" s="137">
        <f>SUM(N28:N34)+INT(SUM(O28:O34)/60)</f>
        <v>168</v>
      </c>
      <c r="O49" s="137">
        <f>SUM(O28:O34)-INT(SUM(O28:O34)/60)*60</f>
        <v>0</v>
      </c>
      <c r="P49" s="137">
        <f>SUM(P28:P34)+INT(SUM(Q28:Q34)/60)</f>
        <v>0</v>
      </c>
      <c r="Q49" s="137">
        <f>SUM(Q28:Q34)-INT(SUM(Q28:Q34)/60)*60</f>
        <v>0</v>
      </c>
      <c r="R49" s="139">
        <f t="shared" si="30"/>
        <v>3699.4285714285716</v>
      </c>
      <c r="S49" s="139">
        <f t="shared" si="30"/>
        <v>3673.2857142857142</v>
      </c>
      <c r="T49" s="139" t="str">
        <f t="shared" si="30"/>
        <v>no data</v>
      </c>
      <c r="U49" s="139" t="str">
        <f>IF(U28=0,"no data", SUM(U28:U34))</f>
        <v>no data</v>
      </c>
      <c r="V49" s="139" t="str">
        <f>IF(V28=0,"no data", SUM(V28:V34))</f>
        <v>no data</v>
      </c>
      <c r="W49" s="146">
        <f>IF(W28=0,"no data", AVERAGE(W28:W34))</f>
        <v>42</v>
      </c>
      <c r="X49" s="140" t="str">
        <f>IF(AND(X28=0,X29=0,X30=0,X31=0,X32=0,X33=0,X34=0),"No outage",SUM(X28:X34))</f>
        <v>No outage</v>
      </c>
      <c r="Y49" s="140">
        <f>IF(AND(Y28=0,Y29=0,Y30=0,Y31=0,Y32=0,Y33=0,Y34=0),"No outage",SUM(Y28:Y34))</f>
        <v>294</v>
      </c>
      <c r="Z49" s="146" t="str">
        <f>IF(Z28=0,"no data", AVERAGE(Z28:Z34))</f>
        <v>no data</v>
      </c>
      <c r="AA49" s="140">
        <f>IF(AND(AA28=0,AA29=0,AA30=0,AA31=0,AA32=0,AA33=0,AA34=0),"No outage",SUM(AA28:AA34))</f>
        <v>420</v>
      </c>
      <c r="AB49" s="140" t="str">
        <f>IF(AB28=0,"no data", AVERAGE(AB28:AB34))</f>
        <v>no data</v>
      </c>
      <c r="AC49" s="139">
        <f>IF(AC28=0,"no data", SUM(AC28:AC34))</f>
        <v>32</v>
      </c>
      <c r="AD49" s="139" t="str">
        <f>IF(AD28=0,"no data", SUM(AD28:AD34))</f>
        <v>no data</v>
      </c>
      <c r="AE49" s="146" t="str">
        <f t="shared" si="31"/>
        <v>no data</v>
      </c>
      <c r="AF49" s="138" t="e">
        <f t="shared" si="31"/>
        <v>#DIV/0!</v>
      </c>
      <c r="AG49" s="140">
        <f t="shared" si="31"/>
        <v>154.14285714285714</v>
      </c>
      <c r="AH49" s="138" t="e">
        <f t="shared" si="31"/>
        <v>#DIV/0!</v>
      </c>
      <c r="AI49" s="138">
        <f t="shared" si="31"/>
        <v>1</v>
      </c>
      <c r="AJ49" s="138" t="e">
        <f t="shared" si="31"/>
        <v>#DIV/0!</v>
      </c>
      <c r="AK49" s="140" t="str">
        <f>IF(AK28=0,"no data", SUM(AK28:AK34))</f>
        <v>no data</v>
      </c>
      <c r="AL49" s="140" t="str">
        <f>IF(AL28=0,"no data", AVERAGE(AL28:AL34))</f>
        <v>no data</v>
      </c>
      <c r="AM49" s="140" t="e">
        <f>AK49*AL49</f>
        <v>#VALUE!</v>
      </c>
      <c r="AN49" s="144" t="e">
        <f>IF(AN28=0,"no data", AVERAGE(AN28:AN34))</f>
        <v>#DIV/0!</v>
      </c>
      <c r="AO49" s="135"/>
      <c r="AP49" s="136"/>
      <c r="AX49" s="113"/>
      <c r="AZ49" s="114"/>
      <c r="BM49" s="5"/>
      <c r="BN49" s="5"/>
    </row>
    <row r="50" spans="2:66">
      <c r="B50" s="147"/>
      <c r="C50" s="148"/>
      <c r="D50" s="148"/>
      <c r="E50" s="148"/>
      <c r="F50" s="148"/>
      <c r="G50" s="149"/>
      <c r="H50" s="149"/>
      <c r="I50" s="149"/>
      <c r="J50" s="149"/>
      <c r="K50" s="150"/>
      <c r="L50" s="150"/>
      <c r="M50" s="150"/>
      <c r="N50" s="150"/>
      <c r="O50" s="151"/>
      <c r="P50" s="151"/>
      <c r="Q50" s="148"/>
      <c r="R50" s="148"/>
      <c r="S50" s="148"/>
      <c r="T50" s="148"/>
      <c r="U50" s="148"/>
      <c r="V50" s="148"/>
      <c r="W50" s="148"/>
      <c r="X50" s="148"/>
      <c r="Y50" s="148"/>
      <c r="Z50" s="148"/>
      <c r="AA50" s="148"/>
      <c r="AB50" s="148"/>
      <c r="AC50" s="151"/>
      <c r="AD50" s="151"/>
      <c r="AE50" s="148"/>
      <c r="AF50" s="151"/>
      <c r="AG50" s="151"/>
      <c r="AH50" s="148"/>
      <c r="AI50" s="148"/>
      <c r="AJ50" s="148"/>
      <c r="AN50" s="126"/>
      <c r="AO50" s="126"/>
      <c r="AP50" s="126"/>
      <c r="AQ50" s="126"/>
      <c r="AX50" s="113"/>
      <c r="AZ50" s="114"/>
      <c r="BM50" s="5"/>
      <c r="BN50" s="5"/>
    </row>
    <row r="51" spans="2:66" ht="14.95" thickBot="1">
      <c r="B51" s="147"/>
      <c r="C51" s="148"/>
      <c r="D51" s="148"/>
      <c r="E51" s="148"/>
      <c r="F51" s="148"/>
      <c r="G51" s="149"/>
      <c r="H51" s="149"/>
      <c r="I51" s="149"/>
      <c r="J51" s="149"/>
      <c r="K51" s="150"/>
      <c r="L51" s="150"/>
      <c r="M51" s="150"/>
      <c r="N51" s="150"/>
      <c r="O51" s="151"/>
      <c r="P51" s="151"/>
      <c r="Q51" s="148"/>
      <c r="R51" s="148"/>
      <c r="S51" s="148"/>
      <c r="T51" s="148"/>
      <c r="U51" s="148"/>
      <c r="V51" s="148"/>
      <c r="W51" s="148"/>
      <c r="X51" s="148"/>
      <c r="Y51" s="148"/>
      <c r="Z51" s="148"/>
      <c r="AA51" s="148"/>
      <c r="AB51" s="148"/>
      <c r="AC51" s="151"/>
      <c r="AD51" s="151"/>
      <c r="AE51" s="148"/>
      <c r="AF51" s="151"/>
      <c r="AG51" s="151"/>
      <c r="AH51" s="148"/>
      <c r="AI51" s="148"/>
      <c r="AJ51" s="148"/>
      <c r="AN51" s="126"/>
      <c r="AO51" s="126"/>
      <c r="AP51" s="126"/>
      <c r="AQ51" s="126"/>
      <c r="AX51" s="113"/>
      <c r="AZ51" s="114"/>
      <c r="BJ51">
        <f>24*14</f>
        <v>336</v>
      </c>
      <c r="BM51" s="5"/>
      <c r="BN51" s="5"/>
    </row>
    <row r="52" spans="2:66" ht="16.3" thickTop="1">
      <c r="B52" s="152" t="s">
        <v>121</v>
      </c>
      <c r="C52" s="420" t="s">
        <v>122</v>
      </c>
      <c r="D52" s="421"/>
      <c r="E52" s="421"/>
      <c r="F52" s="421"/>
      <c r="G52" s="421"/>
      <c r="H52" s="421"/>
      <c r="I52" s="421"/>
      <c r="J52" s="421"/>
      <c r="K52" s="421"/>
      <c r="L52" s="421"/>
      <c r="M52" s="421"/>
      <c r="N52" s="421"/>
      <c r="O52" s="421"/>
      <c r="P52" s="421"/>
      <c r="Q52" s="421"/>
      <c r="R52" s="421"/>
      <c r="S52" s="421"/>
      <c r="T52" s="421"/>
      <c r="U52" s="421"/>
      <c r="V52" s="421"/>
      <c r="W52" s="421"/>
      <c r="X52" s="421"/>
      <c r="Y52" s="421"/>
      <c r="Z52" s="421"/>
      <c r="AA52" s="421"/>
      <c r="AB52" s="421"/>
      <c r="AC52" s="421"/>
      <c r="AD52" s="421"/>
      <c r="AE52" s="422"/>
      <c r="AF52" s="151"/>
      <c r="AG52" s="151"/>
      <c r="AH52" s="148"/>
      <c r="AI52" s="148"/>
      <c r="AJ52" s="148"/>
      <c r="AN52" s="126"/>
      <c r="AO52" s="126"/>
      <c r="AP52" s="126"/>
      <c r="AQ52" s="126"/>
      <c r="AX52" s="113"/>
      <c r="BJ52">
        <f>20*21</f>
        <v>420</v>
      </c>
      <c r="BM52" s="5"/>
      <c r="BN52" s="5"/>
    </row>
    <row r="53" spans="2:66" ht="15.8" customHeight="1">
      <c r="B53" s="153">
        <v>43770</v>
      </c>
      <c r="C53" s="403" t="s">
        <v>142</v>
      </c>
      <c r="D53" s="404"/>
      <c r="E53" s="404"/>
      <c r="F53" s="404"/>
      <c r="G53" s="404"/>
      <c r="H53" s="404"/>
      <c r="I53" s="404"/>
      <c r="J53" s="404"/>
      <c r="K53" s="404"/>
      <c r="L53" s="404"/>
      <c r="M53" s="404"/>
      <c r="N53" s="404"/>
      <c r="O53" s="404"/>
      <c r="P53" s="404"/>
      <c r="Q53" s="404"/>
      <c r="R53" s="404"/>
      <c r="S53" s="404"/>
      <c r="T53" s="404"/>
      <c r="U53" s="404"/>
      <c r="V53" s="404"/>
      <c r="W53" s="404"/>
      <c r="X53" s="404"/>
      <c r="Y53" s="404"/>
      <c r="Z53" s="404"/>
      <c r="AA53" s="404"/>
      <c r="AB53" s="404"/>
      <c r="AC53" s="404"/>
      <c r="AD53" s="404"/>
      <c r="AE53" s="405"/>
      <c r="AF53" s="151"/>
      <c r="AG53" s="151"/>
      <c r="AH53" s="148"/>
      <c r="AI53" s="148"/>
      <c r="AJ53" s="148"/>
      <c r="AN53" s="126"/>
      <c r="AO53" s="126"/>
      <c r="AP53" s="126"/>
      <c r="AQ53" s="126"/>
      <c r="AX53" s="113"/>
      <c r="BJ53">
        <f>24*15</f>
        <v>360</v>
      </c>
      <c r="BM53" s="5"/>
      <c r="BN53" s="5"/>
    </row>
    <row r="54" spans="2:66" ht="15.65">
      <c r="B54" s="153">
        <v>43771</v>
      </c>
      <c r="C54" s="403" t="s">
        <v>142</v>
      </c>
      <c r="D54" s="404"/>
      <c r="E54" s="404"/>
      <c r="F54" s="404"/>
      <c r="G54" s="404"/>
      <c r="H54" s="404"/>
      <c r="I54" s="404"/>
      <c r="J54" s="404"/>
      <c r="K54" s="404"/>
      <c r="L54" s="404"/>
      <c r="M54" s="404"/>
      <c r="N54" s="404"/>
      <c r="O54" s="404"/>
      <c r="P54" s="404"/>
      <c r="Q54" s="404"/>
      <c r="R54" s="404"/>
      <c r="S54" s="404"/>
      <c r="T54" s="404"/>
      <c r="U54" s="404"/>
      <c r="V54" s="404"/>
      <c r="W54" s="404"/>
      <c r="X54" s="404"/>
      <c r="Y54" s="404"/>
      <c r="Z54" s="404"/>
      <c r="AA54" s="404"/>
      <c r="AB54" s="404"/>
      <c r="AC54" s="404"/>
      <c r="AD54" s="404"/>
      <c r="AE54" s="405"/>
      <c r="AF54" s="151"/>
      <c r="AG54" s="151"/>
      <c r="AH54" s="148"/>
      <c r="AI54" s="148"/>
      <c r="AJ54" s="148"/>
      <c r="AN54" s="126"/>
      <c r="AO54" s="126"/>
      <c r="AP54" s="126"/>
      <c r="AQ54" s="126"/>
      <c r="AX54" s="113"/>
      <c r="BJ54">
        <f>SUM(BJ51:BJ53)</f>
        <v>1116</v>
      </c>
      <c r="BM54" s="5"/>
      <c r="BN54" s="5"/>
    </row>
    <row r="55" spans="2:66" ht="15.65">
      <c r="B55" s="153">
        <v>43772</v>
      </c>
      <c r="C55" s="403" t="s">
        <v>142</v>
      </c>
      <c r="D55" s="404"/>
      <c r="E55" s="404"/>
      <c r="F55" s="404"/>
      <c r="G55" s="404"/>
      <c r="H55" s="404"/>
      <c r="I55" s="404"/>
      <c r="J55" s="404"/>
      <c r="K55" s="404"/>
      <c r="L55" s="404"/>
      <c r="M55" s="404"/>
      <c r="N55" s="404"/>
      <c r="O55" s="404"/>
      <c r="P55" s="404"/>
      <c r="Q55" s="404"/>
      <c r="R55" s="404"/>
      <c r="S55" s="404"/>
      <c r="T55" s="404"/>
      <c r="U55" s="404"/>
      <c r="V55" s="404"/>
      <c r="W55" s="404"/>
      <c r="X55" s="404"/>
      <c r="Y55" s="404"/>
      <c r="Z55" s="404"/>
      <c r="AA55" s="404"/>
      <c r="AB55" s="404"/>
      <c r="AC55" s="404"/>
      <c r="AD55" s="404"/>
      <c r="AE55" s="405"/>
      <c r="AF55" s="151"/>
      <c r="AG55" s="151"/>
      <c r="AH55" s="148"/>
      <c r="AI55" s="148"/>
      <c r="AJ55" s="148"/>
      <c r="AN55" s="126"/>
      <c r="AO55" s="126"/>
      <c r="AP55" s="126"/>
      <c r="AQ55" s="126"/>
      <c r="AX55" s="113"/>
      <c r="BK55">
        <f>BJ54/50</f>
        <v>22.32</v>
      </c>
      <c r="BM55" s="5"/>
      <c r="BN55" s="5"/>
    </row>
    <row r="56" spans="2:66" ht="15.65">
      <c r="B56" s="153">
        <v>43773</v>
      </c>
      <c r="C56" s="403" t="s">
        <v>142</v>
      </c>
      <c r="D56" s="404"/>
      <c r="E56" s="404"/>
      <c r="F56" s="404"/>
      <c r="G56" s="404"/>
      <c r="H56" s="404"/>
      <c r="I56" s="404"/>
      <c r="J56" s="404"/>
      <c r="K56" s="404"/>
      <c r="L56" s="404"/>
      <c r="M56" s="404"/>
      <c r="N56" s="404"/>
      <c r="O56" s="404"/>
      <c r="P56" s="404"/>
      <c r="Q56" s="404"/>
      <c r="R56" s="404"/>
      <c r="S56" s="404"/>
      <c r="T56" s="404"/>
      <c r="U56" s="404"/>
      <c r="V56" s="404"/>
      <c r="W56" s="404"/>
      <c r="X56" s="404"/>
      <c r="Y56" s="404"/>
      <c r="Z56" s="404"/>
      <c r="AA56" s="404"/>
      <c r="AB56" s="404"/>
      <c r="AC56" s="404"/>
      <c r="AD56" s="404"/>
      <c r="AE56" s="405"/>
      <c r="AF56" s="151"/>
      <c r="AG56" s="151"/>
      <c r="AH56" s="148"/>
      <c r="AI56" s="148"/>
      <c r="AJ56" s="148"/>
      <c r="AN56" s="126"/>
      <c r="AO56" s="126"/>
      <c r="AP56" s="126"/>
      <c r="AQ56" s="126"/>
      <c r="AX56" s="113"/>
      <c r="BM56" s="5"/>
      <c r="BN56" s="5"/>
    </row>
    <row r="57" spans="2:66" ht="15.65">
      <c r="B57" s="153">
        <v>43774</v>
      </c>
      <c r="C57" s="403" t="s">
        <v>142</v>
      </c>
      <c r="D57" s="404"/>
      <c r="E57" s="404"/>
      <c r="F57" s="404"/>
      <c r="G57" s="404"/>
      <c r="H57" s="404"/>
      <c r="I57" s="404"/>
      <c r="J57" s="404"/>
      <c r="K57" s="404"/>
      <c r="L57" s="404"/>
      <c r="M57" s="404"/>
      <c r="N57" s="404"/>
      <c r="O57" s="404"/>
      <c r="P57" s="404"/>
      <c r="Q57" s="404"/>
      <c r="R57" s="404"/>
      <c r="S57" s="404"/>
      <c r="T57" s="404"/>
      <c r="U57" s="404"/>
      <c r="V57" s="404"/>
      <c r="W57" s="404"/>
      <c r="X57" s="404"/>
      <c r="Y57" s="404"/>
      <c r="Z57" s="404"/>
      <c r="AA57" s="404"/>
      <c r="AB57" s="404"/>
      <c r="AC57" s="404"/>
      <c r="AD57" s="404"/>
      <c r="AE57" s="405"/>
      <c r="AF57" s="151"/>
      <c r="AG57" s="151"/>
      <c r="AH57" s="148"/>
      <c r="AI57" s="148"/>
      <c r="AJ57" s="148"/>
      <c r="AN57" s="126"/>
      <c r="AO57" s="126"/>
      <c r="AP57" s="126"/>
      <c r="AQ57" s="126"/>
      <c r="AX57" s="113"/>
      <c r="BM57" s="5"/>
      <c r="BN57" s="5"/>
    </row>
    <row r="58" spans="2:66" ht="15.65">
      <c r="B58" s="153">
        <v>43775</v>
      </c>
      <c r="C58" s="403" t="s">
        <v>142</v>
      </c>
      <c r="D58" s="404"/>
      <c r="E58" s="404"/>
      <c r="F58" s="404"/>
      <c r="G58" s="404"/>
      <c r="H58" s="404"/>
      <c r="I58" s="404"/>
      <c r="J58" s="404"/>
      <c r="K58" s="404"/>
      <c r="L58" s="404"/>
      <c r="M58" s="404"/>
      <c r="N58" s="404"/>
      <c r="O58" s="404"/>
      <c r="P58" s="404"/>
      <c r="Q58" s="404"/>
      <c r="R58" s="404"/>
      <c r="S58" s="404"/>
      <c r="T58" s="404"/>
      <c r="U58" s="404"/>
      <c r="V58" s="404"/>
      <c r="W58" s="404"/>
      <c r="X58" s="404"/>
      <c r="Y58" s="404"/>
      <c r="Z58" s="404"/>
      <c r="AA58" s="404"/>
      <c r="AB58" s="404"/>
      <c r="AC58" s="404"/>
      <c r="AD58" s="404"/>
      <c r="AE58" s="405"/>
      <c r="AF58" s="151"/>
      <c r="AG58" s="151"/>
      <c r="AH58" s="148"/>
      <c r="AI58" s="148"/>
      <c r="AJ58" s="148"/>
      <c r="AN58" s="126"/>
      <c r="AO58" s="126"/>
      <c r="AP58" s="126"/>
      <c r="AQ58" s="126"/>
      <c r="AX58" s="113"/>
      <c r="BM58" s="5"/>
      <c r="BN58" s="5"/>
    </row>
    <row r="59" spans="2:66" ht="15.65">
      <c r="B59" s="153">
        <v>43776</v>
      </c>
      <c r="C59" s="403" t="s">
        <v>142</v>
      </c>
      <c r="D59" s="404"/>
      <c r="E59" s="404"/>
      <c r="F59" s="404"/>
      <c r="G59" s="404"/>
      <c r="H59" s="404"/>
      <c r="I59" s="404"/>
      <c r="J59" s="404"/>
      <c r="K59" s="404"/>
      <c r="L59" s="404"/>
      <c r="M59" s="404"/>
      <c r="N59" s="404"/>
      <c r="O59" s="404"/>
      <c r="P59" s="404"/>
      <c r="Q59" s="404"/>
      <c r="R59" s="404"/>
      <c r="S59" s="404"/>
      <c r="T59" s="404"/>
      <c r="U59" s="404"/>
      <c r="V59" s="404"/>
      <c r="W59" s="404"/>
      <c r="X59" s="404"/>
      <c r="Y59" s="404"/>
      <c r="Z59" s="404"/>
      <c r="AA59" s="404"/>
      <c r="AB59" s="404"/>
      <c r="AC59" s="404"/>
      <c r="AD59" s="404"/>
      <c r="AE59" s="405"/>
      <c r="AF59" s="151"/>
      <c r="AG59" s="151"/>
      <c r="AH59" s="148"/>
      <c r="AI59" s="148"/>
      <c r="AJ59" s="148"/>
      <c r="AN59" s="126"/>
      <c r="AO59" s="126"/>
      <c r="AP59" s="126"/>
      <c r="AQ59" s="126"/>
      <c r="AX59" s="113"/>
      <c r="BM59" s="5"/>
      <c r="BN59" s="5"/>
    </row>
    <row r="60" spans="2:66" ht="15.65">
      <c r="B60" s="153">
        <v>43777</v>
      </c>
      <c r="C60" s="403" t="s">
        <v>142</v>
      </c>
      <c r="D60" s="404"/>
      <c r="E60" s="404"/>
      <c r="F60" s="404"/>
      <c r="G60" s="404"/>
      <c r="H60" s="404"/>
      <c r="I60" s="404"/>
      <c r="J60" s="404"/>
      <c r="K60" s="404"/>
      <c r="L60" s="404"/>
      <c r="M60" s="404"/>
      <c r="N60" s="404"/>
      <c r="O60" s="404"/>
      <c r="P60" s="404"/>
      <c r="Q60" s="404"/>
      <c r="R60" s="404"/>
      <c r="S60" s="404"/>
      <c r="T60" s="404"/>
      <c r="U60" s="404"/>
      <c r="V60" s="404"/>
      <c r="W60" s="404"/>
      <c r="X60" s="404"/>
      <c r="Y60" s="404"/>
      <c r="Z60" s="404"/>
      <c r="AA60" s="404"/>
      <c r="AB60" s="404"/>
      <c r="AC60" s="404"/>
      <c r="AD60" s="404"/>
      <c r="AE60" s="405"/>
      <c r="AF60" s="151"/>
      <c r="AG60" s="151"/>
      <c r="AH60" s="148"/>
      <c r="AI60" s="148"/>
      <c r="AJ60" s="148"/>
      <c r="AN60" s="126"/>
      <c r="AO60" s="126"/>
      <c r="AP60" s="126"/>
      <c r="AQ60" s="126"/>
      <c r="AX60" s="113"/>
      <c r="BM60" s="5"/>
      <c r="BN60" s="5"/>
    </row>
    <row r="61" spans="2:66" ht="15.65">
      <c r="B61" s="153">
        <v>43778</v>
      </c>
      <c r="C61" s="403" t="s">
        <v>142</v>
      </c>
      <c r="D61" s="404"/>
      <c r="E61" s="404"/>
      <c r="F61" s="404"/>
      <c r="G61" s="404"/>
      <c r="H61" s="404"/>
      <c r="I61" s="404"/>
      <c r="J61" s="404"/>
      <c r="K61" s="404"/>
      <c r="L61" s="404"/>
      <c r="M61" s="404"/>
      <c r="N61" s="404"/>
      <c r="O61" s="404"/>
      <c r="P61" s="404"/>
      <c r="Q61" s="404"/>
      <c r="R61" s="404"/>
      <c r="S61" s="404"/>
      <c r="T61" s="404"/>
      <c r="U61" s="404"/>
      <c r="V61" s="404"/>
      <c r="W61" s="404"/>
      <c r="X61" s="404"/>
      <c r="Y61" s="404"/>
      <c r="Z61" s="404"/>
      <c r="AA61" s="404"/>
      <c r="AB61" s="404"/>
      <c r="AC61" s="404"/>
      <c r="AD61" s="404"/>
      <c r="AE61" s="405"/>
      <c r="AF61" s="151"/>
      <c r="AG61" s="151"/>
      <c r="AH61" s="148"/>
      <c r="AI61" s="148"/>
      <c r="AJ61" s="148"/>
      <c r="AN61" s="126"/>
      <c r="AO61" s="126"/>
      <c r="AP61" s="126"/>
      <c r="AQ61" s="126"/>
      <c r="AX61" s="113"/>
      <c r="BM61" s="5"/>
      <c r="BN61" s="5"/>
    </row>
    <row r="62" spans="2:66" ht="15.65">
      <c r="B62" s="153">
        <v>43779</v>
      </c>
      <c r="C62" s="403" t="s">
        <v>142</v>
      </c>
      <c r="D62" s="404"/>
      <c r="E62" s="404"/>
      <c r="F62" s="404"/>
      <c r="G62" s="404"/>
      <c r="H62" s="404"/>
      <c r="I62" s="404"/>
      <c r="J62" s="404"/>
      <c r="K62" s="404"/>
      <c r="L62" s="404"/>
      <c r="M62" s="404"/>
      <c r="N62" s="404"/>
      <c r="O62" s="404"/>
      <c r="P62" s="404"/>
      <c r="Q62" s="404"/>
      <c r="R62" s="404"/>
      <c r="S62" s="404"/>
      <c r="T62" s="404"/>
      <c r="U62" s="404"/>
      <c r="V62" s="404"/>
      <c r="W62" s="404"/>
      <c r="X62" s="404"/>
      <c r="Y62" s="404"/>
      <c r="Z62" s="404"/>
      <c r="AA62" s="404"/>
      <c r="AB62" s="404"/>
      <c r="AC62" s="404"/>
      <c r="AD62" s="404"/>
      <c r="AE62" s="405"/>
      <c r="AF62" s="151"/>
      <c r="AG62" s="151"/>
      <c r="AH62" s="148"/>
      <c r="AI62" s="148"/>
      <c r="AJ62" s="148"/>
      <c r="AN62" s="126"/>
      <c r="AO62" s="126"/>
      <c r="AP62" s="126"/>
      <c r="AQ62" s="126"/>
      <c r="AX62" s="113"/>
      <c r="BM62" s="5"/>
      <c r="BN62" s="5"/>
    </row>
    <row r="63" spans="2:66" ht="15.65">
      <c r="B63" s="153">
        <v>43780</v>
      </c>
      <c r="C63" s="403" t="s">
        <v>322</v>
      </c>
      <c r="D63" s="404"/>
      <c r="E63" s="404"/>
      <c r="F63" s="404"/>
      <c r="G63" s="404"/>
      <c r="H63" s="404"/>
      <c r="I63" s="404"/>
      <c r="J63" s="404"/>
      <c r="K63" s="404"/>
      <c r="L63" s="404"/>
      <c r="M63" s="404"/>
      <c r="N63" s="404"/>
      <c r="O63" s="404"/>
      <c r="P63" s="404"/>
      <c r="Q63" s="404"/>
      <c r="R63" s="404"/>
      <c r="S63" s="404"/>
      <c r="T63" s="404"/>
      <c r="U63" s="404"/>
      <c r="V63" s="404"/>
      <c r="W63" s="404"/>
      <c r="X63" s="404"/>
      <c r="Y63" s="404"/>
      <c r="Z63" s="404"/>
      <c r="AA63" s="404"/>
      <c r="AB63" s="404"/>
      <c r="AC63" s="404"/>
      <c r="AD63" s="404"/>
      <c r="AE63" s="405"/>
      <c r="AF63" s="151"/>
      <c r="AG63" s="151"/>
      <c r="AH63" s="148"/>
      <c r="AI63" s="148"/>
      <c r="AJ63" s="148"/>
      <c r="AN63" s="126"/>
      <c r="AO63" s="126"/>
      <c r="AP63" s="126"/>
      <c r="AQ63" s="126"/>
      <c r="AX63" s="113"/>
      <c r="BM63" s="5"/>
      <c r="BN63" s="5"/>
    </row>
    <row r="64" spans="2:66" ht="15.65">
      <c r="B64" s="153">
        <v>43781</v>
      </c>
      <c r="C64" s="403" t="s">
        <v>142</v>
      </c>
      <c r="D64" s="404"/>
      <c r="E64" s="404"/>
      <c r="F64" s="404"/>
      <c r="G64" s="404"/>
      <c r="H64" s="404"/>
      <c r="I64" s="404"/>
      <c r="J64" s="404"/>
      <c r="K64" s="404"/>
      <c r="L64" s="404"/>
      <c r="M64" s="404"/>
      <c r="N64" s="404"/>
      <c r="O64" s="404"/>
      <c r="P64" s="404"/>
      <c r="Q64" s="404"/>
      <c r="R64" s="404"/>
      <c r="S64" s="404"/>
      <c r="T64" s="404"/>
      <c r="U64" s="404"/>
      <c r="V64" s="404"/>
      <c r="W64" s="404"/>
      <c r="X64" s="404"/>
      <c r="Y64" s="404"/>
      <c r="Z64" s="404"/>
      <c r="AA64" s="404"/>
      <c r="AB64" s="404"/>
      <c r="AC64" s="404"/>
      <c r="AD64" s="404"/>
      <c r="AE64" s="405"/>
      <c r="AF64" s="151"/>
      <c r="AG64" s="151"/>
      <c r="AH64" s="148"/>
      <c r="AI64" s="148"/>
      <c r="AJ64" s="148"/>
      <c r="AN64" s="126"/>
      <c r="AO64" s="126"/>
      <c r="AP64" s="126"/>
      <c r="AQ64" s="126"/>
      <c r="AX64" s="113"/>
      <c r="BM64" s="5"/>
      <c r="BN64" s="5"/>
    </row>
    <row r="65" spans="2:66" ht="15.65">
      <c r="B65" s="153">
        <v>43782</v>
      </c>
      <c r="C65" s="403" t="s">
        <v>142</v>
      </c>
      <c r="D65" s="404"/>
      <c r="E65" s="404"/>
      <c r="F65" s="404"/>
      <c r="G65" s="404"/>
      <c r="H65" s="404"/>
      <c r="I65" s="404"/>
      <c r="J65" s="404"/>
      <c r="K65" s="404"/>
      <c r="L65" s="404"/>
      <c r="M65" s="404"/>
      <c r="N65" s="404"/>
      <c r="O65" s="404"/>
      <c r="P65" s="404"/>
      <c r="Q65" s="404"/>
      <c r="R65" s="404"/>
      <c r="S65" s="404"/>
      <c r="T65" s="404"/>
      <c r="U65" s="404"/>
      <c r="V65" s="404"/>
      <c r="W65" s="404"/>
      <c r="X65" s="404"/>
      <c r="Y65" s="404"/>
      <c r="Z65" s="404"/>
      <c r="AA65" s="404"/>
      <c r="AB65" s="404"/>
      <c r="AC65" s="404"/>
      <c r="AD65" s="404"/>
      <c r="AE65" s="405"/>
      <c r="AF65" s="151"/>
      <c r="AG65" s="151"/>
      <c r="AH65" s="148"/>
      <c r="AI65" s="148"/>
      <c r="AJ65" s="148"/>
      <c r="AN65" s="126"/>
      <c r="AO65" s="126"/>
      <c r="AP65" s="126"/>
      <c r="AQ65" s="126"/>
      <c r="AX65" s="113"/>
      <c r="BM65" s="5"/>
      <c r="BN65" s="5"/>
    </row>
    <row r="66" spans="2:66" ht="15.65">
      <c r="B66" s="153">
        <v>43783</v>
      </c>
      <c r="C66" s="403" t="s">
        <v>142</v>
      </c>
      <c r="D66" s="404"/>
      <c r="E66" s="404"/>
      <c r="F66" s="404"/>
      <c r="G66" s="404"/>
      <c r="H66" s="404"/>
      <c r="I66" s="404"/>
      <c r="J66" s="404"/>
      <c r="K66" s="404"/>
      <c r="L66" s="404"/>
      <c r="M66" s="404"/>
      <c r="N66" s="404"/>
      <c r="O66" s="404"/>
      <c r="P66" s="404"/>
      <c r="Q66" s="404"/>
      <c r="R66" s="404"/>
      <c r="S66" s="404"/>
      <c r="T66" s="404"/>
      <c r="U66" s="404"/>
      <c r="V66" s="404"/>
      <c r="W66" s="404"/>
      <c r="X66" s="404"/>
      <c r="Y66" s="404"/>
      <c r="Z66" s="404"/>
      <c r="AA66" s="404"/>
      <c r="AB66" s="404"/>
      <c r="AC66" s="404"/>
      <c r="AD66" s="404"/>
      <c r="AE66" s="405"/>
      <c r="AF66" s="151"/>
      <c r="AG66" s="151"/>
      <c r="AH66" s="148"/>
      <c r="AI66" s="148"/>
      <c r="AJ66" s="148"/>
      <c r="AN66" s="126"/>
      <c r="AO66" s="126"/>
      <c r="AP66" s="126"/>
      <c r="AQ66" s="126"/>
      <c r="AX66" s="113"/>
      <c r="BM66" s="5"/>
      <c r="BN66" s="5"/>
    </row>
    <row r="67" spans="2:66" ht="15.65">
      <c r="B67" s="153">
        <v>43784</v>
      </c>
      <c r="C67" s="403" t="s">
        <v>142</v>
      </c>
      <c r="D67" s="404"/>
      <c r="E67" s="404"/>
      <c r="F67" s="404"/>
      <c r="G67" s="404"/>
      <c r="H67" s="404"/>
      <c r="I67" s="404"/>
      <c r="J67" s="404"/>
      <c r="K67" s="404"/>
      <c r="L67" s="404"/>
      <c r="M67" s="404"/>
      <c r="N67" s="404"/>
      <c r="O67" s="404"/>
      <c r="P67" s="404"/>
      <c r="Q67" s="404"/>
      <c r="R67" s="404"/>
      <c r="S67" s="404"/>
      <c r="T67" s="404"/>
      <c r="U67" s="404"/>
      <c r="V67" s="404"/>
      <c r="W67" s="404"/>
      <c r="X67" s="404"/>
      <c r="Y67" s="404"/>
      <c r="Z67" s="404"/>
      <c r="AA67" s="404"/>
      <c r="AB67" s="404"/>
      <c r="AC67" s="404"/>
      <c r="AD67" s="404"/>
      <c r="AE67" s="405"/>
      <c r="AF67" s="151"/>
      <c r="AG67" s="151"/>
      <c r="AH67" s="148"/>
      <c r="AI67" s="148"/>
      <c r="AJ67" s="148"/>
      <c r="AN67" s="126"/>
      <c r="AO67" s="126"/>
      <c r="AP67" s="126"/>
      <c r="AQ67" s="126"/>
      <c r="AX67" s="113"/>
      <c r="BM67" s="5"/>
      <c r="BN67" s="5"/>
    </row>
    <row r="68" spans="2:66" ht="15.65">
      <c r="B68" s="153">
        <v>43785</v>
      </c>
      <c r="C68" s="403" t="s">
        <v>142</v>
      </c>
      <c r="D68" s="404"/>
      <c r="E68" s="404"/>
      <c r="F68" s="404"/>
      <c r="G68" s="404"/>
      <c r="H68" s="404"/>
      <c r="I68" s="404"/>
      <c r="J68" s="404"/>
      <c r="K68" s="404"/>
      <c r="L68" s="404"/>
      <c r="M68" s="404"/>
      <c r="N68" s="404"/>
      <c r="O68" s="404"/>
      <c r="P68" s="404"/>
      <c r="Q68" s="404"/>
      <c r="R68" s="404"/>
      <c r="S68" s="404"/>
      <c r="T68" s="404"/>
      <c r="U68" s="404"/>
      <c r="V68" s="404"/>
      <c r="W68" s="404"/>
      <c r="X68" s="404"/>
      <c r="Y68" s="404"/>
      <c r="Z68" s="404"/>
      <c r="AA68" s="404"/>
      <c r="AB68" s="404"/>
      <c r="AC68" s="404"/>
      <c r="AD68" s="404"/>
      <c r="AE68" s="405"/>
      <c r="AF68" s="151"/>
      <c r="AG68" s="151"/>
      <c r="AH68" s="148"/>
      <c r="AI68" s="148"/>
      <c r="AJ68" s="148"/>
      <c r="AN68" s="126"/>
      <c r="AO68" s="126"/>
      <c r="AP68" s="126"/>
      <c r="AQ68" s="126"/>
      <c r="AX68" s="113"/>
      <c r="BM68" s="5"/>
      <c r="BN68" s="5"/>
    </row>
    <row r="69" spans="2:66" ht="15.65">
      <c r="B69" s="153">
        <v>43786</v>
      </c>
      <c r="C69" s="403" t="s">
        <v>142</v>
      </c>
      <c r="D69" s="404"/>
      <c r="E69" s="404"/>
      <c r="F69" s="404"/>
      <c r="G69" s="404"/>
      <c r="H69" s="404"/>
      <c r="I69" s="404"/>
      <c r="J69" s="404"/>
      <c r="K69" s="404"/>
      <c r="L69" s="404"/>
      <c r="M69" s="404"/>
      <c r="N69" s="404"/>
      <c r="O69" s="404"/>
      <c r="P69" s="404"/>
      <c r="Q69" s="404"/>
      <c r="R69" s="404"/>
      <c r="S69" s="404"/>
      <c r="T69" s="404"/>
      <c r="U69" s="404"/>
      <c r="V69" s="404"/>
      <c r="W69" s="404"/>
      <c r="X69" s="404"/>
      <c r="Y69" s="404"/>
      <c r="Z69" s="404"/>
      <c r="AA69" s="404"/>
      <c r="AB69" s="404"/>
      <c r="AC69" s="404"/>
      <c r="AD69" s="404"/>
      <c r="AE69" s="405"/>
      <c r="AF69" s="151"/>
      <c r="AG69" s="151"/>
      <c r="AH69" s="148"/>
      <c r="AI69" s="148"/>
      <c r="AJ69" s="148"/>
      <c r="AN69" s="126"/>
      <c r="AO69" s="126"/>
      <c r="AP69" s="126"/>
      <c r="AQ69" s="126"/>
      <c r="AX69" s="113"/>
      <c r="BM69" s="5"/>
      <c r="BN69" s="5"/>
    </row>
    <row r="70" spans="2:66" ht="15.65">
      <c r="B70" s="153">
        <v>43787</v>
      </c>
      <c r="C70" s="403" t="s">
        <v>142</v>
      </c>
      <c r="D70" s="404"/>
      <c r="E70" s="404"/>
      <c r="F70" s="404"/>
      <c r="G70" s="404"/>
      <c r="H70" s="404"/>
      <c r="I70" s="404"/>
      <c r="J70" s="404"/>
      <c r="K70" s="404"/>
      <c r="L70" s="404"/>
      <c r="M70" s="404"/>
      <c r="N70" s="404"/>
      <c r="O70" s="404"/>
      <c r="P70" s="404"/>
      <c r="Q70" s="404"/>
      <c r="R70" s="404"/>
      <c r="S70" s="404"/>
      <c r="T70" s="404"/>
      <c r="U70" s="404"/>
      <c r="V70" s="404"/>
      <c r="W70" s="404"/>
      <c r="X70" s="404"/>
      <c r="Y70" s="404"/>
      <c r="Z70" s="404"/>
      <c r="AA70" s="404"/>
      <c r="AB70" s="404"/>
      <c r="AC70" s="404"/>
      <c r="AD70" s="404"/>
      <c r="AE70" s="405"/>
      <c r="AF70" s="151"/>
      <c r="AG70" s="151"/>
      <c r="AH70" s="148"/>
      <c r="AI70" s="148"/>
      <c r="AJ70" s="148"/>
      <c r="AN70" s="126"/>
      <c r="AO70" s="126"/>
      <c r="AP70" s="126"/>
      <c r="AQ70" s="126"/>
      <c r="AX70" s="113"/>
      <c r="BM70" s="5"/>
      <c r="BN70" s="5"/>
    </row>
    <row r="71" spans="2:66" ht="15.65">
      <c r="B71" s="153">
        <v>43788</v>
      </c>
      <c r="C71" s="403" t="s">
        <v>142</v>
      </c>
      <c r="D71" s="404"/>
      <c r="E71" s="404"/>
      <c r="F71" s="404"/>
      <c r="G71" s="404"/>
      <c r="H71" s="404"/>
      <c r="I71" s="404"/>
      <c r="J71" s="404"/>
      <c r="K71" s="404"/>
      <c r="L71" s="404"/>
      <c r="M71" s="404"/>
      <c r="N71" s="404"/>
      <c r="O71" s="404"/>
      <c r="P71" s="404"/>
      <c r="Q71" s="404"/>
      <c r="R71" s="404"/>
      <c r="S71" s="404"/>
      <c r="T71" s="404"/>
      <c r="U71" s="404"/>
      <c r="V71" s="404"/>
      <c r="W71" s="404"/>
      <c r="X71" s="404"/>
      <c r="Y71" s="404"/>
      <c r="Z71" s="404"/>
      <c r="AA71" s="404"/>
      <c r="AB71" s="404"/>
      <c r="AC71" s="404"/>
      <c r="AD71" s="404"/>
      <c r="AE71" s="405"/>
      <c r="AF71" s="151"/>
      <c r="AG71" s="151"/>
      <c r="AH71" s="148"/>
      <c r="AI71" s="148"/>
      <c r="AJ71" s="148"/>
      <c r="AN71" s="126"/>
      <c r="AO71" s="126"/>
      <c r="AP71" s="126"/>
      <c r="AQ71" s="126"/>
      <c r="AX71" s="113"/>
      <c r="BM71" s="5"/>
      <c r="BN71" s="5"/>
    </row>
    <row r="72" spans="2:66" ht="15.65">
      <c r="B72" s="153">
        <v>43789</v>
      </c>
      <c r="C72" s="403" t="s">
        <v>142</v>
      </c>
      <c r="D72" s="404"/>
      <c r="E72" s="404"/>
      <c r="F72" s="404"/>
      <c r="G72" s="404"/>
      <c r="H72" s="404"/>
      <c r="I72" s="404"/>
      <c r="J72" s="404"/>
      <c r="K72" s="404"/>
      <c r="L72" s="404"/>
      <c r="M72" s="404"/>
      <c r="N72" s="404"/>
      <c r="O72" s="404"/>
      <c r="P72" s="404"/>
      <c r="Q72" s="404"/>
      <c r="R72" s="404"/>
      <c r="S72" s="404"/>
      <c r="T72" s="404"/>
      <c r="U72" s="404"/>
      <c r="V72" s="404"/>
      <c r="W72" s="404"/>
      <c r="X72" s="404"/>
      <c r="Y72" s="404"/>
      <c r="Z72" s="404"/>
      <c r="AA72" s="404"/>
      <c r="AB72" s="404"/>
      <c r="AC72" s="404"/>
      <c r="AD72" s="404"/>
      <c r="AE72" s="405"/>
      <c r="AF72" s="151"/>
      <c r="AG72" s="151"/>
      <c r="AH72" s="148"/>
      <c r="AI72" s="148"/>
      <c r="AJ72" s="148"/>
      <c r="AN72" s="126"/>
      <c r="AO72" s="126"/>
      <c r="AP72" s="126"/>
      <c r="AQ72" s="126"/>
      <c r="AX72" s="113"/>
      <c r="BM72" s="5"/>
      <c r="BN72" s="5"/>
    </row>
    <row r="73" spans="2:66" ht="15.65">
      <c r="B73" s="153">
        <v>43790</v>
      </c>
      <c r="C73" s="403" t="s">
        <v>142</v>
      </c>
      <c r="D73" s="404"/>
      <c r="E73" s="404"/>
      <c r="F73" s="404"/>
      <c r="G73" s="404"/>
      <c r="H73" s="404"/>
      <c r="I73" s="404"/>
      <c r="J73" s="404"/>
      <c r="K73" s="404"/>
      <c r="L73" s="404"/>
      <c r="M73" s="404"/>
      <c r="N73" s="404"/>
      <c r="O73" s="404"/>
      <c r="P73" s="404"/>
      <c r="Q73" s="404"/>
      <c r="R73" s="404"/>
      <c r="S73" s="404"/>
      <c r="T73" s="404"/>
      <c r="U73" s="404"/>
      <c r="V73" s="404"/>
      <c r="W73" s="404"/>
      <c r="X73" s="404"/>
      <c r="Y73" s="404"/>
      <c r="Z73" s="404"/>
      <c r="AA73" s="404"/>
      <c r="AB73" s="404"/>
      <c r="AC73" s="404"/>
      <c r="AD73" s="404"/>
      <c r="AE73" s="405"/>
      <c r="AF73" s="151"/>
      <c r="AG73" s="151"/>
      <c r="AH73" s="148"/>
      <c r="AI73" s="148"/>
      <c r="AJ73" s="148"/>
      <c r="AN73" s="126"/>
      <c r="AO73" s="126"/>
      <c r="AP73" s="126"/>
      <c r="AQ73" s="126"/>
      <c r="AX73" s="113"/>
      <c r="BM73" s="5"/>
      <c r="BN73" s="5"/>
    </row>
    <row r="74" spans="2:66" ht="15.65">
      <c r="B74" s="153">
        <v>43791</v>
      </c>
      <c r="C74" s="403" t="s">
        <v>142</v>
      </c>
      <c r="D74" s="404"/>
      <c r="E74" s="404"/>
      <c r="F74" s="404"/>
      <c r="G74" s="404"/>
      <c r="H74" s="404"/>
      <c r="I74" s="404"/>
      <c r="J74" s="404"/>
      <c r="K74" s="404"/>
      <c r="L74" s="404"/>
      <c r="M74" s="404"/>
      <c r="N74" s="404"/>
      <c r="O74" s="404"/>
      <c r="P74" s="404"/>
      <c r="Q74" s="404"/>
      <c r="R74" s="404"/>
      <c r="S74" s="404"/>
      <c r="T74" s="404"/>
      <c r="U74" s="404"/>
      <c r="V74" s="404"/>
      <c r="W74" s="404"/>
      <c r="X74" s="404"/>
      <c r="Y74" s="404"/>
      <c r="Z74" s="404"/>
      <c r="AA74" s="404"/>
      <c r="AB74" s="404"/>
      <c r="AC74" s="404"/>
      <c r="AD74" s="404"/>
      <c r="AE74" s="405"/>
      <c r="AF74" s="151"/>
      <c r="AG74" s="151"/>
      <c r="AH74" s="148"/>
      <c r="AI74" s="148"/>
      <c r="AJ74" s="148"/>
      <c r="AN74" s="126"/>
      <c r="AO74" s="126"/>
      <c r="AP74" s="126"/>
      <c r="AQ74" s="126"/>
      <c r="AX74" s="113"/>
      <c r="BM74" s="5"/>
      <c r="BN74" s="5"/>
    </row>
    <row r="75" spans="2:66" ht="15.65">
      <c r="B75" s="153">
        <v>43792</v>
      </c>
      <c r="C75" s="403" t="s">
        <v>142</v>
      </c>
      <c r="D75" s="404"/>
      <c r="E75" s="404"/>
      <c r="F75" s="404"/>
      <c r="G75" s="404"/>
      <c r="H75" s="404"/>
      <c r="I75" s="404"/>
      <c r="J75" s="404"/>
      <c r="K75" s="404"/>
      <c r="L75" s="404"/>
      <c r="M75" s="404"/>
      <c r="N75" s="404"/>
      <c r="O75" s="404"/>
      <c r="P75" s="404"/>
      <c r="Q75" s="404"/>
      <c r="R75" s="404"/>
      <c r="S75" s="404"/>
      <c r="T75" s="404"/>
      <c r="U75" s="404"/>
      <c r="V75" s="404"/>
      <c r="W75" s="404"/>
      <c r="X75" s="404"/>
      <c r="Y75" s="404"/>
      <c r="Z75" s="404"/>
      <c r="AA75" s="404"/>
      <c r="AB75" s="404"/>
      <c r="AC75" s="404"/>
      <c r="AD75" s="404"/>
      <c r="AE75" s="405"/>
      <c r="AF75" s="151"/>
      <c r="AG75" s="151"/>
      <c r="AH75" s="148"/>
      <c r="AI75" s="148"/>
      <c r="AJ75" s="148"/>
      <c r="AN75" s="126"/>
      <c r="AO75" s="126"/>
      <c r="AP75" s="126"/>
      <c r="AQ75" s="126"/>
      <c r="AX75" s="113"/>
      <c r="BM75" s="5"/>
      <c r="BN75" s="5"/>
    </row>
    <row r="76" spans="2:66" ht="15.65">
      <c r="B76" s="153">
        <v>43793</v>
      </c>
      <c r="C76" s="403" t="s">
        <v>142</v>
      </c>
      <c r="D76" s="404"/>
      <c r="E76" s="404"/>
      <c r="F76" s="404"/>
      <c r="G76" s="404"/>
      <c r="H76" s="404"/>
      <c r="I76" s="404"/>
      <c r="J76" s="404"/>
      <c r="K76" s="404"/>
      <c r="L76" s="404"/>
      <c r="M76" s="404"/>
      <c r="N76" s="404"/>
      <c r="O76" s="404"/>
      <c r="P76" s="404"/>
      <c r="Q76" s="404"/>
      <c r="R76" s="404"/>
      <c r="S76" s="404"/>
      <c r="T76" s="404"/>
      <c r="U76" s="404"/>
      <c r="V76" s="404"/>
      <c r="W76" s="404"/>
      <c r="X76" s="404"/>
      <c r="Y76" s="404"/>
      <c r="Z76" s="404"/>
      <c r="AA76" s="404"/>
      <c r="AB76" s="404"/>
      <c r="AC76" s="404"/>
      <c r="AD76" s="404"/>
      <c r="AE76" s="405"/>
      <c r="AF76" s="151"/>
      <c r="AG76" s="151"/>
      <c r="AH76" s="148"/>
      <c r="AI76" s="148"/>
      <c r="AJ76" s="148"/>
      <c r="AN76" s="126"/>
      <c r="AO76" s="126"/>
      <c r="AP76" s="126"/>
      <c r="AQ76" s="126"/>
      <c r="AX76" s="113"/>
      <c r="BM76" s="5"/>
      <c r="BN76" s="5"/>
    </row>
    <row r="77" spans="2:66" ht="15.65">
      <c r="B77" s="153">
        <v>43794</v>
      </c>
      <c r="C77" s="403" t="s">
        <v>142</v>
      </c>
      <c r="D77" s="404"/>
      <c r="E77" s="404"/>
      <c r="F77" s="404"/>
      <c r="G77" s="404"/>
      <c r="H77" s="404"/>
      <c r="I77" s="404"/>
      <c r="J77" s="404"/>
      <c r="K77" s="404"/>
      <c r="L77" s="404"/>
      <c r="M77" s="404"/>
      <c r="N77" s="404"/>
      <c r="O77" s="404"/>
      <c r="P77" s="404"/>
      <c r="Q77" s="404"/>
      <c r="R77" s="404"/>
      <c r="S77" s="404"/>
      <c r="T77" s="404"/>
      <c r="U77" s="404"/>
      <c r="V77" s="404"/>
      <c r="W77" s="404"/>
      <c r="X77" s="404"/>
      <c r="Y77" s="404"/>
      <c r="Z77" s="404"/>
      <c r="AA77" s="404"/>
      <c r="AB77" s="404"/>
      <c r="AC77" s="404"/>
      <c r="AD77" s="404"/>
      <c r="AE77" s="405"/>
      <c r="AF77" s="151"/>
      <c r="AG77" s="151"/>
      <c r="AH77" s="148"/>
      <c r="AI77" s="148"/>
      <c r="AJ77" s="148"/>
      <c r="AN77" s="126"/>
      <c r="AO77" s="126"/>
      <c r="AP77" s="126"/>
      <c r="AQ77" s="126"/>
      <c r="AX77" s="113"/>
      <c r="BM77" s="5"/>
      <c r="BN77" s="5"/>
    </row>
    <row r="78" spans="2:66" ht="15.65">
      <c r="B78" s="153">
        <v>43795</v>
      </c>
      <c r="C78" s="403" t="s">
        <v>142</v>
      </c>
      <c r="D78" s="404"/>
      <c r="E78" s="404"/>
      <c r="F78" s="404"/>
      <c r="G78" s="404"/>
      <c r="H78" s="404"/>
      <c r="I78" s="404"/>
      <c r="J78" s="404"/>
      <c r="K78" s="404"/>
      <c r="L78" s="404"/>
      <c r="M78" s="404"/>
      <c r="N78" s="404"/>
      <c r="O78" s="404"/>
      <c r="P78" s="404"/>
      <c r="Q78" s="404"/>
      <c r="R78" s="404"/>
      <c r="S78" s="404"/>
      <c r="T78" s="404"/>
      <c r="U78" s="404"/>
      <c r="V78" s="404"/>
      <c r="W78" s="404"/>
      <c r="X78" s="404"/>
      <c r="Y78" s="404"/>
      <c r="Z78" s="404"/>
      <c r="AA78" s="404"/>
      <c r="AB78" s="404"/>
      <c r="AC78" s="404"/>
      <c r="AD78" s="404"/>
      <c r="AE78" s="405"/>
      <c r="AF78" s="151"/>
      <c r="AG78" s="151"/>
      <c r="AH78" s="148"/>
      <c r="AI78" s="148"/>
      <c r="AJ78" s="148"/>
      <c r="AN78" s="126"/>
      <c r="AO78" s="126"/>
      <c r="AP78" s="126"/>
      <c r="AQ78" s="126"/>
      <c r="AX78" s="113"/>
      <c r="BM78" s="5"/>
      <c r="BN78" s="5"/>
    </row>
    <row r="79" spans="2:66" ht="15.65">
      <c r="B79" s="153">
        <v>43796</v>
      </c>
      <c r="C79" s="403" t="s">
        <v>142</v>
      </c>
      <c r="D79" s="404"/>
      <c r="E79" s="404"/>
      <c r="F79" s="404"/>
      <c r="G79" s="404"/>
      <c r="H79" s="404"/>
      <c r="I79" s="404"/>
      <c r="J79" s="404"/>
      <c r="K79" s="404"/>
      <c r="L79" s="404"/>
      <c r="M79" s="404"/>
      <c r="N79" s="404"/>
      <c r="O79" s="404"/>
      <c r="P79" s="404"/>
      <c r="Q79" s="404"/>
      <c r="R79" s="404"/>
      <c r="S79" s="404"/>
      <c r="T79" s="404"/>
      <c r="U79" s="404"/>
      <c r="V79" s="404"/>
      <c r="W79" s="404"/>
      <c r="X79" s="404"/>
      <c r="Y79" s="404"/>
      <c r="Z79" s="404"/>
      <c r="AA79" s="404"/>
      <c r="AB79" s="404"/>
      <c r="AC79" s="404"/>
      <c r="AD79" s="404"/>
      <c r="AE79" s="405"/>
      <c r="AF79" s="151"/>
      <c r="AG79" s="151"/>
      <c r="AH79" s="148"/>
      <c r="AI79" s="148"/>
      <c r="AJ79" s="148"/>
      <c r="AN79" s="126"/>
      <c r="AO79" s="126"/>
      <c r="AP79" s="126"/>
      <c r="AQ79" s="126"/>
      <c r="AX79" s="113"/>
      <c r="BM79" s="5"/>
      <c r="BN79" s="5"/>
    </row>
    <row r="80" spans="2:66" ht="15.65">
      <c r="B80" s="153">
        <v>43797</v>
      </c>
      <c r="C80" s="403" t="s">
        <v>142</v>
      </c>
      <c r="D80" s="404"/>
      <c r="E80" s="404"/>
      <c r="F80" s="404"/>
      <c r="G80" s="404"/>
      <c r="H80" s="404"/>
      <c r="I80" s="404"/>
      <c r="J80" s="404"/>
      <c r="K80" s="404"/>
      <c r="L80" s="404"/>
      <c r="M80" s="404"/>
      <c r="N80" s="404"/>
      <c r="O80" s="404"/>
      <c r="P80" s="404"/>
      <c r="Q80" s="404"/>
      <c r="R80" s="404"/>
      <c r="S80" s="404"/>
      <c r="T80" s="404"/>
      <c r="U80" s="404"/>
      <c r="V80" s="404"/>
      <c r="W80" s="404"/>
      <c r="X80" s="404"/>
      <c r="Y80" s="404"/>
      <c r="Z80" s="404"/>
      <c r="AA80" s="404"/>
      <c r="AB80" s="404"/>
      <c r="AC80" s="404"/>
      <c r="AD80" s="404"/>
      <c r="AE80" s="405"/>
      <c r="AF80" s="151"/>
      <c r="AG80" s="151"/>
      <c r="AH80" s="148"/>
      <c r="AI80" s="148"/>
      <c r="AJ80" s="148"/>
      <c r="AN80" s="126"/>
      <c r="AO80" s="126"/>
      <c r="AP80" s="126"/>
      <c r="AQ80" s="126"/>
      <c r="AX80" s="113"/>
      <c r="BM80" s="5"/>
      <c r="BN80" s="5"/>
    </row>
    <row r="81" spans="2:66" ht="15.65">
      <c r="B81" s="153">
        <v>43798</v>
      </c>
      <c r="C81" s="403" t="s">
        <v>142</v>
      </c>
      <c r="D81" s="404"/>
      <c r="E81" s="404"/>
      <c r="F81" s="404"/>
      <c r="G81" s="404"/>
      <c r="H81" s="404"/>
      <c r="I81" s="404"/>
      <c r="J81" s="404"/>
      <c r="K81" s="404"/>
      <c r="L81" s="404"/>
      <c r="M81" s="404"/>
      <c r="N81" s="404"/>
      <c r="O81" s="404"/>
      <c r="P81" s="404"/>
      <c r="Q81" s="404"/>
      <c r="R81" s="404"/>
      <c r="S81" s="404"/>
      <c r="T81" s="404"/>
      <c r="U81" s="404"/>
      <c r="V81" s="404"/>
      <c r="W81" s="404"/>
      <c r="X81" s="404"/>
      <c r="Y81" s="404"/>
      <c r="Z81" s="404"/>
      <c r="AA81" s="404"/>
      <c r="AB81" s="404"/>
      <c r="AC81" s="404"/>
      <c r="AD81" s="404"/>
      <c r="AE81" s="405"/>
      <c r="AF81" s="151"/>
      <c r="AG81" s="151"/>
      <c r="AH81" s="148"/>
      <c r="AI81" s="148"/>
      <c r="AJ81" s="148"/>
      <c r="AN81" s="126"/>
      <c r="AO81" s="126"/>
      <c r="AP81" s="126"/>
      <c r="AQ81" s="126"/>
      <c r="AX81" s="113"/>
      <c r="BM81" s="5"/>
      <c r="BN81" s="5"/>
    </row>
    <row r="82" spans="2:66" ht="15.65">
      <c r="B82" s="153">
        <v>43799</v>
      </c>
      <c r="C82" s="403" t="s">
        <v>142</v>
      </c>
      <c r="D82" s="404"/>
      <c r="E82" s="404"/>
      <c r="F82" s="404"/>
      <c r="G82" s="404"/>
      <c r="H82" s="404"/>
      <c r="I82" s="404"/>
      <c r="J82" s="404"/>
      <c r="K82" s="404"/>
      <c r="L82" s="404"/>
      <c r="M82" s="404"/>
      <c r="N82" s="404"/>
      <c r="O82" s="404"/>
      <c r="P82" s="404"/>
      <c r="Q82" s="404"/>
      <c r="R82" s="404"/>
      <c r="S82" s="404"/>
      <c r="T82" s="404"/>
      <c r="U82" s="404"/>
      <c r="V82" s="404"/>
      <c r="W82" s="404"/>
      <c r="X82" s="404"/>
      <c r="Y82" s="404"/>
      <c r="Z82" s="404"/>
      <c r="AA82" s="404"/>
      <c r="AB82" s="404"/>
      <c r="AC82" s="404"/>
      <c r="AD82" s="404"/>
      <c r="AE82" s="405"/>
      <c r="AF82" s="151"/>
      <c r="AG82" s="151"/>
      <c r="AH82" s="148"/>
      <c r="AI82" s="148"/>
      <c r="AJ82" s="148"/>
      <c r="AN82" s="126"/>
      <c r="AO82" s="126"/>
      <c r="AP82" s="126"/>
      <c r="AQ82" s="126"/>
      <c r="AX82" s="113"/>
      <c r="BM82" s="5"/>
      <c r="BN82" s="5"/>
    </row>
    <row r="96" spans="2:66">
      <c r="N96">
        <f>4/60</f>
        <v>6.6666666666666666E-2</v>
      </c>
      <c r="S96">
        <f>49/60</f>
        <v>0.81666666666666665</v>
      </c>
      <c r="U96">
        <f>18/60</f>
        <v>0.3</v>
      </c>
    </row>
    <row r="98" spans="14:19">
      <c r="N98">
        <f>49/60</f>
        <v>0.81666666666666665</v>
      </c>
      <c r="S98">
        <f>32/60</f>
        <v>0.53333333333333333</v>
      </c>
    </row>
    <row r="100" spans="14:19">
      <c r="S100">
        <f>17/60</f>
        <v>0.28333333333333333</v>
      </c>
    </row>
    <row r="101" spans="14:19">
      <c r="N101">
        <f>15/60</f>
        <v>0.25</v>
      </c>
    </row>
    <row r="102" spans="14:19">
      <c r="S102">
        <f>11/60</f>
        <v>0.18333333333333332</v>
      </c>
    </row>
    <row r="104" spans="14:19">
      <c r="N104">
        <f>56/60</f>
        <v>0.93333333333333335</v>
      </c>
    </row>
  </sheetData>
  <mergeCells count="104">
    <mergeCell ref="C81:AE81"/>
    <mergeCell ref="C82:AE82"/>
    <mergeCell ref="C75:AE75"/>
    <mergeCell ref="C76:AE76"/>
    <mergeCell ref="C77:AE77"/>
    <mergeCell ref="C78:AE78"/>
    <mergeCell ref="C79:AE79"/>
    <mergeCell ref="C80:AE80"/>
    <mergeCell ref="C69:AE69"/>
    <mergeCell ref="C70:AE70"/>
    <mergeCell ref="C71:AE71"/>
    <mergeCell ref="C72:AE72"/>
    <mergeCell ref="C73:AE73"/>
    <mergeCell ref="C74:AE74"/>
    <mergeCell ref="C63:AE63"/>
    <mergeCell ref="C64:AE64"/>
    <mergeCell ref="C65:AE65"/>
    <mergeCell ref="C66:AE66"/>
    <mergeCell ref="C67:AE67"/>
    <mergeCell ref="C68:AE68"/>
    <mergeCell ref="C57:AE57"/>
    <mergeCell ref="C58:AE58"/>
    <mergeCell ref="C59:AE59"/>
    <mergeCell ref="C60:AE60"/>
    <mergeCell ref="C61:AE61"/>
    <mergeCell ref="C62:AE62"/>
    <mergeCell ref="P44:Q44"/>
    <mergeCell ref="C52:AE52"/>
    <mergeCell ref="C53:AE53"/>
    <mergeCell ref="C54:AE54"/>
    <mergeCell ref="C55:AE55"/>
    <mergeCell ref="C56:AE56"/>
    <mergeCell ref="A34:A40"/>
    <mergeCell ref="F44:G44"/>
    <mergeCell ref="H44:I44"/>
    <mergeCell ref="J44:K44"/>
    <mergeCell ref="L44:M44"/>
    <mergeCell ref="N44:O44"/>
    <mergeCell ref="BL4:BL5"/>
    <mergeCell ref="A6:A12"/>
    <mergeCell ref="A13:A19"/>
    <mergeCell ref="A20:A26"/>
    <mergeCell ref="A27:A33"/>
    <mergeCell ref="BJ3:BJ5"/>
    <mergeCell ref="BK3:BK5"/>
    <mergeCell ref="BM3:BM5"/>
    <mergeCell ref="AQ3:AQ5"/>
    <mergeCell ref="AR3:AR5"/>
    <mergeCell ref="AS3:AS5"/>
    <mergeCell ref="AJ3:AJ5"/>
    <mergeCell ref="AK3:AK5"/>
    <mergeCell ref="AL3:AL5"/>
    <mergeCell ref="AD3:AD5"/>
    <mergeCell ref="AE3:AE5"/>
    <mergeCell ref="AF3:AF5"/>
    <mergeCell ref="AG3:AG5"/>
    <mergeCell ref="AH3:AH5"/>
    <mergeCell ref="AI3:AI5"/>
    <mergeCell ref="BN3:BN5"/>
    <mergeCell ref="BO3:BO5"/>
    <mergeCell ref="H4:I4"/>
    <mergeCell ref="J4:K4"/>
    <mergeCell ref="L4:M4"/>
    <mergeCell ref="N4:O4"/>
    <mergeCell ref="BE4:BE5"/>
    <mergeCell ref="BA3:BA5"/>
    <mergeCell ref="BB3:BB5"/>
    <mergeCell ref="BC3:BC5"/>
    <mergeCell ref="BD3:BD5"/>
    <mergeCell ref="BF4:BF5"/>
    <mergeCell ref="BG4:BG5"/>
    <mergeCell ref="BH4:BH5"/>
    <mergeCell ref="AT3:AT5"/>
    <mergeCell ref="AU3:AU5"/>
    <mergeCell ref="AV3:AV5"/>
    <mergeCell ref="AW3:AW5"/>
    <mergeCell ref="AY3:AY5"/>
    <mergeCell ref="AZ3:AZ5"/>
    <mergeCell ref="AM3:AM5"/>
    <mergeCell ref="AN3:AN5"/>
    <mergeCell ref="AO3:AO5"/>
    <mergeCell ref="BI4:BI5"/>
    <mergeCell ref="B1:Y1"/>
    <mergeCell ref="B2:AG2"/>
    <mergeCell ref="B3:B5"/>
    <mergeCell ref="C3:C5"/>
    <mergeCell ref="D3:D5"/>
    <mergeCell ref="E3:E5"/>
    <mergeCell ref="F3:G4"/>
    <mergeCell ref="H3:K3"/>
    <mergeCell ref="L3:O3"/>
    <mergeCell ref="P3:Q4"/>
    <mergeCell ref="X3:X5"/>
    <mergeCell ref="Y3:Y5"/>
    <mergeCell ref="Z3:Z5"/>
    <mergeCell ref="AA3:AA5"/>
    <mergeCell ref="AB3:AB5"/>
    <mergeCell ref="AC3:AC5"/>
    <mergeCell ref="R3:R5"/>
    <mergeCell ref="S3:S5"/>
    <mergeCell ref="T3:T5"/>
    <mergeCell ref="U3:U5"/>
    <mergeCell ref="V3:V5"/>
    <mergeCell ref="W3:W5"/>
  </mergeCells>
  <conditionalFormatting sqref="R13:T15 R16">
    <cfRule type="cellIs" dxfId="1" priority="1" stopIfTrue="1" operator="greaterThan">
      <formula>3768</formula>
    </cfRule>
  </conditionalFormatting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O105"/>
  <sheetViews>
    <sheetView workbookViewId="0">
      <pane xSplit="2" ySplit="5" topLeftCell="M21" activePane="bottomRight" state="frozen"/>
      <selection pane="topRight" activeCell="C1" sqref="C1"/>
      <selection pane="bottomLeft" activeCell="A6" sqref="A6"/>
      <selection pane="bottomRight" activeCell="AW42" sqref="AW42"/>
    </sheetView>
  </sheetViews>
  <sheetFormatPr defaultRowHeight="14.3"/>
  <cols>
    <col min="2" max="2" width="10.875" customWidth="1"/>
    <col min="38" max="38" width="9.625" bestFit="1" customWidth="1"/>
    <col min="39" max="39" width="9.25" bestFit="1" customWidth="1"/>
    <col min="40" max="40" width="10.75" bestFit="1" customWidth="1"/>
    <col min="65" max="65" width="9.625" bestFit="1" customWidth="1"/>
    <col min="67" max="67" width="10" customWidth="1"/>
  </cols>
  <sheetData>
    <row r="1" spans="1:67" ht="18.350000000000001">
      <c r="B1" s="479" t="s">
        <v>0</v>
      </c>
      <c r="C1" s="479"/>
      <c r="D1" s="479"/>
      <c r="E1" s="479"/>
      <c r="F1" s="479"/>
      <c r="G1" s="479"/>
      <c r="H1" s="479"/>
      <c r="I1" s="479"/>
      <c r="J1" s="479"/>
      <c r="K1" s="479"/>
      <c r="L1" s="479"/>
      <c r="M1" s="479"/>
      <c r="N1" s="479"/>
      <c r="O1" s="479"/>
      <c r="P1" s="479"/>
      <c r="Q1" s="479"/>
      <c r="R1" s="479"/>
      <c r="S1" s="479"/>
      <c r="T1" s="479"/>
      <c r="U1" s="479"/>
      <c r="V1" s="479"/>
      <c r="W1" s="479"/>
      <c r="X1" s="479"/>
      <c r="Y1" s="479"/>
      <c r="Z1" s="1"/>
      <c r="AA1" s="2"/>
      <c r="AB1" s="2"/>
      <c r="AC1" s="2"/>
      <c r="AD1" s="2"/>
      <c r="AE1" s="3"/>
      <c r="AF1" s="3"/>
      <c r="AG1" s="3"/>
      <c r="AH1" s="3"/>
      <c r="AI1" s="3"/>
      <c r="AJ1" s="3"/>
      <c r="AP1" s="4"/>
      <c r="AX1" s="4"/>
      <c r="BM1" s="5"/>
      <c r="BN1" s="5"/>
    </row>
    <row r="2" spans="1:67" ht="19.05" thickBot="1">
      <c r="B2" s="480">
        <v>43800</v>
      </c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480"/>
      <c r="R2" s="480"/>
      <c r="S2" s="480"/>
      <c r="T2" s="480"/>
      <c r="U2" s="480"/>
      <c r="V2" s="480"/>
      <c r="W2" s="480"/>
      <c r="X2" s="480"/>
      <c r="Y2" s="480"/>
      <c r="Z2" s="480"/>
      <c r="AA2" s="480"/>
      <c r="AB2" s="480"/>
      <c r="AC2" s="480"/>
      <c r="AD2" s="480"/>
      <c r="AE2" s="480"/>
      <c r="AF2" s="480"/>
      <c r="AG2" s="480"/>
      <c r="AH2" s="7"/>
      <c r="AI2" s="7"/>
      <c r="AJ2" s="7"/>
      <c r="AK2" s="8"/>
      <c r="AL2" s="8"/>
      <c r="AM2" s="8"/>
      <c r="AN2" s="8"/>
      <c r="AO2" s="8"/>
      <c r="AP2" s="9"/>
      <c r="AQ2" s="10"/>
      <c r="AR2" s="10"/>
      <c r="AS2" s="10"/>
      <c r="AT2" s="10"/>
      <c r="AU2" s="10"/>
      <c r="AV2" s="11"/>
      <c r="AW2" s="11"/>
      <c r="AX2" s="4"/>
      <c r="BM2" s="5"/>
      <c r="BN2" s="5"/>
    </row>
    <row r="3" spans="1:67" ht="30.75" customHeight="1" thickBot="1">
      <c r="A3" s="12"/>
      <c r="B3" s="481" t="s">
        <v>1</v>
      </c>
      <c r="C3" s="415" t="s">
        <v>2</v>
      </c>
      <c r="D3" s="484" t="s">
        <v>3</v>
      </c>
      <c r="E3" s="415" t="s">
        <v>129</v>
      </c>
      <c r="F3" s="487" t="s">
        <v>4</v>
      </c>
      <c r="G3" s="488"/>
      <c r="H3" s="491" t="s">
        <v>5</v>
      </c>
      <c r="I3" s="492"/>
      <c r="J3" s="492"/>
      <c r="K3" s="493"/>
      <c r="L3" s="491" t="s">
        <v>6</v>
      </c>
      <c r="M3" s="492"/>
      <c r="N3" s="492"/>
      <c r="O3" s="493"/>
      <c r="P3" s="435" t="s">
        <v>7</v>
      </c>
      <c r="Q3" s="436"/>
      <c r="R3" s="494" t="s">
        <v>8</v>
      </c>
      <c r="S3" s="439" t="s">
        <v>9</v>
      </c>
      <c r="T3" s="442" t="s">
        <v>10</v>
      </c>
      <c r="U3" s="406" t="s">
        <v>11</v>
      </c>
      <c r="V3" s="409" t="s">
        <v>12</v>
      </c>
      <c r="W3" s="412" t="s">
        <v>13</v>
      </c>
      <c r="X3" s="412" t="s">
        <v>14</v>
      </c>
      <c r="Y3" s="412" t="s">
        <v>15</v>
      </c>
      <c r="Z3" s="412" t="s">
        <v>16</v>
      </c>
      <c r="AA3" s="412" t="s">
        <v>17</v>
      </c>
      <c r="AB3" s="412" t="s">
        <v>18</v>
      </c>
      <c r="AC3" s="503" t="s">
        <v>19</v>
      </c>
      <c r="AD3" s="500" t="s">
        <v>20</v>
      </c>
      <c r="AE3" s="497" t="s">
        <v>21</v>
      </c>
      <c r="AF3" s="500" t="s">
        <v>22</v>
      </c>
      <c r="AG3" s="453" t="s">
        <v>23</v>
      </c>
      <c r="AH3" s="453" t="s">
        <v>24</v>
      </c>
      <c r="AI3" s="453" t="s">
        <v>25</v>
      </c>
      <c r="AJ3" s="432" t="s">
        <v>26</v>
      </c>
      <c r="AK3" s="429" t="s">
        <v>30</v>
      </c>
      <c r="AL3" s="429" t="s">
        <v>31</v>
      </c>
      <c r="AM3" s="432" t="s">
        <v>32</v>
      </c>
      <c r="AN3" s="459" t="s">
        <v>33</v>
      </c>
      <c r="AO3" s="445" t="s">
        <v>34</v>
      </c>
      <c r="AP3" s="13"/>
      <c r="AQ3" s="448" t="s">
        <v>35</v>
      </c>
      <c r="AR3" s="451" t="s">
        <v>36</v>
      </c>
      <c r="AS3" s="451" t="s">
        <v>37</v>
      </c>
      <c r="AT3" s="451" t="s">
        <v>38</v>
      </c>
      <c r="AU3" s="451" t="s">
        <v>39</v>
      </c>
      <c r="AV3" s="451" t="s">
        <v>40</v>
      </c>
      <c r="AW3" s="451" t="s">
        <v>41</v>
      </c>
      <c r="AX3" s="4"/>
      <c r="AY3" s="451" t="s">
        <v>42</v>
      </c>
      <c r="AZ3" s="451" t="s">
        <v>43</v>
      </c>
      <c r="BA3" s="451" t="s">
        <v>44</v>
      </c>
      <c r="BB3" s="451" t="s">
        <v>45</v>
      </c>
      <c r="BC3" s="451" t="s">
        <v>46</v>
      </c>
      <c r="BD3" s="451" t="s">
        <v>47</v>
      </c>
      <c r="BE3" s="14" t="s">
        <v>48</v>
      </c>
      <c r="BF3" s="14" t="s">
        <v>49</v>
      </c>
      <c r="BG3" s="14" t="s">
        <v>51</v>
      </c>
      <c r="BH3" s="388" t="s">
        <v>52</v>
      </c>
      <c r="BI3" s="14" t="s">
        <v>54</v>
      </c>
      <c r="BJ3" s="474" t="s">
        <v>56</v>
      </c>
      <c r="BK3" s="474" t="s">
        <v>57</v>
      </c>
      <c r="BL3" s="14" t="s">
        <v>60</v>
      </c>
      <c r="BM3" s="471" t="s">
        <v>58</v>
      </c>
      <c r="BN3" s="471" t="s">
        <v>59</v>
      </c>
      <c r="BO3" s="468" t="s">
        <v>64</v>
      </c>
    </row>
    <row r="4" spans="1:67" ht="15.8" customHeight="1" thickBot="1">
      <c r="A4" s="16"/>
      <c r="B4" s="482"/>
      <c r="C4" s="416"/>
      <c r="D4" s="485"/>
      <c r="E4" s="416"/>
      <c r="F4" s="489"/>
      <c r="G4" s="490"/>
      <c r="H4" s="491" t="s">
        <v>65</v>
      </c>
      <c r="I4" s="506"/>
      <c r="J4" s="507" t="s">
        <v>66</v>
      </c>
      <c r="K4" s="493"/>
      <c r="L4" s="491" t="s">
        <v>65</v>
      </c>
      <c r="M4" s="506"/>
      <c r="N4" s="507" t="s">
        <v>66</v>
      </c>
      <c r="O4" s="493"/>
      <c r="P4" s="437"/>
      <c r="Q4" s="438"/>
      <c r="R4" s="495"/>
      <c r="S4" s="440"/>
      <c r="T4" s="443"/>
      <c r="U4" s="407"/>
      <c r="V4" s="410"/>
      <c r="W4" s="413"/>
      <c r="X4" s="413"/>
      <c r="Y4" s="413"/>
      <c r="Z4" s="413"/>
      <c r="AA4" s="413"/>
      <c r="AB4" s="413"/>
      <c r="AC4" s="504"/>
      <c r="AD4" s="501"/>
      <c r="AE4" s="498"/>
      <c r="AF4" s="501"/>
      <c r="AG4" s="454"/>
      <c r="AH4" s="454"/>
      <c r="AI4" s="454"/>
      <c r="AJ4" s="433"/>
      <c r="AK4" s="430"/>
      <c r="AL4" s="430"/>
      <c r="AM4" s="433"/>
      <c r="AN4" s="460"/>
      <c r="AO4" s="446"/>
      <c r="AP4" s="13"/>
      <c r="AQ4" s="449"/>
      <c r="AR4" s="413"/>
      <c r="AS4" s="413"/>
      <c r="AT4" s="413"/>
      <c r="AU4" s="413"/>
      <c r="AV4" s="413"/>
      <c r="AW4" s="413"/>
      <c r="AX4" s="4"/>
      <c r="AY4" s="413"/>
      <c r="AZ4" s="413"/>
      <c r="BA4" s="413"/>
      <c r="BB4" s="413"/>
      <c r="BC4" s="413"/>
      <c r="BD4" s="413"/>
      <c r="BE4" s="466" t="s">
        <v>67</v>
      </c>
      <c r="BF4" s="466" t="s">
        <v>67</v>
      </c>
      <c r="BG4" s="464" t="s">
        <v>69</v>
      </c>
      <c r="BH4" s="464" t="s">
        <v>69</v>
      </c>
      <c r="BI4" s="466" t="s">
        <v>72</v>
      </c>
      <c r="BJ4" s="475"/>
      <c r="BK4" s="475"/>
      <c r="BL4" s="466" t="s">
        <v>67</v>
      </c>
      <c r="BM4" s="472"/>
      <c r="BN4" s="472"/>
      <c r="BO4" s="469"/>
    </row>
    <row r="5" spans="1:67" ht="14.95" thickBot="1">
      <c r="A5" s="16"/>
      <c r="B5" s="483"/>
      <c r="C5" s="417"/>
      <c r="D5" s="486"/>
      <c r="E5" s="417"/>
      <c r="F5" s="18" t="s">
        <v>73</v>
      </c>
      <c r="G5" s="19" t="s">
        <v>74</v>
      </c>
      <c r="H5" s="386" t="s">
        <v>75</v>
      </c>
      <c r="I5" s="21" t="s">
        <v>76</v>
      </c>
      <c r="J5" s="21" t="s">
        <v>75</v>
      </c>
      <c r="K5" s="387" t="s">
        <v>76</v>
      </c>
      <c r="L5" s="23" t="s">
        <v>75</v>
      </c>
      <c r="M5" s="21" t="s">
        <v>76</v>
      </c>
      <c r="N5" s="21" t="s">
        <v>75</v>
      </c>
      <c r="O5" s="19" t="s">
        <v>76</v>
      </c>
      <c r="P5" s="21" t="s">
        <v>75</v>
      </c>
      <c r="Q5" s="19" t="s">
        <v>76</v>
      </c>
      <c r="R5" s="496"/>
      <c r="S5" s="441"/>
      <c r="T5" s="444"/>
      <c r="U5" s="408"/>
      <c r="V5" s="411"/>
      <c r="W5" s="414"/>
      <c r="X5" s="414"/>
      <c r="Y5" s="414"/>
      <c r="Z5" s="414"/>
      <c r="AA5" s="414"/>
      <c r="AB5" s="414"/>
      <c r="AC5" s="505"/>
      <c r="AD5" s="502"/>
      <c r="AE5" s="499"/>
      <c r="AF5" s="502"/>
      <c r="AG5" s="455"/>
      <c r="AH5" s="455"/>
      <c r="AI5" s="455"/>
      <c r="AJ5" s="434"/>
      <c r="AK5" s="431"/>
      <c r="AL5" s="431"/>
      <c r="AM5" s="434"/>
      <c r="AN5" s="461"/>
      <c r="AO5" s="447"/>
      <c r="AP5" s="13"/>
      <c r="AQ5" s="450"/>
      <c r="AR5" s="452"/>
      <c r="AS5" s="452"/>
      <c r="AT5" s="452"/>
      <c r="AU5" s="452"/>
      <c r="AV5" s="452"/>
      <c r="AW5" s="452"/>
      <c r="AX5" s="4"/>
      <c r="AY5" s="452"/>
      <c r="AZ5" s="452"/>
      <c r="BA5" s="452"/>
      <c r="BB5" s="452"/>
      <c r="BC5" s="452"/>
      <c r="BD5" s="452"/>
      <c r="BE5" s="467"/>
      <c r="BF5" s="467"/>
      <c r="BG5" s="465"/>
      <c r="BH5" s="465"/>
      <c r="BI5" s="467"/>
      <c r="BJ5" s="476"/>
      <c r="BK5" s="476"/>
      <c r="BL5" s="467"/>
      <c r="BM5" s="473"/>
      <c r="BN5" s="473"/>
      <c r="BO5" s="470"/>
    </row>
    <row r="6" spans="1:67" ht="14.95" customHeight="1">
      <c r="A6" s="509" t="s">
        <v>321</v>
      </c>
      <c r="B6" s="245">
        <v>43795</v>
      </c>
      <c r="C6" s="226">
        <v>66.400000000000006</v>
      </c>
      <c r="D6" s="227">
        <v>0.59499999999999997</v>
      </c>
      <c r="E6" s="228">
        <v>59.5</v>
      </c>
      <c r="F6" s="229">
        <v>76</v>
      </c>
      <c r="G6" s="229">
        <v>59</v>
      </c>
      <c r="H6" s="246">
        <v>0</v>
      </c>
      <c r="I6" s="246">
        <v>0</v>
      </c>
      <c r="J6" s="246">
        <v>0</v>
      </c>
      <c r="K6" s="246">
        <v>0</v>
      </c>
      <c r="L6" s="247">
        <v>24</v>
      </c>
      <c r="M6" s="247">
        <v>0</v>
      </c>
      <c r="N6" s="247">
        <v>24</v>
      </c>
      <c r="O6" s="247">
        <v>0</v>
      </c>
      <c r="P6" s="247">
        <v>0</v>
      </c>
      <c r="Q6" s="247">
        <v>0</v>
      </c>
      <c r="R6" s="247">
        <v>3699</v>
      </c>
      <c r="S6" s="232">
        <v>3682</v>
      </c>
      <c r="T6" s="232">
        <v>0</v>
      </c>
      <c r="U6" s="233">
        <v>0</v>
      </c>
      <c r="V6" s="233">
        <v>0</v>
      </c>
      <c r="W6" s="246">
        <v>42</v>
      </c>
      <c r="X6" s="246">
        <v>0</v>
      </c>
      <c r="Y6" s="246">
        <v>42</v>
      </c>
      <c r="Z6" s="246">
        <v>0</v>
      </c>
      <c r="AA6" s="246">
        <v>60</v>
      </c>
      <c r="AB6" s="229">
        <v>0</v>
      </c>
      <c r="AC6" s="229">
        <f>(V6-U6)+AW6</f>
        <v>4</v>
      </c>
      <c r="AD6" s="235">
        <f t="shared" ref="AD6:AD12" si="0">U6-T6</f>
        <v>0</v>
      </c>
      <c r="AE6" s="229">
        <v>0</v>
      </c>
      <c r="AF6" s="236" t="str">
        <f>IF(AE6&gt;0, V6/(AE6*24),"no data")</f>
        <v>no data</v>
      </c>
      <c r="AG6" s="237">
        <f>IF(R6&gt;0,R6/24,"no data")</f>
        <v>154.125</v>
      </c>
      <c r="AH6" s="236" t="str">
        <f>IF(U6&gt;0,(U6/R6),"no data")</f>
        <v>no data</v>
      </c>
      <c r="AI6" s="238">
        <f>(1440-((W6*X6)+(Y6*Z6)+(AA6*AB6))/(W6+Y6+AA6))/1440</f>
        <v>1</v>
      </c>
      <c r="AJ6" s="239" t="str">
        <f t="shared" ref="AJ6:AJ40" si="1">IF(U6&gt;0,(1440-((X6*W6+AQ6*AR6)+(Z6*Y6+AS6*AT6)+(AA6*AB6+AU6*AV6))/(W6+Y6+AA6))/1440,"no data")</f>
        <v>no data</v>
      </c>
      <c r="AK6" s="216">
        <v>0</v>
      </c>
      <c r="AL6" s="269">
        <v>0</v>
      </c>
      <c r="AM6" s="228">
        <f t="shared" ref="AM6:AM41" si="2">AK6*AL6</f>
        <v>0</v>
      </c>
      <c r="AN6" s="269" t="str">
        <f>IF(U6&gt;0,((((#REF!*#REF!)+(AK6*AL6))/(U6*1000))*1000000),"no data")</f>
        <v>no data</v>
      </c>
      <c r="AO6" s="270">
        <f>S6/24</f>
        <v>153.41666666666666</v>
      </c>
      <c r="AP6" s="13"/>
      <c r="AQ6" s="229">
        <v>0</v>
      </c>
      <c r="AR6" s="248">
        <v>0</v>
      </c>
      <c r="AS6" s="248">
        <v>0</v>
      </c>
      <c r="AT6" s="229">
        <v>0</v>
      </c>
      <c r="AU6" s="248">
        <v>0</v>
      </c>
      <c r="AV6" s="229">
        <v>0</v>
      </c>
      <c r="AW6" s="229">
        <v>4</v>
      </c>
      <c r="AX6" s="4"/>
      <c r="AY6" s="41">
        <v>0</v>
      </c>
      <c r="AZ6" s="41">
        <v>0</v>
      </c>
      <c r="BA6" s="41">
        <v>0</v>
      </c>
      <c r="BB6" s="41">
        <f t="shared" ref="BB6:BB17" si="3">AZ6-AY6</f>
        <v>0</v>
      </c>
      <c r="BC6" s="41" t="str">
        <f t="shared" ref="BC6:BC43" si="4">AN6</f>
        <v>no data</v>
      </c>
      <c r="BD6" s="60">
        <f t="shared" ref="BD6:BD40" si="5">BA6/24</f>
        <v>0</v>
      </c>
      <c r="BE6" s="249">
        <v>0</v>
      </c>
      <c r="BF6" s="250">
        <v>0</v>
      </c>
      <c r="BG6" s="252">
        <v>0</v>
      </c>
      <c r="BH6" s="252">
        <v>0</v>
      </c>
      <c r="BI6" s="66">
        <v>50</v>
      </c>
      <c r="BJ6" s="252">
        <v>0</v>
      </c>
      <c r="BK6" s="251">
        <v>0</v>
      </c>
      <c r="BL6" s="54">
        <f t="shared" ref="BL6:BL34" si="6">SUM(BE6:BF6)</f>
        <v>0</v>
      </c>
      <c r="BM6" s="41">
        <v>0</v>
      </c>
      <c r="BN6" s="41">
        <v>0</v>
      </c>
      <c r="BO6" s="42">
        <v>0</v>
      </c>
    </row>
    <row r="7" spans="1:67">
      <c r="A7" s="509"/>
      <c r="B7" s="245">
        <v>43796</v>
      </c>
      <c r="C7" s="226">
        <v>64</v>
      </c>
      <c r="D7" s="227">
        <v>0.68</v>
      </c>
      <c r="E7" s="228">
        <v>60.4</v>
      </c>
      <c r="F7" s="229">
        <v>80</v>
      </c>
      <c r="G7" s="229">
        <v>55</v>
      </c>
      <c r="H7" s="246">
        <v>0</v>
      </c>
      <c r="I7" s="246">
        <v>0</v>
      </c>
      <c r="J7" s="246">
        <v>0</v>
      </c>
      <c r="K7" s="246">
        <v>0</v>
      </c>
      <c r="L7" s="247">
        <v>24</v>
      </c>
      <c r="M7" s="247">
        <v>0</v>
      </c>
      <c r="N7" s="247">
        <v>24</v>
      </c>
      <c r="O7" s="247">
        <v>0</v>
      </c>
      <c r="P7" s="247">
        <v>0</v>
      </c>
      <c r="Q7" s="247">
        <v>0</v>
      </c>
      <c r="R7" s="247">
        <v>3702</v>
      </c>
      <c r="S7" s="232">
        <v>3686</v>
      </c>
      <c r="T7" s="232">
        <v>0</v>
      </c>
      <c r="U7" s="233">
        <v>0</v>
      </c>
      <c r="V7" s="233">
        <v>0</v>
      </c>
      <c r="W7" s="246">
        <v>42</v>
      </c>
      <c r="X7" s="246">
        <v>0</v>
      </c>
      <c r="Y7" s="246">
        <v>42</v>
      </c>
      <c r="Z7" s="246">
        <v>0</v>
      </c>
      <c r="AA7" s="246">
        <v>60</v>
      </c>
      <c r="AB7" s="229">
        <v>0</v>
      </c>
      <c r="AC7" s="229">
        <f t="shared" ref="AC7:AC36" si="7">(V7-U7)+AW7</f>
        <v>5</v>
      </c>
      <c r="AD7" s="235">
        <f t="shared" si="0"/>
        <v>0</v>
      </c>
      <c r="AE7" s="229">
        <v>0</v>
      </c>
      <c r="AF7" s="236" t="str">
        <f>IF(AE7&gt;0, V7/(AE7*24),"no data")</f>
        <v>no data</v>
      </c>
      <c r="AG7" s="237">
        <f>IF(R7&gt;0,R7/24,"no data")</f>
        <v>154.25</v>
      </c>
      <c r="AH7" s="236" t="str">
        <f>IF(U7&gt;0,(U7/R7),"no data")</f>
        <v>no data</v>
      </c>
      <c r="AI7" s="238">
        <f>(1440-((W7*X7)+(Y7*Z7)+(AA7*AB7))/(W7+Y7+AA7))/1440</f>
        <v>1</v>
      </c>
      <c r="AJ7" s="239" t="str">
        <f t="shared" si="1"/>
        <v>no data</v>
      </c>
      <c r="AK7" s="216">
        <v>0</v>
      </c>
      <c r="AL7" s="269">
        <v>0</v>
      </c>
      <c r="AM7" s="228">
        <f t="shared" si="2"/>
        <v>0</v>
      </c>
      <c r="AN7" s="269" t="str">
        <f>IF(U7&gt;0,((((#REF!*#REF!)+(AK7*AL7))/(U7*1000))*1000000),"no data")</f>
        <v>no data</v>
      </c>
      <c r="AO7" s="270">
        <f>S7/24</f>
        <v>153.58333333333334</v>
      </c>
      <c r="AP7" s="13"/>
      <c r="AQ7" s="229">
        <v>0</v>
      </c>
      <c r="AR7" s="248">
        <v>0</v>
      </c>
      <c r="AS7" s="248">
        <v>0</v>
      </c>
      <c r="AT7" s="229">
        <v>0</v>
      </c>
      <c r="AU7" s="248">
        <v>0</v>
      </c>
      <c r="AV7" s="229">
        <v>0</v>
      </c>
      <c r="AW7" s="229">
        <v>5</v>
      </c>
      <c r="AX7" s="4"/>
      <c r="AY7" s="41">
        <v>0</v>
      </c>
      <c r="AZ7" s="41">
        <v>0</v>
      </c>
      <c r="BA7" s="41">
        <v>0</v>
      </c>
      <c r="BB7" s="41">
        <f t="shared" si="3"/>
        <v>0</v>
      </c>
      <c r="BC7" s="41" t="str">
        <f t="shared" si="4"/>
        <v>no data</v>
      </c>
      <c r="BD7" s="60">
        <f t="shared" si="5"/>
        <v>0</v>
      </c>
      <c r="BE7" s="249">
        <v>0</v>
      </c>
      <c r="BF7" s="250">
        <v>0</v>
      </c>
      <c r="BG7" s="252">
        <v>0</v>
      </c>
      <c r="BH7" s="252">
        <v>0</v>
      </c>
      <c r="BI7" s="66">
        <v>50</v>
      </c>
      <c r="BJ7" s="252">
        <v>0</v>
      </c>
      <c r="BK7" s="251">
        <v>0</v>
      </c>
      <c r="BL7" s="54">
        <f t="shared" si="6"/>
        <v>0</v>
      </c>
      <c r="BM7" s="41">
        <v>0</v>
      </c>
      <c r="BN7" s="41">
        <v>0</v>
      </c>
      <c r="BO7" s="42">
        <v>0</v>
      </c>
    </row>
    <row r="8" spans="1:67">
      <c r="A8" s="509"/>
      <c r="B8" s="245">
        <v>43797</v>
      </c>
      <c r="C8" s="226">
        <v>64</v>
      </c>
      <c r="D8" s="227">
        <v>0.7</v>
      </c>
      <c r="E8" s="228">
        <v>61.1</v>
      </c>
      <c r="F8" s="229">
        <v>76</v>
      </c>
      <c r="G8" s="229">
        <v>46</v>
      </c>
      <c r="H8" s="246">
        <v>0</v>
      </c>
      <c r="I8" s="246">
        <v>0</v>
      </c>
      <c r="J8" s="246">
        <v>0</v>
      </c>
      <c r="K8" s="246">
        <v>0</v>
      </c>
      <c r="L8" s="247">
        <v>24</v>
      </c>
      <c r="M8" s="247">
        <v>0</v>
      </c>
      <c r="N8" s="247">
        <v>24</v>
      </c>
      <c r="O8" s="247">
        <v>0</v>
      </c>
      <c r="P8" s="247">
        <v>0</v>
      </c>
      <c r="Q8" s="247">
        <v>0</v>
      </c>
      <c r="R8" s="247">
        <v>3708</v>
      </c>
      <c r="S8" s="232">
        <v>3686</v>
      </c>
      <c r="T8" s="232">
        <v>0</v>
      </c>
      <c r="U8" s="233">
        <v>0</v>
      </c>
      <c r="V8" s="233">
        <v>0</v>
      </c>
      <c r="W8" s="246">
        <v>42</v>
      </c>
      <c r="X8" s="246">
        <v>0</v>
      </c>
      <c r="Y8" s="246">
        <v>42</v>
      </c>
      <c r="Z8" s="246">
        <v>0</v>
      </c>
      <c r="AA8" s="246">
        <v>60</v>
      </c>
      <c r="AB8" s="229">
        <v>0</v>
      </c>
      <c r="AC8" s="229">
        <f t="shared" si="7"/>
        <v>5</v>
      </c>
      <c r="AD8" s="235">
        <f t="shared" si="0"/>
        <v>0</v>
      </c>
      <c r="AE8" s="229">
        <v>0</v>
      </c>
      <c r="AF8" s="236" t="str">
        <f>IF(AE11&gt;0, V11/(AE11*24),"no data")</f>
        <v>no data</v>
      </c>
      <c r="AG8" s="237">
        <f>IF(R8&gt;0,R8/24,"no data")</f>
        <v>154.5</v>
      </c>
      <c r="AH8" s="236" t="str">
        <f>IF(U11&gt;0,(U11/R11),"no data")</f>
        <v>no data</v>
      </c>
      <c r="AI8" s="238">
        <f>(1440-((W8*X8)+(Y8*Z8)+(AA8*AB8))/(W8+Y8+AA8))/1440</f>
        <v>1</v>
      </c>
      <c r="AJ8" s="239" t="str">
        <f>IF(U11&gt;0,(1440-((X11*W11+AQ8*AR8)+(Z11*Y11+AS8*AT8)+(AA11*AB11+AU8*AV8))/(W11+Y11+AA11))/1440,"no data")</f>
        <v>no data</v>
      </c>
      <c r="AK8" s="214">
        <v>0</v>
      </c>
      <c r="AL8" s="295">
        <v>0</v>
      </c>
      <c r="AM8" s="228">
        <f t="shared" si="2"/>
        <v>0</v>
      </c>
      <c r="AN8" s="269" t="str">
        <f>IF(U11&gt;0,((((#REF!*#REF!)+(AK8*AL8))/(U11*1000))*1000000),"no data")</f>
        <v>no data</v>
      </c>
      <c r="AO8" s="270">
        <f>S8/24</f>
        <v>153.58333333333334</v>
      </c>
      <c r="AP8" s="13"/>
      <c r="AQ8" s="229">
        <v>0</v>
      </c>
      <c r="AR8" s="248">
        <v>0</v>
      </c>
      <c r="AS8" s="248">
        <v>0</v>
      </c>
      <c r="AT8" s="229">
        <v>0</v>
      </c>
      <c r="AU8" s="248">
        <v>0</v>
      </c>
      <c r="AV8" s="229">
        <v>0</v>
      </c>
      <c r="AW8" s="229">
        <v>5</v>
      </c>
      <c r="AX8" s="4"/>
      <c r="AY8" s="41">
        <v>0</v>
      </c>
      <c r="AZ8" s="41">
        <v>0</v>
      </c>
      <c r="BA8" s="41">
        <v>0</v>
      </c>
      <c r="BB8" s="41">
        <f t="shared" si="3"/>
        <v>0</v>
      </c>
      <c r="BC8" s="41" t="str">
        <f t="shared" si="4"/>
        <v>no data</v>
      </c>
      <c r="BD8" s="60">
        <f t="shared" si="5"/>
        <v>0</v>
      </c>
      <c r="BE8" s="249">
        <v>0</v>
      </c>
      <c r="BF8" s="250">
        <v>0</v>
      </c>
      <c r="BG8" s="252">
        <v>0</v>
      </c>
      <c r="BH8" s="252">
        <v>0</v>
      </c>
      <c r="BI8" s="66">
        <v>50</v>
      </c>
      <c r="BJ8" s="252">
        <v>0</v>
      </c>
      <c r="BK8" s="251">
        <v>0</v>
      </c>
      <c r="BL8" s="54">
        <f t="shared" si="6"/>
        <v>0</v>
      </c>
      <c r="BM8" s="41">
        <v>0</v>
      </c>
      <c r="BN8" s="41">
        <v>0</v>
      </c>
      <c r="BO8" s="42">
        <v>0</v>
      </c>
    </row>
    <row r="9" spans="1:67">
      <c r="A9" s="509"/>
      <c r="B9" s="245">
        <v>43798</v>
      </c>
      <c r="C9" s="226">
        <v>62.3</v>
      </c>
      <c r="D9" s="227">
        <v>0.64500000000000002</v>
      </c>
      <c r="E9" s="228">
        <v>57.7</v>
      </c>
      <c r="F9" s="229">
        <v>79</v>
      </c>
      <c r="G9" s="229">
        <v>53</v>
      </c>
      <c r="H9" s="246">
        <v>0</v>
      </c>
      <c r="I9" s="246">
        <v>0</v>
      </c>
      <c r="J9" s="246">
        <v>0</v>
      </c>
      <c r="K9" s="246">
        <v>0</v>
      </c>
      <c r="L9" s="247">
        <v>24</v>
      </c>
      <c r="M9" s="247">
        <v>0</v>
      </c>
      <c r="N9" s="247">
        <v>24</v>
      </c>
      <c r="O9" s="247">
        <v>0</v>
      </c>
      <c r="P9" s="247">
        <v>0</v>
      </c>
      <c r="Q9" s="247">
        <v>0</v>
      </c>
      <c r="R9" s="247">
        <v>3707</v>
      </c>
      <c r="S9" s="232">
        <v>3689</v>
      </c>
      <c r="T9" s="232">
        <v>0</v>
      </c>
      <c r="U9" s="233">
        <v>0</v>
      </c>
      <c r="V9" s="233">
        <v>0</v>
      </c>
      <c r="W9" s="246">
        <v>42</v>
      </c>
      <c r="X9" s="246">
        <v>0</v>
      </c>
      <c r="Y9" s="246">
        <v>42</v>
      </c>
      <c r="Z9" s="246">
        <v>0</v>
      </c>
      <c r="AA9" s="246">
        <v>60</v>
      </c>
      <c r="AB9" s="229">
        <v>0</v>
      </c>
      <c r="AC9" s="229">
        <f t="shared" si="7"/>
        <v>5</v>
      </c>
      <c r="AD9" s="235">
        <f t="shared" si="0"/>
        <v>0</v>
      </c>
      <c r="AE9" s="229">
        <v>0</v>
      </c>
      <c r="AF9" s="236" t="str">
        <f t="shared" ref="AF9:AF40" si="8">IF(AE9&gt;0, V9/(AE9*24),"no data")</f>
        <v>no data</v>
      </c>
      <c r="AG9" s="237">
        <f t="shared" ref="AG9:AG40" si="9">IF(R9&gt;0,R9/24,"no data")</f>
        <v>154.45833333333334</v>
      </c>
      <c r="AH9" s="236" t="str">
        <f t="shared" ref="AH9:AH40" si="10">IF(U9&gt;0,(U9/R9),"no data")</f>
        <v>no data</v>
      </c>
      <c r="AI9" s="238">
        <f t="shared" ref="AI9:AI40" si="11">(1440-((W9*X9)+(Y9*Z9)+(AA9*AB9))/(W9+Y9+AA9))/1440</f>
        <v>1</v>
      </c>
      <c r="AJ9" s="239" t="str">
        <f t="shared" si="1"/>
        <v>no data</v>
      </c>
      <c r="AK9" s="214">
        <v>0</v>
      </c>
      <c r="AL9" s="295">
        <v>0</v>
      </c>
      <c r="AM9" s="228">
        <f t="shared" si="2"/>
        <v>0</v>
      </c>
      <c r="AN9" s="269" t="str">
        <f>IF(U9&gt;0,((((#REF!*#REF!)+(AK9*AL9))/(U9*1000))*1000000),"no data")</f>
        <v>no data</v>
      </c>
      <c r="AO9" s="270">
        <f>S9/24</f>
        <v>153.70833333333334</v>
      </c>
      <c r="AP9" s="13"/>
      <c r="AQ9" s="229">
        <v>0</v>
      </c>
      <c r="AR9" s="248">
        <v>0</v>
      </c>
      <c r="AS9" s="248">
        <v>0</v>
      </c>
      <c r="AT9" s="229">
        <v>0</v>
      </c>
      <c r="AU9" s="248">
        <v>0</v>
      </c>
      <c r="AV9" s="229">
        <v>0</v>
      </c>
      <c r="AW9" s="229">
        <v>5</v>
      </c>
      <c r="AX9" s="4"/>
      <c r="AY9" s="41">
        <v>0</v>
      </c>
      <c r="AZ9" s="41">
        <v>0</v>
      </c>
      <c r="BA9" s="41">
        <v>0</v>
      </c>
      <c r="BB9" s="41">
        <f t="shared" si="3"/>
        <v>0</v>
      </c>
      <c r="BC9" s="41" t="str">
        <f t="shared" si="4"/>
        <v>no data</v>
      </c>
      <c r="BD9" s="60">
        <f t="shared" si="5"/>
        <v>0</v>
      </c>
      <c r="BE9" s="249">
        <v>0</v>
      </c>
      <c r="BF9" s="250">
        <v>0</v>
      </c>
      <c r="BG9" s="252">
        <v>0</v>
      </c>
      <c r="BH9" s="252">
        <v>0</v>
      </c>
      <c r="BI9" s="66">
        <v>50</v>
      </c>
      <c r="BJ9" s="252">
        <v>0</v>
      </c>
      <c r="BK9" s="251">
        <v>0</v>
      </c>
      <c r="BL9" s="54">
        <f t="shared" si="6"/>
        <v>0</v>
      </c>
      <c r="BM9" s="41">
        <v>0</v>
      </c>
      <c r="BN9" s="41">
        <v>0</v>
      </c>
      <c r="BO9" s="42">
        <v>0</v>
      </c>
    </row>
    <row r="10" spans="1:67">
      <c r="A10" s="509"/>
      <c r="B10" s="245">
        <v>43799</v>
      </c>
      <c r="C10" s="226">
        <v>62.2</v>
      </c>
      <c r="D10" s="227">
        <v>0.55000000000000004</v>
      </c>
      <c r="E10" s="228">
        <v>54</v>
      </c>
      <c r="F10" s="229">
        <v>84</v>
      </c>
      <c r="G10" s="229">
        <v>52</v>
      </c>
      <c r="H10" s="246">
        <v>0</v>
      </c>
      <c r="I10" s="246">
        <v>0</v>
      </c>
      <c r="J10" s="246">
        <v>0</v>
      </c>
      <c r="K10" s="246">
        <v>0</v>
      </c>
      <c r="L10" s="247">
        <v>24</v>
      </c>
      <c r="M10" s="247">
        <v>0</v>
      </c>
      <c r="N10" s="247">
        <v>24</v>
      </c>
      <c r="O10" s="247">
        <v>0</v>
      </c>
      <c r="P10" s="247">
        <v>0</v>
      </c>
      <c r="Q10" s="247">
        <v>0</v>
      </c>
      <c r="R10" s="247">
        <v>3702</v>
      </c>
      <c r="S10" s="232">
        <v>3696</v>
      </c>
      <c r="T10" s="232">
        <v>0</v>
      </c>
      <c r="U10" s="233">
        <v>0</v>
      </c>
      <c r="V10" s="233">
        <v>0</v>
      </c>
      <c r="W10" s="246">
        <v>42</v>
      </c>
      <c r="X10" s="246">
        <v>0</v>
      </c>
      <c r="Y10" s="246">
        <v>42</v>
      </c>
      <c r="Z10" s="246">
        <v>0</v>
      </c>
      <c r="AA10" s="246">
        <v>60</v>
      </c>
      <c r="AB10" s="229">
        <v>0</v>
      </c>
      <c r="AC10" s="229">
        <f t="shared" si="7"/>
        <v>5</v>
      </c>
      <c r="AD10" s="235">
        <f t="shared" si="0"/>
        <v>0</v>
      </c>
      <c r="AE10" s="229">
        <v>0</v>
      </c>
      <c r="AF10" s="236" t="str">
        <f t="shared" si="8"/>
        <v>no data</v>
      </c>
      <c r="AG10" s="237">
        <f t="shared" si="9"/>
        <v>154.25</v>
      </c>
      <c r="AH10" s="236" t="str">
        <f t="shared" si="10"/>
        <v>no data</v>
      </c>
      <c r="AI10" s="238">
        <f t="shared" si="11"/>
        <v>1</v>
      </c>
      <c r="AJ10" s="239" t="str">
        <f t="shared" si="1"/>
        <v>no data</v>
      </c>
      <c r="AK10" s="214">
        <v>0</v>
      </c>
      <c r="AL10" s="295">
        <v>0</v>
      </c>
      <c r="AM10" s="228">
        <f t="shared" si="2"/>
        <v>0</v>
      </c>
      <c r="AN10" s="269" t="str">
        <f>IF(U10&gt;0,((((#REF!*#REF!)+(AK10*AL10))/(U10*1000))*1000000),"no data")</f>
        <v>no data</v>
      </c>
      <c r="AO10" s="270">
        <f t="shared" ref="AO10:AO39" si="12">S10/24</f>
        <v>154</v>
      </c>
      <c r="AP10" s="13"/>
      <c r="AQ10" s="229">
        <v>0</v>
      </c>
      <c r="AR10" s="248">
        <v>0</v>
      </c>
      <c r="AS10" s="248">
        <v>0</v>
      </c>
      <c r="AT10" s="229">
        <v>0</v>
      </c>
      <c r="AU10" s="248">
        <v>0</v>
      </c>
      <c r="AV10" s="229">
        <v>0</v>
      </c>
      <c r="AW10" s="229">
        <v>5</v>
      </c>
      <c r="AX10" s="4"/>
      <c r="AY10" s="41">
        <v>0</v>
      </c>
      <c r="AZ10" s="41">
        <v>0</v>
      </c>
      <c r="BA10" s="41">
        <v>0</v>
      </c>
      <c r="BB10" s="41">
        <f t="shared" si="3"/>
        <v>0</v>
      </c>
      <c r="BC10" s="41" t="str">
        <f t="shared" si="4"/>
        <v>no data</v>
      </c>
      <c r="BD10" s="60">
        <f t="shared" si="5"/>
        <v>0</v>
      </c>
      <c r="BE10" s="249">
        <v>0</v>
      </c>
      <c r="BF10" s="250">
        <v>0</v>
      </c>
      <c r="BG10" s="252">
        <v>0</v>
      </c>
      <c r="BH10" s="252">
        <v>0</v>
      </c>
      <c r="BI10" s="66">
        <v>50</v>
      </c>
      <c r="BJ10" s="252">
        <v>0</v>
      </c>
      <c r="BK10" s="251">
        <v>0</v>
      </c>
      <c r="BL10" s="54">
        <f t="shared" si="6"/>
        <v>0</v>
      </c>
      <c r="BM10" s="41">
        <v>0</v>
      </c>
      <c r="BN10" s="41">
        <v>0</v>
      </c>
      <c r="BO10" s="42">
        <v>0</v>
      </c>
    </row>
    <row r="11" spans="1:67">
      <c r="A11" s="509"/>
      <c r="B11" s="245">
        <v>43800</v>
      </c>
      <c r="C11" s="226">
        <v>63</v>
      </c>
      <c r="D11" s="227">
        <v>0.53569999999999995</v>
      </c>
      <c r="E11" s="228">
        <v>54.34</v>
      </c>
      <c r="F11" s="229">
        <v>86</v>
      </c>
      <c r="G11" s="229">
        <v>51.4</v>
      </c>
      <c r="H11" s="246">
        <v>0</v>
      </c>
      <c r="I11" s="246">
        <v>0</v>
      </c>
      <c r="J11" s="246">
        <v>0</v>
      </c>
      <c r="K11" s="246">
        <v>0</v>
      </c>
      <c r="L11" s="247">
        <v>24</v>
      </c>
      <c r="M11" s="247">
        <v>0</v>
      </c>
      <c r="N11" s="247">
        <v>24</v>
      </c>
      <c r="O11" s="247">
        <v>0</v>
      </c>
      <c r="P11" s="247">
        <v>0</v>
      </c>
      <c r="Q11" s="247">
        <v>0</v>
      </c>
      <c r="R11" s="247">
        <v>3701</v>
      </c>
      <c r="S11" s="232">
        <v>3696</v>
      </c>
      <c r="T11" s="232">
        <v>0</v>
      </c>
      <c r="U11" s="233">
        <v>0</v>
      </c>
      <c r="V11" s="233">
        <v>0</v>
      </c>
      <c r="W11" s="246">
        <v>42</v>
      </c>
      <c r="X11" s="246">
        <v>0</v>
      </c>
      <c r="Y11" s="246">
        <v>42</v>
      </c>
      <c r="Z11" s="246">
        <v>0</v>
      </c>
      <c r="AA11" s="246">
        <v>60</v>
      </c>
      <c r="AB11" s="229">
        <v>0</v>
      </c>
      <c r="AC11" s="229">
        <f t="shared" si="7"/>
        <v>4</v>
      </c>
      <c r="AD11" s="235">
        <f t="shared" si="0"/>
        <v>0</v>
      </c>
      <c r="AE11" s="229">
        <v>0</v>
      </c>
      <c r="AF11" s="236" t="str">
        <f t="shared" si="8"/>
        <v>no data</v>
      </c>
      <c r="AG11" s="237">
        <f t="shared" si="9"/>
        <v>154.20833333333334</v>
      </c>
      <c r="AH11" s="236" t="str">
        <f t="shared" si="10"/>
        <v>no data</v>
      </c>
      <c r="AI11" s="238">
        <v>1</v>
      </c>
      <c r="AJ11" s="239" t="str">
        <f t="shared" si="1"/>
        <v>no data</v>
      </c>
      <c r="AK11" s="214">
        <v>0</v>
      </c>
      <c r="AL11" s="295">
        <v>0</v>
      </c>
      <c r="AM11" s="228">
        <f t="shared" si="2"/>
        <v>0</v>
      </c>
      <c r="AN11" s="269" t="str">
        <f>IF(U11&gt;0,((((#REF!*#REF!)+(AK11*AL11))/(U11*1000))*1000000),"no data")</f>
        <v>no data</v>
      </c>
      <c r="AO11" s="270">
        <f>S11/24</f>
        <v>154</v>
      </c>
      <c r="AP11" s="13"/>
      <c r="AQ11" s="229">
        <v>0</v>
      </c>
      <c r="AR11" s="248">
        <v>0</v>
      </c>
      <c r="AS11" s="248">
        <v>0</v>
      </c>
      <c r="AT11" s="229">
        <v>0</v>
      </c>
      <c r="AU11" s="248">
        <v>0</v>
      </c>
      <c r="AV11" s="229">
        <v>0</v>
      </c>
      <c r="AW11" s="229">
        <v>4</v>
      </c>
      <c r="AX11" s="4"/>
      <c r="AY11" s="41">
        <v>0</v>
      </c>
      <c r="AZ11" s="41">
        <v>0</v>
      </c>
      <c r="BA11" s="41">
        <v>0</v>
      </c>
      <c r="BB11" s="41">
        <f t="shared" si="3"/>
        <v>0</v>
      </c>
      <c r="BC11" s="41" t="str">
        <f t="shared" si="4"/>
        <v>no data</v>
      </c>
      <c r="BD11" s="60">
        <f t="shared" si="5"/>
        <v>0</v>
      </c>
      <c r="BE11" s="249">
        <v>0</v>
      </c>
      <c r="BF11" s="250">
        <v>0</v>
      </c>
      <c r="BG11" s="252">
        <v>0</v>
      </c>
      <c r="BH11" s="252">
        <v>0</v>
      </c>
      <c r="BI11" s="66">
        <v>50</v>
      </c>
      <c r="BJ11" s="252">
        <v>0</v>
      </c>
      <c r="BK11" s="251">
        <v>0</v>
      </c>
      <c r="BL11" s="54">
        <f t="shared" si="6"/>
        <v>0</v>
      </c>
      <c r="BM11" s="41">
        <v>0</v>
      </c>
      <c r="BN11" s="41">
        <v>0</v>
      </c>
      <c r="BO11" s="42">
        <v>0</v>
      </c>
    </row>
    <row r="12" spans="1:67">
      <c r="A12" s="509"/>
      <c r="B12" s="245">
        <v>43801</v>
      </c>
      <c r="C12" s="226">
        <v>62.72</v>
      </c>
      <c r="D12" s="227">
        <v>0.57689999999999997</v>
      </c>
      <c r="E12" s="228">
        <v>55.21</v>
      </c>
      <c r="F12" s="229">
        <v>80</v>
      </c>
      <c r="G12" s="229">
        <v>51</v>
      </c>
      <c r="H12" s="246">
        <v>0</v>
      </c>
      <c r="I12" s="246">
        <v>0</v>
      </c>
      <c r="J12" s="246">
        <v>0</v>
      </c>
      <c r="K12" s="246">
        <v>0</v>
      </c>
      <c r="L12" s="247">
        <v>24</v>
      </c>
      <c r="M12" s="247">
        <v>0</v>
      </c>
      <c r="N12" s="247">
        <v>24</v>
      </c>
      <c r="O12" s="247">
        <v>0</v>
      </c>
      <c r="P12" s="247">
        <v>0</v>
      </c>
      <c r="Q12" s="247">
        <v>0</v>
      </c>
      <c r="R12" s="247">
        <v>3700</v>
      </c>
      <c r="S12" s="232">
        <v>3696</v>
      </c>
      <c r="T12" s="232">
        <v>0</v>
      </c>
      <c r="U12" s="233">
        <v>0</v>
      </c>
      <c r="V12" s="233">
        <v>0</v>
      </c>
      <c r="W12" s="246">
        <v>42</v>
      </c>
      <c r="X12" s="246">
        <v>0</v>
      </c>
      <c r="Y12" s="246">
        <v>42</v>
      </c>
      <c r="Z12" s="246">
        <v>0</v>
      </c>
      <c r="AA12" s="246">
        <v>60</v>
      </c>
      <c r="AB12" s="229">
        <v>0</v>
      </c>
      <c r="AC12" s="229">
        <f t="shared" si="7"/>
        <v>5</v>
      </c>
      <c r="AD12" s="235">
        <f t="shared" si="0"/>
        <v>0</v>
      </c>
      <c r="AE12" s="229">
        <v>0</v>
      </c>
      <c r="AF12" s="236" t="str">
        <f t="shared" si="8"/>
        <v>no data</v>
      </c>
      <c r="AG12" s="237">
        <f t="shared" si="9"/>
        <v>154.16666666666666</v>
      </c>
      <c r="AH12" s="236" t="str">
        <f t="shared" si="10"/>
        <v>no data</v>
      </c>
      <c r="AI12" s="238">
        <f t="shared" si="11"/>
        <v>1</v>
      </c>
      <c r="AJ12" s="239" t="str">
        <f t="shared" si="1"/>
        <v>no data</v>
      </c>
      <c r="AK12" s="214">
        <v>0</v>
      </c>
      <c r="AL12" s="295">
        <v>0</v>
      </c>
      <c r="AM12" s="228">
        <f t="shared" si="2"/>
        <v>0</v>
      </c>
      <c r="AN12" s="269" t="str">
        <f>IF(U12&gt;0,((((#REF!*#REF!)+(AK12*AL12))/(U12*1000))*1000000),"no data")</f>
        <v>no data</v>
      </c>
      <c r="AO12" s="270">
        <f t="shared" si="12"/>
        <v>154</v>
      </c>
      <c r="AP12" s="13"/>
      <c r="AQ12" s="229">
        <v>0</v>
      </c>
      <c r="AR12" s="248">
        <v>0</v>
      </c>
      <c r="AS12" s="248">
        <v>0</v>
      </c>
      <c r="AT12" s="229">
        <v>0</v>
      </c>
      <c r="AU12" s="248">
        <v>0</v>
      </c>
      <c r="AV12" s="229">
        <v>0</v>
      </c>
      <c r="AW12" s="229">
        <v>5</v>
      </c>
      <c r="AX12" s="4"/>
      <c r="AY12" s="41">
        <v>0</v>
      </c>
      <c r="AZ12" s="41">
        <v>0</v>
      </c>
      <c r="BA12" s="41">
        <v>0</v>
      </c>
      <c r="BB12" s="41">
        <f t="shared" si="3"/>
        <v>0</v>
      </c>
      <c r="BC12" s="41" t="str">
        <f t="shared" si="4"/>
        <v>no data</v>
      </c>
      <c r="BD12" s="60">
        <f t="shared" si="5"/>
        <v>0</v>
      </c>
      <c r="BE12" s="249">
        <v>0</v>
      </c>
      <c r="BF12" s="250">
        <v>0</v>
      </c>
      <c r="BG12" s="252">
        <v>0</v>
      </c>
      <c r="BH12" s="252">
        <v>0</v>
      </c>
      <c r="BI12" s="66">
        <v>50</v>
      </c>
      <c r="BJ12" s="252">
        <v>0</v>
      </c>
      <c r="BK12" s="251">
        <v>0</v>
      </c>
      <c r="BL12" s="54">
        <f t="shared" si="6"/>
        <v>0</v>
      </c>
      <c r="BM12" s="41">
        <v>0</v>
      </c>
      <c r="BN12" s="41">
        <v>0</v>
      </c>
      <c r="BO12" s="42">
        <v>0</v>
      </c>
    </row>
    <row r="13" spans="1:67" ht="14.95" customHeight="1">
      <c r="A13" s="510" t="s">
        <v>323</v>
      </c>
      <c r="B13" s="315">
        <v>43802</v>
      </c>
      <c r="C13" s="316">
        <v>62.3</v>
      </c>
      <c r="D13" s="317">
        <v>0.63700000000000001</v>
      </c>
      <c r="E13" s="311">
        <v>56.9</v>
      </c>
      <c r="F13" s="318">
        <v>80</v>
      </c>
      <c r="G13" s="318">
        <v>51</v>
      </c>
      <c r="H13" s="319">
        <v>0</v>
      </c>
      <c r="I13" s="319">
        <v>0</v>
      </c>
      <c r="J13" s="319">
        <v>0</v>
      </c>
      <c r="K13" s="319">
        <v>0</v>
      </c>
      <c r="L13" s="320">
        <v>24</v>
      </c>
      <c r="M13" s="320">
        <v>0</v>
      </c>
      <c r="N13" s="320">
        <v>24</v>
      </c>
      <c r="O13" s="320">
        <v>0</v>
      </c>
      <c r="P13" s="320">
        <v>0</v>
      </c>
      <c r="Q13" s="320">
        <v>0</v>
      </c>
      <c r="R13" s="321">
        <v>3700</v>
      </c>
      <c r="S13" s="322">
        <v>3695</v>
      </c>
      <c r="T13" s="322">
        <v>0</v>
      </c>
      <c r="U13" s="323">
        <v>0</v>
      </c>
      <c r="V13" s="323">
        <v>0</v>
      </c>
      <c r="W13" s="318">
        <v>42</v>
      </c>
      <c r="X13" s="318">
        <v>0</v>
      </c>
      <c r="Y13" s="318">
        <v>42</v>
      </c>
      <c r="Z13" s="318">
        <v>0</v>
      </c>
      <c r="AA13" s="318">
        <v>60</v>
      </c>
      <c r="AB13" s="318">
        <v>0</v>
      </c>
      <c r="AC13" s="318">
        <v>4</v>
      </c>
      <c r="AD13" s="324">
        <f t="shared" ref="AD13:AD41" si="13">U13-T13</f>
        <v>0</v>
      </c>
      <c r="AE13" s="318">
        <v>0</v>
      </c>
      <c r="AF13" s="325" t="str">
        <f t="shared" si="8"/>
        <v>no data</v>
      </c>
      <c r="AG13" s="326">
        <f t="shared" si="9"/>
        <v>154.16666666666666</v>
      </c>
      <c r="AH13" s="325" t="str">
        <f t="shared" si="10"/>
        <v>no data</v>
      </c>
      <c r="AI13" s="327">
        <f t="shared" si="11"/>
        <v>1</v>
      </c>
      <c r="AJ13" s="328" t="str">
        <f t="shared" si="1"/>
        <v>no data</v>
      </c>
      <c r="AK13" s="389">
        <v>0</v>
      </c>
      <c r="AL13" s="390">
        <v>0</v>
      </c>
      <c r="AM13" s="312">
        <f t="shared" si="2"/>
        <v>0</v>
      </c>
      <c r="AN13" s="313" t="str">
        <f>IF(U13&gt;0,((((#REF!*#REF!)+(AK13*AL13))/(U13*1000))*1000000),"no data")</f>
        <v>no data</v>
      </c>
      <c r="AO13" s="314">
        <f t="shared" si="12"/>
        <v>153.95833333333334</v>
      </c>
      <c r="AP13" s="13"/>
      <c r="AQ13" s="329">
        <v>0</v>
      </c>
      <c r="AR13" s="318">
        <v>0</v>
      </c>
      <c r="AS13" s="330">
        <v>0</v>
      </c>
      <c r="AT13" s="330">
        <v>0</v>
      </c>
      <c r="AU13" s="318">
        <v>0</v>
      </c>
      <c r="AV13" s="330">
        <v>0</v>
      </c>
      <c r="AW13" s="318">
        <v>4</v>
      </c>
      <c r="AX13" s="4"/>
      <c r="AY13" s="318">
        <v>0</v>
      </c>
      <c r="AZ13" s="318">
        <v>0</v>
      </c>
      <c r="BA13" s="318">
        <v>0</v>
      </c>
      <c r="BB13" s="331">
        <f t="shared" si="3"/>
        <v>0</v>
      </c>
      <c r="BC13" s="332" t="str">
        <f t="shared" si="4"/>
        <v>no data</v>
      </c>
      <c r="BD13" s="333">
        <f t="shared" si="5"/>
        <v>0</v>
      </c>
      <c r="BE13" s="334">
        <v>0</v>
      </c>
      <c r="BF13" s="335">
        <v>0</v>
      </c>
      <c r="BG13" s="331">
        <v>0</v>
      </c>
      <c r="BH13" s="331">
        <v>0</v>
      </c>
      <c r="BI13" s="365">
        <v>50</v>
      </c>
      <c r="BJ13" s="337">
        <v>0</v>
      </c>
      <c r="BK13" s="337">
        <v>0</v>
      </c>
      <c r="BL13" s="337">
        <f t="shared" si="6"/>
        <v>0</v>
      </c>
      <c r="BM13" s="338">
        <v>0</v>
      </c>
      <c r="BN13" s="338">
        <v>0</v>
      </c>
      <c r="BO13" s="333">
        <v>0</v>
      </c>
    </row>
    <row r="14" spans="1:67">
      <c r="A14" s="510"/>
      <c r="B14" s="315">
        <v>43803</v>
      </c>
      <c r="C14" s="316">
        <v>62.3</v>
      </c>
      <c r="D14" s="339">
        <v>0.61699999999999999</v>
      </c>
      <c r="E14" s="311">
        <v>56.3</v>
      </c>
      <c r="F14" s="318">
        <v>79</v>
      </c>
      <c r="G14" s="318">
        <v>51</v>
      </c>
      <c r="H14" s="319">
        <v>0</v>
      </c>
      <c r="I14" s="319">
        <v>0</v>
      </c>
      <c r="J14" s="319">
        <v>0</v>
      </c>
      <c r="K14" s="319">
        <v>0</v>
      </c>
      <c r="L14" s="320">
        <v>24</v>
      </c>
      <c r="M14" s="320">
        <v>0</v>
      </c>
      <c r="N14" s="320">
        <v>24</v>
      </c>
      <c r="O14" s="320">
        <v>0</v>
      </c>
      <c r="P14" s="320">
        <v>0</v>
      </c>
      <c r="Q14" s="320">
        <v>0</v>
      </c>
      <c r="R14" s="321">
        <v>3700</v>
      </c>
      <c r="S14" s="322">
        <v>3695</v>
      </c>
      <c r="T14" s="322">
        <v>0</v>
      </c>
      <c r="U14" s="323">
        <v>0</v>
      </c>
      <c r="V14" s="323">
        <v>0</v>
      </c>
      <c r="W14" s="318">
        <v>43</v>
      </c>
      <c r="X14" s="318">
        <v>0</v>
      </c>
      <c r="Y14" s="318">
        <v>43</v>
      </c>
      <c r="Z14" s="318">
        <v>0</v>
      </c>
      <c r="AA14" s="318">
        <v>60</v>
      </c>
      <c r="AB14" s="318">
        <v>0</v>
      </c>
      <c r="AC14" s="318">
        <v>5</v>
      </c>
      <c r="AD14" s="324">
        <f t="shared" si="13"/>
        <v>0</v>
      </c>
      <c r="AE14" s="318">
        <v>0</v>
      </c>
      <c r="AF14" s="325">
        <v>0</v>
      </c>
      <c r="AG14" s="326">
        <f t="shared" si="9"/>
        <v>154.16666666666666</v>
      </c>
      <c r="AH14" s="325" t="str">
        <f t="shared" si="10"/>
        <v>no data</v>
      </c>
      <c r="AI14" s="327">
        <f t="shared" si="11"/>
        <v>1</v>
      </c>
      <c r="AJ14" s="328" t="str">
        <f t="shared" si="1"/>
        <v>no data</v>
      </c>
      <c r="AK14" s="389">
        <v>0</v>
      </c>
      <c r="AL14" s="390">
        <v>0</v>
      </c>
      <c r="AM14" s="312">
        <f t="shared" si="2"/>
        <v>0</v>
      </c>
      <c r="AN14" s="313" t="str">
        <f>IF(U14&gt;0,((((#REF!*#REF!)+(AK14*AL14))/(U14*1000))*1000000),"no data")</f>
        <v>no data</v>
      </c>
      <c r="AO14" s="314">
        <f t="shared" si="12"/>
        <v>153.95833333333334</v>
      </c>
      <c r="AP14" s="13"/>
      <c r="AQ14" s="329">
        <v>0</v>
      </c>
      <c r="AR14" s="318">
        <v>0</v>
      </c>
      <c r="AS14" s="330">
        <v>0</v>
      </c>
      <c r="AT14" s="330">
        <v>0</v>
      </c>
      <c r="AU14" s="318">
        <v>0</v>
      </c>
      <c r="AV14" s="330">
        <v>0</v>
      </c>
      <c r="AW14" s="318">
        <v>5</v>
      </c>
      <c r="AX14" s="4"/>
      <c r="AY14" s="318">
        <v>0</v>
      </c>
      <c r="AZ14" s="318">
        <v>0</v>
      </c>
      <c r="BA14" s="318">
        <v>0</v>
      </c>
      <c r="BB14" s="331">
        <f t="shared" si="3"/>
        <v>0</v>
      </c>
      <c r="BC14" s="332" t="str">
        <f t="shared" si="4"/>
        <v>no data</v>
      </c>
      <c r="BD14" s="333">
        <f t="shared" si="5"/>
        <v>0</v>
      </c>
      <c r="BE14" s="334">
        <v>0</v>
      </c>
      <c r="BF14" s="335">
        <v>0</v>
      </c>
      <c r="BG14" s="331">
        <v>0</v>
      </c>
      <c r="BH14" s="331">
        <v>0</v>
      </c>
      <c r="BI14" s="365">
        <v>50</v>
      </c>
      <c r="BJ14" s="333">
        <v>0</v>
      </c>
      <c r="BK14" s="333">
        <v>0</v>
      </c>
      <c r="BL14" s="337">
        <f t="shared" si="6"/>
        <v>0</v>
      </c>
      <c r="BM14" s="331">
        <v>0</v>
      </c>
      <c r="BN14" s="331">
        <v>0</v>
      </c>
      <c r="BO14" s="333">
        <v>0</v>
      </c>
    </row>
    <row r="15" spans="1:67">
      <c r="A15" s="510"/>
      <c r="B15" s="315">
        <v>43804</v>
      </c>
      <c r="C15" s="316">
        <v>61.6</v>
      </c>
      <c r="D15" s="339">
        <v>0.60299999999999998</v>
      </c>
      <c r="E15" s="311">
        <v>55.3</v>
      </c>
      <c r="F15" s="318">
        <v>85</v>
      </c>
      <c r="G15" s="318">
        <v>51</v>
      </c>
      <c r="H15" s="319">
        <v>0</v>
      </c>
      <c r="I15" s="319">
        <v>0</v>
      </c>
      <c r="J15" s="319">
        <v>0</v>
      </c>
      <c r="K15" s="319">
        <v>0</v>
      </c>
      <c r="L15" s="320">
        <v>24</v>
      </c>
      <c r="M15" s="320">
        <v>0</v>
      </c>
      <c r="N15" s="320">
        <v>24</v>
      </c>
      <c r="O15" s="320">
        <v>0</v>
      </c>
      <c r="P15" s="320">
        <v>0</v>
      </c>
      <c r="Q15" s="320">
        <v>0</v>
      </c>
      <c r="R15" s="321">
        <v>3703</v>
      </c>
      <c r="S15" s="322">
        <v>3695</v>
      </c>
      <c r="T15" s="322">
        <v>0</v>
      </c>
      <c r="U15" s="323">
        <v>0</v>
      </c>
      <c r="V15" s="323">
        <v>0</v>
      </c>
      <c r="W15" s="318">
        <v>43</v>
      </c>
      <c r="X15" s="318">
        <v>0</v>
      </c>
      <c r="Y15" s="318">
        <v>43</v>
      </c>
      <c r="Z15" s="318">
        <v>0</v>
      </c>
      <c r="AA15" s="318">
        <v>60</v>
      </c>
      <c r="AB15" s="318">
        <v>0</v>
      </c>
      <c r="AC15" s="318">
        <v>5</v>
      </c>
      <c r="AD15" s="324">
        <f t="shared" si="13"/>
        <v>0</v>
      </c>
      <c r="AE15" s="318">
        <v>0</v>
      </c>
      <c r="AF15" s="325" t="str">
        <f t="shared" si="8"/>
        <v>no data</v>
      </c>
      <c r="AG15" s="326">
        <f t="shared" si="9"/>
        <v>154.29166666666666</v>
      </c>
      <c r="AH15" s="325" t="str">
        <f t="shared" si="10"/>
        <v>no data</v>
      </c>
      <c r="AI15" s="327">
        <f t="shared" si="11"/>
        <v>1</v>
      </c>
      <c r="AJ15" s="328" t="str">
        <f t="shared" si="1"/>
        <v>no data</v>
      </c>
      <c r="AK15" s="389">
        <v>0</v>
      </c>
      <c r="AL15" s="390">
        <v>0</v>
      </c>
      <c r="AM15" s="312">
        <f t="shared" si="2"/>
        <v>0</v>
      </c>
      <c r="AN15" s="313" t="str">
        <f>IF(U15&gt;0,((((#REF!*#REF!)+(AK15*AL15))/(U15*1000))*1000000),"no data")</f>
        <v>no data</v>
      </c>
      <c r="AO15" s="314">
        <f t="shared" si="12"/>
        <v>153.95833333333334</v>
      </c>
      <c r="AP15" s="13"/>
      <c r="AQ15" s="340">
        <v>0</v>
      </c>
      <c r="AR15" s="318">
        <v>0</v>
      </c>
      <c r="AS15" s="330">
        <v>0</v>
      </c>
      <c r="AT15" s="330">
        <v>0</v>
      </c>
      <c r="AU15" s="318">
        <v>0</v>
      </c>
      <c r="AV15" s="330">
        <v>0</v>
      </c>
      <c r="AW15" s="318">
        <v>5</v>
      </c>
      <c r="AX15" s="4"/>
      <c r="AY15" s="318">
        <v>0</v>
      </c>
      <c r="AZ15" s="318">
        <v>0</v>
      </c>
      <c r="BA15" s="318">
        <v>0</v>
      </c>
      <c r="BB15" s="331">
        <f t="shared" si="3"/>
        <v>0</v>
      </c>
      <c r="BC15" s="332" t="str">
        <f t="shared" si="4"/>
        <v>no data</v>
      </c>
      <c r="BD15" s="333">
        <f t="shared" si="5"/>
        <v>0</v>
      </c>
      <c r="BE15" s="334">
        <v>0</v>
      </c>
      <c r="BF15" s="335">
        <v>0</v>
      </c>
      <c r="BG15" s="331">
        <v>0</v>
      </c>
      <c r="BH15" s="331">
        <v>0</v>
      </c>
      <c r="BI15" s="365">
        <v>50</v>
      </c>
      <c r="BJ15" s="333">
        <v>0</v>
      </c>
      <c r="BK15" s="333">
        <v>0</v>
      </c>
      <c r="BL15" s="337">
        <v>0</v>
      </c>
      <c r="BM15" s="331">
        <v>0</v>
      </c>
      <c r="BN15" s="331">
        <v>0</v>
      </c>
      <c r="BO15" s="333">
        <v>0</v>
      </c>
    </row>
    <row r="16" spans="1:67">
      <c r="A16" s="510"/>
      <c r="B16" s="315">
        <v>43805</v>
      </c>
      <c r="C16" s="316">
        <v>61.3</v>
      </c>
      <c r="D16" s="339">
        <v>0.57999999999999996</v>
      </c>
      <c r="E16" s="311">
        <v>54.3</v>
      </c>
      <c r="F16" s="318">
        <v>85</v>
      </c>
      <c r="G16" s="318">
        <v>50</v>
      </c>
      <c r="H16" s="319">
        <v>0</v>
      </c>
      <c r="I16" s="319">
        <v>0</v>
      </c>
      <c r="J16" s="319">
        <v>0</v>
      </c>
      <c r="K16" s="319">
        <v>0</v>
      </c>
      <c r="L16" s="320">
        <v>24</v>
      </c>
      <c r="M16" s="320">
        <v>0</v>
      </c>
      <c r="N16" s="320">
        <v>24</v>
      </c>
      <c r="O16" s="320">
        <v>0</v>
      </c>
      <c r="P16" s="320">
        <v>0</v>
      </c>
      <c r="Q16" s="320">
        <v>0</v>
      </c>
      <c r="R16" s="321">
        <v>3709</v>
      </c>
      <c r="S16" s="322">
        <v>3696</v>
      </c>
      <c r="T16" s="322">
        <v>0</v>
      </c>
      <c r="U16" s="323">
        <v>0</v>
      </c>
      <c r="V16" s="323">
        <v>0</v>
      </c>
      <c r="W16" s="318">
        <v>43</v>
      </c>
      <c r="X16" s="318">
        <v>0</v>
      </c>
      <c r="Y16" s="318">
        <v>43</v>
      </c>
      <c r="Z16" s="318">
        <v>0</v>
      </c>
      <c r="AA16" s="318">
        <v>60</v>
      </c>
      <c r="AB16" s="318">
        <v>0</v>
      </c>
      <c r="AC16" s="318">
        <f t="shared" si="7"/>
        <v>5</v>
      </c>
      <c r="AD16" s="324">
        <f t="shared" si="13"/>
        <v>0</v>
      </c>
      <c r="AE16" s="318">
        <v>0</v>
      </c>
      <c r="AF16" s="325" t="str">
        <f>IF(AE16&gt;0, V16/(AE16*24),"no data")</f>
        <v>no data</v>
      </c>
      <c r="AG16" s="326">
        <f t="shared" si="9"/>
        <v>154.54166666666666</v>
      </c>
      <c r="AH16" s="325" t="str">
        <f t="shared" si="10"/>
        <v>no data</v>
      </c>
      <c r="AI16" s="327">
        <f t="shared" si="11"/>
        <v>1</v>
      </c>
      <c r="AJ16" s="328" t="str">
        <f t="shared" si="1"/>
        <v>no data</v>
      </c>
      <c r="AK16" s="389">
        <v>0</v>
      </c>
      <c r="AL16" s="390">
        <v>0</v>
      </c>
      <c r="AM16" s="312">
        <f t="shared" si="2"/>
        <v>0</v>
      </c>
      <c r="AN16" s="313" t="str">
        <f>IF(U16&gt;0,((((#REF!*#REF!)+(AK16*AL16))/(U16*1000))*1000000),"no data")</f>
        <v>no data</v>
      </c>
      <c r="AO16" s="314">
        <f t="shared" si="12"/>
        <v>154</v>
      </c>
      <c r="AP16" s="13"/>
      <c r="AQ16" s="318">
        <v>0</v>
      </c>
      <c r="AR16" s="330">
        <v>0</v>
      </c>
      <c r="AS16" s="330">
        <v>0</v>
      </c>
      <c r="AT16" s="318">
        <v>0</v>
      </c>
      <c r="AU16" s="330">
        <v>0</v>
      </c>
      <c r="AV16" s="318">
        <v>0</v>
      </c>
      <c r="AW16" s="318">
        <v>5</v>
      </c>
      <c r="AX16" s="4"/>
      <c r="AY16" s="331">
        <v>0</v>
      </c>
      <c r="AZ16" s="331">
        <v>0</v>
      </c>
      <c r="BA16" s="341">
        <v>0</v>
      </c>
      <c r="BB16" s="341">
        <f t="shared" si="3"/>
        <v>0</v>
      </c>
      <c r="BC16" s="332" t="str">
        <f t="shared" si="4"/>
        <v>no data</v>
      </c>
      <c r="BD16" s="333">
        <f t="shared" si="5"/>
        <v>0</v>
      </c>
      <c r="BE16" s="334">
        <v>0</v>
      </c>
      <c r="BF16" s="335">
        <v>0</v>
      </c>
      <c r="BG16" s="331">
        <v>0</v>
      </c>
      <c r="BH16" s="331">
        <v>0</v>
      </c>
      <c r="BI16" s="365">
        <v>50</v>
      </c>
      <c r="BJ16" s="333">
        <v>0</v>
      </c>
      <c r="BK16" s="333">
        <v>0</v>
      </c>
      <c r="BL16" s="337">
        <f t="shared" si="6"/>
        <v>0</v>
      </c>
      <c r="BM16" s="331">
        <v>0</v>
      </c>
      <c r="BN16" s="331">
        <v>0</v>
      </c>
      <c r="BO16" s="333">
        <v>0</v>
      </c>
    </row>
    <row r="17" spans="1:67">
      <c r="A17" s="510"/>
      <c r="B17" s="315">
        <v>43806</v>
      </c>
      <c r="C17" s="316">
        <v>60.61</v>
      </c>
      <c r="D17" s="339">
        <v>0.59250000000000003</v>
      </c>
      <c r="E17" s="311">
        <v>53.8</v>
      </c>
      <c r="F17" s="318">
        <v>83</v>
      </c>
      <c r="G17" s="318">
        <v>49.75</v>
      </c>
      <c r="H17" s="319">
        <v>0</v>
      </c>
      <c r="I17" s="319">
        <v>0</v>
      </c>
      <c r="J17" s="319">
        <v>0</v>
      </c>
      <c r="K17" s="319">
        <v>0</v>
      </c>
      <c r="L17" s="320">
        <v>24</v>
      </c>
      <c r="M17" s="320">
        <v>0</v>
      </c>
      <c r="N17" s="320">
        <v>24</v>
      </c>
      <c r="O17" s="320">
        <v>0</v>
      </c>
      <c r="P17" s="320">
        <v>0</v>
      </c>
      <c r="Q17" s="320">
        <v>0</v>
      </c>
      <c r="R17" s="321">
        <v>3708</v>
      </c>
      <c r="S17" s="322">
        <v>3696</v>
      </c>
      <c r="T17" s="322">
        <v>0</v>
      </c>
      <c r="U17" s="323">
        <v>0</v>
      </c>
      <c r="V17" s="323">
        <v>0</v>
      </c>
      <c r="W17" s="318">
        <v>44</v>
      </c>
      <c r="X17" s="318">
        <v>0</v>
      </c>
      <c r="Y17" s="318">
        <v>44</v>
      </c>
      <c r="Z17" s="318">
        <v>0</v>
      </c>
      <c r="AA17" s="318">
        <v>60</v>
      </c>
      <c r="AB17" s="318">
        <v>0</v>
      </c>
      <c r="AC17" s="318">
        <f t="shared" si="7"/>
        <v>4</v>
      </c>
      <c r="AD17" s="324">
        <f>U17-T17</f>
        <v>0</v>
      </c>
      <c r="AE17" s="318">
        <v>0</v>
      </c>
      <c r="AF17" s="325" t="str">
        <f>IF(AE17&gt;0, V17/(AE17*24),"no data")</f>
        <v>no data</v>
      </c>
      <c r="AG17" s="326">
        <f t="shared" si="9"/>
        <v>154.5</v>
      </c>
      <c r="AH17" s="325" t="str">
        <f t="shared" si="10"/>
        <v>no data</v>
      </c>
      <c r="AI17" s="327">
        <f t="shared" si="11"/>
        <v>1</v>
      </c>
      <c r="AJ17" s="328" t="str">
        <f t="shared" si="1"/>
        <v>no data</v>
      </c>
      <c r="AK17" s="389">
        <v>0</v>
      </c>
      <c r="AL17" s="390">
        <v>0</v>
      </c>
      <c r="AM17" s="312">
        <f t="shared" si="2"/>
        <v>0</v>
      </c>
      <c r="AN17" s="313" t="str">
        <f>IF(U17&gt;0,((((#REF!*#REF!)+(AK17*AL17))/(U17*1000))*1000000),"no data")</f>
        <v>no data</v>
      </c>
      <c r="AO17" s="314">
        <f t="shared" si="12"/>
        <v>154</v>
      </c>
      <c r="AP17" s="13"/>
      <c r="AQ17" s="318">
        <v>0</v>
      </c>
      <c r="AR17" s="330">
        <v>0</v>
      </c>
      <c r="AS17" s="330">
        <v>0</v>
      </c>
      <c r="AT17" s="318">
        <v>0</v>
      </c>
      <c r="AU17" s="330">
        <v>0</v>
      </c>
      <c r="AV17" s="318">
        <v>0</v>
      </c>
      <c r="AW17" s="318">
        <v>4</v>
      </c>
      <c r="AX17" s="4"/>
      <c r="AY17" s="331">
        <v>0</v>
      </c>
      <c r="AZ17" s="331">
        <v>0</v>
      </c>
      <c r="BA17" s="341">
        <v>0</v>
      </c>
      <c r="BB17" s="341">
        <f t="shared" si="3"/>
        <v>0</v>
      </c>
      <c r="BC17" s="332" t="str">
        <f t="shared" si="4"/>
        <v>no data</v>
      </c>
      <c r="BD17" s="333">
        <f t="shared" si="5"/>
        <v>0</v>
      </c>
      <c r="BE17" s="334">
        <v>0</v>
      </c>
      <c r="BF17" s="335">
        <v>0</v>
      </c>
      <c r="BG17" s="331">
        <v>0</v>
      </c>
      <c r="BH17" s="331">
        <v>0</v>
      </c>
      <c r="BI17" s="365">
        <v>50</v>
      </c>
      <c r="BJ17" s="333">
        <v>0</v>
      </c>
      <c r="BK17" s="333">
        <v>0</v>
      </c>
      <c r="BL17" s="337">
        <f t="shared" si="6"/>
        <v>0</v>
      </c>
      <c r="BM17" s="331">
        <v>0</v>
      </c>
      <c r="BN17" s="331">
        <v>0</v>
      </c>
      <c r="BO17" s="333">
        <v>0</v>
      </c>
    </row>
    <row r="18" spans="1:67">
      <c r="A18" s="510"/>
      <c r="B18" s="315">
        <v>43807</v>
      </c>
      <c r="C18" s="316">
        <v>60.2</v>
      </c>
      <c r="D18" s="339">
        <v>0.61299999999999999</v>
      </c>
      <c r="E18" s="311">
        <v>54.3</v>
      </c>
      <c r="F18" s="318">
        <v>81</v>
      </c>
      <c r="G18" s="318">
        <v>49</v>
      </c>
      <c r="H18" s="318">
        <v>0</v>
      </c>
      <c r="I18" s="318">
        <v>0</v>
      </c>
      <c r="J18" s="318">
        <v>0</v>
      </c>
      <c r="K18" s="318">
        <v>0</v>
      </c>
      <c r="L18" s="320">
        <v>24</v>
      </c>
      <c r="M18" s="320">
        <v>0</v>
      </c>
      <c r="N18" s="320">
        <v>24</v>
      </c>
      <c r="O18" s="320">
        <v>0</v>
      </c>
      <c r="P18" s="320">
        <v>0</v>
      </c>
      <c r="Q18" s="320">
        <v>0</v>
      </c>
      <c r="R18" s="321">
        <v>3707</v>
      </c>
      <c r="S18" s="322">
        <v>3697</v>
      </c>
      <c r="T18" s="322">
        <v>0</v>
      </c>
      <c r="U18" s="323">
        <v>0</v>
      </c>
      <c r="V18" s="323">
        <v>0</v>
      </c>
      <c r="W18" s="318">
        <v>44</v>
      </c>
      <c r="X18" s="318">
        <v>0</v>
      </c>
      <c r="Y18" s="318">
        <v>44</v>
      </c>
      <c r="Z18" s="318">
        <v>0</v>
      </c>
      <c r="AA18" s="318">
        <v>60</v>
      </c>
      <c r="AB18" s="318">
        <v>0</v>
      </c>
      <c r="AC18" s="318">
        <v>5</v>
      </c>
      <c r="AD18" s="324">
        <f t="shared" si="13"/>
        <v>0</v>
      </c>
      <c r="AE18" s="318">
        <v>0</v>
      </c>
      <c r="AF18" s="325" t="str">
        <f t="shared" si="8"/>
        <v>no data</v>
      </c>
      <c r="AG18" s="326">
        <f t="shared" si="9"/>
        <v>154.45833333333334</v>
      </c>
      <c r="AH18" s="325" t="str">
        <f t="shared" si="10"/>
        <v>no data</v>
      </c>
      <c r="AI18" s="327">
        <f t="shared" si="11"/>
        <v>1</v>
      </c>
      <c r="AJ18" s="328" t="str">
        <f t="shared" si="1"/>
        <v>no data</v>
      </c>
      <c r="AK18" s="389">
        <v>0</v>
      </c>
      <c r="AL18" s="390">
        <v>0</v>
      </c>
      <c r="AM18" s="312">
        <f t="shared" si="2"/>
        <v>0</v>
      </c>
      <c r="AN18" s="313" t="str">
        <f>IF(U18&gt;0,((((#REF!*#REF!)+(AK18*AL18))/(U18*1000))*1000000),"no data")</f>
        <v>no data</v>
      </c>
      <c r="AO18" s="314">
        <f t="shared" si="12"/>
        <v>154.04166666666666</v>
      </c>
      <c r="AP18" s="13"/>
      <c r="AQ18" s="318">
        <v>0</v>
      </c>
      <c r="AR18" s="318">
        <v>0</v>
      </c>
      <c r="AS18" s="318">
        <v>0</v>
      </c>
      <c r="AT18" s="318">
        <v>0</v>
      </c>
      <c r="AU18" s="318">
        <v>0</v>
      </c>
      <c r="AV18" s="318">
        <v>0</v>
      </c>
      <c r="AW18" s="318">
        <v>5</v>
      </c>
      <c r="AX18" s="4"/>
      <c r="AY18" s="331">
        <v>0</v>
      </c>
      <c r="AZ18" s="331">
        <v>0</v>
      </c>
      <c r="BA18" s="341">
        <v>0</v>
      </c>
      <c r="BB18" s="341">
        <v>0</v>
      </c>
      <c r="BC18" s="333" t="str">
        <f t="shared" si="4"/>
        <v>no data</v>
      </c>
      <c r="BD18" s="333">
        <f t="shared" si="5"/>
        <v>0</v>
      </c>
      <c r="BE18" s="334">
        <v>0</v>
      </c>
      <c r="BF18" s="335">
        <v>0</v>
      </c>
      <c r="BG18" s="331">
        <v>0</v>
      </c>
      <c r="BH18" s="331">
        <v>0</v>
      </c>
      <c r="BI18" s="365">
        <v>50</v>
      </c>
      <c r="BJ18" s="333">
        <v>0</v>
      </c>
      <c r="BK18" s="333">
        <v>0</v>
      </c>
      <c r="BL18" s="337">
        <f t="shared" si="6"/>
        <v>0</v>
      </c>
      <c r="BM18" s="331">
        <v>0</v>
      </c>
      <c r="BN18" s="331">
        <v>0</v>
      </c>
      <c r="BO18" s="333">
        <v>0</v>
      </c>
    </row>
    <row r="19" spans="1:67">
      <c r="A19" s="510"/>
      <c r="B19" s="315">
        <v>43808</v>
      </c>
      <c r="C19" s="316">
        <v>61.7</v>
      </c>
      <c r="D19" s="339">
        <v>0.624</v>
      </c>
      <c r="E19" s="311">
        <v>56</v>
      </c>
      <c r="F19" s="318">
        <v>74</v>
      </c>
      <c r="G19" s="318">
        <v>51</v>
      </c>
      <c r="H19" s="318">
        <v>0</v>
      </c>
      <c r="I19" s="318">
        <v>0</v>
      </c>
      <c r="J19" s="318">
        <v>0</v>
      </c>
      <c r="K19" s="318">
        <v>0</v>
      </c>
      <c r="L19" s="320">
        <v>24</v>
      </c>
      <c r="M19" s="320">
        <v>0</v>
      </c>
      <c r="N19" s="320">
        <v>24</v>
      </c>
      <c r="O19" s="320">
        <v>0</v>
      </c>
      <c r="P19" s="320">
        <v>0</v>
      </c>
      <c r="Q19" s="320">
        <v>0</v>
      </c>
      <c r="R19" s="321">
        <v>3708</v>
      </c>
      <c r="S19" s="322">
        <v>3699</v>
      </c>
      <c r="T19" s="322">
        <v>0</v>
      </c>
      <c r="U19" s="323">
        <v>0</v>
      </c>
      <c r="V19" s="323">
        <v>0</v>
      </c>
      <c r="W19" s="318">
        <v>44</v>
      </c>
      <c r="X19" s="318">
        <v>0</v>
      </c>
      <c r="Y19" s="318">
        <v>44</v>
      </c>
      <c r="Z19" s="318">
        <v>0</v>
      </c>
      <c r="AA19" s="318">
        <v>60</v>
      </c>
      <c r="AB19" s="318">
        <v>0</v>
      </c>
      <c r="AC19" s="318">
        <v>4</v>
      </c>
      <c r="AD19" s="324">
        <f>U19-T19</f>
        <v>0</v>
      </c>
      <c r="AE19" s="318">
        <v>0</v>
      </c>
      <c r="AF19" s="325" t="str">
        <f>IF(AE19&gt;0, V19/(AE19*24),"no data")</f>
        <v>no data</v>
      </c>
      <c r="AG19" s="326">
        <f>IF(R19&gt;0,R19/24,"no data")</f>
        <v>154.5</v>
      </c>
      <c r="AH19" s="325" t="str">
        <f>IF(U19&gt;0,(U19/R19),"no data")</f>
        <v>no data</v>
      </c>
      <c r="AI19" s="327">
        <f>(1440-((W19*X19)+(Y19*Z19)+(AA19*AB19))/(W19+Y19+AA19))/1440</f>
        <v>1</v>
      </c>
      <c r="AJ19" s="328" t="str">
        <f t="shared" si="1"/>
        <v>no data</v>
      </c>
      <c r="AK19" s="389">
        <v>0</v>
      </c>
      <c r="AL19" s="390">
        <v>0</v>
      </c>
      <c r="AM19" s="312">
        <f t="shared" si="2"/>
        <v>0</v>
      </c>
      <c r="AN19" s="313" t="str">
        <f>IF(U19&gt;0,((((#REF!*#REF!)+(AK19*AL19))/(U19*1000))*1000000),"no data")</f>
        <v>no data</v>
      </c>
      <c r="AO19" s="314">
        <f>S19/24</f>
        <v>154.125</v>
      </c>
      <c r="AP19" s="13"/>
      <c r="AQ19" s="318">
        <v>0</v>
      </c>
      <c r="AR19" s="318">
        <v>0</v>
      </c>
      <c r="AS19" s="318">
        <v>0</v>
      </c>
      <c r="AT19" s="318">
        <v>0</v>
      </c>
      <c r="AU19" s="318">
        <v>0</v>
      </c>
      <c r="AV19" s="318">
        <v>0</v>
      </c>
      <c r="AW19" s="318">
        <v>4</v>
      </c>
      <c r="AX19" s="4"/>
      <c r="AY19" s="331">
        <v>0</v>
      </c>
      <c r="AZ19" s="331">
        <v>0</v>
      </c>
      <c r="BA19" s="331">
        <v>0</v>
      </c>
      <c r="BB19" s="341">
        <v>0</v>
      </c>
      <c r="BC19" s="333" t="str">
        <f>AN19</f>
        <v>no data</v>
      </c>
      <c r="BD19" s="333">
        <f>BA19/24</f>
        <v>0</v>
      </c>
      <c r="BE19" s="334">
        <v>0</v>
      </c>
      <c r="BF19" s="335">
        <v>0</v>
      </c>
      <c r="BG19" s="331">
        <v>0</v>
      </c>
      <c r="BH19" s="331">
        <v>0</v>
      </c>
      <c r="BI19" s="365">
        <v>50</v>
      </c>
      <c r="BJ19" s="333">
        <v>0</v>
      </c>
      <c r="BK19" s="337">
        <v>0</v>
      </c>
      <c r="BL19" s="337">
        <f t="shared" si="6"/>
        <v>0</v>
      </c>
      <c r="BM19" s="331">
        <v>0</v>
      </c>
      <c r="BN19" s="331">
        <v>0</v>
      </c>
      <c r="BO19" s="333">
        <v>0</v>
      </c>
    </row>
    <row r="20" spans="1:67" ht="14.95" customHeight="1">
      <c r="A20" s="509" t="s">
        <v>324</v>
      </c>
      <c r="B20" s="245">
        <v>43809</v>
      </c>
      <c r="C20" s="226">
        <v>61.25</v>
      </c>
      <c r="D20" s="227">
        <v>0.64380000000000004</v>
      </c>
      <c r="E20" s="228">
        <v>56.5</v>
      </c>
      <c r="F20" s="229">
        <v>80</v>
      </c>
      <c r="G20" s="229">
        <v>53</v>
      </c>
      <c r="H20" s="229">
        <v>0</v>
      </c>
      <c r="I20" s="229">
        <v>0</v>
      </c>
      <c r="J20" s="229">
        <v>0</v>
      </c>
      <c r="K20" s="229">
        <v>0</v>
      </c>
      <c r="L20" s="230">
        <v>24</v>
      </c>
      <c r="M20" s="230">
        <v>0</v>
      </c>
      <c r="N20" s="230">
        <v>24</v>
      </c>
      <c r="O20" s="230">
        <v>0</v>
      </c>
      <c r="P20" s="230">
        <v>0</v>
      </c>
      <c r="Q20" s="230">
        <v>0</v>
      </c>
      <c r="R20" s="231">
        <v>3710</v>
      </c>
      <c r="S20" s="232">
        <v>3699</v>
      </c>
      <c r="T20" s="232">
        <v>0</v>
      </c>
      <c r="U20" s="233">
        <v>0</v>
      </c>
      <c r="V20" s="233">
        <v>0</v>
      </c>
      <c r="W20" s="229">
        <v>44</v>
      </c>
      <c r="X20" s="229">
        <v>0</v>
      </c>
      <c r="Y20" s="229">
        <v>44</v>
      </c>
      <c r="Z20" s="229">
        <v>0</v>
      </c>
      <c r="AA20" s="229">
        <v>60</v>
      </c>
      <c r="AB20" s="229">
        <v>0</v>
      </c>
      <c r="AC20" s="229">
        <v>5</v>
      </c>
      <c r="AD20" s="235">
        <f t="shared" si="13"/>
        <v>0</v>
      </c>
      <c r="AE20" s="229">
        <v>0</v>
      </c>
      <c r="AF20" s="236" t="str">
        <f t="shared" si="8"/>
        <v>no data</v>
      </c>
      <c r="AG20" s="237">
        <f t="shared" si="9"/>
        <v>154.58333333333334</v>
      </c>
      <c r="AH20" s="236" t="str">
        <f t="shared" si="10"/>
        <v>no data</v>
      </c>
      <c r="AI20" s="238">
        <f t="shared" si="11"/>
        <v>1</v>
      </c>
      <c r="AJ20" s="239" t="str">
        <f t="shared" si="1"/>
        <v>no data</v>
      </c>
      <c r="AK20" s="216">
        <v>0</v>
      </c>
      <c r="AL20" s="269">
        <v>0</v>
      </c>
      <c r="AM20" s="240">
        <f t="shared" si="2"/>
        <v>0</v>
      </c>
      <c r="AN20" s="241" t="str">
        <f>IF(U20&gt;0,((((#REF!*#REF!)+(AK20*AL20))/(U20*1000))*1000000),"no data")</f>
        <v>no data</v>
      </c>
      <c r="AO20" s="196">
        <f t="shared" si="12"/>
        <v>154.125</v>
      </c>
      <c r="AP20" s="13"/>
      <c r="AQ20" s="229">
        <v>0</v>
      </c>
      <c r="AR20" s="229">
        <v>0</v>
      </c>
      <c r="AS20" s="229">
        <v>0</v>
      </c>
      <c r="AT20" s="229">
        <v>0</v>
      </c>
      <c r="AU20" s="229">
        <v>0</v>
      </c>
      <c r="AV20" s="229">
        <v>0</v>
      </c>
      <c r="AW20" s="229">
        <v>5</v>
      </c>
      <c r="AX20" s="4"/>
      <c r="AY20" s="41">
        <v>0</v>
      </c>
      <c r="AZ20" s="41">
        <v>0</v>
      </c>
      <c r="BA20" s="41">
        <v>0</v>
      </c>
      <c r="BB20" s="41">
        <v>0</v>
      </c>
      <c r="BC20" s="42" t="str">
        <f t="shared" si="4"/>
        <v>no data</v>
      </c>
      <c r="BD20" s="42">
        <f t="shared" si="5"/>
        <v>0</v>
      </c>
      <c r="BE20" s="61">
        <v>0</v>
      </c>
      <c r="BF20" s="62">
        <v>0</v>
      </c>
      <c r="BG20" s="41">
        <v>0</v>
      </c>
      <c r="BH20" s="41">
        <v>0</v>
      </c>
      <c r="BI20" s="66">
        <v>50</v>
      </c>
      <c r="BJ20" s="42">
        <v>0</v>
      </c>
      <c r="BK20" s="54">
        <v>0</v>
      </c>
      <c r="BL20" s="54">
        <f t="shared" si="6"/>
        <v>0</v>
      </c>
      <c r="BM20" s="41">
        <v>0</v>
      </c>
      <c r="BN20" s="41">
        <v>0</v>
      </c>
      <c r="BO20" s="42">
        <v>0</v>
      </c>
    </row>
    <row r="21" spans="1:67">
      <c r="A21" s="509"/>
      <c r="B21" s="245">
        <v>43810</v>
      </c>
      <c r="C21" s="226">
        <v>60.2</v>
      </c>
      <c r="D21" s="227">
        <v>0.67</v>
      </c>
      <c r="E21" s="228">
        <v>55.8</v>
      </c>
      <c r="F21" s="229">
        <v>67</v>
      </c>
      <c r="G21" s="229">
        <v>53</v>
      </c>
      <c r="H21" s="229">
        <v>0</v>
      </c>
      <c r="I21" s="229">
        <v>0</v>
      </c>
      <c r="J21" s="229">
        <v>0</v>
      </c>
      <c r="K21" s="229">
        <v>0</v>
      </c>
      <c r="L21" s="230">
        <v>24</v>
      </c>
      <c r="M21" s="230">
        <v>0</v>
      </c>
      <c r="N21" s="230">
        <v>24</v>
      </c>
      <c r="O21" s="230">
        <v>0</v>
      </c>
      <c r="P21" s="230">
        <v>0</v>
      </c>
      <c r="Q21" s="230">
        <v>0</v>
      </c>
      <c r="R21" s="231">
        <v>3720</v>
      </c>
      <c r="S21" s="232">
        <v>3704</v>
      </c>
      <c r="T21" s="232">
        <v>0</v>
      </c>
      <c r="U21" s="233">
        <v>0</v>
      </c>
      <c r="V21" s="233">
        <v>0</v>
      </c>
      <c r="W21" s="229">
        <v>44</v>
      </c>
      <c r="X21" s="229">
        <v>0</v>
      </c>
      <c r="Y21" s="229">
        <v>44</v>
      </c>
      <c r="Z21" s="229">
        <v>0</v>
      </c>
      <c r="AA21" s="229">
        <v>60</v>
      </c>
      <c r="AB21" s="229">
        <v>0</v>
      </c>
      <c r="AC21" s="229">
        <v>5</v>
      </c>
      <c r="AD21" s="235">
        <f t="shared" si="13"/>
        <v>0</v>
      </c>
      <c r="AE21" s="229">
        <v>0</v>
      </c>
      <c r="AF21" s="236" t="str">
        <f t="shared" si="8"/>
        <v>no data</v>
      </c>
      <c r="AG21" s="237">
        <f t="shared" si="9"/>
        <v>155</v>
      </c>
      <c r="AH21" s="236" t="str">
        <f t="shared" si="10"/>
        <v>no data</v>
      </c>
      <c r="AI21" s="238">
        <f t="shared" si="11"/>
        <v>1</v>
      </c>
      <c r="AJ21" s="239" t="str">
        <f t="shared" si="1"/>
        <v>no data</v>
      </c>
      <c r="AK21" s="216">
        <v>0</v>
      </c>
      <c r="AL21" s="269">
        <v>0</v>
      </c>
      <c r="AM21" s="240">
        <f t="shared" si="2"/>
        <v>0</v>
      </c>
      <c r="AN21" s="241" t="str">
        <f>IF(U21&gt;0,((((#REF!*#REF!)+(AK21*AL21))/(U21*1000))*1000000),"no data")</f>
        <v>no data</v>
      </c>
      <c r="AO21" s="196">
        <f t="shared" si="12"/>
        <v>154.33333333333334</v>
      </c>
      <c r="AP21" s="13"/>
      <c r="AQ21" s="229">
        <v>0</v>
      </c>
      <c r="AR21" s="229">
        <v>0</v>
      </c>
      <c r="AS21" s="229">
        <v>0</v>
      </c>
      <c r="AT21" s="229">
        <v>0</v>
      </c>
      <c r="AU21" s="229">
        <v>0</v>
      </c>
      <c r="AV21" s="229">
        <v>0</v>
      </c>
      <c r="AW21" s="229">
        <v>5</v>
      </c>
      <c r="AX21" s="4"/>
      <c r="AY21" s="41">
        <v>0</v>
      </c>
      <c r="AZ21" s="41">
        <v>0</v>
      </c>
      <c r="BA21" s="41">
        <v>0</v>
      </c>
      <c r="BB21" s="41">
        <v>0</v>
      </c>
      <c r="BC21" s="42" t="str">
        <f t="shared" si="4"/>
        <v>no data</v>
      </c>
      <c r="BD21" s="42">
        <f t="shared" si="5"/>
        <v>0</v>
      </c>
      <c r="BE21" s="61">
        <v>0</v>
      </c>
      <c r="BF21" s="62">
        <v>0</v>
      </c>
      <c r="BG21" s="41">
        <v>0</v>
      </c>
      <c r="BH21" s="41">
        <v>0</v>
      </c>
      <c r="BI21" s="66">
        <v>50</v>
      </c>
      <c r="BJ21" s="42">
        <v>0</v>
      </c>
      <c r="BK21" s="54">
        <v>0</v>
      </c>
      <c r="BL21" s="54">
        <v>0</v>
      </c>
      <c r="BM21" s="41">
        <v>0</v>
      </c>
      <c r="BN21" s="41">
        <v>0</v>
      </c>
      <c r="BO21" s="42">
        <v>0</v>
      </c>
    </row>
    <row r="22" spans="1:67">
      <c r="A22" s="509"/>
      <c r="B22" s="245">
        <v>43811</v>
      </c>
      <c r="C22" s="226">
        <v>56.1</v>
      </c>
      <c r="D22" s="227">
        <v>0.83699999999999997</v>
      </c>
      <c r="E22" s="228">
        <v>58.3</v>
      </c>
      <c r="F22" s="229">
        <v>59</v>
      </c>
      <c r="G22" s="229">
        <v>54</v>
      </c>
      <c r="H22" s="229">
        <v>0</v>
      </c>
      <c r="I22" s="229">
        <v>0</v>
      </c>
      <c r="J22" s="229">
        <v>0</v>
      </c>
      <c r="K22" s="229">
        <v>0</v>
      </c>
      <c r="L22" s="247">
        <v>24</v>
      </c>
      <c r="M22" s="247">
        <v>0</v>
      </c>
      <c r="N22" s="247">
        <v>24</v>
      </c>
      <c r="O22" s="247">
        <v>0</v>
      </c>
      <c r="P22" s="247">
        <v>0</v>
      </c>
      <c r="Q22" s="247">
        <v>0</v>
      </c>
      <c r="R22" s="231">
        <v>3720</v>
      </c>
      <c r="S22" s="232">
        <v>3717</v>
      </c>
      <c r="T22" s="232">
        <v>0</v>
      </c>
      <c r="U22" s="258">
        <v>0</v>
      </c>
      <c r="V22" s="233">
        <v>0</v>
      </c>
      <c r="W22" s="229">
        <v>44</v>
      </c>
      <c r="X22" s="229">
        <v>0</v>
      </c>
      <c r="Y22" s="229">
        <v>44</v>
      </c>
      <c r="Z22" s="229">
        <v>0</v>
      </c>
      <c r="AA22" s="229">
        <v>60</v>
      </c>
      <c r="AB22" s="229">
        <v>0</v>
      </c>
      <c r="AC22" s="229">
        <f t="shared" si="7"/>
        <v>5</v>
      </c>
      <c r="AD22" s="235">
        <f t="shared" si="13"/>
        <v>0</v>
      </c>
      <c r="AE22" s="229">
        <v>0</v>
      </c>
      <c r="AF22" s="236" t="str">
        <f t="shared" si="8"/>
        <v>no data</v>
      </c>
      <c r="AG22" s="237">
        <f t="shared" si="9"/>
        <v>155</v>
      </c>
      <c r="AH22" s="236" t="str">
        <f t="shared" si="10"/>
        <v>no data</v>
      </c>
      <c r="AI22" s="238">
        <f t="shared" si="11"/>
        <v>1</v>
      </c>
      <c r="AJ22" s="239" t="str">
        <f t="shared" si="1"/>
        <v>no data</v>
      </c>
      <c r="AK22" s="216">
        <v>0</v>
      </c>
      <c r="AL22" s="269">
        <v>0</v>
      </c>
      <c r="AM22" s="240">
        <f t="shared" si="2"/>
        <v>0</v>
      </c>
      <c r="AN22" s="241" t="str">
        <f>IF(U22&gt;0,((((#REF!*#REF!)+(AK22*AL22))/(U22*1000))*1000000),"no data")</f>
        <v>no data</v>
      </c>
      <c r="AO22" s="196">
        <f t="shared" si="12"/>
        <v>154.875</v>
      </c>
      <c r="AP22" s="13"/>
      <c r="AQ22" s="229">
        <v>0</v>
      </c>
      <c r="AR22" s="248">
        <v>0</v>
      </c>
      <c r="AS22" s="248">
        <v>0</v>
      </c>
      <c r="AT22" s="229">
        <v>0</v>
      </c>
      <c r="AU22" s="248">
        <v>0</v>
      </c>
      <c r="AV22" s="229">
        <v>0</v>
      </c>
      <c r="AW22" s="229">
        <v>5</v>
      </c>
      <c r="AX22" s="4"/>
      <c r="AY22" s="52">
        <v>0</v>
      </c>
      <c r="AZ22" s="52">
        <v>0</v>
      </c>
      <c r="BA22" s="52">
        <v>0</v>
      </c>
      <c r="BB22" s="41">
        <v>0</v>
      </c>
      <c r="BC22" s="41" t="str">
        <f t="shared" si="4"/>
        <v>no data</v>
      </c>
      <c r="BD22" s="42">
        <f t="shared" si="5"/>
        <v>0</v>
      </c>
      <c r="BE22" s="249">
        <v>0</v>
      </c>
      <c r="BF22" s="250">
        <v>0</v>
      </c>
      <c r="BG22" s="251">
        <v>0</v>
      </c>
      <c r="BH22" s="251">
        <v>0</v>
      </c>
      <c r="BI22" s="66">
        <v>50</v>
      </c>
      <c r="BJ22" s="42">
        <v>0</v>
      </c>
      <c r="BK22" s="42">
        <v>0</v>
      </c>
      <c r="BL22" s="54">
        <f t="shared" si="6"/>
        <v>0</v>
      </c>
      <c r="BM22" s="41">
        <v>0</v>
      </c>
      <c r="BN22" s="41">
        <v>0</v>
      </c>
      <c r="BO22" s="42">
        <v>0</v>
      </c>
    </row>
    <row r="23" spans="1:67">
      <c r="A23" s="509"/>
      <c r="B23" s="245">
        <v>43812</v>
      </c>
      <c r="C23" s="226">
        <v>54.5</v>
      </c>
      <c r="D23" s="227">
        <v>0.83699999999999997</v>
      </c>
      <c r="E23" s="228">
        <v>56.5</v>
      </c>
      <c r="F23" s="229">
        <v>60.9</v>
      </c>
      <c r="G23" s="229">
        <v>48.8</v>
      </c>
      <c r="H23" s="229">
        <v>0</v>
      </c>
      <c r="I23" s="229">
        <v>0</v>
      </c>
      <c r="J23" s="229">
        <v>0</v>
      </c>
      <c r="K23" s="229">
        <v>0</v>
      </c>
      <c r="L23" s="247">
        <v>24</v>
      </c>
      <c r="M23" s="247">
        <v>0</v>
      </c>
      <c r="N23" s="247">
        <v>24</v>
      </c>
      <c r="O23" s="247">
        <v>0</v>
      </c>
      <c r="P23" s="247">
        <v>0</v>
      </c>
      <c r="Q23" s="247">
        <v>0</v>
      </c>
      <c r="R23" s="259">
        <v>3720</v>
      </c>
      <c r="S23" s="232">
        <v>3719</v>
      </c>
      <c r="T23" s="232">
        <v>0</v>
      </c>
      <c r="U23" s="260">
        <v>0</v>
      </c>
      <c r="V23" s="233">
        <v>0</v>
      </c>
      <c r="W23" s="229">
        <v>46</v>
      </c>
      <c r="X23" s="229">
        <v>0</v>
      </c>
      <c r="Y23" s="229">
        <v>46</v>
      </c>
      <c r="Z23" s="229">
        <v>0</v>
      </c>
      <c r="AA23" s="229">
        <v>60</v>
      </c>
      <c r="AB23" s="229">
        <v>0</v>
      </c>
      <c r="AC23" s="229">
        <f t="shared" si="7"/>
        <v>5</v>
      </c>
      <c r="AD23" s="235">
        <f t="shared" si="13"/>
        <v>0</v>
      </c>
      <c r="AE23" s="229">
        <v>0</v>
      </c>
      <c r="AF23" s="236" t="str">
        <f t="shared" si="8"/>
        <v>no data</v>
      </c>
      <c r="AG23" s="237">
        <f t="shared" si="9"/>
        <v>155</v>
      </c>
      <c r="AH23" s="236" t="str">
        <f>IF(U23&gt;0,(U23/R23),"no data")</f>
        <v>no data</v>
      </c>
      <c r="AI23" s="238">
        <f t="shared" si="11"/>
        <v>1</v>
      </c>
      <c r="AJ23" s="239" t="str">
        <f t="shared" si="1"/>
        <v>no data</v>
      </c>
      <c r="AK23" s="216">
        <v>0</v>
      </c>
      <c r="AL23" s="309">
        <v>0</v>
      </c>
      <c r="AM23" s="240">
        <f t="shared" si="2"/>
        <v>0</v>
      </c>
      <c r="AN23" s="241" t="str">
        <f>IF(U23&gt;0,((((#REF!*#REF!)+(AK23*AL23))/(U23*1000))*1000000),"no data")</f>
        <v>no data</v>
      </c>
      <c r="AO23" s="196">
        <f t="shared" si="12"/>
        <v>154.95833333333334</v>
      </c>
      <c r="AP23" s="13"/>
      <c r="AQ23" s="229">
        <v>0</v>
      </c>
      <c r="AR23" s="248">
        <v>0</v>
      </c>
      <c r="AS23" s="248">
        <v>0</v>
      </c>
      <c r="AT23" s="229">
        <v>0</v>
      </c>
      <c r="AU23" s="248">
        <v>0</v>
      </c>
      <c r="AV23" s="229">
        <v>0</v>
      </c>
      <c r="AW23" s="229">
        <v>5</v>
      </c>
      <c r="AX23" s="4"/>
      <c r="AY23" s="52">
        <v>0</v>
      </c>
      <c r="AZ23" s="52">
        <v>0</v>
      </c>
      <c r="BA23" s="52">
        <v>0</v>
      </c>
      <c r="BB23" s="41">
        <v>0</v>
      </c>
      <c r="BC23" s="41" t="str">
        <f t="shared" si="4"/>
        <v>no data</v>
      </c>
      <c r="BD23" s="42">
        <f t="shared" si="5"/>
        <v>0</v>
      </c>
      <c r="BE23" s="249">
        <v>0</v>
      </c>
      <c r="BF23" s="250">
        <v>0</v>
      </c>
      <c r="BG23" s="251">
        <v>0</v>
      </c>
      <c r="BH23" s="251">
        <v>0</v>
      </c>
      <c r="BI23" s="66">
        <v>50</v>
      </c>
      <c r="BJ23" s="42">
        <v>0</v>
      </c>
      <c r="BK23" s="42">
        <v>0</v>
      </c>
      <c r="BL23" s="54">
        <f t="shared" si="6"/>
        <v>0</v>
      </c>
      <c r="BM23" s="41">
        <v>0</v>
      </c>
      <c r="BN23" s="41">
        <v>0</v>
      </c>
      <c r="BO23" s="42">
        <v>0</v>
      </c>
    </row>
    <row r="24" spans="1:67">
      <c r="A24" s="509"/>
      <c r="B24" s="245">
        <v>43813</v>
      </c>
      <c r="C24" s="226">
        <v>53.17</v>
      </c>
      <c r="D24" s="227">
        <v>0.88670000000000004</v>
      </c>
      <c r="E24" s="228">
        <v>55.88</v>
      </c>
      <c r="F24" s="246">
        <v>57</v>
      </c>
      <c r="G24" s="246">
        <v>48.8</v>
      </c>
      <c r="H24" s="246">
        <v>0</v>
      </c>
      <c r="I24" s="246">
        <v>0</v>
      </c>
      <c r="J24" s="246">
        <v>0</v>
      </c>
      <c r="K24" s="246">
        <v>0</v>
      </c>
      <c r="L24" s="246">
        <v>24</v>
      </c>
      <c r="M24" s="246">
        <v>0</v>
      </c>
      <c r="N24" s="246">
        <v>24</v>
      </c>
      <c r="O24" s="246">
        <v>0</v>
      </c>
      <c r="P24" s="246">
        <v>0</v>
      </c>
      <c r="Q24" s="246">
        <v>0</v>
      </c>
      <c r="R24" s="259">
        <v>3720</v>
      </c>
      <c r="S24" s="261">
        <v>3720</v>
      </c>
      <c r="T24" s="262">
        <v>0</v>
      </c>
      <c r="U24" s="263">
        <v>0</v>
      </c>
      <c r="V24" s="263">
        <v>0</v>
      </c>
      <c r="W24" s="246">
        <v>46</v>
      </c>
      <c r="X24" s="246">
        <v>0</v>
      </c>
      <c r="Y24" s="246">
        <v>46</v>
      </c>
      <c r="Z24" s="246">
        <v>0</v>
      </c>
      <c r="AA24" s="246">
        <v>60</v>
      </c>
      <c r="AB24" s="246">
        <v>0</v>
      </c>
      <c r="AC24" s="229">
        <f t="shared" si="7"/>
        <v>6</v>
      </c>
      <c r="AD24" s="235">
        <f t="shared" si="13"/>
        <v>0</v>
      </c>
      <c r="AE24" s="246">
        <v>0</v>
      </c>
      <c r="AF24" s="236" t="str">
        <f t="shared" si="8"/>
        <v>no data</v>
      </c>
      <c r="AG24" s="237">
        <f>IF(R24&gt;0,R24/24,"no data")</f>
        <v>155</v>
      </c>
      <c r="AH24" s="236" t="str">
        <f>IF(U24&gt;0,(U24/R24),"no data")</f>
        <v>no data</v>
      </c>
      <c r="AI24" s="238">
        <f t="shared" si="11"/>
        <v>1</v>
      </c>
      <c r="AJ24" s="239" t="str">
        <f t="shared" si="1"/>
        <v>no data</v>
      </c>
      <c r="AK24" s="216">
        <v>0</v>
      </c>
      <c r="AL24" s="309">
        <v>0</v>
      </c>
      <c r="AM24" s="240">
        <f t="shared" si="2"/>
        <v>0</v>
      </c>
      <c r="AN24" s="241" t="str">
        <f>IF(U24&gt;0,((((#REF!*#REF!)+(AK24*AL24))/(U24*1000))*1000000),"no data")</f>
        <v>no data</v>
      </c>
      <c r="AO24" s="196">
        <f t="shared" si="12"/>
        <v>155</v>
      </c>
      <c r="AP24" s="13"/>
      <c r="AQ24" s="246">
        <v>0</v>
      </c>
      <c r="AR24" s="246">
        <v>0</v>
      </c>
      <c r="AS24" s="246">
        <v>0</v>
      </c>
      <c r="AT24" s="246">
        <v>0</v>
      </c>
      <c r="AU24" s="246">
        <v>0</v>
      </c>
      <c r="AV24" s="246">
        <v>0</v>
      </c>
      <c r="AW24" s="246">
        <v>6</v>
      </c>
      <c r="AX24" s="4"/>
      <c r="AY24" s="52">
        <v>0</v>
      </c>
      <c r="AZ24" s="52">
        <v>0</v>
      </c>
      <c r="BA24" s="52">
        <v>0</v>
      </c>
      <c r="BB24" s="41">
        <v>0</v>
      </c>
      <c r="BC24" s="41" t="str">
        <f t="shared" si="4"/>
        <v>no data</v>
      </c>
      <c r="BD24" s="42">
        <f t="shared" si="5"/>
        <v>0</v>
      </c>
      <c r="BE24" s="71">
        <v>0</v>
      </c>
      <c r="BF24" s="71">
        <v>0</v>
      </c>
      <c r="BG24" s="72">
        <v>0</v>
      </c>
      <c r="BH24" s="72">
        <v>0</v>
      </c>
      <c r="BI24" s="66">
        <v>50</v>
      </c>
      <c r="BJ24" s="54">
        <v>0</v>
      </c>
      <c r="BK24" s="54">
        <v>0</v>
      </c>
      <c r="BL24" s="54">
        <f t="shared" si="6"/>
        <v>0</v>
      </c>
      <c r="BM24" s="55">
        <v>0</v>
      </c>
      <c r="BN24" s="55">
        <v>0</v>
      </c>
      <c r="BO24" s="73">
        <v>0</v>
      </c>
    </row>
    <row r="25" spans="1:67">
      <c r="A25" s="509"/>
      <c r="B25" s="245">
        <v>43814</v>
      </c>
      <c r="C25" s="226">
        <v>53.7</v>
      </c>
      <c r="D25" s="227">
        <v>0.84699999999999998</v>
      </c>
      <c r="E25" s="228">
        <v>56.2</v>
      </c>
      <c r="F25" s="264">
        <v>57</v>
      </c>
      <c r="G25" s="264">
        <v>52</v>
      </c>
      <c r="H25" s="246">
        <v>0</v>
      </c>
      <c r="I25" s="246">
        <v>0</v>
      </c>
      <c r="J25" s="246">
        <v>0</v>
      </c>
      <c r="K25" s="246">
        <v>0</v>
      </c>
      <c r="L25" s="246">
        <v>24</v>
      </c>
      <c r="M25" s="246">
        <v>0</v>
      </c>
      <c r="N25" s="246">
        <v>24</v>
      </c>
      <c r="O25" s="246">
        <v>0</v>
      </c>
      <c r="P25" s="246">
        <v>0</v>
      </c>
      <c r="Q25" s="246">
        <v>0</v>
      </c>
      <c r="R25" s="259">
        <v>3720</v>
      </c>
      <c r="S25" s="261">
        <v>3720</v>
      </c>
      <c r="T25" s="262">
        <v>0</v>
      </c>
      <c r="U25" s="263">
        <v>0</v>
      </c>
      <c r="V25" s="263">
        <v>0</v>
      </c>
      <c r="W25" s="246">
        <v>45</v>
      </c>
      <c r="X25" s="246">
        <v>0</v>
      </c>
      <c r="Y25" s="246">
        <v>45</v>
      </c>
      <c r="Z25" s="246">
        <v>0</v>
      </c>
      <c r="AA25" s="246">
        <v>60</v>
      </c>
      <c r="AB25" s="246">
        <v>0</v>
      </c>
      <c r="AC25" s="229">
        <v>5</v>
      </c>
      <c r="AD25" s="235">
        <f t="shared" si="13"/>
        <v>0</v>
      </c>
      <c r="AE25" s="246">
        <v>0</v>
      </c>
      <c r="AF25" s="236" t="str">
        <f t="shared" si="8"/>
        <v>no data</v>
      </c>
      <c r="AG25" s="237">
        <f t="shared" si="9"/>
        <v>155</v>
      </c>
      <c r="AH25" s="236" t="str">
        <f t="shared" si="10"/>
        <v>no data</v>
      </c>
      <c r="AI25" s="238">
        <f t="shared" si="11"/>
        <v>1</v>
      </c>
      <c r="AJ25" s="239" t="str">
        <f t="shared" si="1"/>
        <v>no data</v>
      </c>
      <c r="AK25" s="305">
        <v>0</v>
      </c>
      <c r="AL25" s="309">
        <v>0</v>
      </c>
      <c r="AM25" s="240">
        <f t="shared" si="2"/>
        <v>0</v>
      </c>
      <c r="AN25" s="241" t="str">
        <f>IF(U25&gt;0,((((#REF!*#REF!)+(AK25*AL25))/(U25*1000))*1000000),"no data")</f>
        <v>no data</v>
      </c>
      <c r="AO25" s="196">
        <f t="shared" si="12"/>
        <v>155</v>
      </c>
      <c r="AP25" s="13"/>
      <c r="AQ25" s="246">
        <v>0</v>
      </c>
      <c r="AR25" s="246">
        <v>0</v>
      </c>
      <c r="AS25" s="246">
        <v>0</v>
      </c>
      <c r="AT25" s="246">
        <v>0</v>
      </c>
      <c r="AU25" s="246">
        <v>0</v>
      </c>
      <c r="AV25" s="246">
        <v>0</v>
      </c>
      <c r="AW25" s="246">
        <v>5</v>
      </c>
      <c r="AX25" s="4"/>
      <c r="AY25" s="52">
        <v>0</v>
      </c>
      <c r="AZ25" s="52">
        <v>0</v>
      </c>
      <c r="BA25" s="52">
        <v>0</v>
      </c>
      <c r="BB25" s="41">
        <v>0</v>
      </c>
      <c r="BC25" s="41" t="str">
        <f t="shared" si="4"/>
        <v>no data</v>
      </c>
      <c r="BD25" s="60">
        <f t="shared" si="5"/>
        <v>0</v>
      </c>
      <c r="BE25" s="71">
        <v>0</v>
      </c>
      <c r="BF25" s="250">
        <v>0</v>
      </c>
      <c r="BG25" s="72">
        <v>0</v>
      </c>
      <c r="BH25" s="72">
        <v>0</v>
      </c>
      <c r="BI25" s="66">
        <v>50</v>
      </c>
      <c r="BJ25" s="54">
        <v>0</v>
      </c>
      <c r="BK25" s="54">
        <v>0</v>
      </c>
      <c r="BL25" s="54">
        <v>0</v>
      </c>
      <c r="BM25" s="55">
        <v>0</v>
      </c>
      <c r="BN25" s="55">
        <v>0</v>
      </c>
      <c r="BO25" s="73">
        <v>0</v>
      </c>
    </row>
    <row r="26" spans="1:67">
      <c r="A26" s="509"/>
      <c r="B26" s="245">
        <v>43815</v>
      </c>
      <c r="C26" s="226">
        <v>54.4</v>
      </c>
      <c r="D26" s="227">
        <v>0.80700000000000005</v>
      </c>
      <c r="E26" s="228">
        <v>56</v>
      </c>
      <c r="F26" s="246">
        <v>67</v>
      </c>
      <c r="G26" s="246">
        <v>51</v>
      </c>
      <c r="H26" s="229">
        <v>0</v>
      </c>
      <c r="I26" s="229">
        <v>0</v>
      </c>
      <c r="J26" s="229">
        <v>0</v>
      </c>
      <c r="K26" s="229">
        <v>0</v>
      </c>
      <c r="L26" s="247">
        <v>24</v>
      </c>
      <c r="M26" s="247">
        <v>0</v>
      </c>
      <c r="N26" s="247">
        <v>24</v>
      </c>
      <c r="O26" s="247">
        <v>0</v>
      </c>
      <c r="P26" s="247">
        <v>0</v>
      </c>
      <c r="Q26" s="247">
        <v>0</v>
      </c>
      <c r="R26" s="259">
        <v>3720</v>
      </c>
      <c r="S26" s="261">
        <v>3720</v>
      </c>
      <c r="T26" s="265">
        <v>0</v>
      </c>
      <c r="U26" s="233">
        <v>0</v>
      </c>
      <c r="V26" s="233">
        <v>0</v>
      </c>
      <c r="W26" s="229">
        <v>45</v>
      </c>
      <c r="X26" s="246">
        <v>0</v>
      </c>
      <c r="Y26" s="246">
        <v>45</v>
      </c>
      <c r="Z26" s="246">
        <v>0</v>
      </c>
      <c r="AA26" s="246">
        <v>60</v>
      </c>
      <c r="AB26" s="246">
        <v>0</v>
      </c>
      <c r="AC26" s="229">
        <v>6</v>
      </c>
      <c r="AD26" s="235">
        <f t="shared" si="13"/>
        <v>0</v>
      </c>
      <c r="AE26" s="246">
        <v>0</v>
      </c>
      <c r="AF26" s="236" t="str">
        <f t="shared" si="8"/>
        <v>no data</v>
      </c>
      <c r="AG26" s="237">
        <f t="shared" si="9"/>
        <v>155</v>
      </c>
      <c r="AH26" s="236" t="str">
        <f t="shared" si="10"/>
        <v>no data</v>
      </c>
      <c r="AI26" s="238">
        <f t="shared" si="11"/>
        <v>1</v>
      </c>
      <c r="AJ26" s="239" t="str">
        <f t="shared" si="1"/>
        <v>no data</v>
      </c>
      <c r="AK26" s="305">
        <v>0</v>
      </c>
      <c r="AL26" s="309">
        <v>0</v>
      </c>
      <c r="AM26" s="240">
        <f t="shared" si="2"/>
        <v>0</v>
      </c>
      <c r="AN26" s="241" t="str">
        <f>IF(U26&gt;0,((((#REF!*#REF!)+(AK26*AL26))/(U26*1000))*1000000),"no data")</f>
        <v>no data</v>
      </c>
      <c r="AO26" s="196">
        <f t="shared" si="12"/>
        <v>155</v>
      </c>
      <c r="AP26" s="13"/>
      <c r="AQ26" s="229">
        <v>0</v>
      </c>
      <c r="AR26" s="248">
        <v>0</v>
      </c>
      <c r="AS26" s="248">
        <v>0</v>
      </c>
      <c r="AT26" s="229">
        <v>0</v>
      </c>
      <c r="AU26" s="248">
        <v>0</v>
      </c>
      <c r="AV26" s="229">
        <v>0</v>
      </c>
      <c r="AW26" s="229">
        <v>6</v>
      </c>
      <c r="AX26" s="4"/>
      <c r="AY26" s="52">
        <v>0</v>
      </c>
      <c r="AZ26" s="52">
        <v>0</v>
      </c>
      <c r="BA26" s="52">
        <v>0</v>
      </c>
      <c r="BB26" s="41">
        <v>0</v>
      </c>
      <c r="BC26" s="41" t="str">
        <f t="shared" si="4"/>
        <v>no data</v>
      </c>
      <c r="BD26" s="60">
        <f t="shared" si="5"/>
        <v>0</v>
      </c>
      <c r="BE26" s="249">
        <v>0</v>
      </c>
      <c r="BF26" s="250">
        <v>0</v>
      </c>
      <c r="BG26" s="252">
        <v>0</v>
      </c>
      <c r="BH26" s="252">
        <v>0</v>
      </c>
      <c r="BI26" s="66">
        <v>50</v>
      </c>
      <c r="BJ26" s="54">
        <v>0</v>
      </c>
      <c r="BK26" s="54">
        <v>0</v>
      </c>
      <c r="BL26" s="54">
        <v>0</v>
      </c>
      <c r="BM26" s="55">
        <v>0</v>
      </c>
      <c r="BN26" s="55">
        <v>0</v>
      </c>
      <c r="BO26" s="42">
        <v>0</v>
      </c>
    </row>
    <row r="27" spans="1:67" ht="14.95" customHeight="1">
      <c r="A27" s="510" t="s">
        <v>325</v>
      </c>
      <c r="B27" s="315">
        <v>43816</v>
      </c>
      <c r="C27" s="316">
        <v>53.7</v>
      </c>
      <c r="D27" s="339">
        <v>0.79900000000000004</v>
      </c>
      <c r="E27" s="311">
        <v>54</v>
      </c>
      <c r="F27" s="319">
        <v>67</v>
      </c>
      <c r="G27" s="319">
        <v>43</v>
      </c>
      <c r="H27" s="319">
        <v>0</v>
      </c>
      <c r="I27" s="319">
        <v>0</v>
      </c>
      <c r="J27" s="319">
        <v>0</v>
      </c>
      <c r="K27" s="319">
        <v>0</v>
      </c>
      <c r="L27" s="343">
        <v>24</v>
      </c>
      <c r="M27" s="343">
        <v>0</v>
      </c>
      <c r="N27" s="343">
        <v>24</v>
      </c>
      <c r="O27" s="343">
        <v>0</v>
      </c>
      <c r="P27" s="343">
        <v>0</v>
      </c>
      <c r="Q27" s="343">
        <v>0</v>
      </c>
      <c r="R27" s="344">
        <v>3720</v>
      </c>
      <c r="S27" s="345">
        <v>3720</v>
      </c>
      <c r="T27" s="345">
        <v>0</v>
      </c>
      <c r="U27" s="323">
        <v>0</v>
      </c>
      <c r="V27" s="323">
        <v>0</v>
      </c>
      <c r="W27" s="318">
        <v>45</v>
      </c>
      <c r="X27" s="319">
        <v>0</v>
      </c>
      <c r="Y27" s="318">
        <v>45</v>
      </c>
      <c r="Z27" s="319">
        <v>0</v>
      </c>
      <c r="AA27" s="319">
        <v>60</v>
      </c>
      <c r="AB27" s="319">
        <v>0</v>
      </c>
      <c r="AC27" s="318">
        <v>6</v>
      </c>
      <c r="AD27" s="324">
        <f t="shared" si="13"/>
        <v>0</v>
      </c>
      <c r="AE27" s="319">
        <v>0</v>
      </c>
      <c r="AF27" s="325" t="str">
        <f t="shared" si="8"/>
        <v>no data</v>
      </c>
      <c r="AG27" s="326">
        <f t="shared" si="9"/>
        <v>155</v>
      </c>
      <c r="AH27" s="325" t="str">
        <f t="shared" si="10"/>
        <v>no data</v>
      </c>
      <c r="AI27" s="327">
        <f t="shared" si="11"/>
        <v>1</v>
      </c>
      <c r="AJ27" s="328" t="str">
        <f t="shared" si="1"/>
        <v>no data</v>
      </c>
      <c r="AK27" s="389">
        <v>0</v>
      </c>
      <c r="AL27" s="390">
        <v>0</v>
      </c>
      <c r="AM27" s="312">
        <f t="shared" si="2"/>
        <v>0</v>
      </c>
      <c r="AN27" s="313" t="str">
        <f>IF(U27&gt;0,((((#REF!*#REF!)+(AK27*AL27))/(U27*1000))*1000000),"no data")</f>
        <v>no data</v>
      </c>
      <c r="AO27" s="314">
        <f t="shared" si="12"/>
        <v>155</v>
      </c>
      <c r="AP27" s="13"/>
      <c r="AQ27" s="318">
        <v>0</v>
      </c>
      <c r="AR27" s="330">
        <v>0</v>
      </c>
      <c r="AS27" s="330">
        <v>0</v>
      </c>
      <c r="AT27" s="318">
        <v>0</v>
      </c>
      <c r="AU27" s="330">
        <v>0</v>
      </c>
      <c r="AV27" s="318">
        <v>0</v>
      </c>
      <c r="AW27" s="318">
        <v>6</v>
      </c>
      <c r="AX27" s="4"/>
      <c r="AY27" s="346">
        <v>0</v>
      </c>
      <c r="AZ27" s="346">
        <v>0</v>
      </c>
      <c r="BA27" s="346">
        <v>0</v>
      </c>
      <c r="BB27" s="346">
        <v>0</v>
      </c>
      <c r="BC27" s="346" t="str">
        <f>AN28</f>
        <v>no data</v>
      </c>
      <c r="BD27" s="347">
        <f>BA27/24</f>
        <v>0</v>
      </c>
      <c r="BE27" s="348">
        <v>0</v>
      </c>
      <c r="BF27" s="349">
        <v>0</v>
      </c>
      <c r="BG27" s="350">
        <v>0</v>
      </c>
      <c r="BH27" s="350">
        <v>0</v>
      </c>
      <c r="BI27" s="365">
        <v>50</v>
      </c>
      <c r="BJ27" s="353">
        <v>0</v>
      </c>
      <c r="BK27" s="353">
        <v>0</v>
      </c>
      <c r="BL27" s="370">
        <f t="shared" si="6"/>
        <v>0</v>
      </c>
      <c r="BM27" s="353">
        <v>0</v>
      </c>
      <c r="BN27" s="353">
        <v>0</v>
      </c>
      <c r="BO27" s="347">
        <v>0</v>
      </c>
    </row>
    <row r="28" spans="1:67" ht="14.95" customHeight="1">
      <c r="A28" s="510"/>
      <c r="B28" s="315">
        <v>43817</v>
      </c>
      <c r="C28" s="316">
        <v>55.3</v>
      </c>
      <c r="D28" s="339">
        <v>0.73799999999999999</v>
      </c>
      <c r="E28" s="311">
        <v>53.6</v>
      </c>
      <c r="F28" s="319">
        <v>75</v>
      </c>
      <c r="G28" s="319">
        <v>42</v>
      </c>
      <c r="H28" s="319">
        <v>0</v>
      </c>
      <c r="I28" s="319">
        <v>0</v>
      </c>
      <c r="J28" s="319">
        <v>0</v>
      </c>
      <c r="K28" s="319">
        <v>0</v>
      </c>
      <c r="L28" s="343">
        <v>24</v>
      </c>
      <c r="M28" s="343">
        <v>0</v>
      </c>
      <c r="N28" s="343">
        <v>24</v>
      </c>
      <c r="O28" s="343">
        <v>0</v>
      </c>
      <c r="P28" s="343">
        <v>0</v>
      </c>
      <c r="Q28" s="343">
        <v>0</v>
      </c>
      <c r="R28" s="344">
        <v>3719</v>
      </c>
      <c r="S28" s="322">
        <v>3720</v>
      </c>
      <c r="T28" s="322">
        <v>0</v>
      </c>
      <c r="U28" s="323">
        <v>0</v>
      </c>
      <c r="V28" s="323">
        <v>0</v>
      </c>
      <c r="W28" s="318">
        <v>45</v>
      </c>
      <c r="X28" s="319">
        <v>0</v>
      </c>
      <c r="Y28" s="318">
        <v>45</v>
      </c>
      <c r="Z28" s="319">
        <v>0</v>
      </c>
      <c r="AA28" s="319">
        <v>60</v>
      </c>
      <c r="AB28" s="319">
        <v>0</v>
      </c>
      <c r="AC28" s="318">
        <f t="shared" si="7"/>
        <v>5</v>
      </c>
      <c r="AD28" s="324">
        <f t="shared" si="13"/>
        <v>0</v>
      </c>
      <c r="AE28" s="319">
        <v>0</v>
      </c>
      <c r="AF28" s="325" t="str">
        <f t="shared" si="8"/>
        <v>no data</v>
      </c>
      <c r="AG28" s="326">
        <f t="shared" si="9"/>
        <v>154.95833333333334</v>
      </c>
      <c r="AH28" s="325" t="str">
        <f t="shared" si="10"/>
        <v>no data</v>
      </c>
      <c r="AI28" s="327">
        <f t="shared" si="11"/>
        <v>1</v>
      </c>
      <c r="AJ28" s="328" t="str">
        <f t="shared" si="1"/>
        <v>no data</v>
      </c>
      <c r="AK28" s="389">
        <v>0</v>
      </c>
      <c r="AL28" s="390">
        <v>0</v>
      </c>
      <c r="AM28" s="312">
        <f t="shared" si="2"/>
        <v>0</v>
      </c>
      <c r="AN28" s="313" t="str">
        <f>IF(U28&gt;0,((((#REF!*#REF!)+(AK28*AL28))/(U28*1000))*1000000),"no data")</f>
        <v>no data</v>
      </c>
      <c r="AO28" s="314">
        <f t="shared" si="12"/>
        <v>155</v>
      </c>
      <c r="AP28" s="13"/>
      <c r="AQ28" s="318">
        <v>0</v>
      </c>
      <c r="AR28" s="330">
        <v>0</v>
      </c>
      <c r="AS28" s="318">
        <v>0</v>
      </c>
      <c r="AT28" s="318">
        <v>0</v>
      </c>
      <c r="AU28" s="330">
        <v>0</v>
      </c>
      <c r="AV28" s="318">
        <v>0</v>
      </c>
      <c r="AW28" s="318">
        <v>5</v>
      </c>
      <c r="AX28" s="4"/>
      <c r="AY28" s="331">
        <v>0</v>
      </c>
      <c r="AZ28" s="331">
        <v>0</v>
      </c>
      <c r="BA28" s="331">
        <v>0</v>
      </c>
      <c r="BB28" s="331">
        <v>0</v>
      </c>
      <c r="BC28" s="331" t="str">
        <f>AN29</f>
        <v>no data</v>
      </c>
      <c r="BD28" s="333">
        <f>BA28/24</f>
        <v>0</v>
      </c>
      <c r="BE28" s="363">
        <v>0</v>
      </c>
      <c r="BF28" s="363">
        <v>0</v>
      </c>
      <c r="BG28" s="331">
        <v>0</v>
      </c>
      <c r="BH28" s="331">
        <v>0</v>
      </c>
      <c r="BI28" s="365">
        <v>50</v>
      </c>
      <c r="BJ28" s="331">
        <v>0</v>
      </c>
      <c r="BK28" s="331">
        <v>0</v>
      </c>
      <c r="BL28" s="370">
        <f t="shared" si="6"/>
        <v>0</v>
      </c>
      <c r="BM28" s="331">
        <v>0</v>
      </c>
      <c r="BN28" s="331">
        <v>0</v>
      </c>
      <c r="BO28" s="333">
        <v>0</v>
      </c>
    </row>
    <row r="29" spans="1:67" ht="14.95" customHeight="1">
      <c r="A29" s="510"/>
      <c r="B29" s="315">
        <v>43818</v>
      </c>
      <c r="C29" s="316">
        <v>56.7</v>
      </c>
      <c r="D29" s="339">
        <v>0.749</v>
      </c>
      <c r="E29" s="311">
        <v>56.1</v>
      </c>
      <c r="F29" s="319">
        <v>66.599999999999994</v>
      </c>
      <c r="G29" s="319">
        <v>48.3</v>
      </c>
      <c r="H29" s="319">
        <v>0</v>
      </c>
      <c r="I29" s="319">
        <v>0</v>
      </c>
      <c r="J29" s="319">
        <v>0</v>
      </c>
      <c r="K29" s="319">
        <v>0</v>
      </c>
      <c r="L29" s="343">
        <v>0</v>
      </c>
      <c r="M29" s="343">
        <v>0</v>
      </c>
      <c r="N29" s="343">
        <v>0</v>
      </c>
      <c r="O29" s="343">
        <v>0</v>
      </c>
      <c r="P29" s="343">
        <v>0</v>
      </c>
      <c r="Q29" s="343">
        <v>0</v>
      </c>
      <c r="R29" s="344">
        <v>3720</v>
      </c>
      <c r="S29" s="322">
        <v>3718</v>
      </c>
      <c r="T29" s="322">
        <v>3718</v>
      </c>
      <c r="U29" s="323">
        <v>0</v>
      </c>
      <c r="V29" s="323">
        <v>0</v>
      </c>
      <c r="W29" s="318">
        <v>45</v>
      </c>
      <c r="X29" s="319">
        <v>0</v>
      </c>
      <c r="Y29" s="318">
        <v>45</v>
      </c>
      <c r="Z29" s="319">
        <v>0</v>
      </c>
      <c r="AA29" s="319">
        <v>60</v>
      </c>
      <c r="AB29" s="319">
        <v>0</v>
      </c>
      <c r="AC29" s="318">
        <f t="shared" si="7"/>
        <v>5</v>
      </c>
      <c r="AD29" s="324">
        <f t="shared" si="13"/>
        <v>-3718</v>
      </c>
      <c r="AE29" s="319">
        <v>0</v>
      </c>
      <c r="AF29" s="325" t="str">
        <f t="shared" si="8"/>
        <v>no data</v>
      </c>
      <c r="AG29" s="326">
        <f t="shared" si="9"/>
        <v>155</v>
      </c>
      <c r="AH29" s="325" t="str">
        <f>IF(U29&gt;0,(U29/R29),"no data")</f>
        <v>no data</v>
      </c>
      <c r="AI29" s="327">
        <f t="shared" si="11"/>
        <v>1</v>
      </c>
      <c r="AJ29" s="328" t="str">
        <f t="shared" si="1"/>
        <v>no data</v>
      </c>
      <c r="AK29" s="389">
        <v>0</v>
      </c>
      <c r="AL29" s="390">
        <v>0</v>
      </c>
      <c r="AM29" s="312">
        <f t="shared" si="2"/>
        <v>0</v>
      </c>
      <c r="AN29" s="313" t="str">
        <f>IF(U29&gt;0,((((#REF!*#REF!)+(AK29*AL29))/(U29*1000))*1000000),"no data")</f>
        <v>no data</v>
      </c>
      <c r="AO29" s="314">
        <f t="shared" si="12"/>
        <v>154.91666666666666</v>
      </c>
      <c r="AP29" s="13"/>
      <c r="AQ29" s="318">
        <v>0</v>
      </c>
      <c r="AR29" s="330">
        <v>0</v>
      </c>
      <c r="AS29" s="330">
        <v>0</v>
      </c>
      <c r="AT29" s="318">
        <v>0</v>
      </c>
      <c r="AU29" s="330">
        <v>0</v>
      </c>
      <c r="AV29" s="318">
        <v>0</v>
      </c>
      <c r="AW29" s="318">
        <v>5</v>
      </c>
      <c r="AX29" s="4"/>
      <c r="AY29" s="354">
        <v>0</v>
      </c>
      <c r="AZ29" s="354">
        <v>0</v>
      </c>
      <c r="BA29" s="354">
        <v>0</v>
      </c>
      <c r="BB29" s="354">
        <v>0</v>
      </c>
      <c r="BC29" s="354" t="str">
        <f t="shared" si="4"/>
        <v>no data</v>
      </c>
      <c r="BD29" s="355">
        <f t="shared" si="5"/>
        <v>0</v>
      </c>
      <c r="BE29" s="363">
        <v>0</v>
      </c>
      <c r="BF29" s="363">
        <v>0</v>
      </c>
      <c r="BG29" s="358">
        <v>0</v>
      </c>
      <c r="BH29" s="358">
        <v>0</v>
      </c>
      <c r="BI29" s="365">
        <v>50</v>
      </c>
      <c r="BJ29" s="361">
        <v>0</v>
      </c>
      <c r="BK29" s="361">
        <v>0</v>
      </c>
      <c r="BL29" s="370">
        <f t="shared" si="6"/>
        <v>0</v>
      </c>
      <c r="BM29" s="361">
        <v>0</v>
      </c>
      <c r="BN29" s="361">
        <v>0</v>
      </c>
      <c r="BO29" s="333">
        <v>0</v>
      </c>
    </row>
    <row r="30" spans="1:67" ht="14.95" customHeight="1">
      <c r="A30" s="510"/>
      <c r="B30" s="315">
        <v>43819</v>
      </c>
      <c r="C30" s="316">
        <v>54.9</v>
      </c>
      <c r="D30" s="339">
        <v>0.76700000000000002</v>
      </c>
      <c r="E30" s="311">
        <v>54.6</v>
      </c>
      <c r="F30" s="319">
        <v>68</v>
      </c>
      <c r="G30" s="319">
        <v>50</v>
      </c>
      <c r="H30" s="319">
        <v>0</v>
      </c>
      <c r="I30" s="319">
        <v>0</v>
      </c>
      <c r="J30" s="319">
        <v>0</v>
      </c>
      <c r="K30" s="319">
        <v>0</v>
      </c>
      <c r="L30" s="343">
        <v>0</v>
      </c>
      <c r="M30" s="343">
        <v>0</v>
      </c>
      <c r="N30" s="343">
        <v>0</v>
      </c>
      <c r="O30" s="343">
        <v>0</v>
      </c>
      <c r="P30" s="343">
        <v>0</v>
      </c>
      <c r="Q30" s="343">
        <v>0</v>
      </c>
      <c r="R30" s="344">
        <v>3720</v>
      </c>
      <c r="S30" s="322">
        <v>3716</v>
      </c>
      <c r="T30" s="322">
        <v>3716</v>
      </c>
      <c r="U30" s="323">
        <v>0</v>
      </c>
      <c r="V30" s="323">
        <v>0</v>
      </c>
      <c r="W30" s="319">
        <v>45</v>
      </c>
      <c r="X30" s="319">
        <v>0</v>
      </c>
      <c r="Y30" s="319">
        <v>45</v>
      </c>
      <c r="Z30" s="319">
        <v>0</v>
      </c>
      <c r="AA30" s="319">
        <v>60</v>
      </c>
      <c r="AB30" s="319">
        <v>0</v>
      </c>
      <c r="AC30" s="318">
        <f t="shared" si="7"/>
        <v>6</v>
      </c>
      <c r="AD30" s="324">
        <f t="shared" si="13"/>
        <v>-3716</v>
      </c>
      <c r="AE30" s="319">
        <v>0</v>
      </c>
      <c r="AF30" s="325" t="str">
        <f t="shared" si="8"/>
        <v>no data</v>
      </c>
      <c r="AG30" s="326">
        <f t="shared" si="9"/>
        <v>155</v>
      </c>
      <c r="AH30" s="325" t="str">
        <f t="shared" si="10"/>
        <v>no data</v>
      </c>
      <c r="AI30" s="327">
        <f t="shared" si="11"/>
        <v>1</v>
      </c>
      <c r="AJ30" s="328" t="str">
        <f t="shared" si="1"/>
        <v>no data</v>
      </c>
      <c r="AK30" s="389">
        <v>0</v>
      </c>
      <c r="AL30" s="390">
        <v>0</v>
      </c>
      <c r="AM30" s="312">
        <f t="shared" si="2"/>
        <v>0</v>
      </c>
      <c r="AN30" s="313" t="str">
        <f>IF(U30&gt;0,((((#REF!*#REF!)+(AK30*AL30))/(U30*1000))*1000000),"no data")</f>
        <v>no data</v>
      </c>
      <c r="AO30" s="314">
        <f t="shared" si="12"/>
        <v>154.83333333333334</v>
      </c>
      <c r="AP30" s="13"/>
      <c r="AQ30" s="318">
        <v>0</v>
      </c>
      <c r="AR30" s="330">
        <v>0</v>
      </c>
      <c r="AS30" s="330">
        <v>0</v>
      </c>
      <c r="AT30" s="318">
        <v>0</v>
      </c>
      <c r="AU30" s="330">
        <v>0</v>
      </c>
      <c r="AV30" s="318">
        <v>0</v>
      </c>
      <c r="AW30" s="318">
        <v>6</v>
      </c>
      <c r="AX30" s="4"/>
      <c r="AY30" s="331">
        <v>0</v>
      </c>
      <c r="AZ30" s="331">
        <v>0</v>
      </c>
      <c r="BA30" s="331">
        <v>0</v>
      </c>
      <c r="BB30" s="331">
        <v>0</v>
      </c>
      <c r="BC30" s="331" t="str">
        <f t="shared" si="4"/>
        <v>no data</v>
      </c>
      <c r="BD30" s="333">
        <f t="shared" si="5"/>
        <v>0</v>
      </c>
      <c r="BE30" s="362">
        <v>0</v>
      </c>
      <c r="BF30" s="363">
        <v>0</v>
      </c>
      <c r="BG30" s="364">
        <v>0</v>
      </c>
      <c r="BH30" s="365">
        <v>0</v>
      </c>
      <c r="BI30" s="365">
        <v>50</v>
      </c>
      <c r="BJ30" s="368">
        <v>0</v>
      </c>
      <c r="BK30" s="366">
        <v>0</v>
      </c>
      <c r="BL30" s="370">
        <f t="shared" si="6"/>
        <v>0</v>
      </c>
      <c r="BM30" s="368">
        <v>0</v>
      </c>
      <c r="BN30" s="331">
        <v>0</v>
      </c>
      <c r="BO30" s="333">
        <v>0</v>
      </c>
    </row>
    <row r="31" spans="1:67" ht="14.95" customHeight="1">
      <c r="A31" s="510"/>
      <c r="B31" s="315">
        <v>43820</v>
      </c>
      <c r="C31" s="316">
        <v>51.7</v>
      </c>
      <c r="D31" s="339">
        <v>0.84</v>
      </c>
      <c r="E31" s="311">
        <v>53.8</v>
      </c>
      <c r="F31" s="319">
        <v>60</v>
      </c>
      <c r="G31" s="319">
        <v>46</v>
      </c>
      <c r="H31" s="319">
        <v>0</v>
      </c>
      <c r="I31" s="319">
        <v>0</v>
      </c>
      <c r="J31" s="319">
        <v>0</v>
      </c>
      <c r="K31" s="319">
        <v>0</v>
      </c>
      <c r="L31" s="343">
        <v>0</v>
      </c>
      <c r="M31" s="343">
        <v>0</v>
      </c>
      <c r="N31" s="343">
        <v>0</v>
      </c>
      <c r="O31" s="343">
        <v>0</v>
      </c>
      <c r="P31" s="343">
        <v>0</v>
      </c>
      <c r="Q31" s="343">
        <v>0</v>
      </c>
      <c r="R31" s="344">
        <v>3720</v>
      </c>
      <c r="S31" s="322">
        <v>3720</v>
      </c>
      <c r="T31" s="322">
        <v>3720</v>
      </c>
      <c r="U31" s="323">
        <v>0</v>
      </c>
      <c r="V31" s="323">
        <v>0</v>
      </c>
      <c r="W31" s="319">
        <v>45</v>
      </c>
      <c r="X31" s="319">
        <v>0</v>
      </c>
      <c r="Y31" s="319">
        <v>45</v>
      </c>
      <c r="Z31" s="319">
        <v>0</v>
      </c>
      <c r="AA31" s="319">
        <v>60</v>
      </c>
      <c r="AB31" s="319">
        <v>0</v>
      </c>
      <c r="AC31" s="318">
        <v>5</v>
      </c>
      <c r="AD31" s="324">
        <f t="shared" si="13"/>
        <v>-3720</v>
      </c>
      <c r="AE31" s="319">
        <v>0</v>
      </c>
      <c r="AF31" s="325" t="str">
        <f t="shared" si="8"/>
        <v>no data</v>
      </c>
      <c r="AG31" s="326">
        <f t="shared" si="9"/>
        <v>155</v>
      </c>
      <c r="AH31" s="325" t="str">
        <f t="shared" si="10"/>
        <v>no data</v>
      </c>
      <c r="AI31" s="327">
        <f t="shared" si="11"/>
        <v>1</v>
      </c>
      <c r="AJ31" s="328" t="str">
        <f t="shared" si="1"/>
        <v>no data</v>
      </c>
      <c r="AK31" s="389">
        <v>0</v>
      </c>
      <c r="AL31" s="390">
        <v>0</v>
      </c>
      <c r="AM31" s="312">
        <f t="shared" si="2"/>
        <v>0</v>
      </c>
      <c r="AN31" s="313" t="str">
        <f>IF(U31&gt;0,((((#REF!*#REF!)+(AK31*AL31))/(U31*1000))*1000000),"no data")</f>
        <v>no data</v>
      </c>
      <c r="AO31" s="314">
        <f t="shared" si="12"/>
        <v>155</v>
      </c>
      <c r="AP31" s="13"/>
      <c r="AQ31" s="318">
        <v>0</v>
      </c>
      <c r="AR31" s="330">
        <v>0</v>
      </c>
      <c r="AS31" s="330">
        <v>0</v>
      </c>
      <c r="AT31" s="318">
        <v>0</v>
      </c>
      <c r="AU31" s="330">
        <v>0</v>
      </c>
      <c r="AV31" s="318">
        <v>0</v>
      </c>
      <c r="AW31" s="318">
        <v>5</v>
      </c>
      <c r="AX31" s="4"/>
      <c r="AY31" s="331">
        <v>0</v>
      </c>
      <c r="AZ31" s="331">
        <v>0</v>
      </c>
      <c r="BA31" s="331">
        <v>0</v>
      </c>
      <c r="BB31" s="331">
        <v>0</v>
      </c>
      <c r="BC31" s="331" t="str">
        <f t="shared" si="4"/>
        <v>no data</v>
      </c>
      <c r="BD31" s="333">
        <f t="shared" si="5"/>
        <v>0</v>
      </c>
      <c r="BE31" s="362">
        <v>0</v>
      </c>
      <c r="BF31" s="363">
        <v>0</v>
      </c>
      <c r="BG31" s="364">
        <v>0</v>
      </c>
      <c r="BH31" s="365">
        <v>0</v>
      </c>
      <c r="BI31" s="365">
        <v>50</v>
      </c>
      <c r="BJ31" s="368">
        <v>0</v>
      </c>
      <c r="BK31" s="366">
        <v>0</v>
      </c>
      <c r="BL31" s="370">
        <f t="shared" si="6"/>
        <v>0</v>
      </c>
      <c r="BM31" s="368">
        <v>0</v>
      </c>
      <c r="BN31" s="331">
        <v>0</v>
      </c>
      <c r="BO31" s="333">
        <v>0</v>
      </c>
    </row>
    <row r="32" spans="1:67" ht="14.95" customHeight="1">
      <c r="A32" s="510"/>
      <c r="B32" s="315">
        <v>43821</v>
      </c>
      <c r="C32" s="316">
        <v>47.9</v>
      </c>
      <c r="D32" s="339">
        <v>0.90600000000000003</v>
      </c>
      <c r="E32" s="311">
        <v>50.9</v>
      </c>
      <c r="F32" s="319">
        <v>52</v>
      </c>
      <c r="G32" s="319">
        <v>44</v>
      </c>
      <c r="H32" s="319">
        <v>0</v>
      </c>
      <c r="I32" s="319">
        <v>0</v>
      </c>
      <c r="J32" s="319">
        <v>0</v>
      </c>
      <c r="K32" s="319">
        <v>0</v>
      </c>
      <c r="L32" s="343">
        <v>0</v>
      </c>
      <c r="M32" s="343">
        <v>0</v>
      </c>
      <c r="N32" s="343">
        <v>0</v>
      </c>
      <c r="O32" s="343">
        <v>0</v>
      </c>
      <c r="P32" s="343">
        <v>0</v>
      </c>
      <c r="Q32" s="343">
        <v>0</v>
      </c>
      <c r="R32" s="344">
        <v>3720</v>
      </c>
      <c r="S32" s="322">
        <v>3720</v>
      </c>
      <c r="T32" s="322">
        <v>3720</v>
      </c>
      <c r="U32" s="323">
        <v>0</v>
      </c>
      <c r="V32" s="323">
        <v>0</v>
      </c>
      <c r="W32" s="319">
        <v>45</v>
      </c>
      <c r="X32" s="319">
        <v>0</v>
      </c>
      <c r="Y32" s="319">
        <v>45</v>
      </c>
      <c r="Z32" s="319">
        <v>0</v>
      </c>
      <c r="AA32" s="319">
        <v>60</v>
      </c>
      <c r="AB32" s="319">
        <v>0</v>
      </c>
      <c r="AC32" s="318">
        <v>5</v>
      </c>
      <c r="AD32" s="324">
        <f t="shared" si="13"/>
        <v>-3720</v>
      </c>
      <c r="AE32" s="319">
        <v>0</v>
      </c>
      <c r="AF32" s="325" t="str">
        <f t="shared" si="8"/>
        <v>no data</v>
      </c>
      <c r="AG32" s="326">
        <f t="shared" si="9"/>
        <v>155</v>
      </c>
      <c r="AH32" s="325" t="str">
        <f t="shared" si="10"/>
        <v>no data</v>
      </c>
      <c r="AI32" s="327">
        <f t="shared" si="11"/>
        <v>1</v>
      </c>
      <c r="AJ32" s="328" t="str">
        <f t="shared" si="1"/>
        <v>no data</v>
      </c>
      <c r="AK32" s="389">
        <v>0</v>
      </c>
      <c r="AL32" s="390">
        <v>0</v>
      </c>
      <c r="AM32" s="312">
        <f t="shared" si="2"/>
        <v>0</v>
      </c>
      <c r="AN32" s="313" t="str">
        <f>IF(U32&gt;0,((((#REF!*#REF!)+(AK32*AL32))/(U32*1000))*1000000),"no data")</f>
        <v>no data</v>
      </c>
      <c r="AO32" s="314">
        <f t="shared" si="12"/>
        <v>155</v>
      </c>
      <c r="AP32" s="13"/>
      <c r="AQ32" s="318">
        <v>0</v>
      </c>
      <c r="AR32" s="330">
        <v>0</v>
      </c>
      <c r="AS32" s="330">
        <v>0</v>
      </c>
      <c r="AT32" s="318">
        <v>0</v>
      </c>
      <c r="AU32" s="330">
        <v>0</v>
      </c>
      <c r="AV32" s="318">
        <v>0</v>
      </c>
      <c r="AW32" s="318">
        <v>5</v>
      </c>
      <c r="AX32" s="4"/>
      <c r="AY32" s="331">
        <v>0</v>
      </c>
      <c r="AZ32" s="331">
        <v>0</v>
      </c>
      <c r="BA32" s="331">
        <v>0</v>
      </c>
      <c r="BB32" s="331">
        <v>0</v>
      </c>
      <c r="BC32" s="331" t="str">
        <f t="shared" si="4"/>
        <v>no data</v>
      </c>
      <c r="BD32" s="333">
        <f t="shared" si="5"/>
        <v>0</v>
      </c>
      <c r="BE32" s="362">
        <v>0</v>
      </c>
      <c r="BF32" s="363">
        <v>0</v>
      </c>
      <c r="BG32" s="364">
        <v>0</v>
      </c>
      <c r="BH32" s="365">
        <v>0</v>
      </c>
      <c r="BI32" s="365">
        <v>50</v>
      </c>
      <c r="BJ32" s="368">
        <v>0</v>
      </c>
      <c r="BK32" s="366">
        <v>0</v>
      </c>
      <c r="BL32" s="370">
        <v>0</v>
      </c>
      <c r="BM32" s="368">
        <v>0</v>
      </c>
      <c r="BN32" s="331">
        <v>0</v>
      </c>
      <c r="BO32" s="333">
        <v>0</v>
      </c>
    </row>
    <row r="33" spans="1:67" ht="14.95" customHeight="1">
      <c r="A33" s="510"/>
      <c r="B33" s="315">
        <v>43822</v>
      </c>
      <c r="C33" s="316">
        <v>48.17</v>
      </c>
      <c r="D33" s="339">
        <v>0.85499999999999998</v>
      </c>
      <c r="E33" s="311">
        <v>51.42</v>
      </c>
      <c r="F33" s="318">
        <v>52.45</v>
      </c>
      <c r="G33" s="318">
        <v>44.66</v>
      </c>
      <c r="H33" s="319">
        <v>0</v>
      </c>
      <c r="I33" s="319">
        <v>0</v>
      </c>
      <c r="J33" s="319">
        <v>0</v>
      </c>
      <c r="K33" s="319">
        <v>0</v>
      </c>
      <c r="L33" s="369">
        <v>0</v>
      </c>
      <c r="M33" s="369">
        <v>0</v>
      </c>
      <c r="N33" s="369">
        <v>0</v>
      </c>
      <c r="O33" s="369">
        <v>0</v>
      </c>
      <c r="P33" s="369">
        <v>0</v>
      </c>
      <c r="Q33" s="369">
        <v>0</v>
      </c>
      <c r="R33" s="369">
        <v>3720</v>
      </c>
      <c r="S33" s="322">
        <v>3720</v>
      </c>
      <c r="T33" s="322">
        <v>3720</v>
      </c>
      <c r="U33" s="323">
        <v>0</v>
      </c>
      <c r="V33" s="323">
        <v>0</v>
      </c>
      <c r="W33" s="319">
        <v>48</v>
      </c>
      <c r="X33" s="319">
        <v>0</v>
      </c>
      <c r="Y33" s="319">
        <v>48</v>
      </c>
      <c r="Z33" s="318">
        <v>0</v>
      </c>
      <c r="AA33" s="319">
        <v>60</v>
      </c>
      <c r="AB33" s="318">
        <v>0</v>
      </c>
      <c r="AC33" s="318">
        <f t="shared" si="7"/>
        <v>6</v>
      </c>
      <c r="AD33" s="324">
        <f t="shared" si="13"/>
        <v>-3720</v>
      </c>
      <c r="AE33" s="318">
        <v>0</v>
      </c>
      <c r="AF33" s="325" t="str">
        <f t="shared" si="8"/>
        <v>no data</v>
      </c>
      <c r="AG33" s="326">
        <f t="shared" si="9"/>
        <v>155</v>
      </c>
      <c r="AH33" s="325" t="str">
        <f t="shared" si="10"/>
        <v>no data</v>
      </c>
      <c r="AI33" s="327">
        <f t="shared" si="11"/>
        <v>1</v>
      </c>
      <c r="AJ33" s="328" t="str">
        <f t="shared" si="1"/>
        <v>no data</v>
      </c>
      <c r="AK33" s="389">
        <v>0</v>
      </c>
      <c r="AL33" s="390">
        <v>0</v>
      </c>
      <c r="AM33" s="312">
        <f t="shared" si="2"/>
        <v>0</v>
      </c>
      <c r="AN33" s="313" t="str">
        <f>IF(U33&gt;0,((((#REF!*#REF!)+(AK33*AL33))/(U33*1000))*1000000),"no data")</f>
        <v>no data</v>
      </c>
      <c r="AO33" s="314">
        <f t="shared" si="12"/>
        <v>155</v>
      </c>
      <c r="AP33" s="13"/>
      <c r="AQ33" s="318">
        <v>0</v>
      </c>
      <c r="AR33" s="330">
        <v>0</v>
      </c>
      <c r="AS33" s="330">
        <v>0</v>
      </c>
      <c r="AT33" s="318">
        <v>0</v>
      </c>
      <c r="AU33" s="330">
        <v>0</v>
      </c>
      <c r="AV33" s="318">
        <v>0</v>
      </c>
      <c r="AW33" s="318">
        <v>6</v>
      </c>
      <c r="AX33" s="4"/>
      <c r="AY33" s="331">
        <v>0</v>
      </c>
      <c r="AZ33" s="331">
        <v>0</v>
      </c>
      <c r="BA33" s="331">
        <v>0</v>
      </c>
      <c r="BB33" s="331">
        <v>0</v>
      </c>
      <c r="BC33" s="331" t="str">
        <f t="shared" si="4"/>
        <v>no data</v>
      </c>
      <c r="BD33" s="333">
        <f t="shared" si="5"/>
        <v>0</v>
      </c>
      <c r="BE33" s="362">
        <v>0</v>
      </c>
      <c r="BF33" s="363">
        <v>0</v>
      </c>
      <c r="BG33" s="364">
        <v>0</v>
      </c>
      <c r="BH33" s="364">
        <v>0</v>
      </c>
      <c r="BI33" s="365">
        <v>50</v>
      </c>
      <c r="BJ33" s="364">
        <v>0</v>
      </c>
      <c r="BK33" s="366">
        <v>0</v>
      </c>
      <c r="BL33" s="370">
        <f t="shared" si="6"/>
        <v>0</v>
      </c>
      <c r="BM33" s="331">
        <v>0</v>
      </c>
      <c r="BN33" s="331">
        <v>0</v>
      </c>
      <c r="BO33" s="333">
        <v>0</v>
      </c>
    </row>
    <row r="34" spans="1:67" ht="14.95" customHeight="1">
      <c r="A34" s="511" t="s">
        <v>326</v>
      </c>
      <c r="B34" s="245">
        <v>43823</v>
      </c>
      <c r="C34" s="226">
        <v>47.88</v>
      </c>
      <c r="D34" s="227">
        <v>0.88460000000000005</v>
      </c>
      <c r="E34" s="228">
        <v>51</v>
      </c>
      <c r="F34" s="229">
        <v>50</v>
      </c>
      <c r="G34" s="229">
        <v>45</v>
      </c>
      <c r="H34" s="246">
        <v>0</v>
      </c>
      <c r="I34" s="246">
        <v>0</v>
      </c>
      <c r="J34" s="246">
        <v>0</v>
      </c>
      <c r="K34" s="246">
        <v>0</v>
      </c>
      <c r="L34" s="247">
        <v>0</v>
      </c>
      <c r="M34" s="247">
        <v>0</v>
      </c>
      <c r="N34" s="247">
        <v>0</v>
      </c>
      <c r="O34" s="247">
        <v>0</v>
      </c>
      <c r="P34" s="247">
        <v>0</v>
      </c>
      <c r="Q34" s="247">
        <v>0</v>
      </c>
      <c r="R34" s="247">
        <v>3720</v>
      </c>
      <c r="S34" s="232">
        <v>3720</v>
      </c>
      <c r="T34" s="232">
        <v>3720</v>
      </c>
      <c r="U34" s="233">
        <v>0</v>
      </c>
      <c r="V34" s="233">
        <v>0</v>
      </c>
      <c r="W34" s="246">
        <v>48</v>
      </c>
      <c r="X34" s="246">
        <v>0</v>
      </c>
      <c r="Y34" s="246">
        <v>48</v>
      </c>
      <c r="Z34" s="246">
        <v>0</v>
      </c>
      <c r="AA34" s="246">
        <v>60</v>
      </c>
      <c r="AB34" s="229">
        <v>0</v>
      </c>
      <c r="AC34" s="229">
        <f t="shared" si="7"/>
        <v>6</v>
      </c>
      <c r="AD34" s="235">
        <f t="shared" si="13"/>
        <v>-3720</v>
      </c>
      <c r="AE34" s="229">
        <v>0</v>
      </c>
      <c r="AF34" s="236" t="str">
        <f t="shared" si="8"/>
        <v>no data</v>
      </c>
      <c r="AG34" s="237">
        <f t="shared" si="9"/>
        <v>155</v>
      </c>
      <c r="AH34" s="236" t="str">
        <f t="shared" si="10"/>
        <v>no data</v>
      </c>
      <c r="AI34" s="238">
        <f t="shared" si="11"/>
        <v>1</v>
      </c>
      <c r="AJ34" s="239" t="str">
        <f t="shared" si="1"/>
        <v>no data</v>
      </c>
      <c r="AK34" s="216">
        <v>0</v>
      </c>
      <c r="AL34" s="269">
        <v>0</v>
      </c>
      <c r="AM34" s="228">
        <f t="shared" si="2"/>
        <v>0</v>
      </c>
      <c r="AN34" s="269" t="str">
        <f>IF(U34&gt;0,((((#REF!*#REF!)+(AK34*AL34))/(U34*1000))*1000000),"no data")</f>
        <v>no data</v>
      </c>
      <c r="AO34" s="270">
        <f t="shared" si="12"/>
        <v>155</v>
      </c>
      <c r="AP34" s="13"/>
      <c r="AQ34" s="229">
        <v>0</v>
      </c>
      <c r="AR34" s="248">
        <v>0</v>
      </c>
      <c r="AS34" s="248">
        <v>0</v>
      </c>
      <c r="AT34" s="229">
        <v>0</v>
      </c>
      <c r="AU34" s="248">
        <v>0</v>
      </c>
      <c r="AV34" s="229">
        <v>0</v>
      </c>
      <c r="AW34" s="229">
        <v>6</v>
      </c>
      <c r="AX34" s="4"/>
      <c r="AY34" s="41">
        <v>0</v>
      </c>
      <c r="AZ34" s="41">
        <v>0</v>
      </c>
      <c r="BA34" s="41">
        <v>0</v>
      </c>
      <c r="BB34" s="41">
        <v>0</v>
      </c>
      <c r="BC34" s="41" t="str">
        <f t="shared" si="4"/>
        <v>no data</v>
      </c>
      <c r="BD34" s="60">
        <f t="shared" si="5"/>
        <v>0</v>
      </c>
      <c r="BE34" s="249">
        <v>0</v>
      </c>
      <c r="BF34" s="250">
        <v>0</v>
      </c>
      <c r="BG34" s="252">
        <v>0</v>
      </c>
      <c r="BH34" s="252">
        <v>0</v>
      </c>
      <c r="BI34" s="66">
        <v>50</v>
      </c>
      <c r="BJ34" s="252">
        <v>0</v>
      </c>
      <c r="BK34" s="251">
        <v>0</v>
      </c>
      <c r="BL34" s="54">
        <f t="shared" si="6"/>
        <v>0</v>
      </c>
      <c r="BM34" s="41">
        <v>0</v>
      </c>
      <c r="BN34" s="41">
        <v>0</v>
      </c>
      <c r="BO34" s="42">
        <v>0</v>
      </c>
    </row>
    <row r="35" spans="1:67">
      <c r="A35" s="512"/>
      <c r="B35" s="245">
        <v>43824</v>
      </c>
      <c r="C35" s="226">
        <v>47.3</v>
      </c>
      <c r="D35" s="227">
        <v>0.79200000000000004</v>
      </c>
      <c r="E35" s="228">
        <v>47.5</v>
      </c>
      <c r="F35" s="229">
        <v>54</v>
      </c>
      <c r="G35" s="229">
        <v>43</v>
      </c>
      <c r="H35" s="246">
        <v>0</v>
      </c>
      <c r="I35" s="246">
        <v>0</v>
      </c>
      <c r="J35" s="246">
        <v>0</v>
      </c>
      <c r="K35" s="246">
        <v>0</v>
      </c>
      <c r="L35" s="247">
        <v>0</v>
      </c>
      <c r="M35" s="247">
        <v>0</v>
      </c>
      <c r="N35" s="247">
        <v>0</v>
      </c>
      <c r="O35" s="247">
        <v>0</v>
      </c>
      <c r="P35" s="247">
        <v>0</v>
      </c>
      <c r="Q35" s="247">
        <v>0</v>
      </c>
      <c r="R35" s="247">
        <v>3720</v>
      </c>
      <c r="S35" s="232">
        <v>3720</v>
      </c>
      <c r="T35" s="232">
        <v>3720</v>
      </c>
      <c r="U35" s="233">
        <v>0</v>
      </c>
      <c r="V35" s="233">
        <v>0</v>
      </c>
      <c r="W35" s="246">
        <v>48</v>
      </c>
      <c r="X35" s="246">
        <v>0</v>
      </c>
      <c r="Y35" s="246">
        <v>48</v>
      </c>
      <c r="Z35" s="246">
        <v>0</v>
      </c>
      <c r="AA35" s="246">
        <v>60</v>
      </c>
      <c r="AB35" s="229">
        <v>0</v>
      </c>
      <c r="AC35" s="229">
        <f t="shared" si="7"/>
        <v>5</v>
      </c>
      <c r="AD35" s="235">
        <f t="shared" si="13"/>
        <v>-3720</v>
      </c>
      <c r="AE35" s="229">
        <v>0</v>
      </c>
      <c r="AF35" s="236" t="str">
        <f t="shared" si="8"/>
        <v>no data</v>
      </c>
      <c r="AG35" s="237">
        <f t="shared" si="9"/>
        <v>155</v>
      </c>
      <c r="AH35" s="236" t="str">
        <f t="shared" si="10"/>
        <v>no data</v>
      </c>
      <c r="AI35" s="238">
        <f t="shared" si="11"/>
        <v>1</v>
      </c>
      <c r="AJ35" s="239" t="str">
        <f t="shared" si="1"/>
        <v>no data</v>
      </c>
      <c r="AK35" s="216">
        <v>0</v>
      </c>
      <c r="AL35" s="269">
        <v>0</v>
      </c>
      <c r="AM35" s="228">
        <f t="shared" si="2"/>
        <v>0</v>
      </c>
      <c r="AN35" s="269" t="str">
        <f>IF(U35&gt;0,((((#REF!*#REF!)+(AK35*AL35))/(U35*1000))*1000000),"no data")</f>
        <v>no data</v>
      </c>
      <c r="AO35" s="270">
        <f t="shared" si="12"/>
        <v>155</v>
      </c>
      <c r="AP35" s="13"/>
      <c r="AQ35" s="229">
        <v>0</v>
      </c>
      <c r="AR35" s="248">
        <v>0</v>
      </c>
      <c r="AS35" s="248">
        <v>0</v>
      </c>
      <c r="AT35" s="229">
        <v>0</v>
      </c>
      <c r="AU35" s="248">
        <v>0</v>
      </c>
      <c r="AV35" s="229">
        <v>0</v>
      </c>
      <c r="AW35" s="229">
        <v>5</v>
      </c>
      <c r="AX35" s="4"/>
      <c r="AY35" s="41">
        <v>0</v>
      </c>
      <c r="AZ35" s="41">
        <v>0</v>
      </c>
      <c r="BA35" s="41">
        <v>0</v>
      </c>
      <c r="BB35" s="41">
        <v>0</v>
      </c>
      <c r="BC35" s="41" t="str">
        <f t="shared" si="4"/>
        <v>no data</v>
      </c>
      <c r="BD35" s="60">
        <f t="shared" si="5"/>
        <v>0</v>
      </c>
      <c r="BE35" s="249">
        <v>0</v>
      </c>
      <c r="BF35" s="250">
        <v>0</v>
      </c>
      <c r="BG35" s="252">
        <v>0</v>
      </c>
      <c r="BH35" s="252">
        <v>0</v>
      </c>
      <c r="BI35" s="66">
        <v>50</v>
      </c>
      <c r="BJ35" s="252">
        <v>0</v>
      </c>
      <c r="BK35" s="251">
        <v>0</v>
      </c>
      <c r="BL35" s="54">
        <f>SUM(BE35:BF35)</f>
        <v>0</v>
      </c>
      <c r="BM35" s="41">
        <v>0</v>
      </c>
      <c r="BN35" s="41">
        <v>0</v>
      </c>
      <c r="BO35" s="42">
        <v>0</v>
      </c>
    </row>
    <row r="36" spans="1:67">
      <c r="A36" s="512"/>
      <c r="B36" s="245">
        <v>43825</v>
      </c>
      <c r="C36" s="226">
        <v>43.71</v>
      </c>
      <c r="D36" s="227">
        <v>0.89329999999999998</v>
      </c>
      <c r="E36" s="228">
        <v>46.63</v>
      </c>
      <c r="F36" s="229">
        <v>47</v>
      </c>
      <c r="G36" s="229">
        <v>39</v>
      </c>
      <c r="H36" s="246">
        <v>0</v>
      </c>
      <c r="I36" s="246">
        <v>0</v>
      </c>
      <c r="J36" s="246">
        <v>0</v>
      </c>
      <c r="K36" s="246">
        <v>0</v>
      </c>
      <c r="L36" s="247">
        <v>0</v>
      </c>
      <c r="M36" s="247">
        <v>0</v>
      </c>
      <c r="N36" s="247">
        <v>0</v>
      </c>
      <c r="O36" s="247">
        <v>0</v>
      </c>
      <c r="P36" s="247">
        <v>0</v>
      </c>
      <c r="Q36" s="247">
        <v>0</v>
      </c>
      <c r="R36" s="247">
        <v>3720</v>
      </c>
      <c r="S36" s="232">
        <v>3720</v>
      </c>
      <c r="T36" s="232">
        <v>3720</v>
      </c>
      <c r="U36" s="233">
        <v>0</v>
      </c>
      <c r="V36" s="233">
        <v>0</v>
      </c>
      <c r="W36" s="246">
        <v>48</v>
      </c>
      <c r="X36" s="246">
        <v>0</v>
      </c>
      <c r="Y36" s="246">
        <v>48</v>
      </c>
      <c r="Z36" s="246">
        <v>0</v>
      </c>
      <c r="AA36" s="246">
        <v>60</v>
      </c>
      <c r="AB36" s="229">
        <v>0</v>
      </c>
      <c r="AC36" s="229">
        <f t="shared" si="7"/>
        <v>6</v>
      </c>
      <c r="AD36" s="235">
        <f t="shared" si="13"/>
        <v>-3720</v>
      </c>
      <c r="AE36" s="229">
        <v>0</v>
      </c>
      <c r="AF36" s="236" t="str">
        <f t="shared" si="8"/>
        <v>no data</v>
      </c>
      <c r="AG36" s="237">
        <f t="shared" si="9"/>
        <v>155</v>
      </c>
      <c r="AH36" s="236" t="str">
        <f t="shared" si="10"/>
        <v>no data</v>
      </c>
      <c r="AI36" s="238">
        <f t="shared" si="11"/>
        <v>1</v>
      </c>
      <c r="AJ36" s="239" t="str">
        <f t="shared" si="1"/>
        <v>no data</v>
      </c>
      <c r="AK36" s="216">
        <v>0</v>
      </c>
      <c r="AL36" s="269">
        <v>0</v>
      </c>
      <c r="AM36" s="228">
        <f t="shared" si="2"/>
        <v>0</v>
      </c>
      <c r="AN36" s="269" t="str">
        <f>IF(U36&gt;0,((((#REF!*#REF!)+(AK36*AL36))/(U36*1000))*1000000),"no data")</f>
        <v>no data</v>
      </c>
      <c r="AO36" s="270">
        <f t="shared" si="12"/>
        <v>155</v>
      </c>
      <c r="AP36" s="13"/>
      <c r="AQ36" s="229">
        <v>0</v>
      </c>
      <c r="AR36" s="248">
        <v>0</v>
      </c>
      <c r="AS36" s="248">
        <v>0</v>
      </c>
      <c r="AT36" s="229">
        <v>0</v>
      </c>
      <c r="AU36" s="248">
        <v>0</v>
      </c>
      <c r="AV36" s="229">
        <v>0</v>
      </c>
      <c r="AW36" s="229">
        <v>6</v>
      </c>
      <c r="AX36" s="4"/>
      <c r="AY36" s="41">
        <v>0</v>
      </c>
      <c r="AZ36" s="41">
        <v>0</v>
      </c>
      <c r="BA36" s="41">
        <v>0</v>
      </c>
      <c r="BB36" s="41">
        <v>0</v>
      </c>
      <c r="BC36" s="41" t="str">
        <f t="shared" si="4"/>
        <v>no data</v>
      </c>
      <c r="BD36" s="60">
        <f t="shared" si="5"/>
        <v>0</v>
      </c>
      <c r="BE36" s="249">
        <v>0</v>
      </c>
      <c r="BF36" s="250">
        <v>0</v>
      </c>
      <c r="BG36" s="252">
        <v>0</v>
      </c>
      <c r="BH36" s="252">
        <v>0</v>
      </c>
      <c r="BI36" s="66">
        <v>50</v>
      </c>
      <c r="BJ36" s="252">
        <v>0</v>
      </c>
      <c r="BK36" s="251">
        <v>0</v>
      </c>
      <c r="BL36" s="54">
        <f>SUM(BE36:BF36)</f>
        <v>0</v>
      </c>
      <c r="BM36" s="41">
        <v>0</v>
      </c>
      <c r="BN36" s="41">
        <v>0</v>
      </c>
      <c r="BO36" s="42">
        <v>0</v>
      </c>
    </row>
    <row r="37" spans="1:67">
      <c r="A37" s="512"/>
      <c r="B37" s="245">
        <v>43826</v>
      </c>
      <c r="C37" s="226">
        <v>43.9</v>
      </c>
      <c r="D37" s="227">
        <v>0.86299999999999999</v>
      </c>
      <c r="E37" s="228">
        <v>46.7</v>
      </c>
      <c r="F37" s="229">
        <v>46</v>
      </c>
      <c r="G37" s="229">
        <v>41</v>
      </c>
      <c r="H37" s="246">
        <v>0</v>
      </c>
      <c r="I37" s="246">
        <v>0</v>
      </c>
      <c r="J37" s="246">
        <v>0</v>
      </c>
      <c r="K37" s="246">
        <v>0</v>
      </c>
      <c r="L37" s="247">
        <v>0</v>
      </c>
      <c r="M37" s="247">
        <v>0</v>
      </c>
      <c r="N37" s="247">
        <v>0</v>
      </c>
      <c r="O37" s="247">
        <v>0</v>
      </c>
      <c r="P37" s="247">
        <v>0</v>
      </c>
      <c r="Q37" s="247">
        <v>0</v>
      </c>
      <c r="R37" s="247">
        <v>3720</v>
      </c>
      <c r="S37" s="232">
        <v>3720</v>
      </c>
      <c r="T37" s="232">
        <v>3720</v>
      </c>
      <c r="U37" s="233">
        <v>0</v>
      </c>
      <c r="V37" s="233">
        <v>0</v>
      </c>
      <c r="W37" s="246">
        <v>48</v>
      </c>
      <c r="X37" s="246">
        <v>0</v>
      </c>
      <c r="Y37" s="246">
        <v>48</v>
      </c>
      <c r="Z37" s="246">
        <v>0</v>
      </c>
      <c r="AA37" s="246">
        <v>60</v>
      </c>
      <c r="AB37" s="229">
        <v>0</v>
      </c>
      <c r="AC37" s="229">
        <v>5</v>
      </c>
      <c r="AD37" s="235">
        <f t="shared" si="13"/>
        <v>-3720</v>
      </c>
      <c r="AE37" s="229">
        <v>0</v>
      </c>
      <c r="AF37" s="236" t="str">
        <f t="shared" si="8"/>
        <v>no data</v>
      </c>
      <c r="AG37" s="237">
        <f t="shared" si="9"/>
        <v>155</v>
      </c>
      <c r="AH37" s="236" t="str">
        <f t="shared" si="10"/>
        <v>no data</v>
      </c>
      <c r="AI37" s="238">
        <f t="shared" si="11"/>
        <v>1</v>
      </c>
      <c r="AJ37" s="239" t="str">
        <f t="shared" si="1"/>
        <v>no data</v>
      </c>
      <c r="AK37" s="216">
        <v>0</v>
      </c>
      <c r="AL37" s="269">
        <v>0</v>
      </c>
      <c r="AM37" s="228">
        <f t="shared" si="2"/>
        <v>0</v>
      </c>
      <c r="AN37" s="269" t="str">
        <f>IF(U37&gt;0,((((#REF!*#REF!)+(AK37*AL37))/(U37*1000))*1000000),"no data")</f>
        <v>no data</v>
      </c>
      <c r="AO37" s="270">
        <f t="shared" si="12"/>
        <v>155</v>
      </c>
      <c r="AP37" s="13"/>
      <c r="AQ37" s="229">
        <v>0</v>
      </c>
      <c r="AR37" s="248">
        <v>0</v>
      </c>
      <c r="AS37" s="248">
        <v>0</v>
      </c>
      <c r="AT37" s="229">
        <v>0</v>
      </c>
      <c r="AU37" s="248">
        <v>0</v>
      </c>
      <c r="AV37" s="229">
        <v>0</v>
      </c>
      <c r="AW37" s="229">
        <v>5</v>
      </c>
      <c r="AX37" s="4"/>
      <c r="AY37" s="41">
        <v>0</v>
      </c>
      <c r="AZ37" s="41">
        <v>0</v>
      </c>
      <c r="BA37" s="41">
        <v>0</v>
      </c>
      <c r="BB37" s="41">
        <v>0</v>
      </c>
      <c r="BC37" s="41" t="str">
        <f t="shared" si="4"/>
        <v>no data</v>
      </c>
      <c r="BD37" s="60">
        <f t="shared" si="5"/>
        <v>0</v>
      </c>
      <c r="BE37" s="249">
        <v>0</v>
      </c>
      <c r="BF37" s="250">
        <v>0</v>
      </c>
      <c r="BG37" s="252">
        <v>0</v>
      </c>
      <c r="BH37" s="252">
        <v>0</v>
      </c>
      <c r="BI37" s="66">
        <v>49.97</v>
      </c>
      <c r="BJ37" s="252">
        <v>0</v>
      </c>
      <c r="BK37" s="251">
        <v>0</v>
      </c>
      <c r="BL37" s="54">
        <f t="shared" ref="BL37:BL40" si="14">SUM(BE37:BF37)</f>
        <v>0</v>
      </c>
      <c r="BM37" s="41">
        <v>0</v>
      </c>
      <c r="BN37" s="41">
        <v>0</v>
      </c>
      <c r="BO37" s="42">
        <v>0</v>
      </c>
    </row>
    <row r="38" spans="1:67">
      <c r="A38" s="512"/>
      <c r="B38" s="245">
        <v>43827</v>
      </c>
      <c r="C38" s="226">
        <v>45.8</v>
      </c>
      <c r="D38" s="227">
        <v>0.75700000000000001</v>
      </c>
      <c r="E38" s="228">
        <v>47.2</v>
      </c>
      <c r="F38" s="229">
        <v>47</v>
      </c>
      <c r="G38" s="229">
        <v>45</v>
      </c>
      <c r="H38" s="246">
        <v>0</v>
      </c>
      <c r="I38" s="246">
        <v>0</v>
      </c>
      <c r="J38" s="246">
        <v>0</v>
      </c>
      <c r="K38" s="246">
        <v>0</v>
      </c>
      <c r="L38" s="247">
        <v>0</v>
      </c>
      <c r="M38" s="247">
        <v>0</v>
      </c>
      <c r="N38" s="247">
        <v>0</v>
      </c>
      <c r="O38" s="247">
        <v>0</v>
      </c>
      <c r="P38" s="247">
        <v>0</v>
      </c>
      <c r="Q38" s="247">
        <v>0</v>
      </c>
      <c r="R38" s="247">
        <v>3720</v>
      </c>
      <c r="S38" s="232">
        <v>3720</v>
      </c>
      <c r="T38" s="232">
        <v>3720</v>
      </c>
      <c r="U38" s="233">
        <v>0</v>
      </c>
      <c r="V38" s="233">
        <v>0</v>
      </c>
      <c r="W38" s="246">
        <v>48</v>
      </c>
      <c r="X38" s="246">
        <v>0</v>
      </c>
      <c r="Y38" s="246">
        <v>48</v>
      </c>
      <c r="Z38" s="246">
        <v>0</v>
      </c>
      <c r="AA38" s="246">
        <v>60</v>
      </c>
      <c r="AB38" s="229">
        <v>0</v>
      </c>
      <c r="AC38" s="229">
        <v>5</v>
      </c>
      <c r="AD38" s="235">
        <f t="shared" si="13"/>
        <v>-3720</v>
      </c>
      <c r="AE38" s="229">
        <v>0</v>
      </c>
      <c r="AF38" s="236" t="str">
        <f t="shared" si="8"/>
        <v>no data</v>
      </c>
      <c r="AG38" s="237">
        <f t="shared" si="9"/>
        <v>155</v>
      </c>
      <c r="AH38" s="236" t="str">
        <f t="shared" si="10"/>
        <v>no data</v>
      </c>
      <c r="AI38" s="238">
        <f t="shared" si="11"/>
        <v>1</v>
      </c>
      <c r="AJ38" s="239" t="str">
        <f t="shared" si="1"/>
        <v>no data</v>
      </c>
      <c r="AK38" s="216">
        <v>0</v>
      </c>
      <c r="AL38" s="269">
        <v>0</v>
      </c>
      <c r="AM38" s="228">
        <f t="shared" si="2"/>
        <v>0</v>
      </c>
      <c r="AN38" s="269" t="str">
        <f>IF(U38&gt;0,((((#REF!*#REF!)+(AK38*AL38))/(U38*1000))*1000000),"no data")</f>
        <v>no data</v>
      </c>
      <c r="AO38" s="270">
        <f>S38/24</f>
        <v>155</v>
      </c>
      <c r="AP38" s="13"/>
      <c r="AQ38" s="229">
        <v>0</v>
      </c>
      <c r="AR38" s="248">
        <v>0</v>
      </c>
      <c r="AS38" s="248">
        <v>0</v>
      </c>
      <c r="AT38" s="229">
        <v>0</v>
      </c>
      <c r="AU38" s="248">
        <v>0</v>
      </c>
      <c r="AV38" s="229">
        <v>0</v>
      </c>
      <c r="AW38" s="229">
        <v>5</v>
      </c>
      <c r="AX38" s="4"/>
      <c r="AY38" s="41">
        <v>0</v>
      </c>
      <c r="AZ38" s="41">
        <v>0</v>
      </c>
      <c r="BA38" s="41">
        <v>0</v>
      </c>
      <c r="BB38" s="41">
        <v>0</v>
      </c>
      <c r="BC38" s="41" t="str">
        <f t="shared" si="4"/>
        <v>no data</v>
      </c>
      <c r="BD38" s="60">
        <f t="shared" si="5"/>
        <v>0</v>
      </c>
      <c r="BE38" s="249">
        <v>0</v>
      </c>
      <c r="BF38" s="250">
        <v>0</v>
      </c>
      <c r="BG38" s="252">
        <v>0</v>
      </c>
      <c r="BH38" s="252">
        <v>0</v>
      </c>
      <c r="BI38" s="66">
        <v>49.9</v>
      </c>
      <c r="BJ38" s="252">
        <v>0</v>
      </c>
      <c r="BK38" s="251">
        <v>0</v>
      </c>
      <c r="BL38" s="54">
        <f t="shared" si="14"/>
        <v>0</v>
      </c>
      <c r="BM38" s="41">
        <v>0</v>
      </c>
      <c r="BN38" s="41">
        <v>0</v>
      </c>
      <c r="BO38" s="42">
        <v>0</v>
      </c>
    </row>
    <row r="39" spans="1:67">
      <c r="A39" s="512"/>
      <c r="B39" s="245">
        <v>43828</v>
      </c>
      <c r="C39" s="226">
        <v>46.6</v>
      </c>
      <c r="D39" s="227">
        <v>0.73599999999999999</v>
      </c>
      <c r="E39" s="228">
        <v>47.1</v>
      </c>
      <c r="F39" s="229">
        <v>51</v>
      </c>
      <c r="G39" s="229">
        <v>41</v>
      </c>
      <c r="H39" s="246">
        <v>0</v>
      </c>
      <c r="I39" s="246">
        <v>0</v>
      </c>
      <c r="J39" s="246">
        <v>0</v>
      </c>
      <c r="K39" s="246">
        <v>0</v>
      </c>
      <c r="L39" s="247">
        <v>0</v>
      </c>
      <c r="M39" s="247">
        <v>0</v>
      </c>
      <c r="N39" s="247">
        <v>0</v>
      </c>
      <c r="O39" s="247">
        <v>0</v>
      </c>
      <c r="P39" s="247">
        <v>0</v>
      </c>
      <c r="Q39" s="247">
        <v>0</v>
      </c>
      <c r="R39" s="247">
        <v>3720</v>
      </c>
      <c r="S39" s="232">
        <v>3720</v>
      </c>
      <c r="T39" s="232">
        <v>3720</v>
      </c>
      <c r="U39" s="233">
        <v>0</v>
      </c>
      <c r="V39" s="233">
        <v>0</v>
      </c>
      <c r="W39" s="246">
        <v>48</v>
      </c>
      <c r="X39" s="246">
        <v>0</v>
      </c>
      <c r="Y39" s="246">
        <v>48</v>
      </c>
      <c r="Z39" s="246">
        <v>0</v>
      </c>
      <c r="AA39" s="246">
        <v>60</v>
      </c>
      <c r="AB39" s="229">
        <v>0</v>
      </c>
      <c r="AC39" s="229">
        <v>5</v>
      </c>
      <c r="AD39" s="235">
        <f t="shared" si="13"/>
        <v>-3720</v>
      </c>
      <c r="AE39" s="229">
        <v>0</v>
      </c>
      <c r="AF39" s="236" t="str">
        <f t="shared" si="8"/>
        <v>no data</v>
      </c>
      <c r="AG39" s="237">
        <f t="shared" si="9"/>
        <v>155</v>
      </c>
      <c r="AH39" s="236" t="str">
        <f t="shared" si="10"/>
        <v>no data</v>
      </c>
      <c r="AI39" s="238">
        <f t="shared" si="11"/>
        <v>1</v>
      </c>
      <c r="AJ39" s="239" t="str">
        <f t="shared" si="1"/>
        <v>no data</v>
      </c>
      <c r="AK39" s="216">
        <v>0</v>
      </c>
      <c r="AL39" s="269">
        <v>0</v>
      </c>
      <c r="AM39" s="228">
        <f t="shared" si="2"/>
        <v>0</v>
      </c>
      <c r="AN39" s="269" t="str">
        <f>IF(U39&gt;0,((((#REF!*#REF!)+(AK39*AL39))/(U39*1000))*1000000),"no data")</f>
        <v>no data</v>
      </c>
      <c r="AO39" s="270">
        <f t="shared" si="12"/>
        <v>155</v>
      </c>
      <c r="AP39" s="13"/>
      <c r="AQ39" s="229">
        <v>0</v>
      </c>
      <c r="AR39" s="248">
        <v>0</v>
      </c>
      <c r="AS39" s="248">
        <v>0</v>
      </c>
      <c r="AT39" s="229">
        <v>0</v>
      </c>
      <c r="AU39" s="248">
        <v>0</v>
      </c>
      <c r="AV39" s="229">
        <v>0</v>
      </c>
      <c r="AW39" s="229">
        <v>5</v>
      </c>
      <c r="AX39" s="4"/>
      <c r="AY39" s="41">
        <v>0</v>
      </c>
      <c r="AZ39" s="41">
        <v>0</v>
      </c>
      <c r="BA39" s="41">
        <v>0</v>
      </c>
      <c r="BB39" s="41">
        <v>0</v>
      </c>
      <c r="BC39" s="41" t="str">
        <f t="shared" si="4"/>
        <v>no data</v>
      </c>
      <c r="BD39" s="60">
        <f t="shared" si="5"/>
        <v>0</v>
      </c>
      <c r="BE39" s="249">
        <v>0</v>
      </c>
      <c r="BF39" s="250">
        <v>0</v>
      </c>
      <c r="BG39" s="252">
        <v>0</v>
      </c>
      <c r="BH39" s="252">
        <v>0</v>
      </c>
      <c r="BI39" s="66">
        <v>49.98</v>
      </c>
      <c r="BJ39" s="252">
        <v>0</v>
      </c>
      <c r="BK39" s="251">
        <v>0</v>
      </c>
      <c r="BL39" s="54">
        <f t="shared" si="14"/>
        <v>0</v>
      </c>
      <c r="BM39" s="41">
        <v>0</v>
      </c>
      <c r="BN39" s="41">
        <v>0</v>
      </c>
      <c r="BO39" s="42">
        <v>0</v>
      </c>
    </row>
    <row r="40" spans="1:67">
      <c r="A40" s="512"/>
      <c r="B40" s="245">
        <v>43829</v>
      </c>
      <c r="C40" s="226">
        <v>42.3</v>
      </c>
      <c r="D40" s="227">
        <v>0.80800000000000005</v>
      </c>
      <c r="E40" s="228">
        <v>44.4</v>
      </c>
      <c r="F40" s="229">
        <v>44</v>
      </c>
      <c r="G40" s="229">
        <v>39</v>
      </c>
      <c r="H40" s="246">
        <v>0</v>
      </c>
      <c r="I40" s="246">
        <v>0</v>
      </c>
      <c r="J40" s="246">
        <v>0</v>
      </c>
      <c r="K40" s="246">
        <v>0</v>
      </c>
      <c r="L40" s="247">
        <v>0</v>
      </c>
      <c r="M40" s="247">
        <v>0</v>
      </c>
      <c r="N40" s="247">
        <v>0</v>
      </c>
      <c r="O40" s="247">
        <v>0</v>
      </c>
      <c r="P40" s="247">
        <v>0</v>
      </c>
      <c r="Q40" s="247">
        <v>0</v>
      </c>
      <c r="R40" s="247">
        <v>3720</v>
      </c>
      <c r="S40" s="232">
        <v>3720</v>
      </c>
      <c r="T40" s="232">
        <v>3720</v>
      </c>
      <c r="U40" s="233">
        <v>0</v>
      </c>
      <c r="V40" s="233">
        <v>0</v>
      </c>
      <c r="W40" s="246">
        <v>48</v>
      </c>
      <c r="X40" s="246">
        <v>0</v>
      </c>
      <c r="Y40" s="246">
        <v>48</v>
      </c>
      <c r="Z40" s="246">
        <v>0</v>
      </c>
      <c r="AA40" s="246">
        <v>60</v>
      </c>
      <c r="AB40" s="229">
        <v>0</v>
      </c>
      <c r="AC40" s="229">
        <v>6</v>
      </c>
      <c r="AD40" s="235">
        <f t="shared" si="13"/>
        <v>-3720</v>
      </c>
      <c r="AE40" s="229">
        <v>0</v>
      </c>
      <c r="AF40" s="236" t="str">
        <f t="shared" si="8"/>
        <v>no data</v>
      </c>
      <c r="AG40" s="237">
        <f t="shared" si="9"/>
        <v>155</v>
      </c>
      <c r="AH40" s="236" t="str">
        <f t="shared" si="10"/>
        <v>no data</v>
      </c>
      <c r="AI40" s="238">
        <f t="shared" si="11"/>
        <v>1</v>
      </c>
      <c r="AJ40" s="239" t="str">
        <f t="shared" si="1"/>
        <v>no data</v>
      </c>
      <c r="AK40" s="216">
        <v>0</v>
      </c>
      <c r="AL40" s="269">
        <v>0</v>
      </c>
      <c r="AM40" s="228">
        <f t="shared" si="2"/>
        <v>0</v>
      </c>
      <c r="AN40" s="269" t="str">
        <f>IF(U40&gt;0,((((#REF!*#REF!)+(AK40*AL40))/(U40*1000))*1000000),"no data")</f>
        <v>no data</v>
      </c>
      <c r="AO40" s="270">
        <f>S40/24</f>
        <v>155</v>
      </c>
      <c r="AP40" s="13"/>
      <c r="AQ40" s="229">
        <v>0</v>
      </c>
      <c r="AR40" s="248">
        <v>0</v>
      </c>
      <c r="AS40" s="248">
        <v>0</v>
      </c>
      <c r="AT40" s="229">
        <v>0</v>
      </c>
      <c r="AU40" s="248">
        <v>0</v>
      </c>
      <c r="AV40" s="229">
        <v>0</v>
      </c>
      <c r="AW40" s="229">
        <v>6</v>
      </c>
      <c r="AX40" s="4"/>
      <c r="AY40" s="41">
        <v>0</v>
      </c>
      <c r="AZ40" s="41">
        <v>0</v>
      </c>
      <c r="BA40" s="41">
        <v>0</v>
      </c>
      <c r="BB40" s="41">
        <v>0</v>
      </c>
      <c r="BC40" s="41" t="str">
        <f t="shared" si="4"/>
        <v>no data</v>
      </c>
      <c r="BD40" s="60">
        <f t="shared" si="5"/>
        <v>0</v>
      </c>
      <c r="BE40" s="249">
        <v>0</v>
      </c>
      <c r="BF40" s="250">
        <v>0</v>
      </c>
      <c r="BG40" s="252">
        <v>0</v>
      </c>
      <c r="BH40" s="252">
        <v>0</v>
      </c>
      <c r="BI40" s="66">
        <v>50</v>
      </c>
      <c r="BJ40" s="252">
        <v>0</v>
      </c>
      <c r="BK40" s="251">
        <v>0</v>
      </c>
      <c r="BL40" s="54">
        <f t="shared" si="14"/>
        <v>0</v>
      </c>
      <c r="BM40" s="41">
        <v>0</v>
      </c>
      <c r="BN40" s="41">
        <v>0</v>
      </c>
      <c r="BO40" s="42">
        <v>0</v>
      </c>
    </row>
    <row r="41" spans="1:67">
      <c r="A41" s="512"/>
      <c r="B41" s="245">
        <v>43830</v>
      </c>
      <c r="C41" s="391">
        <v>45.2</v>
      </c>
      <c r="D41" s="227">
        <v>0.73699999999999999</v>
      </c>
      <c r="E41" s="276">
        <v>45.9</v>
      </c>
      <c r="F41" s="231">
        <v>49</v>
      </c>
      <c r="G41" s="231">
        <v>42</v>
      </c>
      <c r="H41" s="231">
        <v>0</v>
      </c>
      <c r="I41" s="231">
        <v>0</v>
      </c>
      <c r="J41" s="231">
        <v>0</v>
      </c>
      <c r="K41" s="231">
        <v>0</v>
      </c>
      <c r="L41" s="259">
        <v>0</v>
      </c>
      <c r="M41" s="259">
        <v>0</v>
      </c>
      <c r="N41" s="259">
        <v>0</v>
      </c>
      <c r="O41" s="259">
        <v>0</v>
      </c>
      <c r="P41" s="259">
        <v>0</v>
      </c>
      <c r="Q41" s="259">
        <v>0</v>
      </c>
      <c r="R41" s="392">
        <v>3720</v>
      </c>
      <c r="S41" s="235">
        <v>3720</v>
      </c>
      <c r="T41" s="235">
        <v>3720</v>
      </c>
      <c r="U41" s="263">
        <v>0</v>
      </c>
      <c r="V41" s="263">
        <v>0</v>
      </c>
      <c r="W41" s="246">
        <v>48</v>
      </c>
      <c r="X41" s="246">
        <v>0</v>
      </c>
      <c r="Y41" s="246">
        <v>48</v>
      </c>
      <c r="Z41" s="246">
        <v>0</v>
      </c>
      <c r="AA41" s="246">
        <v>60</v>
      </c>
      <c r="AB41" s="246">
        <v>0</v>
      </c>
      <c r="AC41" s="229">
        <v>7</v>
      </c>
      <c r="AD41" s="235">
        <f t="shared" si="13"/>
        <v>-3720</v>
      </c>
      <c r="AE41" s="246">
        <v>0</v>
      </c>
      <c r="AF41" s="236" t="str">
        <f t="shared" ref="AF41" si="15">IF(AE41&gt;0, V41/(AE41*24),"no data")</f>
        <v>no data</v>
      </c>
      <c r="AG41" s="237">
        <f t="shared" ref="AG41" si="16">IF(R41&gt;0,R41/24,"no data")</f>
        <v>155</v>
      </c>
      <c r="AH41" s="236" t="str">
        <f t="shared" ref="AH41" si="17">IF(U41&gt;0,(U41/R41),"no data")</f>
        <v>no data</v>
      </c>
      <c r="AI41" s="238">
        <f t="shared" ref="AI41" si="18">(1440-((W41*X41)+(Y41*Z41)+(AA41*AB41))/(W41+Y41+AA41))/1440</f>
        <v>1</v>
      </c>
      <c r="AJ41" s="239" t="str">
        <f t="shared" ref="AJ41" si="19">IF(U41&gt;0,(1440-((X41*W41+AQ41*AR41)+(Z41*Y41+AS41*AT41)+(AA41*AB41+AU41*AV41))/(W41+Y41+AA41))/1440,"no data")</f>
        <v>no data</v>
      </c>
      <c r="AK41" s="214">
        <v>0</v>
      </c>
      <c r="AL41" s="295">
        <v>0</v>
      </c>
      <c r="AM41" s="228">
        <f t="shared" si="2"/>
        <v>0</v>
      </c>
      <c r="AN41" s="269" t="str">
        <f>IF(U41&gt;0,((((#REF!*#REF!)+(AK41*AL41))/(U41*1000))*1000000),"no data")</f>
        <v>no data</v>
      </c>
      <c r="AO41" s="270">
        <f>S41/24</f>
        <v>155</v>
      </c>
      <c r="AP41" s="13"/>
      <c r="AQ41" s="229">
        <v>0</v>
      </c>
      <c r="AR41" s="248">
        <v>0</v>
      </c>
      <c r="AS41" s="248">
        <v>0</v>
      </c>
      <c r="AT41" s="229">
        <v>0</v>
      </c>
      <c r="AU41" s="248">
        <v>0</v>
      </c>
      <c r="AV41" s="229">
        <v>0</v>
      </c>
      <c r="AW41" s="229">
        <v>7</v>
      </c>
      <c r="AX41" s="4"/>
      <c r="AY41" s="41">
        <v>0</v>
      </c>
      <c r="AZ41" s="41">
        <v>0</v>
      </c>
      <c r="BA41" s="41">
        <v>0</v>
      </c>
      <c r="BB41" s="393">
        <v>0</v>
      </c>
      <c r="BC41" s="41" t="str">
        <f t="shared" ref="BC41" si="20">AN41</f>
        <v>no data</v>
      </c>
      <c r="BD41" s="60">
        <f t="shared" ref="BD41" si="21">BA41/24</f>
        <v>0</v>
      </c>
      <c r="BE41" s="249">
        <v>0</v>
      </c>
      <c r="BF41" s="250">
        <v>0</v>
      </c>
      <c r="BG41" s="252">
        <v>0</v>
      </c>
      <c r="BH41" s="252">
        <v>0</v>
      </c>
      <c r="BI41" s="66">
        <v>50</v>
      </c>
      <c r="BJ41" s="252">
        <v>0</v>
      </c>
      <c r="BK41" s="251">
        <v>0</v>
      </c>
      <c r="BL41" s="54">
        <v>0</v>
      </c>
      <c r="BM41" s="41">
        <v>0</v>
      </c>
      <c r="BN41" s="41">
        <v>0</v>
      </c>
      <c r="BO41" s="42">
        <v>0</v>
      </c>
    </row>
    <row r="42" spans="1:67">
      <c r="A42" s="79"/>
      <c r="B42" s="80" t="s">
        <v>83</v>
      </c>
      <c r="C42" s="81">
        <f>AVERAGE(C11:C41)</f>
        <v>54.197096774193568</v>
      </c>
      <c r="D42" s="81">
        <f>AVERAGE(D11:D41)</f>
        <v>0.74298387096774188</v>
      </c>
      <c r="E42" s="81">
        <f>AVERAGE(E11:E41)</f>
        <v>52.983225806451621</v>
      </c>
      <c r="F42" s="81">
        <f t="shared" ref="F42:G42" si="22">AVERAGE(F11:F41)</f>
        <v>64.837096774193554</v>
      </c>
      <c r="G42" s="81">
        <f t="shared" si="22"/>
        <v>47.377741935483861</v>
      </c>
      <c r="H42" s="81">
        <f t="shared" ref="H42:Q42" si="23">SUM(H11:H41)+(INT(SUM(I11:I41)/60))</f>
        <v>0</v>
      </c>
      <c r="I42" s="81">
        <f t="shared" si="23"/>
        <v>0</v>
      </c>
      <c r="J42" s="81">
        <f t="shared" si="23"/>
        <v>0</v>
      </c>
      <c r="K42" s="81">
        <f t="shared" si="23"/>
        <v>7</v>
      </c>
      <c r="L42" s="81">
        <f t="shared" si="23"/>
        <v>432</v>
      </c>
      <c r="M42" s="81">
        <f t="shared" si="23"/>
        <v>7</v>
      </c>
      <c r="N42" s="81">
        <f t="shared" si="23"/>
        <v>432</v>
      </c>
      <c r="O42" s="81">
        <f t="shared" si="23"/>
        <v>0</v>
      </c>
      <c r="P42" s="81">
        <f t="shared" si="23"/>
        <v>0</v>
      </c>
      <c r="Q42" s="81">
        <f t="shared" si="23"/>
        <v>1919</v>
      </c>
      <c r="R42" s="83">
        <f>SUM(R11:R41)</f>
        <v>115165</v>
      </c>
      <c r="S42" s="83">
        <f t="shared" ref="S42:V42" si="24">SUM(S11:S41)</f>
        <v>115058</v>
      </c>
      <c r="T42" s="83">
        <f t="shared" si="24"/>
        <v>48354</v>
      </c>
      <c r="U42" s="83">
        <f t="shared" si="24"/>
        <v>0</v>
      </c>
      <c r="V42" s="83">
        <f t="shared" si="24"/>
        <v>0</v>
      </c>
      <c r="W42" s="85">
        <f>AVERAGE(W11:W41)</f>
        <v>45.258064516129032</v>
      </c>
      <c r="X42" s="85">
        <f>SUM(X11:X41)</f>
        <v>0</v>
      </c>
      <c r="Y42" s="85">
        <f>AVERAGE(Y11:Y41)</f>
        <v>45.258064516129032</v>
      </c>
      <c r="Z42" s="85">
        <f>SUM(Z11:Z41)</f>
        <v>0</v>
      </c>
      <c r="AA42" s="85">
        <f>AVERAGE(AA11:AA41)</f>
        <v>60</v>
      </c>
      <c r="AB42" s="85">
        <f>SUM(AB11:AB41)</f>
        <v>0</v>
      </c>
      <c r="AC42" s="86">
        <f>V42-U42+AW42</f>
        <v>159.72</v>
      </c>
      <c r="AD42" s="85">
        <f>SUM(AD11:AD41)</f>
        <v>-48354</v>
      </c>
      <c r="AE42" s="85">
        <f>AVERAGE(AE11:AE41)</f>
        <v>0</v>
      </c>
      <c r="AF42" s="85">
        <f t="shared" ref="AF42:AJ42" si="25">AVERAGE(AF11:AF41)</f>
        <v>0</v>
      </c>
      <c r="AG42" s="85">
        <f t="shared" si="25"/>
        <v>154.79166666666666</v>
      </c>
      <c r="AH42" s="85" t="e">
        <f t="shared" si="25"/>
        <v>#DIV/0!</v>
      </c>
      <c r="AI42" s="85">
        <f t="shared" si="25"/>
        <v>1</v>
      </c>
      <c r="AJ42" s="85" t="e">
        <f t="shared" si="25"/>
        <v>#DIV/0!</v>
      </c>
      <c r="AK42" s="89">
        <f>SUM(AK11:AK41)</f>
        <v>0</v>
      </c>
      <c r="AL42" s="90">
        <f>AVERAGE(AL11:AL41)</f>
        <v>0</v>
      </c>
      <c r="AM42" s="90">
        <f>SUM(AM11:AM41)</f>
        <v>0</v>
      </c>
      <c r="AN42" s="91" t="e">
        <f>((AM42))/(U42*1000)*1000000</f>
        <v>#DIV/0!</v>
      </c>
      <c r="AO42" s="92"/>
      <c r="AP42" s="13"/>
      <c r="AQ42" s="93">
        <f>AVERAGE(AQ11:AQ41)</f>
        <v>0</v>
      </c>
      <c r="AR42" s="93">
        <f>SUM(AR11:AR41)</f>
        <v>0</v>
      </c>
      <c r="AS42" s="93">
        <f>AVERAGE(AS11:AS41)</f>
        <v>0</v>
      </c>
      <c r="AT42" s="93">
        <f>SUM(AT11:AT41)</f>
        <v>0</v>
      </c>
      <c r="AU42" s="93">
        <f>AVERAGE(AU11:AU41)</f>
        <v>0</v>
      </c>
      <c r="AV42" s="93">
        <f>SUM(AV11:AV41)</f>
        <v>0</v>
      </c>
      <c r="AW42" s="93">
        <v>159.72</v>
      </c>
      <c r="AX42" s="4"/>
      <c r="AY42" s="93">
        <f>SUM(AY11:AY41)</f>
        <v>0</v>
      </c>
      <c r="AZ42" s="93">
        <f>SUM(AZ11:AZ41)</f>
        <v>0</v>
      </c>
      <c r="BA42" s="93">
        <f>SUM(BA11:BA41)</f>
        <v>0</v>
      </c>
      <c r="BB42" s="51">
        <f>(AZ42-AY42)</f>
        <v>0</v>
      </c>
      <c r="BC42" s="95" t="e">
        <f t="shared" si="4"/>
        <v>#DIV/0!</v>
      </c>
      <c r="BD42" s="95">
        <f>AVERAGE(BD11:BD41)</f>
        <v>0</v>
      </c>
      <c r="BE42" s="95">
        <f>SUM(BE11:BE41)</f>
        <v>0</v>
      </c>
      <c r="BF42" s="95">
        <f>SUM(BF11:BF41)</f>
        <v>0</v>
      </c>
      <c r="BG42" s="95">
        <f>SUM(BG11:BG41)</f>
        <v>0</v>
      </c>
      <c r="BH42" s="95">
        <f>SUM(BH11:BH41)</f>
        <v>0</v>
      </c>
      <c r="BI42" s="96">
        <f>AVERAGE(BI11:BI41)</f>
        <v>49.995161290322585</v>
      </c>
      <c r="BJ42" s="96">
        <f>AVERAGE(BJ11:BJ41)</f>
        <v>0</v>
      </c>
      <c r="BK42" s="96">
        <f>AVERAGE(BK11:BK41)</f>
        <v>0</v>
      </c>
      <c r="BL42" s="96">
        <f>SUM(BL11:BL41)</f>
        <v>0</v>
      </c>
      <c r="BM42" s="273">
        <f>AVERAGE(BM11:BM41)</f>
        <v>0</v>
      </c>
      <c r="BN42" s="273">
        <f>AVERAGE(BN11:BN41)</f>
        <v>0</v>
      </c>
      <c r="BO42" s="97">
        <f>SUM(BO11:BO41)</f>
        <v>0</v>
      </c>
    </row>
    <row r="43" spans="1:67" ht="14.95" thickBot="1">
      <c r="A43" s="98"/>
      <c r="B43" s="99" t="s">
        <v>84</v>
      </c>
      <c r="C43" s="381" t="s">
        <v>85</v>
      </c>
      <c r="D43" s="101" t="s">
        <v>86</v>
      </c>
      <c r="E43" s="101" t="s">
        <v>86</v>
      </c>
      <c r="F43" s="102" t="s">
        <v>87</v>
      </c>
      <c r="G43" s="102" t="s">
        <v>88</v>
      </c>
      <c r="H43" s="102" t="s">
        <v>75</v>
      </c>
      <c r="I43" s="102" t="s">
        <v>76</v>
      </c>
      <c r="J43" s="102" t="s">
        <v>75</v>
      </c>
      <c r="K43" s="102" t="s">
        <v>76</v>
      </c>
      <c r="L43" s="102" t="s">
        <v>75</v>
      </c>
      <c r="M43" s="102" t="s">
        <v>76</v>
      </c>
      <c r="N43" s="102" t="s">
        <v>75</v>
      </c>
      <c r="O43" s="102" t="s">
        <v>76</v>
      </c>
      <c r="P43" s="103" t="s">
        <v>89</v>
      </c>
      <c r="Q43" s="103" t="s">
        <v>90</v>
      </c>
      <c r="R43" s="103" t="s">
        <v>91</v>
      </c>
      <c r="S43" s="103" t="s">
        <v>91</v>
      </c>
      <c r="T43" s="103" t="s">
        <v>91</v>
      </c>
      <c r="U43" s="103" t="s">
        <v>91</v>
      </c>
      <c r="V43" s="103" t="s">
        <v>91</v>
      </c>
      <c r="W43" s="103" t="s">
        <v>92</v>
      </c>
      <c r="X43" s="103" t="s">
        <v>93</v>
      </c>
      <c r="Y43" s="103" t="s">
        <v>94</v>
      </c>
      <c r="Z43" s="103" t="s">
        <v>93</v>
      </c>
      <c r="AA43" s="103" t="s">
        <v>94</v>
      </c>
      <c r="AB43" s="103" t="s">
        <v>93</v>
      </c>
      <c r="AC43" s="103" t="s">
        <v>95</v>
      </c>
      <c r="AD43" s="103" t="s">
        <v>96</v>
      </c>
      <c r="AE43" s="103" t="s">
        <v>97</v>
      </c>
      <c r="AF43" s="103" t="s">
        <v>98</v>
      </c>
      <c r="AG43" s="103" t="s">
        <v>99</v>
      </c>
      <c r="AH43" s="103" t="s">
        <v>99</v>
      </c>
      <c r="AI43" s="103"/>
      <c r="AJ43" s="103" t="s">
        <v>99</v>
      </c>
      <c r="AK43" s="103" t="s">
        <v>100</v>
      </c>
      <c r="AL43" s="103" t="s">
        <v>99</v>
      </c>
      <c r="AM43" s="104"/>
      <c r="AN43" s="105" t="s">
        <v>99</v>
      </c>
      <c r="AO43" s="106"/>
      <c r="AP43" s="107"/>
      <c r="AW43" s="108" t="s">
        <v>100</v>
      </c>
      <c r="AX43" s="4"/>
      <c r="BC43" s="109" t="str">
        <f t="shared" si="4"/>
        <v>Avg.</v>
      </c>
      <c r="BM43" s="5"/>
      <c r="BN43" s="5"/>
    </row>
    <row r="44" spans="1:67" ht="14.95" thickBot="1"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N44" s="112"/>
      <c r="AO44" s="112"/>
      <c r="AP44" s="4"/>
      <c r="AX44" s="113"/>
      <c r="AY44" s="114"/>
      <c r="AZ44" s="114"/>
      <c r="BA44" s="114"/>
      <c r="BB44" s="6"/>
      <c r="BM44" s="5"/>
      <c r="BN44" s="5"/>
    </row>
    <row r="45" spans="1:67" ht="57.75" thickBot="1">
      <c r="B45" s="115" t="s">
        <v>101</v>
      </c>
      <c r="C45" s="116" t="s">
        <v>102</v>
      </c>
      <c r="D45" s="116" t="s">
        <v>103</v>
      </c>
      <c r="E45" s="116" t="s">
        <v>129</v>
      </c>
      <c r="F45" s="418" t="s">
        <v>104</v>
      </c>
      <c r="G45" s="419"/>
      <c r="H45" s="418" t="s">
        <v>105</v>
      </c>
      <c r="I45" s="419"/>
      <c r="J45" s="418" t="s">
        <v>106</v>
      </c>
      <c r="K45" s="419"/>
      <c r="L45" s="418" t="s">
        <v>107</v>
      </c>
      <c r="M45" s="419"/>
      <c r="N45" s="418" t="s">
        <v>108</v>
      </c>
      <c r="O45" s="419"/>
      <c r="P45" s="418" t="s">
        <v>109</v>
      </c>
      <c r="Q45" s="419"/>
      <c r="R45" s="117" t="s">
        <v>110</v>
      </c>
      <c r="S45" s="118" t="s">
        <v>111</v>
      </c>
      <c r="T45" s="119" t="s">
        <v>112</v>
      </c>
      <c r="U45" s="116" t="s">
        <v>11</v>
      </c>
      <c r="V45" s="119" t="s">
        <v>12</v>
      </c>
      <c r="W45" s="116" t="s">
        <v>113</v>
      </c>
      <c r="X45" s="116" t="s">
        <v>14</v>
      </c>
      <c r="Y45" s="116" t="s">
        <v>114</v>
      </c>
      <c r="Z45" s="116" t="s">
        <v>16</v>
      </c>
      <c r="AA45" s="116" t="s">
        <v>18</v>
      </c>
      <c r="AB45" s="116" t="s">
        <v>17</v>
      </c>
      <c r="AC45" s="118" t="s">
        <v>19</v>
      </c>
      <c r="AD45" s="120" t="s">
        <v>20</v>
      </c>
      <c r="AE45" s="121" t="s">
        <v>21</v>
      </c>
      <c r="AF45" s="121" t="s">
        <v>22</v>
      </c>
      <c r="AG45" s="121" t="s">
        <v>115</v>
      </c>
      <c r="AH45" s="122" t="s">
        <v>116</v>
      </c>
      <c r="AI45" s="122" t="s">
        <v>25</v>
      </c>
      <c r="AJ45" s="123" t="s">
        <v>26</v>
      </c>
      <c r="AK45" s="119" t="s">
        <v>118</v>
      </c>
      <c r="AL45" s="124" t="s">
        <v>119</v>
      </c>
      <c r="AM45" s="124" t="s">
        <v>32</v>
      </c>
      <c r="AN45" s="123" t="s">
        <v>120</v>
      </c>
      <c r="AO45" s="125"/>
      <c r="AP45" s="125"/>
      <c r="AX45" s="113"/>
      <c r="AY45" s="114"/>
      <c r="AZ45" s="114"/>
      <c r="BA45" s="114"/>
      <c r="BB45" s="126">
        <f>AVERAGE(BB27:BB31)</f>
        <v>0</v>
      </c>
      <c r="BM45" s="5"/>
      <c r="BN45" s="5"/>
    </row>
    <row r="46" spans="1:67">
      <c r="B46" s="127" t="s">
        <v>321</v>
      </c>
      <c r="C46" s="128">
        <f>IF(C6=0,"no data",AVERAGE(C6:C12))</f>
        <v>63.517142857142858</v>
      </c>
      <c r="D46" s="129">
        <f>IF(D6=0,"no data",AVERAGE(D6:D12))</f>
        <v>0.6117999999999999</v>
      </c>
      <c r="E46" s="128">
        <f>IF(E6=0,"no data",AVERAGE(E6:E12))</f>
        <v>57.464285714285708</v>
      </c>
      <c r="F46" s="128">
        <f>IF(F6=0,"no data",AVERAGE(F6:F12))</f>
        <v>80.142857142857139</v>
      </c>
      <c r="G46" s="128">
        <f>IF(G6=0,"no data",AVERAGE(G6:G12))</f>
        <v>52.48571428571428</v>
      </c>
      <c r="H46" s="128">
        <f>SUM(H6:H12)+INT(SUM(I6:I12)/60)</f>
        <v>0</v>
      </c>
      <c r="I46" s="128">
        <f>SUM(I6:I12)-INT(SUM(I6:I12)/60)*60</f>
        <v>0</v>
      </c>
      <c r="J46" s="128">
        <f>SUM(J6:J12)+INT(SUM(K6:K12)/60)</f>
        <v>0</v>
      </c>
      <c r="K46" s="128">
        <f>SUM(K6:K12)-INT(SUM(K6:K12)/60)*60</f>
        <v>0</v>
      </c>
      <c r="L46" s="128">
        <f>SUM(L6:L12)+INT(SUM(M6:M12)/60)</f>
        <v>168</v>
      </c>
      <c r="M46" s="128">
        <f>SUM(M6:M12)-INT(SUM(M6:M12)/60)*60</f>
        <v>0</v>
      </c>
      <c r="N46" s="128">
        <f>SUM(N6:N12)+INT(SUM(O6:O12)/60)</f>
        <v>168</v>
      </c>
      <c r="O46" s="128">
        <f>SUM(O6:O12)-INT(SUM(O6:O12)/60)*60</f>
        <v>0</v>
      </c>
      <c r="P46" s="128">
        <f>SUM(P6:P12)+INT(SUM(Q6:Q12)/60)</f>
        <v>0</v>
      </c>
      <c r="Q46" s="128">
        <f>SUM(Q6:Q12)-INT(SUM(Q6:Q12)/60)*60</f>
        <v>0</v>
      </c>
      <c r="R46" s="130">
        <f t="shared" ref="R46:W46" si="26">IF(R6=0,"no data", AVERAGE(R6:R12))</f>
        <v>3702.7142857142858</v>
      </c>
      <c r="S46" s="130">
        <f t="shared" si="26"/>
        <v>3690.1428571428573</v>
      </c>
      <c r="T46" s="130" t="str">
        <f t="shared" si="26"/>
        <v>no data</v>
      </c>
      <c r="U46" s="130" t="str">
        <f t="shared" si="26"/>
        <v>no data</v>
      </c>
      <c r="V46" s="130" t="str">
        <f t="shared" si="26"/>
        <v>no data</v>
      </c>
      <c r="W46" s="131">
        <f t="shared" si="26"/>
        <v>42</v>
      </c>
      <c r="X46" s="132" t="e">
        <f>IF(AND(X6=0,X7=0,X11=0,X9=0,X10=0,#REF!= 0,X12=0),"No outage",SUM(X6:X12))</f>
        <v>#REF!</v>
      </c>
      <c r="Y46" s="132">
        <f>IF(Y6=0,"no data", AVERAGE(Y6:Y12))</f>
        <v>42</v>
      </c>
      <c r="Z46" s="132" t="e">
        <f>IF(AND(Z6=0,Z7=0,Z11=0,Z9=0,Z10=0,#REF!= 0,Z12=0),"No outage",SUM(Z6:Z12))</f>
        <v>#REF!</v>
      </c>
      <c r="AA46" s="132" t="e">
        <f>IF(AND(AA6=0,AA7=0,AA11=0,AA9=0,AA10=0,#REF!= 0,AA12=0),"No outage",SUM(AA6:AA12))</f>
        <v>#REF!</v>
      </c>
      <c r="AB46" s="132" t="str">
        <f>IF(Z6=0,"no data", AVERAGE(AB6:AB12))</f>
        <v>no data</v>
      </c>
      <c r="AC46" s="128" t="str">
        <f>IF(Z6=0,"no data", SUM(AC6:AC12))</f>
        <v>no data</v>
      </c>
      <c r="AD46" s="128" t="str">
        <f>IF(AD6=0,"no data", SUM(AD6:AD12))</f>
        <v>no data</v>
      </c>
      <c r="AE46" s="131" t="str">
        <f t="shared" ref="AE46:AJ46" si="27">IF(AE6=0,"no data", AVERAGE(AE6:AE12))</f>
        <v>no data</v>
      </c>
      <c r="AF46" s="133" t="e">
        <f t="shared" si="27"/>
        <v>#DIV/0!</v>
      </c>
      <c r="AG46" s="132">
        <f t="shared" si="27"/>
        <v>154.27976190476193</v>
      </c>
      <c r="AH46" s="133" t="e">
        <f>IF(AH6=0,"no data", AVERAGE(AH6:AH12))</f>
        <v>#DIV/0!</v>
      </c>
      <c r="AI46" s="133">
        <f t="shared" si="27"/>
        <v>1</v>
      </c>
      <c r="AJ46" s="133" t="e">
        <f t="shared" si="27"/>
        <v>#DIV/0!</v>
      </c>
      <c r="AK46" s="132" t="str">
        <f>IF(AK6=0,"no data", SUM(AK6:AK12))</f>
        <v>no data</v>
      </c>
      <c r="AL46" s="132" t="str">
        <f>IF(AL6=0,"no data", AVERAGE(AL6:AL12))</f>
        <v>no data</v>
      </c>
      <c r="AM46" s="132" t="e">
        <f>AK46*AL46</f>
        <v>#VALUE!</v>
      </c>
      <c r="AN46" s="134" t="e">
        <f>IF(AN6=0,"no data", AVERAGE(AN6:AN12))</f>
        <v>#DIV/0!</v>
      </c>
      <c r="AO46" s="135"/>
      <c r="AP46" s="136"/>
      <c r="AX46" s="113"/>
      <c r="AY46" s="114"/>
      <c r="AZ46" s="114"/>
      <c r="BA46" s="114"/>
      <c r="BM46" s="5"/>
      <c r="BN46" s="5"/>
    </row>
    <row r="47" spans="1:67">
      <c r="B47" s="127" t="s">
        <v>323</v>
      </c>
      <c r="C47" s="137">
        <f>IF(C13=0,"no data", AVERAGE(C13:C19))</f>
        <v>61.43</v>
      </c>
      <c r="D47" s="138">
        <f>IF(D13=0,"no data", AVERAGE(D13:D19))</f>
        <v>0.60949999999999993</v>
      </c>
      <c r="E47" s="140">
        <f>IF(E13=0,"no data", AVERAGE(E13:E19))</f>
        <v>55.271428571428579</v>
      </c>
      <c r="F47" s="137">
        <f>IF(F13=0,"no data", AVERAGE(F13:F19))</f>
        <v>81</v>
      </c>
      <c r="G47" s="137">
        <f>IF(G13=0,"no data", AVERAGE(G13:G19))</f>
        <v>50.392857142857146</v>
      </c>
      <c r="H47" s="137">
        <f>SUM(H13:H19)+INT(SUM(I13:I19)/60)</f>
        <v>0</v>
      </c>
      <c r="I47" s="137">
        <f>SUM(I13:I19)-INT(SUM(J13:J19)/60)</f>
        <v>0</v>
      </c>
      <c r="J47" s="137">
        <f>SUM(J13:J19)+INT(SUM(K13:K19)/60)</f>
        <v>0</v>
      </c>
      <c r="K47" s="137">
        <f>SUM(K13:K19)-INT(SUM(L13:L19)/60)*60</f>
        <v>-120</v>
      </c>
      <c r="L47" s="137">
        <f>SUM(L13:L19)+INT(SUM(M13:M19)/60)</f>
        <v>168</v>
      </c>
      <c r="M47" s="137">
        <f>SUM(M13:M19)-INT(SUM(N13:N19)/60)*60</f>
        <v>-120</v>
      </c>
      <c r="N47" s="137">
        <f>SUM(N13:N19)+INT(SUM(O13:O19)/60)</f>
        <v>168</v>
      </c>
      <c r="O47" s="137">
        <f>SUM(O13:O19)-INT(SUM(P13:P19)/60)*60</f>
        <v>0</v>
      </c>
      <c r="P47" s="137">
        <f>SUM(P13:P19)+INT(SUM(Q13:Q19)/60)</f>
        <v>0</v>
      </c>
      <c r="Q47" s="137">
        <f>SUM(Q7:Q13)-INT(SUM(Q13:Q19)/60)*60</f>
        <v>0</v>
      </c>
      <c r="R47" s="139">
        <f>IF(R13=0,"no data", AVERAGE(R13:R19))</f>
        <v>3705</v>
      </c>
      <c r="S47" s="139">
        <f>IF(S13=0,"no data", AVERAGE(S13:S19))</f>
        <v>3696.1428571428573</v>
      </c>
      <c r="T47" s="139" t="str">
        <f>IF(T13=0,"no data", AVERAGE(T13:T19))</f>
        <v>no data</v>
      </c>
      <c r="U47" s="139" t="str">
        <f>IF(U13=0,"no data", SUM(U13:U19))</f>
        <v>no data</v>
      </c>
      <c r="V47" s="139" t="str">
        <f>IF(V13=0,"no data", SUM(V13:V19))</f>
        <v>no data</v>
      </c>
      <c r="W47" s="139">
        <f>IF(W13=0,"no data", AVERAGE(W13:W19))</f>
        <v>43.285714285714285</v>
      </c>
      <c r="X47" s="140" t="str">
        <f>IF(AND(X13=0,X14=0,X15=0,X16=0,X17=0,X18=0,X19=0),"No outage",SUM(X13:X19))</f>
        <v>No outage</v>
      </c>
      <c r="Y47" s="140">
        <f>IF(AND(Y13=0,Y14=0,Y15=0,Y16=0,Y17=0,Y18=0,Y19=0),"No outage",SUM(Y13:Y19))</f>
        <v>303</v>
      </c>
      <c r="Z47" s="139" t="str">
        <f>IF(Z13=0,"no data", AVERAGE(Z13:Z19))</f>
        <v>no data</v>
      </c>
      <c r="AA47" s="140">
        <f>IF(AND(AA13=0,AA14=0,AA15=0,AA16=0,AA17=0,AA18=0,AA19=0),"No outage",SUM(AA13:AA19))</f>
        <v>420</v>
      </c>
      <c r="AB47" s="139" t="str">
        <f>IF(AB13=0,"no data", AVERAGE(AB13:AB19))</f>
        <v>no data</v>
      </c>
      <c r="AC47" s="139">
        <f>IF(AC13=0,"no data", SUM(AC13:AC19))</f>
        <v>32</v>
      </c>
      <c r="AD47" s="139" t="str">
        <f>IF(AD13=0,"no data", SUM(AD13:AD19))</f>
        <v>no data</v>
      </c>
      <c r="AE47" s="139" t="str">
        <f t="shared" ref="AE47:AJ47" si="28">IF(AE13=0,"no data", AVERAGE(AE13:AE19))</f>
        <v>no data</v>
      </c>
      <c r="AF47" s="141">
        <f t="shared" si="28"/>
        <v>0</v>
      </c>
      <c r="AG47" s="139">
        <f t="shared" si="28"/>
        <v>154.375</v>
      </c>
      <c r="AH47" s="141" t="e">
        <f t="shared" si="28"/>
        <v>#DIV/0!</v>
      </c>
      <c r="AI47" s="141">
        <f t="shared" si="28"/>
        <v>1</v>
      </c>
      <c r="AJ47" s="141" t="e">
        <f t="shared" si="28"/>
        <v>#DIV/0!</v>
      </c>
      <c r="AK47" s="140" t="str">
        <f>IF(AK13=0,"no data", SUM(AK13:AK19))</f>
        <v>no data</v>
      </c>
      <c r="AL47" s="142" t="str">
        <f>IF(AL13=0,"no data",AVERAGE(AL13:AL19))</f>
        <v>no data</v>
      </c>
      <c r="AM47" s="140" t="e">
        <f>AK47*AL47</f>
        <v>#VALUE!</v>
      </c>
      <c r="AN47" s="144" t="e">
        <f>IF(AN13=0,"no data", AVERAGE(AN13:AN19))</f>
        <v>#DIV/0!</v>
      </c>
      <c r="AO47" s="135"/>
      <c r="AP47" s="136"/>
      <c r="AU47">
        <f>3413/12465</f>
        <v>0.27380665864420378</v>
      </c>
      <c r="AX47" s="113"/>
      <c r="AZ47" s="114"/>
      <c r="BM47" s="5"/>
      <c r="BN47" s="5"/>
    </row>
    <row r="48" spans="1:67">
      <c r="A48" s="145"/>
      <c r="B48" s="127" t="s">
        <v>324</v>
      </c>
      <c r="C48" s="140">
        <f>IF(C20=0,"no data", AVERAGE(C20:C26))</f>
        <v>56.188571428571429</v>
      </c>
      <c r="D48" s="138">
        <f>IF(D20=0,"no data", AVERAGE(D20:D26))</f>
        <v>0.78978571428571442</v>
      </c>
      <c r="E48" s="128">
        <f>IF(E20=0,"no data",AVERAGE(E20:E26))</f>
        <v>56.454285714285717</v>
      </c>
      <c r="F48" s="140">
        <f>IF(F20=0,"no data", AVERAGE(F20:F26))</f>
        <v>63.98571428571428</v>
      </c>
      <c r="G48" s="140">
        <f>IF(G20=0,"no data", AVERAGE(G20:G26))</f>
        <v>51.51428571428572</v>
      </c>
      <c r="H48" s="137">
        <f>SUM(H20:H26)+INT(SUM(I20:I26)/60)</f>
        <v>0</v>
      </c>
      <c r="I48" s="137">
        <f>SUM(I20:I26)-INT(SUM(I26:I26)/60)*60</f>
        <v>0</v>
      </c>
      <c r="J48" s="137">
        <f>SUM(J20:J26)+INT(SUM(K20:K26)/60)</f>
        <v>0</v>
      </c>
      <c r="K48" s="137">
        <f>SUM(K20:K26)-INT(SUM(K20:K26)/60)*60</f>
        <v>0</v>
      </c>
      <c r="L48" s="137">
        <f>SUM(L20:L26)+INT(SUM(M20:M26)/60)</f>
        <v>168</v>
      </c>
      <c r="M48" s="137">
        <f>SUM(M20:M26)-INT(SUM(M20:M26)/60)*60</f>
        <v>0</v>
      </c>
      <c r="N48" s="137">
        <f>SUM(N20:N26)+INT(SUM(O20:O26)/60)</f>
        <v>168</v>
      </c>
      <c r="O48" s="137">
        <f>SUM(O20:O26)-INT(SUM(O20:O26)/60)*60</f>
        <v>0</v>
      </c>
      <c r="P48" s="137">
        <f>SUM(P20:P26)+INT(SUM(Q20:Q26)/60)</f>
        <v>0</v>
      </c>
      <c r="Q48" s="137">
        <f>SUM(Q20:Q26)-INT(SUM(Q20:Q26)/60)*60</f>
        <v>0</v>
      </c>
      <c r="R48" s="139">
        <f>IF(R20=0,"no data", AVERAGE(R20:R26))</f>
        <v>3718.5714285714284</v>
      </c>
      <c r="S48" s="139">
        <f>IF(S20=0,"no data", AVERAGE(S20:S26))</f>
        <v>3714.1428571428573</v>
      </c>
      <c r="T48" s="139" t="str">
        <f>IF(T20=0,"no data", AVERAGE(T20:T26))</f>
        <v>no data</v>
      </c>
      <c r="U48" s="146" t="str">
        <f>IF(U20=0,"no data", SUM(U20:U26))</f>
        <v>no data</v>
      </c>
      <c r="V48" s="146" t="str">
        <f>IF(V20=0,"no data", SUM(V20:V26))</f>
        <v>no data</v>
      </c>
      <c r="W48" s="146">
        <f>IF(W20=0,"no data", AVERAGE(W20:W26))</f>
        <v>44.857142857142854</v>
      </c>
      <c r="X48" s="140" t="str">
        <f>IF(AND(X20=0,X21=0,X22=0,X23=0,X24=0,X25=0,X26=0),"No outage",SUM(X20:X26))</f>
        <v>No outage</v>
      </c>
      <c r="Y48" s="140">
        <f>IF(AND(Y20=0,Y21=0,Y22=0,Y23=0,Y24=0,Y25=0,Y26=0),"No outage",SUM(Y20:Y26))</f>
        <v>314</v>
      </c>
      <c r="Z48" s="146" t="str">
        <f>IF(Z20=0,"no data", AVERAGE(Z20:Z26))</f>
        <v>no data</v>
      </c>
      <c r="AA48" s="140">
        <f>IF(AND(AA20=0,AA21=0,AA22=0,AA23=0,AA24=0,AA25=0,AA26=0),"No outage",SUM(AA20:AA26))</f>
        <v>420</v>
      </c>
      <c r="AB48" s="140" t="str">
        <f>IF(AB20=0,"no data", AVERAGE(AB20:AB26))</f>
        <v>no data</v>
      </c>
      <c r="AC48" s="140">
        <f>IF(AC20=0,"no data", SUM(AC20:AC26))</f>
        <v>37</v>
      </c>
      <c r="AD48" s="146" t="str">
        <f>IF(AD20=0,"no data", SUM(AD20:AD26))</f>
        <v>no data</v>
      </c>
      <c r="AE48" s="140" t="str">
        <f t="shared" ref="AE48:AJ48" si="29">IF(AE20=0,"no data", AVERAGE(AE20:AE26))</f>
        <v>no data</v>
      </c>
      <c r="AF48" s="141" t="e">
        <f t="shared" si="29"/>
        <v>#DIV/0!</v>
      </c>
      <c r="AG48" s="140">
        <f t="shared" si="29"/>
        <v>154.9404761904762</v>
      </c>
      <c r="AH48" s="141" t="e">
        <f t="shared" si="29"/>
        <v>#DIV/0!</v>
      </c>
      <c r="AI48" s="141">
        <f t="shared" si="29"/>
        <v>1</v>
      </c>
      <c r="AJ48" s="141" t="e">
        <f t="shared" si="29"/>
        <v>#DIV/0!</v>
      </c>
      <c r="AK48" s="140" t="str">
        <f>IF(AK20=0,"no data", SUM(AK20:AK25))</f>
        <v>no data</v>
      </c>
      <c r="AL48" s="140" t="str">
        <f>IF(AL20=0,"no data", AVERAGE(AL20:AL25))</f>
        <v>no data</v>
      </c>
      <c r="AM48" s="140" t="e">
        <f>AK48*AL48</f>
        <v>#VALUE!</v>
      </c>
      <c r="AN48" s="144" t="e">
        <f>IF(AN20=0,"no data", AVERAGE(AN20:AN26))</f>
        <v>#DIV/0!</v>
      </c>
      <c r="AO48" s="135"/>
      <c r="AP48" s="136"/>
      <c r="AQ48" s="145"/>
      <c r="AR48" s="145"/>
      <c r="AS48" s="145"/>
      <c r="AT48" s="145">
        <f>1440-600</f>
        <v>840</v>
      </c>
      <c r="AU48" s="145">
        <f>3413/12796</f>
        <v>0.26672397624257582</v>
      </c>
      <c r="AV48" s="145"/>
      <c r="AW48" s="145"/>
      <c r="AX48" s="113"/>
      <c r="AY48" s="145"/>
      <c r="AZ48" s="114"/>
      <c r="BA48" s="145"/>
      <c r="BB48" s="145"/>
      <c r="BC48" s="145"/>
      <c r="BD48" s="145"/>
      <c r="BM48" s="5"/>
      <c r="BN48" s="5"/>
    </row>
    <row r="49" spans="2:66">
      <c r="B49" s="127" t="s">
        <v>325</v>
      </c>
      <c r="C49" s="140">
        <f>IF(C21=0,"no data", AVERAGE(C27:C33))</f>
        <v>52.624285714285712</v>
      </c>
      <c r="D49" s="138">
        <f>IF(D21=0,"no data", AVERAGE(D27:D33))</f>
        <v>0.80771428571428572</v>
      </c>
      <c r="E49" s="128">
        <f>IF(E20=0,"no data",AVERAGE(E20:E26))</f>
        <v>56.454285714285717</v>
      </c>
      <c r="F49" s="140">
        <f>IF(F21=0,"no data", AVERAGE(F27:F33))</f>
        <v>63.00714285714286</v>
      </c>
      <c r="G49" s="140">
        <f>IF(G21=0,"no data", AVERAGE(G27:G33))</f>
        <v>45.422857142857147</v>
      </c>
      <c r="H49" s="137">
        <f>SUM(H27:H33)+INT(SUM(I27:I33)/60)</f>
        <v>0</v>
      </c>
      <c r="I49" s="137">
        <f>SUM(I27:I33)-INT(SUM(I27:I33)/60)*60</f>
        <v>0</v>
      </c>
      <c r="J49" s="137">
        <f>SUM(J27:J33)+INT(SUM(K27:K33)/60)</f>
        <v>0</v>
      </c>
      <c r="K49" s="137">
        <f>SUM(K27:K33)-INT(SUM(K27:K33)/60)*60</f>
        <v>0</v>
      </c>
      <c r="L49" s="137">
        <f>SUM(L27:L33)+INT(SUM(M27:M33)/60)</f>
        <v>48</v>
      </c>
      <c r="M49" s="137">
        <f>SUM(M27:M33)-INT(SUM(M27:M33)/60)*60</f>
        <v>0</v>
      </c>
      <c r="N49" s="137">
        <f>SUM(N27:N33)+INT(SUM(O27:O33)/60)</f>
        <v>48</v>
      </c>
      <c r="O49" s="137">
        <f>SUM(O27:O33)-INT(SUM(O27:O33)/60)*60</f>
        <v>0</v>
      </c>
      <c r="P49" s="137">
        <f>SUM(P27:P33)+INT(SUM(Q27:Q33)/60)</f>
        <v>0</v>
      </c>
      <c r="Q49" s="137">
        <f>SUM(Q27:Q33)-INT(SUM(Q27:Q33)/60)*60</f>
        <v>0</v>
      </c>
      <c r="R49" s="139">
        <f t="shared" ref="R49:T50" si="30">IF(R27=0,"no data", AVERAGE(R27:R33))</f>
        <v>3719.8571428571427</v>
      </c>
      <c r="S49" s="139">
        <f t="shared" si="30"/>
        <v>3719.1428571428573</v>
      </c>
      <c r="T49" s="139" t="str">
        <f t="shared" si="30"/>
        <v>no data</v>
      </c>
      <c r="U49" s="139" t="str">
        <f>IF(U27=0,"no data", SUM(U27:U33))</f>
        <v>no data</v>
      </c>
      <c r="V49" s="139" t="str">
        <f>IF(V27=0,"no data", SUM(V27:V33))</f>
        <v>no data</v>
      </c>
      <c r="W49" s="146">
        <f>IF(W27=0,"no data", AVERAGE(W27:W33))</f>
        <v>45.428571428571431</v>
      </c>
      <c r="X49" s="140" t="str">
        <f>IF(AND(X27=0,X28=0,X29=0,X30=0,X31=0,X32=0,X33=0),"No outage",SUM(X27:X33))</f>
        <v>No outage</v>
      </c>
      <c r="Y49" s="140">
        <f>IF(AND(Y27=0,Y28=0,Y29=0,Y30=0,Y31=0,Y32=0,Y33=0),"No outage",SUM(Y27:Y33))</f>
        <v>318</v>
      </c>
      <c r="Z49" s="146" t="str">
        <f>IF(Z27=0,"no data", AVERAGE(Z27:Z33))</f>
        <v>no data</v>
      </c>
      <c r="AA49" s="140">
        <f>IF(AND(AA27=0,AA28=0,AA29=0,AA30=0,AA31=0,AA32=0,AA33=0),"No outage",SUM(AA27:AA33))</f>
        <v>420</v>
      </c>
      <c r="AB49" s="140" t="str">
        <f>IF(AB27=0,"no data", AVERAGE(AB27:AB33))</f>
        <v>no data</v>
      </c>
      <c r="AC49" s="139">
        <f>IF(AC27=0,"no data", SUM(AC27:AC33))</f>
        <v>38</v>
      </c>
      <c r="AD49" s="139" t="str">
        <f>IF(AD27=0,"no data", SUM(AD27:AD33))</f>
        <v>no data</v>
      </c>
      <c r="AE49" s="146" t="str">
        <f t="shared" ref="AE49:AJ50" si="31">IF(AE27=0,"no data", AVERAGE(AE27:AE33))</f>
        <v>no data</v>
      </c>
      <c r="AF49" s="138" t="e">
        <f t="shared" si="31"/>
        <v>#DIV/0!</v>
      </c>
      <c r="AG49" s="140">
        <f t="shared" si="31"/>
        <v>154.99404761904765</v>
      </c>
      <c r="AH49" s="138" t="e">
        <f t="shared" si="31"/>
        <v>#DIV/0!</v>
      </c>
      <c r="AI49" s="138">
        <f t="shared" si="31"/>
        <v>1</v>
      </c>
      <c r="AJ49" s="138" t="e">
        <f t="shared" si="31"/>
        <v>#DIV/0!</v>
      </c>
      <c r="AK49" s="140" t="str">
        <f>IF(AK27=0,"no data", SUM(AK27:AK33))</f>
        <v>no data</v>
      </c>
      <c r="AL49" s="140" t="str">
        <f>IF(AL27=0,"no data", AVERAGE(AL27:AL33))</f>
        <v>no data</v>
      </c>
      <c r="AM49" s="140" t="e">
        <f>AK49*AL49</f>
        <v>#VALUE!</v>
      </c>
      <c r="AN49" s="144" t="e">
        <f>IF(AN27=0,"no data", AVERAGE(AN27:AN33))</f>
        <v>#DIV/0!</v>
      </c>
      <c r="AO49" s="135"/>
      <c r="AP49" s="136"/>
      <c r="AX49" s="113"/>
      <c r="AZ49" s="114"/>
      <c r="BM49" s="5"/>
      <c r="BN49" s="5"/>
    </row>
    <row r="50" spans="2:66">
      <c r="B50" s="127" t="s">
        <v>326</v>
      </c>
      <c r="C50" s="140">
        <f>IF(C22=0,"no data", AVERAGE(C28:C34))</f>
        <v>51.792857142857144</v>
      </c>
      <c r="D50" s="138">
        <f>IF(D22=0,"no data", AVERAGE(D28:D34))</f>
        <v>0.8199428571428572</v>
      </c>
      <c r="E50" s="128">
        <f>IF(E21=0,"no data",AVERAGE(E21:E27))</f>
        <v>56.097142857142856</v>
      </c>
      <c r="F50" s="140">
        <f>IF(F22=0,"no data", AVERAGE(F28:F34))</f>
        <v>60.578571428571429</v>
      </c>
      <c r="G50" s="140">
        <f>IF(G22=0,"no data", AVERAGE(G28:G34))</f>
        <v>45.708571428571432</v>
      </c>
      <c r="H50" s="137">
        <f>SUM(H28:H34)+INT(SUM(I28:I34)/60)</f>
        <v>0</v>
      </c>
      <c r="I50" s="137">
        <f>SUM(I28:I34)-INT(SUM(I28:I34)/60)*60</f>
        <v>0</v>
      </c>
      <c r="J50" s="137">
        <f>SUM(J28:J34)+INT(SUM(K28:K34)/60)</f>
        <v>0</v>
      </c>
      <c r="K50" s="137">
        <f>SUM(K28:K34)-INT(SUM(K28:K34)/60)*60</f>
        <v>0</v>
      </c>
      <c r="L50" s="137">
        <f>SUM(L28:L34)+INT(SUM(M28:M34)/60)</f>
        <v>24</v>
      </c>
      <c r="M50" s="137">
        <f>SUM(M28:M34)-INT(SUM(M28:M34)/60)*60</f>
        <v>0</v>
      </c>
      <c r="N50" s="137">
        <f>SUM(N28:N34)+INT(SUM(O28:O34)/60)</f>
        <v>24</v>
      </c>
      <c r="O50" s="137">
        <f>SUM(O28:O34)-INT(SUM(O28:O34)/60)*60</f>
        <v>0</v>
      </c>
      <c r="P50" s="137">
        <f>SUM(P28:P34)+INT(SUM(Q28:Q34)/60)</f>
        <v>0</v>
      </c>
      <c r="Q50" s="137">
        <f>SUM(Q28:Q34)-INT(SUM(Q28:Q34)/60)*60</f>
        <v>0</v>
      </c>
      <c r="R50" s="139">
        <f t="shared" si="30"/>
        <v>3719.8571428571427</v>
      </c>
      <c r="S50" s="139">
        <f t="shared" si="30"/>
        <v>3719.1428571428573</v>
      </c>
      <c r="T50" s="139" t="str">
        <f t="shared" si="30"/>
        <v>no data</v>
      </c>
      <c r="U50" s="139" t="str">
        <f>IF(U28=0,"no data", SUM(U28:U34))</f>
        <v>no data</v>
      </c>
      <c r="V50" s="139" t="str">
        <f>IF(V28=0,"no data", SUM(V28:V34))</f>
        <v>no data</v>
      </c>
      <c r="W50" s="146">
        <f>IF(W28=0,"no data", AVERAGE(W28:W34))</f>
        <v>45.857142857142854</v>
      </c>
      <c r="X50" s="140" t="str">
        <f>IF(AND(X28=0,X29=0,X30=0,X31=0,X32=0,X33=0,X34=0),"No outage",SUM(X28:X34))</f>
        <v>No outage</v>
      </c>
      <c r="Y50" s="140">
        <f>IF(AND(Y28=0,Y29=0,Y30=0,Y31=0,Y32=0,Y33=0,Y34=0),"No outage",SUM(Y28:Y34))</f>
        <v>321</v>
      </c>
      <c r="Z50" s="146" t="str">
        <f>IF(Z28=0,"no data", AVERAGE(Z28:Z34))</f>
        <v>no data</v>
      </c>
      <c r="AA50" s="140">
        <f>IF(AND(AA28=0,AA29=0,AA30=0,AA31=0,AA32=0,AA33=0,AA34=0),"No outage",SUM(AA28:AA34))</f>
        <v>420</v>
      </c>
      <c r="AB50" s="140" t="str">
        <f>IF(AB28=0,"no data", AVERAGE(AB28:AB34))</f>
        <v>no data</v>
      </c>
      <c r="AC50" s="139">
        <f>IF(AC28=0,"no data", SUM(AC28:AC34))</f>
        <v>38</v>
      </c>
      <c r="AD50" s="139" t="str">
        <f>IF(AD28=0,"no data", SUM(AD28:AD34))</f>
        <v>no data</v>
      </c>
      <c r="AE50" s="146" t="str">
        <f t="shared" si="31"/>
        <v>no data</v>
      </c>
      <c r="AF50" s="138" t="e">
        <f t="shared" si="31"/>
        <v>#DIV/0!</v>
      </c>
      <c r="AG50" s="140">
        <f t="shared" si="31"/>
        <v>154.99404761904765</v>
      </c>
      <c r="AH50" s="138" t="e">
        <f t="shared" si="31"/>
        <v>#DIV/0!</v>
      </c>
      <c r="AI50" s="138">
        <f t="shared" si="31"/>
        <v>1</v>
      </c>
      <c r="AJ50" s="138" t="e">
        <f t="shared" si="31"/>
        <v>#DIV/0!</v>
      </c>
      <c r="AK50" s="140" t="str">
        <f>IF(AK28=0,"no data", SUM(AK28:AK34))</f>
        <v>no data</v>
      </c>
      <c r="AL50" s="140" t="str">
        <f>IF(AL28=0,"no data", AVERAGE(AL28:AL34))</f>
        <v>no data</v>
      </c>
      <c r="AM50" s="140" t="e">
        <f>AK50*AL50</f>
        <v>#VALUE!</v>
      </c>
      <c r="AN50" s="144" t="e">
        <f>IF(AN28=0,"no data", AVERAGE(AN28:AN34))</f>
        <v>#DIV/0!</v>
      </c>
      <c r="AO50" s="135"/>
      <c r="AP50" s="136"/>
      <c r="AX50" s="113"/>
      <c r="AZ50" s="114"/>
      <c r="BM50" s="5"/>
      <c r="BN50" s="5"/>
    </row>
    <row r="51" spans="2:66">
      <c r="B51" s="147"/>
      <c r="C51" s="148"/>
      <c r="D51" s="148"/>
      <c r="E51" s="148"/>
      <c r="F51" s="148"/>
      <c r="G51" s="149"/>
      <c r="H51" s="149"/>
      <c r="I51" s="149"/>
      <c r="J51" s="149"/>
      <c r="K51" s="150"/>
      <c r="L51" s="150"/>
      <c r="M51" s="150"/>
      <c r="N51" s="150"/>
      <c r="O51" s="151"/>
      <c r="P51" s="151"/>
      <c r="Q51" s="148"/>
      <c r="R51" s="148"/>
      <c r="S51" s="148"/>
      <c r="T51" s="148"/>
      <c r="U51" s="148"/>
      <c r="V51" s="148"/>
      <c r="W51" s="148"/>
      <c r="X51" s="148"/>
      <c r="Y51" s="148"/>
      <c r="Z51" s="148"/>
      <c r="AA51" s="148"/>
      <c r="AB51" s="148"/>
      <c r="AC51" s="151"/>
      <c r="AD51" s="151"/>
      <c r="AE51" s="148"/>
      <c r="AF51" s="151"/>
      <c r="AG51" s="151"/>
      <c r="AH51" s="148"/>
      <c r="AI51" s="148"/>
      <c r="AJ51" s="148"/>
      <c r="AN51" s="126"/>
      <c r="AO51" s="126"/>
      <c r="AP51" s="126"/>
      <c r="AQ51" s="126"/>
      <c r="AX51" s="113"/>
      <c r="AZ51" s="114"/>
      <c r="BM51" s="5"/>
      <c r="BN51" s="5"/>
    </row>
    <row r="52" spans="2:66" ht="14.95" thickBot="1">
      <c r="B52" s="147"/>
      <c r="C52" s="148"/>
      <c r="D52" s="148"/>
      <c r="E52" s="148"/>
      <c r="F52" s="148"/>
      <c r="G52" s="149"/>
      <c r="H52" s="149"/>
      <c r="I52" s="149"/>
      <c r="J52" s="149"/>
      <c r="K52" s="150"/>
      <c r="L52" s="150"/>
      <c r="M52" s="150"/>
      <c r="N52" s="150"/>
      <c r="O52" s="151"/>
      <c r="P52" s="151"/>
      <c r="Q52" s="148"/>
      <c r="R52" s="148"/>
      <c r="S52" s="148"/>
      <c r="T52" s="148"/>
      <c r="U52" s="148"/>
      <c r="V52" s="148"/>
      <c r="W52" s="148"/>
      <c r="X52" s="148"/>
      <c r="Y52" s="148"/>
      <c r="Z52" s="148"/>
      <c r="AA52" s="148"/>
      <c r="AB52" s="148"/>
      <c r="AC52" s="151"/>
      <c r="AD52" s="151"/>
      <c r="AE52" s="148"/>
      <c r="AF52" s="151"/>
      <c r="AG52" s="151"/>
      <c r="AH52" s="148"/>
      <c r="AI52" s="148"/>
      <c r="AJ52" s="148"/>
      <c r="AN52" s="126"/>
      <c r="AO52" s="126"/>
      <c r="AP52" s="126"/>
      <c r="AQ52" s="126"/>
      <c r="AX52" s="113"/>
      <c r="AZ52" s="114"/>
      <c r="BJ52">
        <f>24*14</f>
        <v>336</v>
      </c>
      <c r="BM52" s="5"/>
      <c r="BN52" s="5"/>
    </row>
    <row r="53" spans="2:66" ht="16.3" thickTop="1">
      <c r="B53" s="152" t="s">
        <v>121</v>
      </c>
      <c r="C53" s="420" t="s">
        <v>122</v>
      </c>
      <c r="D53" s="421"/>
      <c r="E53" s="421"/>
      <c r="F53" s="421"/>
      <c r="G53" s="421"/>
      <c r="H53" s="421"/>
      <c r="I53" s="421"/>
      <c r="J53" s="421"/>
      <c r="K53" s="421"/>
      <c r="L53" s="421"/>
      <c r="M53" s="421"/>
      <c r="N53" s="421"/>
      <c r="O53" s="421"/>
      <c r="P53" s="421"/>
      <c r="Q53" s="421"/>
      <c r="R53" s="421"/>
      <c r="S53" s="421"/>
      <c r="T53" s="421"/>
      <c r="U53" s="421"/>
      <c r="V53" s="421"/>
      <c r="W53" s="421"/>
      <c r="X53" s="421"/>
      <c r="Y53" s="421"/>
      <c r="Z53" s="421"/>
      <c r="AA53" s="421"/>
      <c r="AB53" s="421"/>
      <c r="AC53" s="421"/>
      <c r="AD53" s="421"/>
      <c r="AE53" s="422"/>
      <c r="AF53" s="151"/>
      <c r="AG53" s="151"/>
      <c r="AH53" s="148"/>
      <c r="AI53" s="148"/>
      <c r="AJ53" s="148"/>
      <c r="AN53" s="126"/>
      <c r="AO53" s="126"/>
      <c r="AP53" s="126"/>
      <c r="AQ53" s="126"/>
      <c r="AX53" s="113"/>
      <c r="BJ53">
        <f>20*21</f>
        <v>420</v>
      </c>
      <c r="BM53" s="5"/>
      <c r="BN53" s="5"/>
    </row>
    <row r="54" spans="2:66" ht="15.8" customHeight="1">
      <c r="B54" s="153">
        <v>43800</v>
      </c>
      <c r="C54" s="403" t="s">
        <v>142</v>
      </c>
      <c r="D54" s="404"/>
      <c r="E54" s="404"/>
      <c r="F54" s="404"/>
      <c r="G54" s="404"/>
      <c r="H54" s="404"/>
      <c r="I54" s="404"/>
      <c r="J54" s="404"/>
      <c r="K54" s="404"/>
      <c r="L54" s="404"/>
      <c r="M54" s="404"/>
      <c r="N54" s="404"/>
      <c r="O54" s="404"/>
      <c r="P54" s="404"/>
      <c r="Q54" s="404"/>
      <c r="R54" s="404"/>
      <c r="S54" s="404"/>
      <c r="T54" s="404"/>
      <c r="U54" s="404"/>
      <c r="V54" s="404"/>
      <c r="W54" s="404"/>
      <c r="X54" s="404"/>
      <c r="Y54" s="404"/>
      <c r="Z54" s="404"/>
      <c r="AA54" s="404"/>
      <c r="AB54" s="404"/>
      <c r="AC54" s="404"/>
      <c r="AD54" s="404"/>
      <c r="AE54" s="405"/>
      <c r="AF54" s="151"/>
      <c r="AG54" s="151"/>
      <c r="AH54" s="148"/>
      <c r="AI54" s="148"/>
      <c r="AJ54" s="148"/>
      <c r="AN54" s="126"/>
      <c r="AO54" s="126"/>
      <c r="AP54" s="126"/>
      <c r="AQ54" s="126"/>
      <c r="AX54" s="113"/>
      <c r="BJ54">
        <f>24*15</f>
        <v>360</v>
      </c>
      <c r="BM54" s="5"/>
      <c r="BN54" s="5"/>
    </row>
    <row r="55" spans="2:66" ht="15.65">
      <c r="B55" s="153">
        <v>43801</v>
      </c>
      <c r="C55" s="403" t="s">
        <v>142</v>
      </c>
      <c r="D55" s="404"/>
      <c r="E55" s="404"/>
      <c r="F55" s="404"/>
      <c r="G55" s="404"/>
      <c r="H55" s="404"/>
      <c r="I55" s="404"/>
      <c r="J55" s="404"/>
      <c r="K55" s="404"/>
      <c r="L55" s="404"/>
      <c r="M55" s="404"/>
      <c r="N55" s="404"/>
      <c r="O55" s="404"/>
      <c r="P55" s="404"/>
      <c r="Q55" s="404"/>
      <c r="R55" s="404"/>
      <c r="S55" s="404"/>
      <c r="T55" s="404"/>
      <c r="U55" s="404"/>
      <c r="V55" s="404"/>
      <c r="W55" s="404"/>
      <c r="X55" s="404"/>
      <c r="Y55" s="404"/>
      <c r="Z55" s="404"/>
      <c r="AA55" s="404"/>
      <c r="AB55" s="404"/>
      <c r="AC55" s="404"/>
      <c r="AD55" s="404"/>
      <c r="AE55" s="405"/>
      <c r="AF55" s="151"/>
      <c r="AG55" s="151"/>
      <c r="AH55" s="148"/>
      <c r="AI55" s="148"/>
      <c r="AJ55" s="148"/>
      <c r="AN55" s="126"/>
      <c r="AO55" s="126"/>
      <c r="AP55" s="126"/>
      <c r="AQ55" s="126"/>
      <c r="AX55" s="113"/>
      <c r="BJ55">
        <f>SUM(BJ52:BJ54)</f>
        <v>1116</v>
      </c>
      <c r="BM55" s="5"/>
      <c r="BN55" s="5"/>
    </row>
    <row r="56" spans="2:66" ht="15.65">
      <c r="B56" s="153">
        <v>43802</v>
      </c>
      <c r="C56" s="403" t="s">
        <v>142</v>
      </c>
      <c r="D56" s="404"/>
      <c r="E56" s="404"/>
      <c r="F56" s="404"/>
      <c r="G56" s="404"/>
      <c r="H56" s="404"/>
      <c r="I56" s="404"/>
      <c r="J56" s="404"/>
      <c r="K56" s="404"/>
      <c r="L56" s="404"/>
      <c r="M56" s="404"/>
      <c r="N56" s="404"/>
      <c r="O56" s="404"/>
      <c r="P56" s="404"/>
      <c r="Q56" s="404"/>
      <c r="R56" s="404"/>
      <c r="S56" s="404"/>
      <c r="T56" s="404"/>
      <c r="U56" s="404"/>
      <c r="V56" s="404"/>
      <c r="W56" s="404"/>
      <c r="X56" s="404"/>
      <c r="Y56" s="404"/>
      <c r="Z56" s="404"/>
      <c r="AA56" s="404"/>
      <c r="AB56" s="404"/>
      <c r="AC56" s="404"/>
      <c r="AD56" s="404"/>
      <c r="AE56" s="405"/>
      <c r="AF56" s="151"/>
      <c r="AG56" s="151"/>
      <c r="AH56" s="148"/>
      <c r="AI56" s="148"/>
      <c r="AJ56" s="148"/>
      <c r="AN56" s="126"/>
      <c r="AO56" s="126"/>
      <c r="AP56" s="126"/>
      <c r="AQ56" s="126"/>
      <c r="AX56" s="113"/>
      <c r="BK56">
        <f>BJ55/50</f>
        <v>22.32</v>
      </c>
      <c r="BM56" s="5"/>
      <c r="BN56" s="5"/>
    </row>
    <row r="57" spans="2:66" ht="15.65">
      <c r="B57" s="153">
        <v>43803</v>
      </c>
      <c r="C57" s="403" t="s">
        <v>142</v>
      </c>
      <c r="D57" s="404"/>
      <c r="E57" s="404"/>
      <c r="F57" s="404"/>
      <c r="G57" s="404"/>
      <c r="H57" s="404"/>
      <c r="I57" s="404"/>
      <c r="J57" s="404"/>
      <c r="K57" s="404"/>
      <c r="L57" s="404"/>
      <c r="M57" s="404"/>
      <c r="N57" s="404"/>
      <c r="O57" s="404"/>
      <c r="P57" s="404"/>
      <c r="Q57" s="404"/>
      <c r="R57" s="404"/>
      <c r="S57" s="404"/>
      <c r="T57" s="404"/>
      <c r="U57" s="404"/>
      <c r="V57" s="404"/>
      <c r="W57" s="404"/>
      <c r="X57" s="404"/>
      <c r="Y57" s="404"/>
      <c r="Z57" s="404"/>
      <c r="AA57" s="404"/>
      <c r="AB57" s="404"/>
      <c r="AC57" s="404"/>
      <c r="AD57" s="404"/>
      <c r="AE57" s="405"/>
      <c r="AF57" s="151"/>
      <c r="AG57" s="151"/>
      <c r="AH57" s="148"/>
      <c r="AI57" s="148"/>
      <c r="AJ57" s="148"/>
      <c r="AN57" s="126"/>
      <c r="AO57" s="126"/>
      <c r="AP57" s="126"/>
      <c r="AQ57" s="126"/>
      <c r="AX57" s="113"/>
      <c r="BM57" s="5"/>
      <c r="BN57" s="5"/>
    </row>
    <row r="58" spans="2:66" ht="15.65">
      <c r="B58" s="153">
        <v>43804</v>
      </c>
      <c r="C58" s="403" t="s">
        <v>142</v>
      </c>
      <c r="D58" s="404"/>
      <c r="E58" s="404"/>
      <c r="F58" s="404"/>
      <c r="G58" s="404"/>
      <c r="H58" s="404"/>
      <c r="I58" s="404"/>
      <c r="J58" s="404"/>
      <c r="K58" s="404"/>
      <c r="L58" s="404"/>
      <c r="M58" s="404"/>
      <c r="N58" s="404"/>
      <c r="O58" s="404"/>
      <c r="P58" s="404"/>
      <c r="Q58" s="404"/>
      <c r="R58" s="404"/>
      <c r="S58" s="404"/>
      <c r="T58" s="404"/>
      <c r="U58" s="404"/>
      <c r="V58" s="404"/>
      <c r="W58" s="404"/>
      <c r="X58" s="404"/>
      <c r="Y58" s="404"/>
      <c r="Z58" s="404"/>
      <c r="AA58" s="404"/>
      <c r="AB58" s="404"/>
      <c r="AC58" s="404"/>
      <c r="AD58" s="404"/>
      <c r="AE58" s="405"/>
      <c r="AF58" s="151"/>
      <c r="AG58" s="151"/>
      <c r="AH58" s="148"/>
      <c r="AI58" s="148"/>
      <c r="AJ58" s="148"/>
      <c r="AN58" s="126"/>
      <c r="AO58" s="126"/>
      <c r="AP58" s="126"/>
      <c r="AQ58" s="126"/>
      <c r="AX58" s="113"/>
      <c r="BM58" s="5"/>
      <c r="BN58" s="5"/>
    </row>
    <row r="59" spans="2:66" ht="15.65">
      <c r="B59" s="153">
        <v>43805</v>
      </c>
      <c r="C59" s="403" t="s">
        <v>142</v>
      </c>
      <c r="D59" s="404"/>
      <c r="E59" s="404"/>
      <c r="F59" s="404"/>
      <c r="G59" s="404"/>
      <c r="H59" s="404"/>
      <c r="I59" s="404"/>
      <c r="J59" s="404"/>
      <c r="K59" s="404"/>
      <c r="L59" s="404"/>
      <c r="M59" s="404"/>
      <c r="N59" s="404"/>
      <c r="O59" s="404"/>
      <c r="P59" s="404"/>
      <c r="Q59" s="404"/>
      <c r="R59" s="404"/>
      <c r="S59" s="404"/>
      <c r="T59" s="404"/>
      <c r="U59" s="404"/>
      <c r="V59" s="404"/>
      <c r="W59" s="404"/>
      <c r="X59" s="404"/>
      <c r="Y59" s="404"/>
      <c r="Z59" s="404"/>
      <c r="AA59" s="404"/>
      <c r="AB59" s="404"/>
      <c r="AC59" s="404"/>
      <c r="AD59" s="404"/>
      <c r="AE59" s="405"/>
      <c r="AF59" s="151"/>
      <c r="AG59" s="151"/>
      <c r="AH59" s="148"/>
      <c r="AI59" s="148"/>
      <c r="AJ59" s="148"/>
      <c r="AN59" s="126"/>
      <c r="AO59" s="126"/>
      <c r="AP59" s="126"/>
      <c r="AQ59" s="126"/>
      <c r="AX59" s="113"/>
      <c r="BM59" s="5"/>
      <c r="BN59" s="5"/>
    </row>
    <row r="60" spans="2:66" ht="15.65">
      <c r="B60" s="153">
        <v>43806</v>
      </c>
      <c r="C60" s="403" t="s">
        <v>142</v>
      </c>
      <c r="D60" s="404"/>
      <c r="E60" s="404"/>
      <c r="F60" s="404"/>
      <c r="G60" s="404"/>
      <c r="H60" s="404"/>
      <c r="I60" s="404"/>
      <c r="J60" s="404"/>
      <c r="K60" s="404"/>
      <c r="L60" s="404"/>
      <c r="M60" s="404"/>
      <c r="N60" s="404"/>
      <c r="O60" s="404"/>
      <c r="P60" s="404"/>
      <c r="Q60" s="404"/>
      <c r="R60" s="404"/>
      <c r="S60" s="404"/>
      <c r="T60" s="404"/>
      <c r="U60" s="404"/>
      <c r="V60" s="404"/>
      <c r="W60" s="404"/>
      <c r="X60" s="404"/>
      <c r="Y60" s="404"/>
      <c r="Z60" s="404"/>
      <c r="AA60" s="404"/>
      <c r="AB60" s="404"/>
      <c r="AC60" s="404"/>
      <c r="AD60" s="404"/>
      <c r="AE60" s="405"/>
      <c r="AF60" s="151"/>
      <c r="AG60" s="151"/>
      <c r="AH60" s="148"/>
      <c r="AI60" s="148"/>
      <c r="AJ60" s="148"/>
      <c r="AN60" s="126"/>
      <c r="AO60" s="126"/>
      <c r="AP60" s="126"/>
      <c r="AQ60" s="126"/>
      <c r="AX60" s="113"/>
      <c r="BM60" s="5"/>
      <c r="BN60" s="5"/>
    </row>
    <row r="61" spans="2:66" ht="15.65">
      <c r="B61" s="153">
        <v>43807</v>
      </c>
      <c r="C61" s="403" t="s">
        <v>142</v>
      </c>
      <c r="D61" s="404"/>
      <c r="E61" s="404"/>
      <c r="F61" s="404"/>
      <c r="G61" s="404"/>
      <c r="H61" s="404"/>
      <c r="I61" s="404"/>
      <c r="J61" s="404"/>
      <c r="K61" s="404"/>
      <c r="L61" s="404"/>
      <c r="M61" s="404"/>
      <c r="N61" s="404"/>
      <c r="O61" s="404"/>
      <c r="P61" s="404"/>
      <c r="Q61" s="404"/>
      <c r="R61" s="404"/>
      <c r="S61" s="404"/>
      <c r="T61" s="404"/>
      <c r="U61" s="404"/>
      <c r="V61" s="404"/>
      <c r="W61" s="404"/>
      <c r="X61" s="404"/>
      <c r="Y61" s="404"/>
      <c r="Z61" s="404"/>
      <c r="AA61" s="404"/>
      <c r="AB61" s="404"/>
      <c r="AC61" s="404"/>
      <c r="AD61" s="404"/>
      <c r="AE61" s="405"/>
      <c r="AF61" s="151"/>
      <c r="AG61" s="151"/>
      <c r="AH61" s="148"/>
      <c r="AI61" s="148"/>
      <c r="AJ61" s="148"/>
      <c r="AN61" s="126"/>
      <c r="AO61" s="126"/>
      <c r="AP61" s="126"/>
      <c r="AQ61" s="126"/>
      <c r="AX61" s="113"/>
      <c r="BM61" s="5"/>
      <c r="BN61" s="5"/>
    </row>
    <row r="62" spans="2:66" ht="15.65">
      <c r="B62" s="153">
        <v>43808</v>
      </c>
      <c r="C62" s="403" t="s">
        <v>142</v>
      </c>
      <c r="D62" s="404"/>
      <c r="E62" s="404"/>
      <c r="F62" s="404"/>
      <c r="G62" s="404"/>
      <c r="H62" s="404"/>
      <c r="I62" s="404"/>
      <c r="J62" s="404"/>
      <c r="K62" s="404"/>
      <c r="L62" s="404"/>
      <c r="M62" s="404"/>
      <c r="N62" s="404"/>
      <c r="O62" s="404"/>
      <c r="P62" s="404"/>
      <c r="Q62" s="404"/>
      <c r="R62" s="404"/>
      <c r="S62" s="404"/>
      <c r="T62" s="404"/>
      <c r="U62" s="404"/>
      <c r="V62" s="404"/>
      <c r="W62" s="404"/>
      <c r="X62" s="404"/>
      <c r="Y62" s="404"/>
      <c r="Z62" s="404"/>
      <c r="AA62" s="404"/>
      <c r="AB62" s="404"/>
      <c r="AC62" s="404"/>
      <c r="AD62" s="404"/>
      <c r="AE62" s="405"/>
      <c r="AF62" s="151"/>
      <c r="AG62" s="151"/>
      <c r="AH62" s="148"/>
      <c r="AI62" s="148"/>
      <c r="AJ62" s="148"/>
      <c r="AN62" s="126"/>
      <c r="AO62" s="126"/>
      <c r="AP62" s="126"/>
      <c r="AQ62" s="126"/>
      <c r="AX62" s="113"/>
      <c r="BM62" s="5"/>
      <c r="BN62" s="5"/>
    </row>
    <row r="63" spans="2:66" ht="15.65">
      <c r="B63" s="153">
        <v>43809</v>
      </c>
      <c r="C63" s="403" t="s">
        <v>142</v>
      </c>
      <c r="D63" s="404"/>
      <c r="E63" s="404"/>
      <c r="F63" s="404"/>
      <c r="G63" s="404"/>
      <c r="H63" s="404"/>
      <c r="I63" s="404"/>
      <c r="J63" s="404"/>
      <c r="K63" s="404"/>
      <c r="L63" s="404"/>
      <c r="M63" s="404"/>
      <c r="N63" s="404"/>
      <c r="O63" s="404"/>
      <c r="P63" s="404"/>
      <c r="Q63" s="404"/>
      <c r="R63" s="404"/>
      <c r="S63" s="404"/>
      <c r="T63" s="404"/>
      <c r="U63" s="404"/>
      <c r="V63" s="404"/>
      <c r="W63" s="404"/>
      <c r="X63" s="404"/>
      <c r="Y63" s="404"/>
      <c r="Z63" s="404"/>
      <c r="AA63" s="404"/>
      <c r="AB63" s="404"/>
      <c r="AC63" s="404"/>
      <c r="AD63" s="404"/>
      <c r="AE63" s="405"/>
      <c r="AF63" s="151"/>
      <c r="AG63" s="151"/>
      <c r="AH63" s="148"/>
      <c r="AI63" s="148"/>
      <c r="AJ63" s="148"/>
      <c r="AN63" s="126"/>
      <c r="AO63" s="126"/>
      <c r="AP63" s="126"/>
      <c r="AQ63" s="126"/>
      <c r="AX63" s="113"/>
      <c r="BM63" s="5"/>
      <c r="BN63" s="5"/>
    </row>
    <row r="64" spans="2:66" ht="15.65">
      <c r="B64" s="153">
        <v>43810</v>
      </c>
      <c r="C64" s="403" t="s">
        <v>142</v>
      </c>
      <c r="D64" s="404"/>
      <c r="E64" s="404"/>
      <c r="F64" s="404"/>
      <c r="G64" s="404"/>
      <c r="H64" s="404"/>
      <c r="I64" s="404"/>
      <c r="J64" s="404"/>
      <c r="K64" s="404"/>
      <c r="L64" s="404"/>
      <c r="M64" s="404"/>
      <c r="N64" s="404"/>
      <c r="O64" s="404"/>
      <c r="P64" s="404"/>
      <c r="Q64" s="404"/>
      <c r="R64" s="404"/>
      <c r="S64" s="404"/>
      <c r="T64" s="404"/>
      <c r="U64" s="404"/>
      <c r="V64" s="404"/>
      <c r="W64" s="404"/>
      <c r="X64" s="404"/>
      <c r="Y64" s="404"/>
      <c r="Z64" s="404"/>
      <c r="AA64" s="404"/>
      <c r="AB64" s="404"/>
      <c r="AC64" s="404"/>
      <c r="AD64" s="404"/>
      <c r="AE64" s="405"/>
      <c r="AF64" s="151"/>
      <c r="AG64" s="151"/>
      <c r="AH64" s="148"/>
      <c r="AI64" s="148"/>
      <c r="AJ64" s="148"/>
      <c r="AN64" s="126"/>
      <c r="AO64" s="126"/>
      <c r="AP64" s="126"/>
      <c r="AQ64" s="126"/>
      <c r="AX64" s="113"/>
      <c r="BM64" s="5"/>
      <c r="BN64" s="5"/>
    </row>
    <row r="65" spans="2:66" ht="15.65">
      <c r="B65" s="153">
        <v>43811</v>
      </c>
      <c r="C65" s="403" t="s">
        <v>142</v>
      </c>
      <c r="D65" s="404"/>
      <c r="E65" s="404"/>
      <c r="F65" s="404"/>
      <c r="G65" s="404"/>
      <c r="H65" s="404"/>
      <c r="I65" s="404"/>
      <c r="J65" s="404"/>
      <c r="K65" s="404"/>
      <c r="L65" s="404"/>
      <c r="M65" s="404"/>
      <c r="N65" s="404"/>
      <c r="O65" s="404"/>
      <c r="P65" s="404"/>
      <c r="Q65" s="404"/>
      <c r="R65" s="404"/>
      <c r="S65" s="404"/>
      <c r="T65" s="404"/>
      <c r="U65" s="404"/>
      <c r="V65" s="404"/>
      <c r="W65" s="404"/>
      <c r="X65" s="404"/>
      <c r="Y65" s="404"/>
      <c r="Z65" s="404"/>
      <c r="AA65" s="404"/>
      <c r="AB65" s="404"/>
      <c r="AC65" s="404"/>
      <c r="AD65" s="404"/>
      <c r="AE65" s="405"/>
      <c r="AF65" s="151"/>
      <c r="AG65" s="151"/>
      <c r="AH65" s="148"/>
      <c r="AI65" s="148"/>
      <c r="AJ65" s="148"/>
      <c r="AN65" s="126"/>
      <c r="AO65" s="126"/>
      <c r="AP65" s="126"/>
      <c r="AQ65" s="126"/>
      <c r="AX65" s="113"/>
      <c r="BM65" s="5"/>
      <c r="BN65" s="5"/>
    </row>
    <row r="66" spans="2:66" ht="15.65">
      <c r="B66" s="153">
        <v>43812</v>
      </c>
      <c r="C66" s="403" t="s">
        <v>142</v>
      </c>
      <c r="D66" s="404"/>
      <c r="E66" s="404"/>
      <c r="F66" s="404"/>
      <c r="G66" s="404"/>
      <c r="H66" s="404"/>
      <c r="I66" s="404"/>
      <c r="J66" s="404"/>
      <c r="K66" s="404"/>
      <c r="L66" s="404"/>
      <c r="M66" s="404"/>
      <c r="N66" s="404"/>
      <c r="O66" s="404"/>
      <c r="P66" s="404"/>
      <c r="Q66" s="404"/>
      <c r="R66" s="404"/>
      <c r="S66" s="404"/>
      <c r="T66" s="404"/>
      <c r="U66" s="404"/>
      <c r="V66" s="404"/>
      <c r="W66" s="404"/>
      <c r="X66" s="404"/>
      <c r="Y66" s="404"/>
      <c r="Z66" s="404"/>
      <c r="AA66" s="404"/>
      <c r="AB66" s="404"/>
      <c r="AC66" s="404"/>
      <c r="AD66" s="404"/>
      <c r="AE66" s="405"/>
      <c r="AF66" s="151"/>
      <c r="AG66" s="151"/>
      <c r="AH66" s="148"/>
      <c r="AI66" s="148"/>
      <c r="AJ66" s="148"/>
      <c r="AN66" s="126"/>
      <c r="AO66" s="126"/>
      <c r="AP66" s="126"/>
      <c r="AQ66" s="126"/>
      <c r="AX66" s="113"/>
      <c r="BM66" s="5"/>
      <c r="BN66" s="5"/>
    </row>
    <row r="67" spans="2:66" ht="15.65">
      <c r="B67" s="153">
        <v>43813</v>
      </c>
      <c r="C67" s="403" t="s">
        <v>142</v>
      </c>
      <c r="D67" s="404"/>
      <c r="E67" s="404"/>
      <c r="F67" s="404"/>
      <c r="G67" s="404"/>
      <c r="H67" s="404"/>
      <c r="I67" s="404"/>
      <c r="J67" s="404"/>
      <c r="K67" s="404"/>
      <c r="L67" s="404"/>
      <c r="M67" s="404"/>
      <c r="N67" s="404"/>
      <c r="O67" s="404"/>
      <c r="P67" s="404"/>
      <c r="Q67" s="404"/>
      <c r="R67" s="404"/>
      <c r="S67" s="404"/>
      <c r="T67" s="404"/>
      <c r="U67" s="404"/>
      <c r="V67" s="404"/>
      <c r="W67" s="404"/>
      <c r="X67" s="404"/>
      <c r="Y67" s="404"/>
      <c r="Z67" s="404"/>
      <c r="AA67" s="404"/>
      <c r="AB67" s="404"/>
      <c r="AC67" s="404"/>
      <c r="AD67" s="404"/>
      <c r="AE67" s="405"/>
      <c r="AF67" s="151"/>
      <c r="AG67" s="151"/>
      <c r="AH67" s="148"/>
      <c r="AI67" s="148"/>
      <c r="AJ67" s="148"/>
      <c r="AN67" s="126"/>
      <c r="AO67" s="126"/>
      <c r="AP67" s="126"/>
      <c r="AQ67" s="126"/>
      <c r="AX67" s="113"/>
      <c r="BM67" s="5"/>
      <c r="BN67" s="5"/>
    </row>
    <row r="68" spans="2:66" ht="15.65">
      <c r="B68" s="153">
        <v>43814</v>
      </c>
      <c r="C68" s="403" t="s">
        <v>142</v>
      </c>
      <c r="D68" s="404"/>
      <c r="E68" s="404"/>
      <c r="F68" s="404"/>
      <c r="G68" s="404"/>
      <c r="H68" s="404"/>
      <c r="I68" s="404"/>
      <c r="J68" s="404"/>
      <c r="K68" s="404"/>
      <c r="L68" s="404"/>
      <c r="M68" s="404"/>
      <c r="N68" s="404"/>
      <c r="O68" s="404"/>
      <c r="P68" s="404"/>
      <c r="Q68" s="404"/>
      <c r="R68" s="404"/>
      <c r="S68" s="404"/>
      <c r="T68" s="404"/>
      <c r="U68" s="404"/>
      <c r="V68" s="404"/>
      <c r="W68" s="404"/>
      <c r="X68" s="404"/>
      <c r="Y68" s="404"/>
      <c r="Z68" s="404"/>
      <c r="AA68" s="404"/>
      <c r="AB68" s="404"/>
      <c r="AC68" s="404"/>
      <c r="AD68" s="404"/>
      <c r="AE68" s="405"/>
      <c r="AF68" s="151"/>
      <c r="AG68" s="151"/>
      <c r="AH68" s="148"/>
      <c r="AI68" s="148"/>
      <c r="AJ68" s="148"/>
      <c r="AN68" s="126"/>
      <c r="AO68" s="126"/>
      <c r="AP68" s="126"/>
      <c r="AQ68" s="126"/>
      <c r="AX68" s="113"/>
      <c r="BM68" s="5"/>
      <c r="BN68" s="5"/>
    </row>
    <row r="69" spans="2:66" ht="15.65">
      <c r="B69" s="153">
        <v>43815</v>
      </c>
      <c r="C69" s="403" t="s">
        <v>142</v>
      </c>
      <c r="D69" s="404"/>
      <c r="E69" s="404"/>
      <c r="F69" s="404"/>
      <c r="G69" s="404"/>
      <c r="H69" s="404"/>
      <c r="I69" s="404"/>
      <c r="J69" s="404"/>
      <c r="K69" s="404"/>
      <c r="L69" s="404"/>
      <c r="M69" s="404"/>
      <c r="N69" s="404"/>
      <c r="O69" s="404"/>
      <c r="P69" s="404"/>
      <c r="Q69" s="404"/>
      <c r="R69" s="404"/>
      <c r="S69" s="404"/>
      <c r="T69" s="404"/>
      <c r="U69" s="404"/>
      <c r="V69" s="404"/>
      <c r="W69" s="404"/>
      <c r="X69" s="404"/>
      <c r="Y69" s="404"/>
      <c r="Z69" s="404"/>
      <c r="AA69" s="404"/>
      <c r="AB69" s="404"/>
      <c r="AC69" s="404"/>
      <c r="AD69" s="404"/>
      <c r="AE69" s="405"/>
      <c r="AF69" s="151"/>
      <c r="AG69" s="151"/>
      <c r="AH69" s="148"/>
      <c r="AI69" s="148"/>
      <c r="AJ69" s="148"/>
      <c r="AN69" s="126"/>
      <c r="AO69" s="126"/>
      <c r="AP69" s="126"/>
      <c r="AQ69" s="126"/>
      <c r="AX69" s="113"/>
      <c r="BM69" s="5"/>
      <c r="BN69" s="5"/>
    </row>
    <row r="70" spans="2:66" ht="15.65">
      <c r="B70" s="153">
        <v>43816</v>
      </c>
      <c r="C70" s="403" t="s">
        <v>142</v>
      </c>
      <c r="D70" s="404"/>
      <c r="E70" s="404"/>
      <c r="F70" s="404"/>
      <c r="G70" s="404"/>
      <c r="H70" s="404"/>
      <c r="I70" s="404"/>
      <c r="J70" s="404"/>
      <c r="K70" s="404"/>
      <c r="L70" s="404"/>
      <c r="M70" s="404"/>
      <c r="N70" s="404"/>
      <c r="O70" s="404"/>
      <c r="P70" s="404"/>
      <c r="Q70" s="404"/>
      <c r="R70" s="404"/>
      <c r="S70" s="404"/>
      <c r="T70" s="404"/>
      <c r="U70" s="404"/>
      <c r="V70" s="404"/>
      <c r="W70" s="404"/>
      <c r="X70" s="404"/>
      <c r="Y70" s="404"/>
      <c r="Z70" s="404"/>
      <c r="AA70" s="404"/>
      <c r="AB70" s="404"/>
      <c r="AC70" s="404"/>
      <c r="AD70" s="404"/>
      <c r="AE70" s="405"/>
      <c r="AF70" s="151"/>
      <c r="AG70" s="151"/>
      <c r="AH70" s="148"/>
      <c r="AI70" s="148"/>
      <c r="AJ70" s="148"/>
      <c r="AN70" s="126"/>
      <c r="AO70" s="126"/>
      <c r="AP70" s="126"/>
      <c r="AQ70" s="126"/>
      <c r="AX70" s="113"/>
      <c r="BM70" s="5"/>
      <c r="BN70" s="5"/>
    </row>
    <row r="71" spans="2:66" ht="15.65">
      <c r="B71" s="153">
        <v>43817</v>
      </c>
      <c r="C71" s="403" t="s">
        <v>142</v>
      </c>
      <c r="D71" s="404"/>
      <c r="E71" s="404"/>
      <c r="F71" s="404"/>
      <c r="G71" s="404"/>
      <c r="H71" s="404"/>
      <c r="I71" s="404"/>
      <c r="J71" s="404"/>
      <c r="K71" s="404"/>
      <c r="L71" s="404"/>
      <c r="M71" s="404"/>
      <c r="N71" s="404"/>
      <c r="O71" s="404"/>
      <c r="P71" s="404"/>
      <c r="Q71" s="404"/>
      <c r="R71" s="404"/>
      <c r="S71" s="404"/>
      <c r="T71" s="404"/>
      <c r="U71" s="404"/>
      <c r="V71" s="404"/>
      <c r="W71" s="404"/>
      <c r="X71" s="404"/>
      <c r="Y71" s="404"/>
      <c r="Z71" s="404"/>
      <c r="AA71" s="404"/>
      <c r="AB71" s="404"/>
      <c r="AC71" s="404"/>
      <c r="AD71" s="404"/>
      <c r="AE71" s="405"/>
      <c r="AF71" s="151"/>
      <c r="AG71" s="151"/>
      <c r="AH71" s="148"/>
      <c r="AI71" s="148"/>
      <c r="AJ71" s="148"/>
      <c r="AN71" s="126"/>
      <c r="AO71" s="126"/>
      <c r="AP71" s="126"/>
      <c r="AQ71" s="126"/>
      <c r="AX71" s="113"/>
      <c r="BM71" s="5"/>
      <c r="BN71" s="5"/>
    </row>
    <row r="72" spans="2:66" ht="15.65">
      <c r="B72" s="153">
        <v>43818</v>
      </c>
      <c r="C72" s="403" t="s">
        <v>327</v>
      </c>
      <c r="D72" s="404"/>
      <c r="E72" s="404"/>
      <c r="F72" s="404"/>
      <c r="G72" s="404"/>
      <c r="H72" s="404"/>
      <c r="I72" s="404"/>
      <c r="J72" s="404"/>
      <c r="K72" s="404"/>
      <c r="L72" s="404"/>
      <c r="M72" s="404"/>
      <c r="N72" s="404"/>
      <c r="O72" s="404"/>
      <c r="P72" s="404"/>
      <c r="Q72" s="404"/>
      <c r="R72" s="404"/>
      <c r="S72" s="404"/>
      <c r="T72" s="404"/>
      <c r="U72" s="404"/>
      <c r="V72" s="404"/>
      <c r="W72" s="404"/>
      <c r="X72" s="404"/>
      <c r="Y72" s="404"/>
      <c r="Z72" s="404"/>
      <c r="AA72" s="404"/>
      <c r="AB72" s="404"/>
      <c r="AC72" s="404"/>
      <c r="AD72" s="404"/>
      <c r="AE72" s="405"/>
      <c r="AF72" s="151"/>
      <c r="AG72" s="151"/>
      <c r="AH72" s="148"/>
      <c r="AI72" s="148"/>
      <c r="AJ72" s="148"/>
      <c r="AN72" s="126"/>
      <c r="AO72" s="126"/>
      <c r="AP72" s="126"/>
      <c r="AQ72" s="126"/>
      <c r="AX72" s="113"/>
      <c r="BM72" s="5"/>
      <c r="BN72" s="5"/>
    </row>
    <row r="73" spans="2:66" ht="15.65">
      <c r="B73" s="153">
        <v>43819</v>
      </c>
      <c r="C73" s="403" t="s">
        <v>328</v>
      </c>
      <c r="D73" s="404"/>
      <c r="E73" s="404"/>
      <c r="F73" s="404"/>
      <c r="G73" s="404"/>
      <c r="H73" s="404"/>
      <c r="I73" s="404"/>
      <c r="J73" s="404"/>
      <c r="K73" s="404"/>
      <c r="L73" s="404"/>
      <c r="M73" s="404"/>
      <c r="N73" s="404"/>
      <c r="O73" s="404"/>
      <c r="P73" s="404"/>
      <c r="Q73" s="404"/>
      <c r="R73" s="404"/>
      <c r="S73" s="404"/>
      <c r="T73" s="404"/>
      <c r="U73" s="404"/>
      <c r="V73" s="404"/>
      <c r="W73" s="404"/>
      <c r="X73" s="404"/>
      <c r="Y73" s="404"/>
      <c r="Z73" s="404"/>
      <c r="AA73" s="404"/>
      <c r="AB73" s="404"/>
      <c r="AC73" s="404"/>
      <c r="AD73" s="404"/>
      <c r="AE73" s="405"/>
      <c r="AF73" s="151"/>
      <c r="AG73" s="151"/>
      <c r="AH73" s="148"/>
      <c r="AI73" s="148"/>
      <c r="AJ73" s="148"/>
      <c r="AN73" s="126"/>
      <c r="AO73" s="126"/>
      <c r="AP73" s="126"/>
      <c r="AQ73" s="126"/>
      <c r="AX73" s="113"/>
      <c r="BM73" s="5"/>
      <c r="BN73" s="5"/>
    </row>
    <row r="74" spans="2:66" ht="15.65">
      <c r="B74" s="153">
        <v>43820</v>
      </c>
      <c r="C74" s="403" t="s">
        <v>328</v>
      </c>
      <c r="D74" s="404"/>
      <c r="E74" s="404"/>
      <c r="F74" s="404"/>
      <c r="G74" s="404"/>
      <c r="H74" s="404"/>
      <c r="I74" s="404"/>
      <c r="J74" s="404"/>
      <c r="K74" s="404"/>
      <c r="L74" s="404"/>
      <c r="M74" s="404"/>
      <c r="N74" s="404"/>
      <c r="O74" s="404"/>
      <c r="P74" s="404"/>
      <c r="Q74" s="404"/>
      <c r="R74" s="404"/>
      <c r="S74" s="404"/>
      <c r="T74" s="404"/>
      <c r="U74" s="404"/>
      <c r="V74" s="404"/>
      <c r="W74" s="404"/>
      <c r="X74" s="404"/>
      <c r="Y74" s="404"/>
      <c r="Z74" s="404"/>
      <c r="AA74" s="404"/>
      <c r="AB74" s="404"/>
      <c r="AC74" s="404"/>
      <c r="AD74" s="404"/>
      <c r="AE74" s="405"/>
      <c r="AF74" s="151"/>
      <c r="AG74" s="151"/>
      <c r="AH74" s="148"/>
      <c r="AI74" s="148"/>
      <c r="AJ74" s="148"/>
      <c r="AN74" s="126"/>
      <c r="AO74" s="126"/>
      <c r="AP74" s="126"/>
      <c r="AQ74" s="126"/>
      <c r="AX74" s="113"/>
      <c r="BM74" s="5"/>
      <c r="BN74" s="5"/>
    </row>
    <row r="75" spans="2:66" ht="15.65">
      <c r="B75" s="153">
        <v>43821</v>
      </c>
      <c r="C75" s="403" t="s">
        <v>328</v>
      </c>
      <c r="D75" s="404"/>
      <c r="E75" s="404"/>
      <c r="F75" s="404"/>
      <c r="G75" s="404"/>
      <c r="H75" s="404"/>
      <c r="I75" s="404"/>
      <c r="J75" s="404"/>
      <c r="K75" s="404"/>
      <c r="L75" s="404"/>
      <c r="M75" s="404"/>
      <c r="N75" s="404"/>
      <c r="O75" s="404"/>
      <c r="P75" s="404"/>
      <c r="Q75" s="404"/>
      <c r="R75" s="404"/>
      <c r="S75" s="404"/>
      <c r="T75" s="404"/>
      <c r="U75" s="404"/>
      <c r="V75" s="404"/>
      <c r="W75" s="404"/>
      <c r="X75" s="404"/>
      <c r="Y75" s="404"/>
      <c r="Z75" s="404"/>
      <c r="AA75" s="404"/>
      <c r="AB75" s="404"/>
      <c r="AC75" s="404"/>
      <c r="AD75" s="404"/>
      <c r="AE75" s="405"/>
      <c r="AF75" s="151"/>
      <c r="AG75" s="151"/>
      <c r="AH75" s="148"/>
      <c r="AI75" s="148"/>
      <c r="AJ75" s="148"/>
      <c r="AN75" s="126"/>
      <c r="AO75" s="126"/>
      <c r="AP75" s="126"/>
      <c r="AQ75" s="126"/>
      <c r="AX75" s="113"/>
      <c r="BM75" s="5"/>
      <c r="BN75" s="5"/>
    </row>
    <row r="76" spans="2:66" ht="15.65">
      <c r="B76" s="153">
        <v>43822</v>
      </c>
      <c r="C76" s="403" t="s">
        <v>328</v>
      </c>
      <c r="D76" s="404"/>
      <c r="E76" s="404"/>
      <c r="F76" s="404"/>
      <c r="G76" s="404"/>
      <c r="H76" s="404"/>
      <c r="I76" s="404"/>
      <c r="J76" s="404"/>
      <c r="K76" s="404"/>
      <c r="L76" s="404"/>
      <c r="M76" s="404"/>
      <c r="N76" s="404"/>
      <c r="O76" s="404"/>
      <c r="P76" s="404"/>
      <c r="Q76" s="404"/>
      <c r="R76" s="404"/>
      <c r="S76" s="404"/>
      <c r="T76" s="404"/>
      <c r="U76" s="404"/>
      <c r="V76" s="404"/>
      <c r="W76" s="404"/>
      <c r="X76" s="404"/>
      <c r="Y76" s="404"/>
      <c r="Z76" s="404"/>
      <c r="AA76" s="404"/>
      <c r="AB76" s="404"/>
      <c r="AC76" s="404"/>
      <c r="AD76" s="404"/>
      <c r="AE76" s="405"/>
      <c r="AF76" s="151"/>
      <c r="AG76" s="151"/>
      <c r="AH76" s="148"/>
      <c r="AI76" s="148"/>
      <c r="AJ76" s="148"/>
      <c r="AN76" s="126"/>
      <c r="AO76" s="126"/>
      <c r="AP76" s="126"/>
      <c r="AQ76" s="126"/>
      <c r="AX76" s="113"/>
      <c r="BM76" s="5"/>
      <c r="BN76" s="5"/>
    </row>
    <row r="77" spans="2:66" ht="15.65">
      <c r="B77" s="153">
        <v>43823</v>
      </c>
      <c r="C77" s="403" t="s">
        <v>328</v>
      </c>
      <c r="D77" s="404"/>
      <c r="E77" s="404"/>
      <c r="F77" s="404"/>
      <c r="G77" s="404"/>
      <c r="H77" s="404"/>
      <c r="I77" s="404"/>
      <c r="J77" s="404"/>
      <c r="K77" s="404"/>
      <c r="L77" s="404"/>
      <c r="M77" s="404"/>
      <c r="N77" s="404"/>
      <c r="O77" s="404"/>
      <c r="P77" s="404"/>
      <c r="Q77" s="404"/>
      <c r="R77" s="404"/>
      <c r="S77" s="404"/>
      <c r="T77" s="404"/>
      <c r="U77" s="404"/>
      <c r="V77" s="404"/>
      <c r="W77" s="404"/>
      <c r="X77" s="404"/>
      <c r="Y77" s="404"/>
      <c r="Z77" s="404"/>
      <c r="AA77" s="404"/>
      <c r="AB77" s="404"/>
      <c r="AC77" s="404"/>
      <c r="AD77" s="404"/>
      <c r="AE77" s="405"/>
      <c r="AF77" s="151"/>
      <c r="AG77" s="151"/>
      <c r="AH77" s="148"/>
      <c r="AI77" s="148"/>
      <c r="AJ77" s="148"/>
      <c r="AN77" s="126"/>
      <c r="AO77" s="126"/>
      <c r="AP77" s="126"/>
      <c r="AQ77" s="126"/>
      <c r="AX77" s="113"/>
      <c r="BM77" s="5"/>
      <c r="BN77" s="5"/>
    </row>
    <row r="78" spans="2:66" ht="15.8" customHeight="1">
      <c r="B78" s="153">
        <v>43824</v>
      </c>
      <c r="C78" s="403" t="s">
        <v>328</v>
      </c>
      <c r="D78" s="404"/>
      <c r="E78" s="404"/>
      <c r="F78" s="404"/>
      <c r="G78" s="404"/>
      <c r="H78" s="404"/>
      <c r="I78" s="404"/>
      <c r="J78" s="404"/>
      <c r="K78" s="404"/>
      <c r="L78" s="404"/>
      <c r="M78" s="404"/>
      <c r="N78" s="404"/>
      <c r="O78" s="404"/>
      <c r="P78" s="404"/>
      <c r="Q78" s="404"/>
      <c r="R78" s="404"/>
      <c r="S78" s="404"/>
      <c r="T78" s="404"/>
      <c r="U78" s="404"/>
      <c r="V78" s="404"/>
      <c r="W78" s="404"/>
      <c r="X78" s="404"/>
      <c r="Y78" s="404"/>
      <c r="Z78" s="404"/>
      <c r="AA78" s="404"/>
      <c r="AB78" s="404"/>
      <c r="AC78" s="404"/>
      <c r="AD78" s="404"/>
      <c r="AE78" s="405"/>
      <c r="AF78" s="151"/>
      <c r="AG78" s="151"/>
      <c r="AH78" s="148"/>
      <c r="AI78" s="148"/>
      <c r="AJ78" s="148"/>
      <c r="AN78" s="126"/>
      <c r="AO78" s="126"/>
      <c r="AP78" s="126"/>
      <c r="AQ78" s="126"/>
      <c r="AX78" s="113"/>
      <c r="BM78" s="5"/>
      <c r="BN78" s="5"/>
    </row>
    <row r="79" spans="2:66" ht="15.8" customHeight="1">
      <c r="B79" s="153">
        <v>43825</v>
      </c>
      <c r="C79" s="403" t="s">
        <v>328</v>
      </c>
      <c r="D79" s="404"/>
      <c r="E79" s="404"/>
      <c r="F79" s="404"/>
      <c r="G79" s="404"/>
      <c r="H79" s="404"/>
      <c r="I79" s="404"/>
      <c r="J79" s="404"/>
      <c r="K79" s="404"/>
      <c r="L79" s="404"/>
      <c r="M79" s="404"/>
      <c r="N79" s="404"/>
      <c r="O79" s="404"/>
      <c r="P79" s="404"/>
      <c r="Q79" s="404"/>
      <c r="R79" s="404"/>
      <c r="S79" s="404"/>
      <c r="T79" s="404"/>
      <c r="U79" s="404"/>
      <c r="V79" s="404"/>
      <c r="W79" s="404"/>
      <c r="X79" s="404"/>
      <c r="Y79" s="404"/>
      <c r="Z79" s="404"/>
      <c r="AA79" s="404"/>
      <c r="AB79" s="404"/>
      <c r="AC79" s="404"/>
      <c r="AD79" s="404"/>
      <c r="AE79" s="405"/>
      <c r="AF79" s="151"/>
      <c r="AG79" s="151"/>
      <c r="AH79" s="148"/>
      <c r="AI79" s="148"/>
      <c r="AJ79" s="148"/>
      <c r="AN79" s="126"/>
      <c r="AO79" s="126"/>
      <c r="AP79" s="126"/>
      <c r="AQ79" s="126"/>
      <c r="AX79" s="113"/>
      <c r="BM79" s="5"/>
      <c r="BN79" s="5"/>
    </row>
    <row r="80" spans="2:66" ht="15.65">
      <c r="B80" s="153">
        <v>43826</v>
      </c>
      <c r="C80" s="403" t="s">
        <v>328</v>
      </c>
      <c r="D80" s="404"/>
      <c r="E80" s="404"/>
      <c r="F80" s="404"/>
      <c r="G80" s="404"/>
      <c r="H80" s="404"/>
      <c r="I80" s="404"/>
      <c r="J80" s="404"/>
      <c r="K80" s="404"/>
      <c r="L80" s="404"/>
      <c r="M80" s="404"/>
      <c r="N80" s="404"/>
      <c r="O80" s="404"/>
      <c r="P80" s="404"/>
      <c r="Q80" s="404"/>
      <c r="R80" s="404"/>
      <c r="S80" s="404"/>
      <c r="T80" s="404"/>
      <c r="U80" s="404"/>
      <c r="V80" s="404"/>
      <c r="W80" s="404"/>
      <c r="X80" s="404"/>
      <c r="Y80" s="404"/>
      <c r="Z80" s="404"/>
      <c r="AA80" s="404"/>
      <c r="AB80" s="404"/>
      <c r="AC80" s="404"/>
      <c r="AD80" s="404"/>
      <c r="AE80" s="405"/>
      <c r="AF80" s="151"/>
      <c r="AG80" s="151"/>
      <c r="AH80" s="148"/>
      <c r="AI80" s="148"/>
      <c r="AJ80" s="148"/>
      <c r="AN80" s="126"/>
      <c r="AO80" s="126"/>
      <c r="AP80" s="126"/>
      <c r="AQ80" s="126"/>
      <c r="AX80" s="113"/>
      <c r="BM80" s="5"/>
      <c r="BN80" s="5"/>
    </row>
    <row r="81" spans="2:66" ht="15.65">
      <c r="B81" s="153">
        <v>43827</v>
      </c>
      <c r="C81" s="403" t="s">
        <v>328</v>
      </c>
      <c r="D81" s="404"/>
      <c r="E81" s="404"/>
      <c r="F81" s="404"/>
      <c r="G81" s="404"/>
      <c r="H81" s="404"/>
      <c r="I81" s="404"/>
      <c r="J81" s="404"/>
      <c r="K81" s="404"/>
      <c r="L81" s="404"/>
      <c r="M81" s="404"/>
      <c r="N81" s="404"/>
      <c r="O81" s="404"/>
      <c r="P81" s="404"/>
      <c r="Q81" s="404"/>
      <c r="R81" s="404"/>
      <c r="S81" s="404"/>
      <c r="T81" s="404"/>
      <c r="U81" s="404"/>
      <c r="V81" s="404"/>
      <c r="W81" s="404"/>
      <c r="X81" s="404"/>
      <c r="Y81" s="404"/>
      <c r="Z81" s="404"/>
      <c r="AA81" s="404"/>
      <c r="AB81" s="404"/>
      <c r="AC81" s="404"/>
      <c r="AD81" s="404"/>
      <c r="AE81" s="405"/>
      <c r="AF81" s="151"/>
      <c r="AG81" s="151"/>
      <c r="AH81" s="148"/>
      <c r="AI81" s="148"/>
      <c r="AJ81" s="148"/>
      <c r="AN81" s="126"/>
      <c r="AO81" s="126"/>
      <c r="AP81" s="126"/>
      <c r="AQ81" s="126"/>
      <c r="AX81" s="113"/>
      <c r="BM81" s="5"/>
      <c r="BN81" s="5"/>
    </row>
    <row r="82" spans="2:66" ht="15.65">
      <c r="B82" s="153">
        <v>43828</v>
      </c>
      <c r="C82" s="403" t="s">
        <v>328</v>
      </c>
      <c r="D82" s="404"/>
      <c r="E82" s="404"/>
      <c r="F82" s="404"/>
      <c r="G82" s="404"/>
      <c r="H82" s="404"/>
      <c r="I82" s="404"/>
      <c r="J82" s="404"/>
      <c r="K82" s="404"/>
      <c r="L82" s="404"/>
      <c r="M82" s="404"/>
      <c r="N82" s="404"/>
      <c r="O82" s="404"/>
      <c r="P82" s="404"/>
      <c r="Q82" s="404"/>
      <c r="R82" s="404"/>
      <c r="S82" s="404"/>
      <c r="T82" s="404"/>
      <c r="U82" s="404"/>
      <c r="V82" s="404"/>
      <c r="W82" s="404"/>
      <c r="X82" s="404"/>
      <c r="Y82" s="404"/>
      <c r="Z82" s="404"/>
      <c r="AA82" s="404"/>
      <c r="AB82" s="404"/>
      <c r="AC82" s="404"/>
      <c r="AD82" s="404"/>
      <c r="AE82" s="405"/>
      <c r="AF82" s="151"/>
      <c r="AG82" s="151"/>
      <c r="AH82" s="148"/>
      <c r="AI82" s="148"/>
      <c r="AJ82" s="148"/>
      <c r="AN82" s="126"/>
      <c r="AO82" s="126"/>
      <c r="AP82" s="126"/>
      <c r="AQ82" s="126"/>
      <c r="AX82" s="113"/>
      <c r="BM82" s="5"/>
      <c r="BN82" s="5"/>
    </row>
    <row r="83" spans="2:66" ht="15.65">
      <c r="B83" s="153">
        <v>43829</v>
      </c>
      <c r="C83" s="403" t="s">
        <v>328</v>
      </c>
      <c r="D83" s="404"/>
      <c r="E83" s="404"/>
      <c r="F83" s="404"/>
      <c r="G83" s="404"/>
      <c r="H83" s="404"/>
      <c r="I83" s="404"/>
      <c r="J83" s="404"/>
      <c r="K83" s="404"/>
      <c r="L83" s="404"/>
      <c r="M83" s="404"/>
      <c r="N83" s="404"/>
      <c r="O83" s="404"/>
      <c r="P83" s="404"/>
      <c r="Q83" s="404"/>
      <c r="R83" s="404"/>
      <c r="S83" s="404"/>
      <c r="T83" s="404"/>
      <c r="U83" s="404"/>
      <c r="V83" s="404"/>
      <c r="W83" s="404"/>
      <c r="X83" s="404"/>
      <c r="Y83" s="404"/>
      <c r="Z83" s="404"/>
      <c r="AA83" s="404"/>
      <c r="AB83" s="404"/>
      <c r="AC83" s="404"/>
      <c r="AD83" s="404"/>
      <c r="AE83" s="405"/>
      <c r="AF83" s="151"/>
      <c r="AG83" s="151"/>
      <c r="AH83" s="148"/>
      <c r="AI83" s="148"/>
      <c r="AJ83" s="148"/>
      <c r="AN83" s="126"/>
      <c r="AO83" s="126"/>
      <c r="AP83" s="126"/>
      <c r="AQ83" s="126"/>
      <c r="AX83" s="113"/>
      <c r="BM83" s="5"/>
      <c r="BN83" s="5"/>
    </row>
    <row r="84" spans="2:66" ht="15.65">
      <c r="B84" s="153">
        <v>43830</v>
      </c>
      <c r="C84" s="403" t="s">
        <v>328</v>
      </c>
      <c r="D84" s="404"/>
      <c r="E84" s="404"/>
      <c r="F84" s="404"/>
      <c r="G84" s="404"/>
      <c r="H84" s="404"/>
      <c r="I84" s="404"/>
      <c r="J84" s="404"/>
      <c r="K84" s="404"/>
      <c r="L84" s="404"/>
      <c r="M84" s="404"/>
      <c r="N84" s="404"/>
      <c r="O84" s="404"/>
      <c r="P84" s="404"/>
      <c r="Q84" s="404"/>
      <c r="R84" s="404"/>
      <c r="S84" s="404"/>
      <c r="T84" s="404"/>
      <c r="U84" s="404"/>
      <c r="V84" s="404"/>
      <c r="W84" s="404"/>
      <c r="X84" s="404"/>
      <c r="Y84" s="404"/>
      <c r="Z84" s="404"/>
      <c r="AA84" s="404"/>
      <c r="AB84" s="404"/>
      <c r="AC84" s="404"/>
      <c r="AD84" s="404"/>
      <c r="AE84" s="405"/>
    </row>
    <row r="97" spans="14:21">
      <c r="N97">
        <f>4/60</f>
        <v>6.6666666666666666E-2</v>
      </c>
      <c r="S97">
        <f>49/60</f>
        <v>0.81666666666666665</v>
      </c>
      <c r="U97">
        <f>18/60</f>
        <v>0.3</v>
      </c>
    </row>
    <row r="99" spans="14:21">
      <c r="N99">
        <f>49/60</f>
        <v>0.81666666666666665</v>
      </c>
      <c r="S99">
        <f>32/60</f>
        <v>0.53333333333333333</v>
      </c>
    </row>
    <row r="101" spans="14:21">
      <c r="S101">
        <f>17/60</f>
        <v>0.28333333333333333</v>
      </c>
    </row>
    <row r="102" spans="14:21">
      <c r="N102">
        <f>15/60</f>
        <v>0.25</v>
      </c>
    </row>
    <row r="103" spans="14:21">
      <c r="S103">
        <f>11/60</f>
        <v>0.18333333333333332</v>
      </c>
    </row>
    <row r="105" spans="14:21">
      <c r="N105">
        <f>56/60</f>
        <v>0.93333333333333335</v>
      </c>
    </row>
  </sheetData>
  <mergeCells count="105">
    <mergeCell ref="C84:AE84"/>
    <mergeCell ref="C78:AE78"/>
    <mergeCell ref="C79:AE79"/>
    <mergeCell ref="C80:AE80"/>
    <mergeCell ref="C81:AE81"/>
    <mergeCell ref="C82:AE82"/>
    <mergeCell ref="C83:AE83"/>
    <mergeCell ref="C72:AE72"/>
    <mergeCell ref="C73:AE73"/>
    <mergeCell ref="C74:AE74"/>
    <mergeCell ref="C75:AE75"/>
    <mergeCell ref="C76:AE76"/>
    <mergeCell ref="C77:AE77"/>
    <mergeCell ref="C66:AE66"/>
    <mergeCell ref="C67:AE67"/>
    <mergeCell ref="C68:AE68"/>
    <mergeCell ref="C69:AE69"/>
    <mergeCell ref="C70:AE70"/>
    <mergeCell ref="C71:AE71"/>
    <mergeCell ref="C60:AE60"/>
    <mergeCell ref="C61:AE61"/>
    <mergeCell ref="C62:AE62"/>
    <mergeCell ref="C63:AE63"/>
    <mergeCell ref="C64:AE64"/>
    <mergeCell ref="C65:AE65"/>
    <mergeCell ref="C54:AE54"/>
    <mergeCell ref="C55:AE55"/>
    <mergeCell ref="C56:AE56"/>
    <mergeCell ref="C57:AE57"/>
    <mergeCell ref="C58:AE58"/>
    <mergeCell ref="C59:AE59"/>
    <mergeCell ref="H45:I45"/>
    <mergeCell ref="J45:K45"/>
    <mergeCell ref="L45:M45"/>
    <mergeCell ref="N45:O45"/>
    <mergeCell ref="P45:Q45"/>
    <mergeCell ref="C53:AE53"/>
    <mergeCell ref="A6:A12"/>
    <mergeCell ref="A13:A19"/>
    <mergeCell ref="A20:A26"/>
    <mergeCell ref="A27:A33"/>
    <mergeCell ref="F45:G45"/>
    <mergeCell ref="A34:A41"/>
    <mergeCell ref="H4:I4"/>
    <mergeCell ref="J4:K4"/>
    <mergeCell ref="L4:M4"/>
    <mergeCell ref="AW3:AW5"/>
    <mergeCell ref="AY3:AY5"/>
    <mergeCell ref="AZ3:AZ5"/>
    <mergeCell ref="BA3:BA5"/>
    <mergeCell ref="BB3:BB5"/>
    <mergeCell ref="BC3:BC5"/>
    <mergeCell ref="AQ3:AQ5"/>
    <mergeCell ref="AR3:AR5"/>
    <mergeCell ref="AS3:AS5"/>
    <mergeCell ref="AT3:AT5"/>
    <mergeCell ref="AU3:AU5"/>
    <mergeCell ref="AV3:AV5"/>
    <mergeCell ref="BE4:BE5"/>
    <mergeCell ref="BF4:BF5"/>
    <mergeCell ref="BD3:BD5"/>
    <mergeCell ref="BJ3:BJ5"/>
    <mergeCell ref="BK3:BK5"/>
    <mergeCell ref="BM3:BM5"/>
    <mergeCell ref="BN3:BN5"/>
    <mergeCell ref="BO3:BO5"/>
    <mergeCell ref="BG4:BG5"/>
    <mergeCell ref="BH4:BH5"/>
    <mergeCell ref="BI4:BI5"/>
    <mergeCell ref="BL4:BL5"/>
    <mergeCell ref="AJ3:AJ5"/>
    <mergeCell ref="AK3:AK5"/>
    <mergeCell ref="AL3:AL5"/>
    <mergeCell ref="AM3:AM5"/>
    <mergeCell ref="AN3:AN5"/>
    <mergeCell ref="AO3:AO5"/>
    <mergeCell ref="AD3:AD5"/>
    <mergeCell ref="AE3:AE5"/>
    <mergeCell ref="AF3:AF5"/>
    <mergeCell ref="AG3:AG5"/>
    <mergeCell ref="AH3:AH5"/>
    <mergeCell ref="AI3:AI5"/>
    <mergeCell ref="B1:Y1"/>
    <mergeCell ref="B2:AG2"/>
    <mergeCell ref="B3:B5"/>
    <mergeCell ref="C3:C5"/>
    <mergeCell ref="D3:D5"/>
    <mergeCell ref="E3:E5"/>
    <mergeCell ref="F3:G4"/>
    <mergeCell ref="H3:K3"/>
    <mergeCell ref="L3:O3"/>
    <mergeCell ref="P3:Q4"/>
    <mergeCell ref="X3:X5"/>
    <mergeCell ref="Y3:Y5"/>
    <mergeCell ref="Z3:Z5"/>
    <mergeCell ref="AA3:AA5"/>
    <mergeCell ref="AB3:AB5"/>
    <mergeCell ref="AC3:AC5"/>
    <mergeCell ref="R3:R5"/>
    <mergeCell ref="S3:S5"/>
    <mergeCell ref="T3:T5"/>
    <mergeCell ref="U3:U5"/>
    <mergeCell ref="V3:V5"/>
    <mergeCell ref="W3:W5"/>
    <mergeCell ref="N4:O4"/>
  </mergeCells>
  <conditionalFormatting sqref="R13:T15 R16">
    <cfRule type="cellIs" dxfId="0" priority="1" stopIfTrue="1" operator="greaterThan">
      <formula>3768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K80"/>
  <sheetViews>
    <sheetView workbookViewId="0">
      <pane xSplit="1" ySplit="5" topLeftCell="B36" activePane="bottomRight" state="frozen"/>
      <selection pane="topRight" activeCell="B1" sqref="B1"/>
      <selection pane="bottomLeft" activeCell="A6" sqref="A6"/>
      <selection pane="bottomRight" activeCell="C80" sqref="C80:AE80"/>
    </sheetView>
  </sheetViews>
  <sheetFormatPr defaultRowHeight="14.3"/>
  <cols>
    <col min="2" max="2" width="9.625" bestFit="1" customWidth="1"/>
    <col min="5" max="5" width="9.25" bestFit="1" customWidth="1"/>
    <col min="22" max="22" width="9.625" customWidth="1"/>
    <col min="25" max="25" width="9.25" customWidth="1"/>
    <col min="37" max="37" width="10.875" customWidth="1"/>
    <col min="39" max="39" width="11" customWidth="1"/>
    <col min="40" max="40" width="10.625" customWidth="1"/>
    <col min="41" max="41" width="9.375" customWidth="1"/>
    <col min="42" max="42" width="11.625" customWidth="1"/>
    <col min="66" max="66" width="9.625" bestFit="1" customWidth="1"/>
    <col min="79" max="79" width="12.375" customWidth="1"/>
    <col min="80" max="80" width="12" customWidth="1"/>
    <col min="81" max="81" width="8.25" customWidth="1"/>
    <col min="82" max="82" width="10" customWidth="1"/>
  </cols>
  <sheetData>
    <row r="1" spans="1:85" ht="18.350000000000001">
      <c r="B1" s="479" t="s">
        <v>0</v>
      </c>
      <c r="C1" s="479"/>
      <c r="D1" s="479"/>
      <c r="E1" s="479"/>
      <c r="F1" s="479"/>
      <c r="G1" s="479"/>
      <c r="H1" s="479"/>
      <c r="I1" s="479"/>
      <c r="J1" s="479"/>
      <c r="K1" s="479"/>
      <c r="L1" s="479"/>
      <c r="M1" s="479"/>
      <c r="N1" s="479"/>
      <c r="O1" s="479"/>
      <c r="P1" s="479"/>
      <c r="Q1" s="479"/>
      <c r="R1" s="479"/>
      <c r="S1" s="479"/>
      <c r="T1" s="479"/>
      <c r="U1" s="479"/>
      <c r="V1" s="479"/>
      <c r="W1" s="479"/>
      <c r="X1" s="479"/>
      <c r="Y1" s="479"/>
      <c r="Z1" s="1"/>
      <c r="AA1" s="2"/>
      <c r="AB1" s="2"/>
      <c r="AC1" s="2"/>
      <c r="AD1" s="2"/>
      <c r="AE1" s="3"/>
      <c r="AF1" s="3"/>
      <c r="AG1" s="3"/>
      <c r="AH1" s="3"/>
      <c r="AI1" s="3"/>
      <c r="AJ1" s="3"/>
      <c r="AK1" s="3"/>
      <c r="AL1" s="3"/>
      <c r="AM1" s="3"/>
      <c r="AS1" s="4"/>
      <c r="BA1" s="4"/>
      <c r="BS1" s="4"/>
      <c r="BT1" s="5"/>
      <c r="BU1" s="5"/>
      <c r="BV1" s="6"/>
    </row>
    <row r="2" spans="1:85" ht="19.05" thickBot="1">
      <c r="B2" s="480">
        <v>43497</v>
      </c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480"/>
      <c r="R2" s="480"/>
      <c r="S2" s="480"/>
      <c r="T2" s="480"/>
      <c r="U2" s="480"/>
      <c r="V2" s="480"/>
      <c r="W2" s="480"/>
      <c r="X2" s="480"/>
      <c r="Y2" s="480"/>
      <c r="Z2" s="480"/>
      <c r="AA2" s="480"/>
      <c r="AB2" s="480"/>
      <c r="AC2" s="480"/>
      <c r="AD2" s="480"/>
      <c r="AE2" s="480"/>
      <c r="AF2" s="480"/>
      <c r="AG2" s="480"/>
      <c r="AH2" s="7"/>
      <c r="AI2" s="7"/>
      <c r="AJ2" s="7"/>
      <c r="AK2" s="8"/>
      <c r="AL2" s="8"/>
      <c r="AM2" s="8"/>
      <c r="AN2" s="8"/>
      <c r="AO2" s="8"/>
      <c r="AP2" s="8"/>
      <c r="AQ2" s="8"/>
      <c r="AR2" s="8"/>
      <c r="AS2" s="9"/>
      <c r="AT2" s="10"/>
      <c r="AU2" s="10"/>
      <c r="AV2" s="10"/>
      <c r="AW2" s="10"/>
      <c r="AX2" s="10"/>
      <c r="AY2" s="11"/>
      <c r="AZ2" s="11"/>
      <c r="BA2" s="4"/>
      <c r="BS2" s="4"/>
      <c r="BT2" s="5"/>
      <c r="BU2" s="5"/>
      <c r="BV2" s="6"/>
    </row>
    <row r="3" spans="1:85" ht="29.25" thickBot="1">
      <c r="A3" s="12"/>
      <c r="B3" s="481" t="s">
        <v>1</v>
      </c>
      <c r="C3" s="415" t="s">
        <v>2</v>
      </c>
      <c r="D3" s="484" t="s">
        <v>3</v>
      </c>
      <c r="E3" s="415" t="s">
        <v>129</v>
      </c>
      <c r="F3" s="487" t="s">
        <v>4</v>
      </c>
      <c r="G3" s="488"/>
      <c r="H3" s="491" t="s">
        <v>5</v>
      </c>
      <c r="I3" s="492"/>
      <c r="J3" s="492"/>
      <c r="K3" s="493"/>
      <c r="L3" s="491" t="s">
        <v>6</v>
      </c>
      <c r="M3" s="492"/>
      <c r="N3" s="492"/>
      <c r="O3" s="493"/>
      <c r="P3" s="435" t="s">
        <v>7</v>
      </c>
      <c r="Q3" s="436"/>
      <c r="R3" s="494" t="s">
        <v>8</v>
      </c>
      <c r="S3" s="439" t="s">
        <v>9</v>
      </c>
      <c r="T3" s="442" t="s">
        <v>10</v>
      </c>
      <c r="U3" s="406" t="s">
        <v>11</v>
      </c>
      <c r="V3" s="409" t="s">
        <v>12</v>
      </c>
      <c r="W3" s="412" t="s">
        <v>13</v>
      </c>
      <c r="X3" s="412" t="s">
        <v>14</v>
      </c>
      <c r="Y3" s="412" t="s">
        <v>15</v>
      </c>
      <c r="Z3" s="412" t="s">
        <v>16</v>
      </c>
      <c r="AA3" s="412" t="s">
        <v>17</v>
      </c>
      <c r="AB3" s="412" t="s">
        <v>18</v>
      </c>
      <c r="AC3" s="503" t="s">
        <v>19</v>
      </c>
      <c r="AD3" s="500" t="s">
        <v>20</v>
      </c>
      <c r="AE3" s="497" t="s">
        <v>21</v>
      </c>
      <c r="AF3" s="500" t="s">
        <v>22</v>
      </c>
      <c r="AG3" s="453" t="s">
        <v>23</v>
      </c>
      <c r="AH3" s="453" t="s">
        <v>24</v>
      </c>
      <c r="AI3" s="453" t="s">
        <v>25</v>
      </c>
      <c r="AJ3" s="432" t="s">
        <v>26</v>
      </c>
      <c r="AK3" s="456" t="s">
        <v>27</v>
      </c>
      <c r="AL3" s="429" t="s">
        <v>28</v>
      </c>
      <c r="AM3" s="432" t="s">
        <v>29</v>
      </c>
      <c r="AN3" s="429" t="s">
        <v>30</v>
      </c>
      <c r="AO3" s="429" t="s">
        <v>31</v>
      </c>
      <c r="AP3" s="432" t="s">
        <v>32</v>
      </c>
      <c r="AQ3" s="459" t="s">
        <v>33</v>
      </c>
      <c r="AR3" s="445" t="s">
        <v>34</v>
      </c>
      <c r="AS3" s="13"/>
      <c r="AT3" s="448" t="s">
        <v>35</v>
      </c>
      <c r="AU3" s="451" t="s">
        <v>36</v>
      </c>
      <c r="AV3" s="451" t="s">
        <v>37</v>
      </c>
      <c r="AW3" s="451" t="s">
        <v>38</v>
      </c>
      <c r="AX3" s="451" t="s">
        <v>39</v>
      </c>
      <c r="AY3" s="451" t="s">
        <v>40</v>
      </c>
      <c r="AZ3" s="451" t="s">
        <v>41</v>
      </c>
      <c r="BA3" s="4"/>
      <c r="BB3" s="451" t="s">
        <v>42</v>
      </c>
      <c r="BC3" s="451" t="s">
        <v>43</v>
      </c>
      <c r="BD3" s="451" t="s">
        <v>44</v>
      </c>
      <c r="BE3" s="451" t="s">
        <v>45</v>
      </c>
      <c r="BF3" s="451" t="s">
        <v>46</v>
      </c>
      <c r="BG3" s="451" t="s">
        <v>47</v>
      </c>
      <c r="BH3" s="14" t="s">
        <v>48</v>
      </c>
      <c r="BI3" s="14" t="s">
        <v>49</v>
      </c>
      <c r="BJ3" s="14" t="s">
        <v>50</v>
      </c>
      <c r="BK3" s="14" t="s">
        <v>51</v>
      </c>
      <c r="BL3" s="462" t="s">
        <v>52</v>
      </c>
      <c r="BM3" s="463"/>
      <c r="BN3" s="14" t="s">
        <v>53</v>
      </c>
      <c r="BO3" s="14" t="s">
        <v>54</v>
      </c>
      <c r="BP3" s="451" t="s">
        <v>55</v>
      </c>
      <c r="BQ3" s="474" t="s">
        <v>56</v>
      </c>
      <c r="BR3" s="474" t="s">
        <v>57</v>
      </c>
      <c r="BS3" s="15"/>
      <c r="BT3" s="471" t="s">
        <v>58</v>
      </c>
      <c r="BU3" s="471" t="s">
        <v>59</v>
      </c>
      <c r="BV3" s="6"/>
      <c r="BW3" s="14" t="s">
        <v>60</v>
      </c>
      <c r="BX3" s="451" t="s">
        <v>61</v>
      </c>
      <c r="BY3" s="451" t="s">
        <v>62</v>
      </c>
      <c r="CA3" s="468" t="s">
        <v>63</v>
      </c>
      <c r="CB3" s="468" t="s">
        <v>64</v>
      </c>
      <c r="CD3" s="477" t="s">
        <v>123</v>
      </c>
      <c r="CE3" s="478"/>
      <c r="CF3" s="477" t="s">
        <v>127</v>
      </c>
      <c r="CG3" s="478"/>
    </row>
    <row r="4" spans="1:85" ht="27.85" thickBot="1">
      <c r="A4" s="16"/>
      <c r="B4" s="482"/>
      <c r="C4" s="416"/>
      <c r="D4" s="485"/>
      <c r="E4" s="416"/>
      <c r="F4" s="489"/>
      <c r="G4" s="490"/>
      <c r="H4" s="491" t="s">
        <v>65</v>
      </c>
      <c r="I4" s="506"/>
      <c r="J4" s="507" t="s">
        <v>66</v>
      </c>
      <c r="K4" s="493"/>
      <c r="L4" s="491" t="s">
        <v>65</v>
      </c>
      <c r="M4" s="506"/>
      <c r="N4" s="507" t="s">
        <v>66</v>
      </c>
      <c r="O4" s="493"/>
      <c r="P4" s="437"/>
      <c r="Q4" s="438"/>
      <c r="R4" s="495"/>
      <c r="S4" s="440"/>
      <c r="T4" s="443"/>
      <c r="U4" s="407"/>
      <c r="V4" s="410"/>
      <c r="W4" s="413"/>
      <c r="X4" s="413"/>
      <c r="Y4" s="413"/>
      <c r="Z4" s="413"/>
      <c r="AA4" s="413"/>
      <c r="AB4" s="413"/>
      <c r="AC4" s="504"/>
      <c r="AD4" s="501"/>
      <c r="AE4" s="498"/>
      <c r="AF4" s="501"/>
      <c r="AG4" s="454"/>
      <c r="AH4" s="454"/>
      <c r="AI4" s="454"/>
      <c r="AJ4" s="433"/>
      <c r="AK4" s="457"/>
      <c r="AL4" s="430"/>
      <c r="AM4" s="433"/>
      <c r="AN4" s="430"/>
      <c r="AO4" s="430"/>
      <c r="AP4" s="433"/>
      <c r="AQ4" s="460"/>
      <c r="AR4" s="446"/>
      <c r="AS4" s="13"/>
      <c r="AT4" s="449"/>
      <c r="AU4" s="413"/>
      <c r="AV4" s="413"/>
      <c r="AW4" s="413"/>
      <c r="AX4" s="413"/>
      <c r="AY4" s="413"/>
      <c r="AZ4" s="413"/>
      <c r="BA4" s="4"/>
      <c r="BB4" s="413"/>
      <c r="BC4" s="413"/>
      <c r="BD4" s="413"/>
      <c r="BE4" s="413"/>
      <c r="BF4" s="413"/>
      <c r="BG4" s="413"/>
      <c r="BH4" s="466" t="s">
        <v>67</v>
      </c>
      <c r="BI4" s="466" t="s">
        <v>67</v>
      </c>
      <c r="BJ4" s="17" t="s">
        <v>68</v>
      </c>
      <c r="BK4" s="464" t="s">
        <v>69</v>
      </c>
      <c r="BL4" s="464" t="s">
        <v>69</v>
      </c>
      <c r="BM4" s="464" t="s">
        <v>70</v>
      </c>
      <c r="BN4" s="466" t="s">
        <v>71</v>
      </c>
      <c r="BO4" s="466" t="s">
        <v>72</v>
      </c>
      <c r="BP4" s="413"/>
      <c r="BQ4" s="475"/>
      <c r="BR4" s="475"/>
      <c r="BS4" s="15"/>
      <c r="BT4" s="472"/>
      <c r="BU4" s="472"/>
      <c r="BV4" s="6"/>
      <c r="BW4" s="466" t="s">
        <v>67</v>
      </c>
      <c r="BX4" s="413"/>
      <c r="BY4" s="413"/>
      <c r="CA4" s="469"/>
      <c r="CB4" s="469"/>
      <c r="CD4" s="208" t="s">
        <v>128</v>
      </c>
      <c r="CE4" s="207" t="s">
        <v>124</v>
      </c>
      <c r="CF4" s="208" t="s">
        <v>128</v>
      </c>
      <c r="CG4" s="207" t="s">
        <v>124</v>
      </c>
    </row>
    <row r="5" spans="1:85" ht="14.95" thickBot="1">
      <c r="A5" s="16"/>
      <c r="B5" s="483"/>
      <c r="C5" s="417"/>
      <c r="D5" s="486"/>
      <c r="E5" s="417"/>
      <c r="F5" s="18" t="s">
        <v>73</v>
      </c>
      <c r="G5" s="19" t="s">
        <v>74</v>
      </c>
      <c r="H5" s="20" t="s">
        <v>75</v>
      </c>
      <c r="I5" s="21" t="s">
        <v>76</v>
      </c>
      <c r="J5" s="21" t="s">
        <v>75</v>
      </c>
      <c r="K5" s="22" t="s">
        <v>76</v>
      </c>
      <c r="L5" s="23" t="s">
        <v>75</v>
      </c>
      <c r="M5" s="21" t="s">
        <v>76</v>
      </c>
      <c r="N5" s="21" t="s">
        <v>75</v>
      </c>
      <c r="O5" s="19" t="s">
        <v>76</v>
      </c>
      <c r="P5" s="21" t="s">
        <v>75</v>
      </c>
      <c r="Q5" s="19" t="s">
        <v>76</v>
      </c>
      <c r="R5" s="496"/>
      <c r="S5" s="441"/>
      <c r="T5" s="444"/>
      <c r="U5" s="408"/>
      <c r="V5" s="411"/>
      <c r="W5" s="414"/>
      <c r="X5" s="414"/>
      <c r="Y5" s="414"/>
      <c r="Z5" s="414"/>
      <c r="AA5" s="414"/>
      <c r="AB5" s="414"/>
      <c r="AC5" s="505"/>
      <c r="AD5" s="502"/>
      <c r="AE5" s="499"/>
      <c r="AF5" s="502"/>
      <c r="AG5" s="455"/>
      <c r="AH5" s="455"/>
      <c r="AI5" s="455"/>
      <c r="AJ5" s="434"/>
      <c r="AK5" s="458"/>
      <c r="AL5" s="431"/>
      <c r="AM5" s="434"/>
      <c r="AN5" s="431"/>
      <c r="AO5" s="431"/>
      <c r="AP5" s="434"/>
      <c r="AQ5" s="461"/>
      <c r="AR5" s="447"/>
      <c r="AS5" s="13"/>
      <c r="AT5" s="450"/>
      <c r="AU5" s="452"/>
      <c r="AV5" s="452"/>
      <c r="AW5" s="452"/>
      <c r="AX5" s="452"/>
      <c r="AY5" s="452"/>
      <c r="AZ5" s="452"/>
      <c r="BA5" s="4"/>
      <c r="BB5" s="452"/>
      <c r="BC5" s="452"/>
      <c r="BD5" s="452"/>
      <c r="BE5" s="452"/>
      <c r="BF5" s="452"/>
      <c r="BG5" s="452"/>
      <c r="BH5" s="467"/>
      <c r="BI5" s="467"/>
      <c r="BJ5" s="17" t="s">
        <v>77</v>
      </c>
      <c r="BK5" s="465"/>
      <c r="BL5" s="465"/>
      <c r="BM5" s="465"/>
      <c r="BN5" s="467"/>
      <c r="BO5" s="467"/>
      <c r="BP5" s="452"/>
      <c r="BQ5" s="476"/>
      <c r="BR5" s="476"/>
      <c r="BS5" s="15"/>
      <c r="BT5" s="473"/>
      <c r="BU5" s="473"/>
      <c r="BV5" s="6"/>
      <c r="BW5" s="467"/>
      <c r="BX5" s="452"/>
      <c r="BY5" s="452"/>
      <c r="CA5" s="470"/>
      <c r="CB5" s="470"/>
      <c r="CD5" s="210" t="s">
        <v>125</v>
      </c>
      <c r="CE5" s="209" t="s">
        <v>126</v>
      </c>
      <c r="CF5" s="210" t="s">
        <v>125</v>
      </c>
      <c r="CG5" s="209" t="s">
        <v>126</v>
      </c>
    </row>
    <row r="6" spans="1:85" ht="14.95" customHeight="1">
      <c r="A6" s="423" t="s">
        <v>82</v>
      </c>
      <c r="B6" s="24">
        <v>43494</v>
      </c>
      <c r="C6" s="25">
        <v>56.3</v>
      </c>
      <c r="D6" s="26">
        <v>0.65800000000000003</v>
      </c>
      <c r="E6" s="38">
        <v>47.7</v>
      </c>
      <c r="F6" s="27">
        <v>71</v>
      </c>
      <c r="G6" s="27">
        <v>45</v>
      </c>
      <c r="H6" s="28">
        <v>0</v>
      </c>
      <c r="I6" s="28">
        <v>0</v>
      </c>
      <c r="J6" s="28">
        <v>0</v>
      </c>
      <c r="K6" s="28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3720</v>
      </c>
      <c r="S6" s="30">
        <v>0</v>
      </c>
      <c r="T6" s="30">
        <v>0</v>
      </c>
      <c r="U6" s="31">
        <v>0</v>
      </c>
      <c r="V6" s="31">
        <v>0</v>
      </c>
      <c r="W6" s="28">
        <v>44</v>
      </c>
      <c r="X6" s="28">
        <v>0</v>
      </c>
      <c r="Y6" s="28">
        <v>48</v>
      </c>
      <c r="Z6" s="28">
        <v>0</v>
      </c>
      <c r="AA6" s="28">
        <v>60</v>
      </c>
      <c r="AB6" s="27">
        <v>0</v>
      </c>
      <c r="AC6" s="32">
        <v>6</v>
      </c>
      <c r="AD6" s="33">
        <f t="shared" ref="AD6:AD40" si="0">U6-T6</f>
        <v>0</v>
      </c>
      <c r="AE6" s="27">
        <v>0</v>
      </c>
      <c r="AF6" s="34">
        <v>0</v>
      </c>
      <c r="AG6" s="35">
        <f t="shared" ref="AG6:AG36" si="1">IF(R6&gt;0,R6/24,"no data")</f>
        <v>155</v>
      </c>
      <c r="AH6" s="34">
        <v>0</v>
      </c>
      <c r="AI6" s="36">
        <f t="shared" ref="AI6:AI40" si="2">(1440-((W6*X6)+(Y6*Z6)+(AA6*AB6))/(W6+Y6+AA6))/1440</f>
        <v>1</v>
      </c>
      <c r="AJ6" s="37">
        <v>0</v>
      </c>
      <c r="AK6" s="214">
        <v>0</v>
      </c>
      <c r="AL6" s="217">
        <v>0</v>
      </c>
      <c r="AM6" s="38">
        <f t="shared" ref="AM6:AM40" si="3">AK6*AL6</f>
        <v>0</v>
      </c>
      <c r="AN6" s="214">
        <v>0</v>
      </c>
      <c r="AO6" s="211">
        <v>0</v>
      </c>
      <c r="AP6" s="39">
        <f t="shared" ref="AP6:AP40" si="4">AN6*AO6</f>
        <v>0</v>
      </c>
      <c r="AQ6" s="198" t="str">
        <f t="shared" ref="AQ6:AQ40" si="5">IF(U6&gt;0,((((AK6*AL6)+(AN6*AO6))/(U6*1000))*1000000),"no data")</f>
        <v>no data</v>
      </c>
      <c r="AR6" s="196">
        <f t="shared" ref="AR6:AR40" si="6">S6/24</f>
        <v>0</v>
      </c>
      <c r="AS6" s="13"/>
      <c r="AT6" s="27">
        <v>0</v>
      </c>
      <c r="AU6" s="40">
        <v>0</v>
      </c>
      <c r="AV6" s="40">
        <v>0</v>
      </c>
      <c r="AW6" s="27">
        <v>0</v>
      </c>
      <c r="AX6" s="40">
        <v>0</v>
      </c>
      <c r="AY6" s="27">
        <v>0</v>
      </c>
      <c r="AZ6" s="27">
        <v>6</v>
      </c>
      <c r="BA6" s="4"/>
      <c r="BB6" s="41">
        <v>0</v>
      </c>
      <c r="BC6" s="41">
        <v>0</v>
      </c>
      <c r="BD6" s="41">
        <v>0</v>
      </c>
      <c r="BE6" s="41">
        <f>BC6-BB6</f>
        <v>0</v>
      </c>
      <c r="BF6" s="41" t="str">
        <f t="shared" ref="BF6:BF42" si="7">AQ6</f>
        <v>no data</v>
      </c>
      <c r="BG6" s="42">
        <f>BD6/24</f>
        <v>0</v>
      </c>
      <c r="BH6" s="43">
        <v>0</v>
      </c>
      <c r="BI6" s="44">
        <v>0</v>
      </c>
      <c r="BJ6" s="45">
        <v>0</v>
      </c>
      <c r="BK6" s="46">
        <v>0</v>
      </c>
      <c r="BL6" s="45">
        <v>0</v>
      </c>
      <c r="BM6" s="45">
        <v>0</v>
      </c>
      <c r="BN6" s="47">
        <v>1004.54</v>
      </c>
      <c r="BO6" s="45">
        <v>50</v>
      </c>
      <c r="BP6" s="48">
        <v>0</v>
      </c>
      <c r="BQ6" s="46">
        <v>0</v>
      </c>
      <c r="BR6" s="45">
        <v>0</v>
      </c>
      <c r="BS6" s="49">
        <f>BR6-BQ6</f>
        <v>0</v>
      </c>
      <c r="BT6" s="202">
        <v>0</v>
      </c>
      <c r="BU6" s="202">
        <v>0</v>
      </c>
      <c r="BV6" s="203">
        <f>BU6-BT6</f>
        <v>0</v>
      </c>
      <c r="BW6" s="204">
        <f>BH6+BI6</f>
        <v>0</v>
      </c>
      <c r="BX6" s="205">
        <v>0</v>
      </c>
      <c r="BY6" s="205">
        <v>0</v>
      </c>
      <c r="BZ6" s="206"/>
      <c r="CA6" s="205">
        <v>0</v>
      </c>
      <c r="CB6" s="205">
        <v>0</v>
      </c>
      <c r="CD6" s="42">
        <v>0</v>
      </c>
      <c r="CE6" s="205">
        <v>0</v>
      </c>
      <c r="CF6" s="57">
        <v>0</v>
      </c>
      <c r="CG6" s="42">
        <v>0</v>
      </c>
    </row>
    <row r="7" spans="1:85">
      <c r="A7" s="424"/>
      <c r="B7" s="24">
        <v>43495</v>
      </c>
      <c r="C7" s="25">
        <v>55.3</v>
      </c>
      <c r="D7" s="26">
        <v>0.69199999999999995</v>
      </c>
      <c r="E7" s="38">
        <v>48.1</v>
      </c>
      <c r="F7" s="27">
        <v>59</v>
      </c>
      <c r="G7" s="27">
        <v>53</v>
      </c>
      <c r="H7" s="28">
        <v>0</v>
      </c>
      <c r="I7" s="28">
        <v>0</v>
      </c>
      <c r="J7" s="28">
        <v>0</v>
      </c>
      <c r="K7" s="28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3720</v>
      </c>
      <c r="S7" s="30">
        <v>0</v>
      </c>
      <c r="T7" s="30">
        <v>0</v>
      </c>
      <c r="U7" s="31">
        <v>0</v>
      </c>
      <c r="V7" s="31">
        <v>0</v>
      </c>
      <c r="W7" s="28">
        <v>44</v>
      </c>
      <c r="X7" s="28">
        <v>0</v>
      </c>
      <c r="Y7" s="28">
        <v>48</v>
      </c>
      <c r="Z7" s="28">
        <v>0</v>
      </c>
      <c r="AA7" s="28">
        <v>60</v>
      </c>
      <c r="AB7" s="27">
        <v>0</v>
      </c>
      <c r="AC7" s="32">
        <v>5</v>
      </c>
      <c r="AD7" s="33">
        <f t="shared" si="0"/>
        <v>0</v>
      </c>
      <c r="AE7" s="27">
        <v>0</v>
      </c>
      <c r="AF7" s="34">
        <v>0</v>
      </c>
      <c r="AG7" s="35">
        <f t="shared" si="1"/>
        <v>155</v>
      </c>
      <c r="AH7" s="34">
        <v>0</v>
      </c>
      <c r="AI7" s="36">
        <f t="shared" si="2"/>
        <v>1</v>
      </c>
      <c r="AJ7" s="37">
        <v>0</v>
      </c>
      <c r="AK7" s="215">
        <v>0</v>
      </c>
      <c r="AL7" s="218">
        <v>0</v>
      </c>
      <c r="AM7" s="38">
        <f t="shared" si="3"/>
        <v>0</v>
      </c>
      <c r="AN7" s="215">
        <v>0</v>
      </c>
      <c r="AO7" s="212">
        <v>0</v>
      </c>
      <c r="AP7" s="39">
        <f t="shared" si="4"/>
        <v>0</v>
      </c>
      <c r="AQ7" s="199" t="str">
        <f t="shared" si="5"/>
        <v>no data</v>
      </c>
      <c r="AR7" s="196">
        <f t="shared" si="6"/>
        <v>0</v>
      </c>
      <c r="AS7" s="13"/>
      <c r="AT7" s="27">
        <v>0</v>
      </c>
      <c r="AU7" s="40">
        <v>0</v>
      </c>
      <c r="AV7" s="40">
        <v>0</v>
      </c>
      <c r="AW7" s="27">
        <v>0</v>
      </c>
      <c r="AX7" s="40">
        <v>0</v>
      </c>
      <c r="AY7" s="27">
        <v>0</v>
      </c>
      <c r="AZ7" s="27">
        <v>5</v>
      </c>
      <c r="BA7" s="4"/>
      <c r="BB7" s="41">
        <v>0</v>
      </c>
      <c r="BC7" s="41">
        <v>0</v>
      </c>
      <c r="BD7" s="41">
        <v>0</v>
      </c>
      <c r="BE7" s="41">
        <v>0</v>
      </c>
      <c r="BF7" s="41" t="str">
        <f t="shared" si="7"/>
        <v>no data</v>
      </c>
      <c r="BG7" s="42">
        <f>BD7/24</f>
        <v>0</v>
      </c>
      <c r="BH7" s="43">
        <v>0</v>
      </c>
      <c r="BI7" s="44">
        <v>0</v>
      </c>
      <c r="BJ7" s="45">
        <v>0</v>
      </c>
      <c r="BK7" s="45">
        <v>0</v>
      </c>
      <c r="BL7" s="45">
        <v>0</v>
      </c>
      <c r="BM7" s="46">
        <v>0</v>
      </c>
      <c r="BN7" s="47">
        <v>1003.5</v>
      </c>
      <c r="BO7" s="45">
        <v>50</v>
      </c>
      <c r="BP7" s="48">
        <v>0</v>
      </c>
      <c r="BQ7" s="201">
        <v>0</v>
      </c>
      <c r="BR7" s="45">
        <v>0</v>
      </c>
      <c r="BS7" s="49">
        <f>BR7-BQ7</f>
        <v>0</v>
      </c>
      <c r="BT7" s="202">
        <v>0</v>
      </c>
      <c r="BU7" s="202">
        <v>0</v>
      </c>
      <c r="BV7" s="203">
        <f>BU7-BT7</f>
        <v>0</v>
      </c>
      <c r="BW7" s="204">
        <f>BH7+BI7</f>
        <v>0</v>
      </c>
      <c r="BX7" s="205">
        <v>0</v>
      </c>
      <c r="BY7" s="205">
        <v>0</v>
      </c>
      <c r="BZ7" s="206"/>
      <c r="CA7" s="205">
        <v>0</v>
      </c>
      <c r="CB7" s="205">
        <v>0</v>
      </c>
      <c r="CD7" s="42">
        <v>0</v>
      </c>
      <c r="CE7" s="205">
        <v>0</v>
      </c>
      <c r="CF7" s="57">
        <v>0</v>
      </c>
      <c r="CG7" s="42">
        <v>0</v>
      </c>
    </row>
    <row r="8" spans="1:85">
      <c r="A8" s="424"/>
      <c r="B8" s="24">
        <v>43496</v>
      </c>
      <c r="C8" s="25">
        <v>51.8</v>
      </c>
      <c r="D8" s="26">
        <v>0.83</v>
      </c>
      <c r="E8" s="38">
        <v>49.7</v>
      </c>
      <c r="F8" s="27">
        <v>54.7</v>
      </c>
      <c r="G8" s="27">
        <v>50.5</v>
      </c>
      <c r="H8" s="28">
        <v>0</v>
      </c>
      <c r="I8" s="28">
        <v>0</v>
      </c>
      <c r="J8" s="28">
        <v>0</v>
      </c>
      <c r="K8" s="28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3720</v>
      </c>
      <c r="S8" s="30">
        <v>0</v>
      </c>
      <c r="T8" s="30">
        <v>0</v>
      </c>
      <c r="U8" s="31">
        <v>0</v>
      </c>
      <c r="V8" s="31">
        <v>0</v>
      </c>
      <c r="W8" s="28">
        <v>44</v>
      </c>
      <c r="X8" s="28">
        <v>0</v>
      </c>
      <c r="Y8" s="28">
        <v>48</v>
      </c>
      <c r="Z8" s="28">
        <v>0</v>
      </c>
      <c r="AA8" s="28">
        <v>60</v>
      </c>
      <c r="AB8" s="27">
        <v>0</v>
      </c>
      <c r="AC8" s="32">
        <v>6</v>
      </c>
      <c r="AD8" s="33">
        <f t="shared" si="0"/>
        <v>0</v>
      </c>
      <c r="AE8" s="27">
        <v>0</v>
      </c>
      <c r="AF8" s="34">
        <v>0</v>
      </c>
      <c r="AG8" s="35">
        <f t="shared" si="1"/>
        <v>155</v>
      </c>
      <c r="AH8" s="34">
        <v>0</v>
      </c>
      <c r="AI8" s="36">
        <f t="shared" si="2"/>
        <v>1</v>
      </c>
      <c r="AJ8" s="37">
        <v>0</v>
      </c>
      <c r="AK8" s="215">
        <v>0</v>
      </c>
      <c r="AL8" s="219">
        <v>0</v>
      </c>
      <c r="AM8" s="38">
        <f t="shared" si="3"/>
        <v>0</v>
      </c>
      <c r="AN8" s="215">
        <v>0</v>
      </c>
      <c r="AO8" s="212">
        <v>0</v>
      </c>
      <c r="AP8" s="39">
        <f t="shared" si="4"/>
        <v>0</v>
      </c>
      <c r="AQ8" s="199" t="str">
        <f t="shared" si="5"/>
        <v>no data</v>
      </c>
      <c r="AR8" s="196">
        <f t="shared" si="6"/>
        <v>0</v>
      </c>
      <c r="AS8" s="13"/>
      <c r="AT8" s="27">
        <v>0</v>
      </c>
      <c r="AU8" s="40">
        <v>0</v>
      </c>
      <c r="AV8" s="40">
        <v>0</v>
      </c>
      <c r="AW8" s="27">
        <v>0</v>
      </c>
      <c r="AX8" s="40">
        <v>0</v>
      </c>
      <c r="AY8" s="27">
        <v>0</v>
      </c>
      <c r="AZ8" s="27">
        <v>6</v>
      </c>
      <c r="BA8" s="4"/>
      <c r="BB8" s="41">
        <v>0</v>
      </c>
      <c r="BC8" s="41">
        <v>0</v>
      </c>
      <c r="BD8" s="41">
        <v>0</v>
      </c>
      <c r="BE8" s="41">
        <f>BC8-BB8</f>
        <v>0</v>
      </c>
      <c r="BF8" s="41" t="str">
        <f t="shared" si="7"/>
        <v>no data</v>
      </c>
      <c r="BG8" s="42">
        <f>BD8/24</f>
        <v>0</v>
      </c>
      <c r="BH8" s="43">
        <v>0</v>
      </c>
      <c r="BI8" s="44">
        <v>0</v>
      </c>
      <c r="BJ8" s="45">
        <v>0</v>
      </c>
      <c r="BK8" s="46">
        <v>0</v>
      </c>
      <c r="BL8" s="45">
        <v>0</v>
      </c>
      <c r="BM8" s="45">
        <v>0</v>
      </c>
      <c r="BN8" s="47">
        <v>1004</v>
      </c>
      <c r="BO8" s="45">
        <v>50.08</v>
      </c>
      <c r="BP8" s="48">
        <v>0</v>
      </c>
      <c r="BQ8" s="46">
        <v>0</v>
      </c>
      <c r="BR8" s="45">
        <v>0</v>
      </c>
      <c r="BS8" s="49">
        <f>BR8-BQ8</f>
        <v>0</v>
      </c>
      <c r="BT8" s="50">
        <v>0</v>
      </c>
      <c r="BU8" s="50">
        <v>0</v>
      </c>
      <c r="BV8" s="51">
        <f>BU8-BT8</f>
        <v>0</v>
      </c>
      <c r="BW8" s="41">
        <f>BH8+BI8</f>
        <v>0</v>
      </c>
      <c r="BX8" s="42">
        <v>0</v>
      </c>
      <c r="BY8" s="42">
        <v>0</v>
      </c>
      <c r="CA8" s="42">
        <v>0</v>
      </c>
      <c r="CB8" s="42">
        <v>0</v>
      </c>
      <c r="CD8" s="42">
        <v>0</v>
      </c>
      <c r="CE8" s="42">
        <v>0</v>
      </c>
      <c r="CF8" s="57">
        <v>0</v>
      </c>
      <c r="CG8" s="42">
        <v>0</v>
      </c>
    </row>
    <row r="9" spans="1:85">
      <c r="A9" s="424"/>
      <c r="B9" s="24">
        <v>43497</v>
      </c>
      <c r="C9" s="25">
        <v>54.3</v>
      </c>
      <c r="D9" s="26">
        <v>0.76600000000000001</v>
      </c>
      <c r="E9" s="38">
        <v>49.7</v>
      </c>
      <c r="F9" s="27">
        <v>67</v>
      </c>
      <c r="G9" s="27">
        <v>48</v>
      </c>
      <c r="H9" s="28">
        <v>0</v>
      </c>
      <c r="I9" s="28">
        <v>0</v>
      </c>
      <c r="J9" s="28">
        <v>0</v>
      </c>
      <c r="K9" s="28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3720</v>
      </c>
      <c r="S9" s="30">
        <v>0</v>
      </c>
      <c r="T9" s="30">
        <v>0</v>
      </c>
      <c r="U9" s="31">
        <v>0</v>
      </c>
      <c r="V9" s="31">
        <v>0</v>
      </c>
      <c r="W9" s="28">
        <v>44</v>
      </c>
      <c r="X9" s="28">
        <v>0</v>
      </c>
      <c r="Y9" s="28">
        <v>48</v>
      </c>
      <c r="Z9" s="28">
        <v>0</v>
      </c>
      <c r="AA9" s="28">
        <v>60</v>
      </c>
      <c r="AB9" s="27">
        <v>0</v>
      </c>
      <c r="AC9" s="32">
        <v>6</v>
      </c>
      <c r="AD9" s="33">
        <f t="shared" si="0"/>
        <v>0</v>
      </c>
      <c r="AE9" s="27">
        <v>0</v>
      </c>
      <c r="AF9" s="34">
        <v>0</v>
      </c>
      <c r="AG9" s="35">
        <f t="shared" si="1"/>
        <v>155</v>
      </c>
      <c r="AH9" s="34">
        <v>0</v>
      </c>
      <c r="AI9" s="36">
        <f t="shared" si="2"/>
        <v>1</v>
      </c>
      <c r="AJ9" s="37">
        <v>0</v>
      </c>
      <c r="AK9" s="215">
        <v>0</v>
      </c>
      <c r="AL9" s="219">
        <v>0</v>
      </c>
      <c r="AM9" s="38">
        <f t="shared" si="3"/>
        <v>0</v>
      </c>
      <c r="AN9" s="215">
        <v>0</v>
      </c>
      <c r="AO9" s="212">
        <v>0</v>
      </c>
      <c r="AP9" s="39">
        <f t="shared" si="4"/>
        <v>0</v>
      </c>
      <c r="AQ9" s="199" t="str">
        <f t="shared" si="5"/>
        <v>no data</v>
      </c>
      <c r="AR9" s="196">
        <f t="shared" si="6"/>
        <v>0</v>
      </c>
      <c r="AS9" s="13"/>
      <c r="AT9" s="27">
        <v>0</v>
      </c>
      <c r="AU9" s="40">
        <v>0</v>
      </c>
      <c r="AV9" s="40">
        <v>0</v>
      </c>
      <c r="AW9" s="27">
        <v>0</v>
      </c>
      <c r="AX9" s="40">
        <v>0</v>
      </c>
      <c r="AY9" s="27">
        <v>0</v>
      </c>
      <c r="AZ9" s="27">
        <v>6</v>
      </c>
      <c r="BA9" s="4"/>
      <c r="BB9" s="41">
        <v>0</v>
      </c>
      <c r="BC9" s="41">
        <v>0</v>
      </c>
      <c r="BD9" s="41">
        <v>0</v>
      </c>
      <c r="BE9" s="41">
        <v>0</v>
      </c>
      <c r="BF9" s="41" t="str">
        <f t="shared" si="7"/>
        <v>no data</v>
      </c>
      <c r="BG9" s="42">
        <v>0</v>
      </c>
      <c r="BH9" s="43">
        <v>0</v>
      </c>
      <c r="BI9" s="44">
        <v>0</v>
      </c>
      <c r="BJ9" s="45">
        <v>0</v>
      </c>
      <c r="BK9" s="46">
        <v>0</v>
      </c>
      <c r="BL9" s="45">
        <v>0</v>
      </c>
      <c r="BM9" s="45">
        <v>0</v>
      </c>
      <c r="BN9" s="47">
        <v>1003</v>
      </c>
      <c r="BO9" s="45">
        <v>50.08</v>
      </c>
      <c r="BP9" s="53">
        <v>0</v>
      </c>
      <c r="BQ9" s="45">
        <v>0</v>
      </c>
      <c r="BR9" s="45">
        <v>0</v>
      </c>
      <c r="BS9" s="49"/>
      <c r="BT9" s="50">
        <v>0</v>
      </c>
      <c r="BU9" s="50">
        <v>0</v>
      </c>
      <c r="BV9" s="51"/>
      <c r="BW9" s="41">
        <v>0</v>
      </c>
      <c r="BX9" s="42">
        <v>0</v>
      </c>
      <c r="BY9" s="42">
        <v>0</v>
      </c>
      <c r="CA9" s="42">
        <v>0</v>
      </c>
      <c r="CB9" s="42">
        <v>0</v>
      </c>
      <c r="CD9" s="42">
        <v>0</v>
      </c>
      <c r="CE9" s="42">
        <v>0</v>
      </c>
      <c r="CF9" s="57">
        <v>0</v>
      </c>
      <c r="CG9" s="42">
        <v>0</v>
      </c>
    </row>
    <row r="10" spans="1:85">
      <c r="A10" s="424"/>
      <c r="B10" s="24">
        <v>43498</v>
      </c>
      <c r="C10" s="25">
        <v>56.2</v>
      </c>
      <c r="D10" s="26">
        <v>0.70899999999999996</v>
      </c>
      <c r="E10" s="38">
        <v>49.5</v>
      </c>
      <c r="F10" s="27">
        <v>72</v>
      </c>
      <c r="G10" s="27">
        <v>46</v>
      </c>
      <c r="H10" s="28">
        <v>0</v>
      </c>
      <c r="I10" s="28">
        <v>0</v>
      </c>
      <c r="J10" s="28">
        <v>0</v>
      </c>
      <c r="K10" s="28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3720</v>
      </c>
      <c r="S10" s="30">
        <v>0</v>
      </c>
      <c r="T10" s="30">
        <v>0</v>
      </c>
      <c r="U10" s="31">
        <v>0</v>
      </c>
      <c r="V10" s="31">
        <v>0</v>
      </c>
      <c r="W10" s="28">
        <v>44</v>
      </c>
      <c r="X10" s="28">
        <v>0</v>
      </c>
      <c r="Y10" s="28">
        <v>48</v>
      </c>
      <c r="Z10" s="28">
        <v>0</v>
      </c>
      <c r="AA10" s="28">
        <v>60</v>
      </c>
      <c r="AB10" s="27">
        <v>0</v>
      </c>
      <c r="AC10" s="32">
        <v>5</v>
      </c>
      <c r="AD10" s="33">
        <f t="shared" si="0"/>
        <v>0</v>
      </c>
      <c r="AE10" s="27">
        <v>0</v>
      </c>
      <c r="AF10" s="34">
        <v>0</v>
      </c>
      <c r="AG10" s="35">
        <f t="shared" si="1"/>
        <v>155</v>
      </c>
      <c r="AH10" s="34">
        <v>0</v>
      </c>
      <c r="AI10" s="36">
        <f t="shared" si="2"/>
        <v>1</v>
      </c>
      <c r="AJ10" s="37">
        <v>0</v>
      </c>
      <c r="AK10" s="215">
        <v>0</v>
      </c>
      <c r="AL10" s="219">
        <v>0</v>
      </c>
      <c r="AM10" s="38">
        <f t="shared" si="3"/>
        <v>0</v>
      </c>
      <c r="AN10" s="215">
        <v>0</v>
      </c>
      <c r="AO10" s="212">
        <v>0</v>
      </c>
      <c r="AP10" s="39">
        <f t="shared" si="4"/>
        <v>0</v>
      </c>
      <c r="AQ10" s="199" t="str">
        <f t="shared" si="5"/>
        <v>no data</v>
      </c>
      <c r="AR10" s="196">
        <f t="shared" si="6"/>
        <v>0</v>
      </c>
      <c r="AS10" s="13"/>
      <c r="AT10" s="27">
        <v>0</v>
      </c>
      <c r="AU10" s="40">
        <v>0</v>
      </c>
      <c r="AV10" s="40">
        <v>0</v>
      </c>
      <c r="AW10" s="27">
        <v>0</v>
      </c>
      <c r="AX10" s="40">
        <v>0</v>
      </c>
      <c r="AY10" s="27">
        <v>0</v>
      </c>
      <c r="AZ10" s="27">
        <v>5</v>
      </c>
      <c r="BA10" s="4"/>
      <c r="BB10" s="41">
        <v>0</v>
      </c>
      <c r="BC10" s="41">
        <v>0</v>
      </c>
      <c r="BD10" s="41">
        <v>0</v>
      </c>
      <c r="BE10" s="41">
        <v>0</v>
      </c>
      <c r="BF10" s="41" t="str">
        <f t="shared" si="7"/>
        <v>no data</v>
      </c>
      <c r="BG10" s="42">
        <v>0</v>
      </c>
      <c r="BH10" s="43">
        <v>0</v>
      </c>
      <c r="BI10" s="44">
        <v>0</v>
      </c>
      <c r="BJ10" s="45">
        <v>0</v>
      </c>
      <c r="BK10" s="46">
        <v>0</v>
      </c>
      <c r="BL10" s="47">
        <v>0</v>
      </c>
      <c r="BM10" s="47">
        <v>0</v>
      </c>
      <c r="BN10" s="47">
        <v>1003</v>
      </c>
      <c r="BO10" s="45">
        <v>50.1</v>
      </c>
      <c r="BP10" s="48">
        <v>0</v>
      </c>
      <c r="BQ10" s="42">
        <v>0</v>
      </c>
      <c r="BR10" s="42">
        <v>0</v>
      </c>
      <c r="BS10" s="49"/>
      <c r="BT10" s="50">
        <v>0</v>
      </c>
      <c r="BU10" s="50">
        <v>0</v>
      </c>
      <c r="BV10" s="51"/>
      <c r="BW10" s="41">
        <v>0</v>
      </c>
      <c r="BX10" s="62">
        <v>0</v>
      </c>
      <c r="BY10" s="42">
        <v>0</v>
      </c>
      <c r="CA10" s="42">
        <v>0</v>
      </c>
      <c r="CB10" s="42">
        <v>0</v>
      </c>
      <c r="CD10" s="42">
        <v>0</v>
      </c>
      <c r="CE10" s="42">
        <v>0</v>
      </c>
      <c r="CF10" s="57">
        <v>0</v>
      </c>
      <c r="CG10" s="42">
        <v>0</v>
      </c>
    </row>
    <row r="11" spans="1:85">
      <c r="A11" s="424"/>
      <c r="B11" s="24">
        <v>43499</v>
      </c>
      <c r="C11" s="25">
        <v>58.4</v>
      </c>
      <c r="D11" s="26">
        <v>0.65900000000000003</v>
      </c>
      <c r="E11" s="38">
        <v>49.9</v>
      </c>
      <c r="F11" s="27">
        <v>76</v>
      </c>
      <c r="G11" s="27">
        <v>49</v>
      </c>
      <c r="H11" s="28">
        <v>0</v>
      </c>
      <c r="I11" s="28">
        <v>0</v>
      </c>
      <c r="J11" s="28">
        <v>0</v>
      </c>
      <c r="K11" s="28">
        <v>0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3715</v>
      </c>
      <c r="S11" s="30">
        <v>0</v>
      </c>
      <c r="T11" s="30">
        <v>0</v>
      </c>
      <c r="U11" s="31">
        <v>0</v>
      </c>
      <c r="V11" s="31">
        <v>0</v>
      </c>
      <c r="W11" s="28">
        <v>44</v>
      </c>
      <c r="X11" s="28">
        <v>0</v>
      </c>
      <c r="Y11" s="28">
        <v>48</v>
      </c>
      <c r="Z11" s="28">
        <v>0</v>
      </c>
      <c r="AA11" s="28">
        <v>60</v>
      </c>
      <c r="AB11" s="27">
        <v>0</v>
      </c>
      <c r="AC11" s="32">
        <v>5</v>
      </c>
      <c r="AD11" s="33">
        <f t="shared" si="0"/>
        <v>0</v>
      </c>
      <c r="AE11" s="27">
        <v>0</v>
      </c>
      <c r="AF11" s="34">
        <v>0</v>
      </c>
      <c r="AG11" s="35">
        <f t="shared" si="1"/>
        <v>154.79166666666666</v>
      </c>
      <c r="AH11" s="34">
        <v>0</v>
      </c>
      <c r="AI11" s="36">
        <f t="shared" si="2"/>
        <v>1</v>
      </c>
      <c r="AJ11" s="37">
        <v>0</v>
      </c>
      <c r="AK11" s="215">
        <v>0</v>
      </c>
      <c r="AL11" s="219">
        <v>0</v>
      </c>
      <c r="AM11" s="38">
        <f t="shared" si="3"/>
        <v>0</v>
      </c>
      <c r="AN11" s="215">
        <v>0</v>
      </c>
      <c r="AO11" s="212">
        <v>0</v>
      </c>
      <c r="AP11" s="39">
        <f t="shared" si="4"/>
        <v>0</v>
      </c>
      <c r="AQ11" s="199" t="str">
        <f t="shared" si="5"/>
        <v>no data</v>
      </c>
      <c r="AR11" s="196">
        <f t="shared" si="6"/>
        <v>0</v>
      </c>
      <c r="AS11" s="13"/>
      <c r="AT11" s="27">
        <v>0</v>
      </c>
      <c r="AU11" s="40">
        <v>0</v>
      </c>
      <c r="AV11" s="40">
        <v>0</v>
      </c>
      <c r="AW11" s="27">
        <v>0</v>
      </c>
      <c r="AX11" s="40">
        <v>0</v>
      </c>
      <c r="AY11" s="27">
        <v>0</v>
      </c>
      <c r="AZ11" s="27">
        <v>5</v>
      </c>
      <c r="BA11" s="4"/>
      <c r="BB11" s="41">
        <v>0</v>
      </c>
      <c r="BC11" s="41">
        <v>0</v>
      </c>
      <c r="BD11" s="41">
        <v>0</v>
      </c>
      <c r="BE11" s="41">
        <v>0</v>
      </c>
      <c r="BF11" s="41" t="str">
        <f t="shared" si="7"/>
        <v>no data</v>
      </c>
      <c r="BG11" s="42">
        <v>0</v>
      </c>
      <c r="BH11" s="43">
        <v>0</v>
      </c>
      <c r="BI11" s="44">
        <v>0</v>
      </c>
      <c r="BJ11" s="45">
        <v>0</v>
      </c>
      <c r="BK11" s="46">
        <v>0</v>
      </c>
      <c r="BL11" s="47">
        <v>0</v>
      </c>
      <c r="BM11" s="47">
        <v>0</v>
      </c>
      <c r="BN11" s="47">
        <v>1004</v>
      </c>
      <c r="BO11" s="45">
        <v>50</v>
      </c>
      <c r="BP11" s="48">
        <v>0</v>
      </c>
      <c r="BQ11" s="42">
        <v>0</v>
      </c>
      <c r="BR11" s="42">
        <v>0</v>
      </c>
      <c r="BS11" s="49"/>
      <c r="BT11" s="50">
        <v>0</v>
      </c>
      <c r="BU11" s="50">
        <v>0</v>
      </c>
      <c r="BV11" s="51"/>
      <c r="BW11" s="41">
        <v>0</v>
      </c>
      <c r="BX11" s="62">
        <v>0</v>
      </c>
      <c r="BY11" s="42">
        <v>0</v>
      </c>
      <c r="CA11" s="42">
        <v>0</v>
      </c>
      <c r="CB11" s="42">
        <v>0</v>
      </c>
      <c r="CD11" s="42">
        <v>0</v>
      </c>
      <c r="CE11" s="42">
        <v>0</v>
      </c>
      <c r="CF11" s="57">
        <v>0</v>
      </c>
      <c r="CG11" s="42">
        <v>0</v>
      </c>
    </row>
    <row r="12" spans="1:85">
      <c r="A12" s="425"/>
      <c r="B12" s="24">
        <v>43500</v>
      </c>
      <c r="C12" s="25">
        <v>60.1</v>
      </c>
      <c r="D12" s="26">
        <v>0.66700000000000004</v>
      </c>
      <c r="E12" s="38">
        <v>51</v>
      </c>
      <c r="F12" s="27">
        <v>73.900000000000006</v>
      </c>
      <c r="G12" s="27">
        <v>48.8</v>
      </c>
      <c r="H12" s="28">
        <v>0</v>
      </c>
      <c r="I12" s="28">
        <v>0</v>
      </c>
      <c r="J12" s="28">
        <v>0</v>
      </c>
      <c r="K12" s="28">
        <v>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3714</v>
      </c>
      <c r="S12" s="30">
        <v>0</v>
      </c>
      <c r="T12" s="30">
        <v>0</v>
      </c>
      <c r="U12" s="31">
        <v>0</v>
      </c>
      <c r="V12" s="31">
        <v>0</v>
      </c>
      <c r="W12" s="28">
        <v>44</v>
      </c>
      <c r="X12" s="28">
        <v>0</v>
      </c>
      <c r="Y12" s="28">
        <v>48</v>
      </c>
      <c r="Z12" s="28">
        <v>0</v>
      </c>
      <c r="AA12" s="28">
        <v>60</v>
      </c>
      <c r="AB12" s="27">
        <v>0</v>
      </c>
      <c r="AC12" s="32">
        <v>6</v>
      </c>
      <c r="AD12" s="33">
        <f t="shared" si="0"/>
        <v>0</v>
      </c>
      <c r="AE12" s="27">
        <v>0</v>
      </c>
      <c r="AF12" s="34">
        <v>0</v>
      </c>
      <c r="AG12" s="35">
        <f t="shared" si="1"/>
        <v>154.75</v>
      </c>
      <c r="AH12" s="34">
        <v>0</v>
      </c>
      <c r="AI12" s="36">
        <f t="shared" si="2"/>
        <v>1</v>
      </c>
      <c r="AJ12" s="37">
        <v>0</v>
      </c>
      <c r="AK12" s="215">
        <v>0</v>
      </c>
      <c r="AL12" s="219">
        <v>0</v>
      </c>
      <c r="AM12" s="38">
        <f t="shared" si="3"/>
        <v>0</v>
      </c>
      <c r="AN12" s="215">
        <v>0</v>
      </c>
      <c r="AO12" s="212">
        <v>0</v>
      </c>
      <c r="AP12" s="39">
        <f t="shared" si="4"/>
        <v>0</v>
      </c>
      <c r="AQ12" s="199" t="str">
        <f t="shared" si="5"/>
        <v>no data</v>
      </c>
      <c r="AR12" s="196">
        <f t="shared" si="6"/>
        <v>0</v>
      </c>
      <c r="AS12" s="13"/>
      <c r="AT12" s="27">
        <v>0</v>
      </c>
      <c r="AU12" s="40">
        <v>0</v>
      </c>
      <c r="AV12" s="40">
        <v>0</v>
      </c>
      <c r="AW12" s="27">
        <v>0</v>
      </c>
      <c r="AX12" s="40">
        <v>0</v>
      </c>
      <c r="AY12" s="27">
        <v>0</v>
      </c>
      <c r="AZ12" s="27">
        <v>6</v>
      </c>
      <c r="BA12" s="4"/>
      <c r="BB12" s="41">
        <v>0</v>
      </c>
      <c r="BC12" s="41">
        <v>0</v>
      </c>
      <c r="BD12" s="41">
        <v>0</v>
      </c>
      <c r="BE12" s="41">
        <v>0</v>
      </c>
      <c r="BF12" s="41" t="str">
        <f t="shared" si="7"/>
        <v>no data</v>
      </c>
      <c r="BG12" s="42">
        <v>0</v>
      </c>
      <c r="BH12" s="43">
        <v>0</v>
      </c>
      <c r="BI12" s="44">
        <v>0</v>
      </c>
      <c r="BJ12" s="45">
        <v>0</v>
      </c>
      <c r="BK12" s="46">
        <v>0</v>
      </c>
      <c r="BL12" s="47">
        <v>0</v>
      </c>
      <c r="BM12" s="47">
        <v>0</v>
      </c>
      <c r="BN12" s="47">
        <v>1003.7</v>
      </c>
      <c r="BO12" s="45">
        <v>50</v>
      </c>
      <c r="BP12" s="48">
        <v>0</v>
      </c>
      <c r="BQ12" s="42">
        <v>0</v>
      </c>
      <c r="BR12" s="42">
        <v>0</v>
      </c>
      <c r="BS12" s="49"/>
      <c r="BT12" s="50">
        <v>0</v>
      </c>
      <c r="BU12" s="50">
        <v>0</v>
      </c>
      <c r="BV12" s="51"/>
      <c r="BW12" s="41">
        <v>0</v>
      </c>
      <c r="BX12" s="62">
        <v>0</v>
      </c>
      <c r="BY12" s="42">
        <v>0</v>
      </c>
      <c r="CA12" s="42">
        <v>0</v>
      </c>
      <c r="CB12" s="42">
        <v>0</v>
      </c>
      <c r="CD12" s="42">
        <v>0</v>
      </c>
      <c r="CE12" s="42">
        <v>0</v>
      </c>
      <c r="CF12" s="57">
        <v>0</v>
      </c>
      <c r="CG12" s="42">
        <v>0</v>
      </c>
    </row>
    <row r="13" spans="1:85" ht="14.95" customHeight="1">
      <c r="A13" s="423" t="s">
        <v>133</v>
      </c>
      <c r="B13" s="24">
        <v>43501</v>
      </c>
      <c r="C13" s="156">
        <v>62.87</v>
      </c>
      <c r="D13" s="157">
        <v>0.64600000000000002</v>
      </c>
      <c r="E13" s="170">
        <v>53.27</v>
      </c>
      <c r="F13" s="158">
        <v>75</v>
      </c>
      <c r="G13" s="158">
        <v>53.91</v>
      </c>
      <c r="H13" s="159">
        <v>0</v>
      </c>
      <c r="I13" s="159">
        <v>0</v>
      </c>
      <c r="J13" s="159">
        <v>0</v>
      </c>
      <c r="K13" s="159">
        <v>0</v>
      </c>
      <c r="L13" s="160">
        <v>0</v>
      </c>
      <c r="M13" s="160">
        <v>0</v>
      </c>
      <c r="N13" s="160">
        <v>0</v>
      </c>
      <c r="O13" s="160">
        <v>0</v>
      </c>
      <c r="P13" s="160">
        <v>0</v>
      </c>
      <c r="Q13" s="160">
        <v>0</v>
      </c>
      <c r="R13" s="161">
        <v>3712</v>
      </c>
      <c r="S13" s="162">
        <v>0</v>
      </c>
      <c r="T13" s="162">
        <v>0</v>
      </c>
      <c r="U13" s="163">
        <v>0</v>
      </c>
      <c r="V13" s="163">
        <v>0</v>
      </c>
      <c r="W13" s="158">
        <v>44</v>
      </c>
      <c r="X13" s="158">
        <v>0</v>
      </c>
      <c r="Y13" s="158">
        <v>48</v>
      </c>
      <c r="Z13" s="158">
        <v>0</v>
      </c>
      <c r="AA13" s="158">
        <v>60</v>
      </c>
      <c r="AB13" s="158">
        <v>0</v>
      </c>
      <c r="AC13" s="164">
        <v>5</v>
      </c>
      <c r="AD13" s="165">
        <f t="shared" si="0"/>
        <v>0</v>
      </c>
      <c r="AE13" s="158">
        <v>0</v>
      </c>
      <c r="AF13" s="166">
        <v>0</v>
      </c>
      <c r="AG13" s="167">
        <f t="shared" si="1"/>
        <v>154.66666666666666</v>
      </c>
      <c r="AH13" s="166">
        <v>0</v>
      </c>
      <c r="AI13" s="168">
        <f t="shared" si="2"/>
        <v>1</v>
      </c>
      <c r="AJ13" s="169">
        <v>0</v>
      </c>
      <c r="AK13" s="223">
        <v>0</v>
      </c>
      <c r="AL13" s="224">
        <v>0</v>
      </c>
      <c r="AM13" s="170">
        <f t="shared" si="3"/>
        <v>0</v>
      </c>
      <c r="AN13" s="223">
        <v>0</v>
      </c>
      <c r="AO13" s="225">
        <v>0</v>
      </c>
      <c r="AP13" s="171">
        <f t="shared" si="4"/>
        <v>0</v>
      </c>
      <c r="AQ13" s="200" t="str">
        <f t="shared" si="5"/>
        <v>no data</v>
      </c>
      <c r="AR13" s="197">
        <f t="shared" si="6"/>
        <v>0</v>
      </c>
      <c r="AS13" s="13"/>
      <c r="AT13" s="172">
        <v>0</v>
      </c>
      <c r="AU13" s="158">
        <v>0</v>
      </c>
      <c r="AV13" s="173">
        <v>0</v>
      </c>
      <c r="AW13" s="173">
        <v>0</v>
      </c>
      <c r="AX13" s="158">
        <v>0</v>
      </c>
      <c r="AY13" s="173">
        <v>0</v>
      </c>
      <c r="AZ13" s="158">
        <v>5</v>
      </c>
      <c r="BA13" s="4"/>
      <c r="BB13" s="158">
        <v>0</v>
      </c>
      <c r="BC13" s="158">
        <v>0</v>
      </c>
      <c r="BD13" s="158">
        <v>0</v>
      </c>
      <c r="BE13" s="174">
        <v>0</v>
      </c>
      <c r="BF13" s="175" t="str">
        <f t="shared" si="7"/>
        <v>no data</v>
      </c>
      <c r="BG13" s="176">
        <v>0</v>
      </c>
      <c r="BH13" s="177">
        <v>0</v>
      </c>
      <c r="BI13" s="155">
        <v>0</v>
      </c>
      <c r="BJ13" s="176">
        <v>0</v>
      </c>
      <c r="BK13" s="174">
        <v>0</v>
      </c>
      <c r="BL13" s="174">
        <v>0</v>
      </c>
      <c r="BM13" s="174">
        <v>0</v>
      </c>
      <c r="BN13" s="174">
        <v>1000.8</v>
      </c>
      <c r="BO13" s="176">
        <v>50</v>
      </c>
      <c r="BP13" s="179">
        <v>0</v>
      </c>
      <c r="BQ13" s="185">
        <v>0</v>
      </c>
      <c r="BR13" s="185">
        <v>0</v>
      </c>
      <c r="BS13" s="49"/>
      <c r="BT13" s="178">
        <v>0</v>
      </c>
      <c r="BU13" s="178">
        <v>0</v>
      </c>
      <c r="BV13" s="51"/>
      <c r="BW13" s="174">
        <v>0</v>
      </c>
      <c r="BX13" s="176">
        <v>0</v>
      </c>
      <c r="BY13" s="176">
        <v>0</v>
      </c>
      <c r="CA13" s="176">
        <v>0</v>
      </c>
      <c r="CB13" s="176">
        <v>0</v>
      </c>
      <c r="CD13" s="176">
        <v>0</v>
      </c>
      <c r="CE13" s="176">
        <v>0</v>
      </c>
      <c r="CF13" s="176">
        <v>0</v>
      </c>
      <c r="CG13" s="176">
        <v>0</v>
      </c>
    </row>
    <row r="14" spans="1:85">
      <c r="A14" s="424"/>
      <c r="B14" s="24">
        <v>43502</v>
      </c>
      <c r="C14" s="156">
        <v>58.1</v>
      </c>
      <c r="D14" s="195">
        <v>0.66600000000000004</v>
      </c>
      <c r="E14" s="170">
        <v>50.1</v>
      </c>
      <c r="F14" s="158">
        <v>67</v>
      </c>
      <c r="G14" s="158">
        <v>53</v>
      </c>
      <c r="H14" s="159">
        <v>0</v>
      </c>
      <c r="I14" s="159">
        <v>0</v>
      </c>
      <c r="J14" s="159">
        <v>0</v>
      </c>
      <c r="K14" s="159">
        <v>0</v>
      </c>
      <c r="L14" s="160">
        <v>0</v>
      </c>
      <c r="M14" s="160">
        <v>0</v>
      </c>
      <c r="N14" s="160">
        <v>0</v>
      </c>
      <c r="O14" s="160">
        <v>0</v>
      </c>
      <c r="P14" s="160">
        <v>0</v>
      </c>
      <c r="Q14" s="160">
        <v>0</v>
      </c>
      <c r="R14" s="161">
        <v>3720</v>
      </c>
      <c r="S14" s="162">
        <v>0</v>
      </c>
      <c r="T14" s="162">
        <v>0</v>
      </c>
      <c r="U14" s="163">
        <v>0</v>
      </c>
      <c r="V14" s="163">
        <v>0</v>
      </c>
      <c r="W14" s="158">
        <v>44</v>
      </c>
      <c r="X14" s="158">
        <v>0</v>
      </c>
      <c r="Y14" s="158">
        <v>48</v>
      </c>
      <c r="Z14" s="158">
        <v>0</v>
      </c>
      <c r="AA14" s="158">
        <v>60</v>
      </c>
      <c r="AB14" s="158">
        <v>0</v>
      </c>
      <c r="AC14" s="164">
        <v>6</v>
      </c>
      <c r="AD14" s="165">
        <f t="shared" si="0"/>
        <v>0</v>
      </c>
      <c r="AE14" s="158">
        <v>0</v>
      </c>
      <c r="AF14" s="166">
        <v>0</v>
      </c>
      <c r="AG14" s="167">
        <f t="shared" si="1"/>
        <v>155</v>
      </c>
      <c r="AH14" s="166">
        <v>0</v>
      </c>
      <c r="AI14" s="168">
        <f t="shared" si="2"/>
        <v>1</v>
      </c>
      <c r="AJ14" s="169">
        <v>0</v>
      </c>
      <c r="AK14" s="223">
        <v>0</v>
      </c>
      <c r="AL14" s="224">
        <v>0</v>
      </c>
      <c r="AM14" s="170">
        <f t="shared" si="3"/>
        <v>0</v>
      </c>
      <c r="AN14" s="223">
        <v>0</v>
      </c>
      <c r="AO14" s="225">
        <v>0</v>
      </c>
      <c r="AP14" s="171">
        <f t="shared" si="4"/>
        <v>0</v>
      </c>
      <c r="AQ14" s="200" t="str">
        <f t="shared" si="5"/>
        <v>no data</v>
      </c>
      <c r="AR14" s="197">
        <f t="shared" si="6"/>
        <v>0</v>
      </c>
      <c r="AS14" s="13"/>
      <c r="AT14" s="172">
        <v>0</v>
      </c>
      <c r="AU14" s="158">
        <v>0</v>
      </c>
      <c r="AV14" s="173">
        <v>0</v>
      </c>
      <c r="AW14" s="173">
        <v>0</v>
      </c>
      <c r="AX14" s="158">
        <v>0</v>
      </c>
      <c r="AY14" s="173">
        <v>0</v>
      </c>
      <c r="AZ14" s="158">
        <v>6</v>
      </c>
      <c r="BA14" s="4"/>
      <c r="BB14" s="158">
        <v>0</v>
      </c>
      <c r="BC14" s="158">
        <v>0</v>
      </c>
      <c r="BD14" s="158">
        <v>0</v>
      </c>
      <c r="BE14" s="174">
        <v>0</v>
      </c>
      <c r="BF14" s="175" t="str">
        <f t="shared" si="7"/>
        <v>no data</v>
      </c>
      <c r="BG14" s="176">
        <v>0</v>
      </c>
      <c r="BH14" s="177">
        <v>0</v>
      </c>
      <c r="BI14" s="155">
        <v>0</v>
      </c>
      <c r="BJ14" s="176">
        <v>0</v>
      </c>
      <c r="BK14" s="174">
        <v>0</v>
      </c>
      <c r="BL14" s="174">
        <v>0</v>
      </c>
      <c r="BM14" s="174">
        <v>0</v>
      </c>
      <c r="BN14" s="178">
        <v>996.1</v>
      </c>
      <c r="BO14" s="178">
        <v>50</v>
      </c>
      <c r="BP14" s="179">
        <v>0</v>
      </c>
      <c r="BQ14" s="176">
        <v>0</v>
      </c>
      <c r="BR14" s="176">
        <v>0</v>
      </c>
      <c r="BS14" s="49"/>
      <c r="BT14" s="174">
        <v>0</v>
      </c>
      <c r="BU14" s="174">
        <v>0</v>
      </c>
      <c r="BV14" s="51"/>
      <c r="BW14" s="174">
        <v>0</v>
      </c>
      <c r="BX14" s="176">
        <v>0</v>
      </c>
      <c r="BY14" s="176">
        <v>0</v>
      </c>
      <c r="CA14" s="176">
        <v>0</v>
      </c>
      <c r="CB14" s="176">
        <v>0</v>
      </c>
      <c r="CD14" s="176">
        <v>0</v>
      </c>
      <c r="CE14" s="176">
        <v>0</v>
      </c>
      <c r="CF14" s="176">
        <v>0</v>
      </c>
      <c r="CG14" s="176">
        <v>0</v>
      </c>
    </row>
    <row r="15" spans="1:85">
      <c r="A15" s="424"/>
      <c r="B15" s="24">
        <v>43503</v>
      </c>
      <c r="C15" s="156">
        <v>54.1</v>
      </c>
      <c r="D15" s="195">
        <v>0.755</v>
      </c>
      <c r="E15" s="170">
        <v>48.8</v>
      </c>
      <c r="F15" s="158">
        <v>65</v>
      </c>
      <c r="G15" s="158">
        <v>49</v>
      </c>
      <c r="H15" s="159">
        <v>0</v>
      </c>
      <c r="I15" s="159">
        <v>0</v>
      </c>
      <c r="J15" s="159">
        <v>0</v>
      </c>
      <c r="K15" s="159">
        <v>0</v>
      </c>
      <c r="L15" s="160">
        <v>0</v>
      </c>
      <c r="M15" s="160">
        <v>0</v>
      </c>
      <c r="N15" s="160">
        <v>0</v>
      </c>
      <c r="O15" s="160">
        <v>0</v>
      </c>
      <c r="P15" s="160">
        <v>0</v>
      </c>
      <c r="Q15" s="160">
        <v>0</v>
      </c>
      <c r="R15" s="161">
        <v>3720</v>
      </c>
      <c r="S15" s="162">
        <v>0</v>
      </c>
      <c r="T15" s="162">
        <v>0</v>
      </c>
      <c r="U15" s="163">
        <v>0</v>
      </c>
      <c r="V15" s="163">
        <v>0</v>
      </c>
      <c r="W15" s="158">
        <v>44</v>
      </c>
      <c r="X15" s="158">
        <v>0</v>
      </c>
      <c r="Y15" s="158">
        <v>48</v>
      </c>
      <c r="Z15" s="158">
        <v>0</v>
      </c>
      <c r="AA15" s="158">
        <v>60</v>
      </c>
      <c r="AB15" s="158">
        <v>0</v>
      </c>
      <c r="AC15" s="164">
        <v>5</v>
      </c>
      <c r="AD15" s="165">
        <f t="shared" si="0"/>
        <v>0</v>
      </c>
      <c r="AE15" s="158">
        <v>0</v>
      </c>
      <c r="AF15" s="166">
        <v>0</v>
      </c>
      <c r="AG15" s="167">
        <f t="shared" si="1"/>
        <v>155</v>
      </c>
      <c r="AH15" s="166">
        <v>0</v>
      </c>
      <c r="AI15" s="168">
        <f t="shared" si="2"/>
        <v>1</v>
      </c>
      <c r="AJ15" s="169">
        <v>0</v>
      </c>
      <c r="AK15" s="223">
        <v>0</v>
      </c>
      <c r="AL15" s="224">
        <v>0</v>
      </c>
      <c r="AM15" s="170">
        <f t="shared" si="3"/>
        <v>0</v>
      </c>
      <c r="AN15" s="223">
        <v>0</v>
      </c>
      <c r="AO15" s="225">
        <v>0</v>
      </c>
      <c r="AP15" s="171">
        <f t="shared" si="4"/>
        <v>0</v>
      </c>
      <c r="AQ15" s="200" t="str">
        <f t="shared" si="5"/>
        <v>no data</v>
      </c>
      <c r="AR15" s="197">
        <f t="shared" si="6"/>
        <v>0</v>
      </c>
      <c r="AS15" s="13"/>
      <c r="AT15" s="181">
        <v>0</v>
      </c>
      <c r="AU15" s="158">
        <v>0</v>
      </c>
      <c r="AV15" s="173">
        <v>0</v>
      </c>
      <c r="AW15" s="173">
        <v>0</v>
      </c>
      <c r="AX15" s="158">
        <v>0</v>
      </c>
      <c r="AY15" s="173">
        <v>0</v>
      </c>
      <c r="AZ15" s="158">
        <v>5</v>
      </c>
      <c r="BA15" s="4"/>
      <c r="BB15" s="158">
        <v>0</v>
      </c>
      <c r="BC15" s="158">
        <v>0</v>
      </c>
      <c r="BD15" s="158">
        <v>0</v>
      </c>
      <c r="BE15" s="174">
        <v>0</v>
      </c>
      <c r="BF15" s="175" t="str">
        <f t="shared" si="7"/>
        <v>no data</v>
      </c>
      <c r="BG15" s="176">
        <v>0</v>
      </c>
      <c r="BH15" s="177">
        <v>0</v>
      </c>
      <c r="BI15" s="155">
        <v>0</v>
      </c>
      <c r="BJ15" s="176">
        <v>0</v>
      </c>
      <c r="BK15" s="174">
        <v>0</v>
      </c>
      <c r="BL15" s="174">
        <v>0</v>
      </c>
      <c r="BM15" s="174">
        <v>0</v>
      </c>
      <c r="BN15" s="178">
        <v>993.8</v>
      </c>
      <c r="BO15" s="178">
        <v>50</v>
      </c>
      <c r="BP15" s="179">
        <v>0</v>
      </c>
      <c r="BQ15" s="176">
        <v>0</v>
      </c>
      <c r="BR15" s="176">
        <v>0</v>
      </c>
      <c r="BS15" s="49"/>
      <c r="BT15" s="174">
        <v>0</v>
      </c>
      <c r="BU15" s="174">
        <v>0</v>
      </c>
      <c r="BV15" s="51"/>
      <c r="BW15" s="174">
        <v>0</v>
      </c>
      <c r="BX15" s="176">
        <v>0</v>
      </c>
      <c r="BY15" s="176">
        <v>0</v>
      </c>
      <c r="CA15" s="176">
        <v>0</v>
      </c>
      <c r="CB15" s="176">
        <v>0</v>
      </c>
      <c r="CD15" s="176">
        <v>0</v>
      </c>
      <c r="CE15" s="176">
        <v>0</v>
      </c>
      <c r="CF15" s="176">
        <v>0</v>
      </c>
      <c r="CG15" s="176">
        <v>0</v>
      </c>
    </row>
    <row r="16" spans="1:85">
      <c r="A16" s="424"/>
      <c r="B16" s="24">
        <v>43504</v>
      </c>
      <c r="C16" s="156">
        <v>52.8</v>
      </c>
      <c r="D16" s="195">
        <v>0.67800000000000005</v>
      </c>
      <c r="E16" s="170">
        <v>45.7</v>
      </c>
      <c r="F16" s="182">
        <v>63</v>
      </c>
      <c r="G16" s="182">
        <v>43</v>
      </c>
      <c r="H16" s="159">
        <v>0</v>
      </c>
      <c r="I16" s="159">
        <v>0</v>
      </c>
      <c r="J16" s="159">
        <v>0</v>
      </c>
      <c r="K16" s="159">
        <v>0</v>
      </c>
      <c r="L16" s="160">
        <v>0</v>
      </c>
      <c r="M16" s="160">
        <v>0</v>
      </c>
      <c r="N16" s="160">
        <v>0</v>
      </c>
      <c r="O16" s="160">
        <v>0</v>
      </c>
      <c r="P16" s="160">
        <v>0</v>
      </c>
      <c r="Q16" s="160">
        <v>0</v>
      </c>
      <c r="R16" s="161">
        <v>3720</v>
      </c>
      <c r="S16" s="162">
        <v>0</v>
      </c>
      <c r="T16" s="162">
        <v>0</v>
      </c>
      <c r="U16" s="163">
        <v>0</v>
      </c>
      <c r="V16" s="163">
        <v>0</v>
      </c>
      <c r="W16" s="158">
        <v>44</v>
      </c>
      <c r="X16" s="182">
        <v>0</v>
      </c>
      <c r="Y16" s="182">
        <v>48</v>
      </c>
      <c r="Z16" s="182">
        <v>0</v>
      </c>
      <c r="AA16" s="182">
        <v>60</v>
      </c>
      <c r="AB16" s="182">
        <v>0</v>
      </c>
      <c r="AC16" s="164">
        <v>5</v>
      </c>
      <c r="AD16" s="165">
        <v>0</v>
      </c>
      <c r="AE16" s="158">
        <v>0</v>
      </c>
      <c r="AF16" s="166">
        <v>0</v>
      </c>
      <c r="AG16" s="167">
        <f t="shared" si="1"/>
        <v>155</v>
      </c>
      <c r="AH16" s="166">
        <v>0</v>
      </c>
      <c r="AI16" s="168">
        <f t="shared" si="2"/>
        <v>1</v>
      </c>
      <c r="AJ16" s="169">
        <v>0</v>
      </c>
      <c r="AK16" s="223">
        <v>0</v>
      </c>
      <c r="AL16" s="224">
        <v>0</v>
      </c>
      <c r="AM16" s="170">
        <f t="shared" si="3"/>
        <v>0</v>
      </c>
      <c r="AN16" s="223">
        <v>0</v>
      </c>
      <c r="AO16" s="225">
        <v>0</v>
      </c>
      <c r="AP16" s="171">
        <f t="shared" si="4"/>
        <v>0</v>
      </c>
      <c r="AQ16" s="200" t="str">
        <f t="shared" si="5"/>
        <v>no data</v>
      </c>
      <c r="AR16" s="197">
        <f t="shared" si="6"/>
        <v>0</v>
      </c>
      <c r="AS16" s="13"/>
      <c r="AT16" s="158">
        <v>0</v>
      </c>
      <c r="AU16" s="173">
        <v>0</v>
      </c>
      <c r="AV16" s="173">
        <v>0</v>
      </c>
      <c r="AW16" s="158">
        <v>0</v>
      </c>
      <c r="AX16" s="173">
        <v>0</v>
      </c>
      <c r="AY16" s="158">
        <v>0</v>
      </c>
      <c r="AZ16" s="158">
        <v>5</v>
      </c>
      <c r="BA16" s="4"/>
      <c r="BB16" s="174">
        <v>0</v>
      </c>
      <c r="BC16" s="174">
        <v>0</v>
      </c>
      <c r="BD16" s="183">
        <v>0</v>
      </c>
      <c r="BE16" s="174">
        <v>0</v>
      </c>
      <c r="BF16" s="175" t="str">
        <f t="shared" si="7"/>
        <v>no data</v>
      </c>
      <c r="BG16" s="176">
        <v>0</v>
      </c>
      <c r="BH16" s="177">
        <v>0</v>
      </c>
      <c r="BI16" s="155">
        <v>0</v>
      </c>
      <c r="BJ16" s="176">
        <v>0</v>
      </c>
      <c r="BK16" s="174">
        <v>0</v>
      </c>
      <c r="BL16" s="174">
        <v>0</v>
      </c>
      <c r="BM16" s="174">
        <v>0</v>
      </c>
      <c r="BN16" s="178">
        <v>1001.3</v>
      </c>
      <c r="BO16" s="178">
        <v>50</v>
      </c>
      <c r="BP16" s="184">
        <v>0</v>
      </c>
      <c r="BQ16" s="176">
        <v>0</v>
      </c>
      <c r="BR16" s="176">
        <v>0</v>
      </c>
      <c r="BS16" s="49"/>
      <c r="BT16" s="174">
        <v>0</v>
      </c>
      <c r="BU16" s="174">
        <v>0</v>
      </c>
      <c r="BV16" s="51"/>
      <c r="BW16" s="174">
        <v>0</v>
      </c>
      <c r="BX16" s="176">
        <v>0</v>
      </c>
      <c r="BY16" s="176">
        <v>0</v>
      </c>
      <c r="CA16" s="176">
        <v>0</v>
      </c>
      <c r="CB16" s="176">
        <v>0</v>
      </c>
      <c r="CD16" s="176">
        <v>0</v>
      </c>
      <c r="CE16" s="176">
        <v>0</v>
      </c>
      <c r="CF16" s="176">
        <v>0</v>
      </c>
      <c r="CG16" s="176">
        <v>0</v>
      </c>
    </row>
    <row r="17" spans="1:89">
      <c r="A17" s="424"/>
      <c r="B17" s="24">
        <v>43505</v>
      </c>
      <c r="C17" s="156">
        <v>55.8</v>
      </c>
      <c r="D17" s="195">
        <v>0.65400000000000003</v>
      </c>
      <c r="E17" s="170">
        <v>47.2</v>
      </c>
      <c r="F17" s="158">
        <v>74</v>
      </c>
      <c r="G17" s="158">
        <v>45</v>
      </c>
      <c r="H17" s="158">
        <v>0</v>
      </c>
      <c r="I17" s="158">
        <v>0</v>
      </c>
      <c r="J17" s="158">
        <v>0</v>
      </c>
      <c r="K17" s="158">
        <v>0</v>
      </c>
      <c r="L17" s="160">
        <v>0</v>
      </c>
      <c r="M17" s="160">
        <v>0</v>
      </c>
      <c r="N17" s="160">
        <v>0</v>
      </c>
      <c r="O17" s="160">
        <v>0</v>
      </c>
      <c r="P17" s="160">
        <v>0</v>
      </c>
      <c r="Q17" s="160">
        <v>0</v>
      </c>
      <c r="R17" s="161">
        <v>3719</v>
      </c>
      <c r="S17" s="162">
        <v>0</v>
      </c>
      <c r="T17" s="162">
        <v>0</v>
      </c>
      <c r="U17" s="163">
        <v>0</v>
      </c>
      <c r="V17" s="163">
        <v>0</v>
      </c>
      <c r="W17" s="158">
        <v>44</v>
      </c>
      <c r="X17" s="158">
        <v>0</v>
      </c>
      <c r="Y17" s="158">
        <v>48</v>
      </c>
      <c r="Z17" s="158">
        <v>0</v>
      </c>
      <c r="AA17" s="158">
        <v>60</v>
      </c>
      <c r="AB17" s="158">
        <v>0</v>
      </c>
      <c r="AC17" s="164">
        <v>4</v>
      </c>
      <c r="AD17" s="165">
        <f t="shared" si="0"/>
        <v>0</v>
      </c>
      <c r="AE17" s="158">
        <v>0</v>
      </c>
      <c r="AF17" s="166">
        <v>0</v>
      </c>
      <c r="AG17" s="167">
        <f t="shared" si="1"/>
        <v>154.95833333333334</v>
      </c>
      <c r="AH17" s="166">
        <v>0</v>
      </c>
      <c r="AI17" s="168">
        <f t="shared" si="2"/>
        <v>1</v>
      </c>
      <c r="AJ17" s="169">
        <v>0</v>
      </c>
      <c r="AK17" s="223">
        <v>0</v>
      </c>
      <c r="AL17" s="224">
        <v>0</v>
      </c>
      <c r="AM17" s="170">
        <f t="shared" si="3"/>
        <v>0</v>
      </c>
      <c r="AN17" s="223">
        <v>0</v>
      </c>
      <c r="AO17" s="225">
        <v>0</v>
      </c>
      <c r="AP17" s="171">
        <f t="shared" si="4"/>
        <v>0</v>
      </c>
      <c r="AQ17" s="200" t="str">
        <f t="shared" si="5"/>
        <v>no data</v>
      </c>
      <c r="AR17" s="197">
        <f t="shared" si="6"/>
        <v>0</v>
      </c>
      <c r="AS17" s="13"/>
      <c r="AT17" s="158">
        <v>0</v>
      </c>
      <c r="AU17" s="158">
        <v>0</v>
      </c>
      <c r="AV17" s="158">
        <v>0</v>
      </c>
      <c r="AW17" s="158">
        <v>0</v>
      </c>
      <c r="AX17" s="158">
        <v>0</v>
      </c>
      <c r="AY17" s="158">
        <v>0</v>
      </c>
      <c r="AZ17" s="158">
        <v>4</v>
      </c>
      <c r="BA17" s="4"/>
      <c r="BB17" s="174">
        <v>0</v>
      </c>
      <c r="BC17" s="174">
        <v>0</v>
      </c>
      <c r="BD17" s="174">
        <v>0</v>
      </c>
      <c r="BE17" s="174">
        <v>0</v>
      </c>
      <c r="BF17" s="176" t="str">
        <f t="shared" si="7"/>
        <v>no data</v>
      </c>
      <c r="BG17" s="176">
        <v>0</v>
      </c>
      <c r="BH17" s="177">
        <v>0</v>
      </c>
      <c r="BI17" s="155">
        <v>0</v>
      </c>
      <c r="BJ17" s="176">
        <v>0</v>
      </c>
      <c r="BK17" s="174">
        <v>0</v>
      </c>
      <c r="BL17" s="174">
        <v>0</v>
      </c>
      <c r="BM17" s="174">
        <v>0</v>
      </c>
      <c r="BN17" s="178">
        <v>1003.9</v>
      </c>
      <c r="BO17" s="178">
        <v>50</v>
      </c>
      <c r="BP17" s="184">
        <v>0</v>
      </c>
      <c r="BQ17" s="176">
        <v>0</v>
      </c>
      <c r="BR17" s="176">
        <v>0</v>
      </c>
      <c r="BS17" s="49"/>
      <c r="BT17" s="174">
        <v>0</v>
      </c>
      <c r="BU17" s="174">
        <v>0</v>
      </c>
      <c r="BV17" s="51"/>
      <c r="BW17" s="174">
        <v>0</v>
      </c>
      <c r="BX17" s="176">
        <v>0</v>
      </c>
      <c r="BY17" s="176">
        <v>0</v>
      </c>
      <c r="CA17" s="176">
        <v>0</v>
      </c>
      <c r="CB17" s="176">
        <v>0</v>
      </c>
      <c r="CD17" s="176">
        <v>0</v>
      </c>
      <c r="CE17" s="176">
        <v>0</v>
      </c>
      <c r="CF17" s="176">
        <v>0</v>
      </c>
      <c r="CG17" s="176">
        <v>0</v>
      </c>
    </row>
    <row r="18" spans="1:89">
      <c r="A18" s="424"/>
      <c r="B18" s="24">
        <v>43506</v>
      </c>
      <c r="C18" s="156">
        <v>57.8</v>
      </c>
      <c r="D18" s="195">
        <v>0.64800000000000002</v>
      </c>
      <c r="E18" s="170">
        <v>48.8</v>
      </c>
      <c r="F18" s="158">
        <v>72</v>
      </c>
      <c r="G18" s="158">
        <v>49</v>
      </c>
      <c r="H18" s="158">
        <v>0</v>
      </c>
      <c r="I18" s="158">
        <v>0</v>
      </c>
      <c r="J18" s="158">
        <v>0</v>
      </c>
      <c r="K18" s="158">
        <v>0</v>
      </c>
      <c r="L18" s="160">
        <v>0</v>
      </c>
      <c r="M18" s="160">
        <v>0</v>
      </c>
      <c r="N18" s="160">
        <v>0</v>
      </c>
      <c r="O18" s="160">
        <v>0</v>
      </c>
      <c r="P18" s="160">
        <v>0</v>
      </c>
      <c r="Q18" s="160">
        <v>0</v>
      </c>
      <c r="R18" s="161">
        <v>3720</v>
      </c>
      <c r="S18" s="162">
        <v>0</v>
      </c>
      <c r="T18" s="162">
        <v>0</v>
      </c>
      <c r="U18" s="163">
        <v>0</v>
      </c>
      <c r="V18" s="163">
        <v>0</v>
      </c>
      <c r="W18" s="158">
        <v>44</v>
      </c>
      <c r="X18" s="158">
        <v>0</v>
      </c>
      <c r="Y18" s="158">
        <v>48</v>
      </c>
      <c r="Z18" s="158">
        <v>0</v>
      </c>
      <c r="AA18" s="158">
        <v>60</v>
      </c>
      <c r="AB18" s="158">
        <v>0</v>
      </c>
      <c r="AC18" s="164">
        <v>4</v>
      </c>
      <c r="AD18" s="165">
        <f t="shared" si="0"/>
        <v>0</v>
      </c>
      <c r="AE18" s="158">
        <v>0</v>
      </c>
      <c r="AF18" s="166">
        <v>0</v>
      </c>
      <c r="AG18" s="167">
        <f t="shared" si="1"/>
        <v>155</v>
      </c>
      <c r="AH18" s="166">
        <v>0</v>
      </c>
      <c r="AI18" s="168">
        <f t="shared" si="2"/>
        <v>1</v>
      </c>
      <c r="AJ18" s="169">
        <v>0</v>
      </c>
      <c r="AK18" s="223">
        <v>0</v>
      </c>
      <c r="AL18" s="224">
        <v>0</v>
      </c>
      <c r="AM18" s="170">
        <f t="shared" si="3"/>
        <v>0</v>
      </c>
      <c r="AN18" s="223">
        <v>0</v>
      </c>
      <c r="AO18" s="225">
        <v>0</v>
      </c>
      <c r="AP18" s="171">
        <f t="shared" si="4"/>
        <v>0</v>
      </c>
      <c r="AQ18" s="200" t="str">
        <f t="shared" si="5"/>
        <v>no data</v>
      </c>
      <c r="AR18" s="197">
        <f t="shared" si="6"/>
        <v>0</v>
      </c>
      <c r="AS18" s="13"/>
      <c r="AT18" s="158">
        <v>0</v>
      </c>
      <c r="AU18" s="158">
        <v>0</v>
      </c>
      <c r="AV18" s="158">
        <v>0</v>
      </c>
      <c r="AW18" s="158">
        <v>0</v>
      </c>
      <c r="AX18" s="158">
        <v>0</v>
      </c>
      <c r="AY18" s="158">
        <v>0</v>
      </c>
      <c r="AZ18" s="158">
        <v>4</v>
      </c>
      <c r="BA18" s="4"/>
      <c r="BB18" s="174">
        <v>0</v>
      </c>
      <c r="BC18" s="174">
        <v>0</v>
      </c>
      <c r="BD18" s="174">
        <v>0</v>
      </c>
      <c r="BE18" s="174">
        <v>0</v>
      </c>
      <c r="BF18" s="176" t="str">
        <f t="shared" si="7"/>
        <v>no data</v>
      </c>
      <c r="BG18" s="176">
        <v>0</v>
      </c>
      <c r="BH18" s="177">
        <v>0</v>
      </c>
      <c r="BI18" s="155">
        <v>0</v>
      </c>
      <c r="BJ18" s="176">
        <v>0</v>
      </c>
      <c r="BK18" s="174">
        <v>0</v>
      </c>
      <c r="BL18" s="174">
        <v>0</v>
      </c>
      <c r="BM18" s="174">
        <v>0</v>
      </c>
      <c r="BN18" s="178">
        <v>1004.3</v>
      </c>
      <c r="BO18" s="178">
        <v>50</v>
      </c>
      <c r="BP18" s="184">
        <v>0</v>
      </c>
      <c r="BQ18" s="176">
        <v>0</v>
      </c>
      <c r="BR18" s="185">
        <v>0</v>
      </c>
      <c r="BS18" s="49"/>
      <c r="BT18" s="174">
        <v>0</v>
      </c>
      <c r="BU18" s="174">
        <v>0</v>
      </c>
      <c r="BV18" s="51"/>
      <c r="BW18" s="174">
        <v>0</v>
      </c>
      <c r="BX18" s="176">
        <v>0</v>
      </c>
      <c r="BY18" s="176">
        <v>0</v>
      </c>
      <c r="CA18" s="176">
        <v>0</v>
      </c>
      <c r="CB18" s="176">
        <v>0</v>
      </c>
      <c r="CD18" s="176">
        <v>0</v>
      </c>
      <c r="CE18" s="176">
        <v>0</v>
      </c>
      <c r="CF18" s="176">
        <v>0</v>
      </c>
      <c r="CG18" s="176">
        <v>0</v>
      </c>
    </row>
    <row r="19" spans="1:89">
      <c r="A19" s="425"/>
      <c r="B19" s="24">
        <v>43507</v>
      </c>
      <c r="C19" s="156">
        <v>59.9</v>
      </c>
      <c r="D19" s="195">
        <v>0.64900000000000002</v>
      </c>
      <c r="E19" s="170">
        <v>51.1</v>
      </c>
      <c r="F19" s="158">
        <v>69.900000000000006</v>
      </c>
      <c r="G19" s="158">
        <v>50</v>
      </c>
      <c r="H19" s="158">
        <v>0</v>
      </c>
      <c r="I19" s="158">
        <v>0</v>
      </c>
      <c r="J19" s="158">
        <v>0</v>
      </c>
      <c r="K19" s="158">
        <v>0</v>
      </c>
      <c r="L19" s="158">
        <v>0</v>
      </c>
      <c r="M19" s="158">
        <v>0</v>
      </c>
      <c r="N19" s="186">
        <v>0</v>
      </c>
      <c r="O19" s="186">
        <v>0</v>
      </c>
      <c r="P19" s="186">
        <v>0</v>
      </c>
      <c r="Q19" s="186">
        <v>0</v>
      </c>
      <c r="R19" s="161">
        <v>3716</v>
      </c>
      <c r="S19" s="162">
        <v>0</v>
      </c>
      <c r="T19" s="162">
        <v>0</v>
      </c>
      <c r="U19" s="163">
        <v>0</v>
      </c>
      <c r="V19" s="163">
        <v>0</v>
      </c>
      <c r="W19" s="158">
        <v>44</v>
      </c>
      <c r="X19" s="158">
        <v>0</v>
      </c>
      <c r="Y19" s="158">
        <v>48</v>
      </c>
      <c r="Z19" s="158">
        <v>0</v>
      </c>
      <c r="AA19" s="158">
        <v>60</v>
      </c>
      <c r="AB19" s="158">
        <v>0</v>
      </c>
      <c r="AC19" s="164">
        <v>6</v>
      </c>
      <c r="AD19" s="165">
        <f t="shared" si="0"/>
        <v>0</v>
      </c>
      <c r="AE19" s="158">
        <v>0</v>
      </c>
      <c r="AF19" s="166">
        <v>0</v>
      </c>
      <c r="AG19" s="167">
        <f t="shared" si="1"/>
        <v>154.83333333333334</v>
      </c>
      <c r="AH19" s="166">
        <v>0</v>
      </c>
      <c r="AI19" s="168">
        <f t="shared" si="2"/>
        <v>1</v>
      </c>
      <c r="AJ19" s="169">
        <v>0</v>
      </c>
      <c r="AK19" s="223">
        <v>0</v>
      </c>
      <c r="AL19" s="224">
        <v>0</v>
      </c>
      <c r="AM19" s="170">
        <f t="shared" si="3"/>
        <v>0</v>
      </c>
      <c r="AN19" s="223">
        <v>0</v>
      </c>
      <c r="AO19" s="225">
        <v>0</v>
      </c>
      <c r="AP19" s="171">
        <f t="shared" si="4"/>
        <v>0</v>
      </c>
      <c r="AQ19" s="200" t="str">
        <f t="shared" si="5"/>
        <v>no data</v>
      </c>
      <c r="AR19" s="197">
        <f t="shared" si="6"/>
        <v>0</v>
      </c>
      <c r="AS19" s="13"/>
      <c r="AT19" s="158">
        <v>0</v>
      </c>
      <c r="AU19" s="158">
        <v>0</v>
      </c>
      <c r="AV19" s="158">
        <v>0</v>
      </c>
      <c r="AW19" s="158">
        <v>0</v>
      </c>
      <c r="AX19" s="173">
        <v>0</v>
      </c>
      <c r="AY19" s="158">
        <v>0</v>
      </c>
      <c r="AZ19" s="158">
        <v>6</v>
      </c>
      <c r="BA19" s="4"/>
      <c r="BB19" s="174">
        <v>0</v>
      </c>
      <c r="BC19" s="174">
        <v>0</v>
      </c>
      <c r="BD19" s="174">
        <v>0</v>
      </c>
      <c r="BE19" s="174">
        <v>0</v>
      </c>
      <c r="BF19" s="176" t="str">
        <f t="shared" si="7"/>
        <v>no data</v>
      </c>
      <c r="BG19" s="176">
        <v>0</v>
      </c>
      <c r="BH19" s="177">
        <v>0</v>
      </c>
      <c r="BI19" s="155">
        <v>0</v>
      </c>
      <c r="BJ19" s="176">
        <v>0</v>
      </c>
      <c r="BK19" s="174">
        <v>0</v>
      </c>
      <c r="BL19" s="174">
        <v>0</v>
      </c>
      <c r="BM19" s="174">
        <v>0</v>
      </c>
      <c r="BN19" s="178">
        <v>1004.9</v>
      </c>
      <c r="BO19" s="178">
        <v>50</v>
      </c>
      <c r="BP19" s="179">
        <v>0</v>
      </c>
      <c r="BQ19" s="185">
        <v>0</v>
      </c>
      <c r="BR19" s="185">
        <v>0</v>
      </c>
      <c r="BS19" s="49"/>
      <c r="BT19" s="174">
        <v>0</v>
      </c>
      <c r="BU19" s="174">
        <v>0</v>
      </c>
      <c r="BV19" s="51"/>
      <c r="BW19" s="174">
        <v>0</v>
      </c>
      <c r="BX19" s="176">
        <v>0</v>
      </c>
      <c r="BY19" s="176">
        <v>0</v>
      </c>
      <c r="CA19" s="176">
        <v>0</v>
      </c>
      <c r="CB19" s="176">
        <v>0</v>
      </c>
      <c r="CD19" s="176">
        <v>0</v>
      </c>
      <c r="CE19" s="176">
        <v>0</v>
      </c>
      <c r="CF19" s="176">
        <v>0</v>
      </c>
      <c r="CG19" s="176">
        <v>0</v>
      </c>
    </row>
    <row r="20" spans="1:89" ht="12.75" customHeight="1">
      <c r="A20" s="423" t="s">
        <v>134</v>
      </c>
      <c r="B20" s="24">
        <v>43508</v>
      </c>
      <c r="C20" s="25">
        <v>61.3</v>
      </c>
      <c r="D20" s="26">
        <v>0.66900000000000004</v>
      </c>
      <c r="E20" s="38">
        <v>52.9</v>
      </c>
      <c r="F20" s="27">
        <v>70</v>
      </c>
      <c r="G20" s="27">
        <v>56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9">
        <v>0</v>
      </c>
      <c r="O20" s="29">
        <v>0</v>
      </c>
      <c r="P20" s="29">
        <v>0</v>
      </c>
      <c r="Q20" s="29">
        <v>0</v>
      </c>
      <c r="R20" s="58">
        <v>3717</v>
      </c>
      <c r="S20" s="30">
        <v>0</v>
      </c>
      <c r="T20" s="30">
        <v>0</v>
      </c>
      <c r="U20" s="59">
        <v>0</v>
      </c>
      <c r="V20" s="31">
        <v>0</v>
      </c>
      <c r="W20" s="27">
        <v>44</v>
      </c>
      <c r="X20" s="27">
        <v>0</v>
      </c>
      <c r="Y20" s="27">
        <v>48</v>
      </c>
      <c r="Z20" s="27">
        <v>0</v>
      </c>
      <c r="AA20" s="27">
        <v>60</v>
      </c>
      <c r="AB20" s="27">
        <v>0</v>
      </c>
      <c r="AC20" s="32">
        <v>5</v>
      </c>
      <c r="AD20" s="33">
        <f t="shared" si="0"/>
        <v>0</v>
      </c>
      <c r="AE20" s="27">
        <v>0</v>
      </c>
      <c r="AF20" s="34">
        <v>0</v>
      </c>
      <c r="AG20" s="35">
        <f t="shared" si="1"/>
        <v>154.875</v>
      </c>
      <c r="AH20" s="34">
        <v>0</v>
      </c>
      <c r="AI20" s="36">
        <f t="shared" si="2"/>
        <v>1</v>
      </c>
      <c r="AJ20" s="37">
        <v>0</v>
      </c>
      <c r="AK20" s="216">
        <v>0</v>
      </c>
      <c r="AL20" s="220">
        <v>0</v>
      </c>
      <c r="AM20" s="38">
        <f t="shared" si="3"/>
        <v>0</v>
      </c>
      <c r="AN20" s="216">
        <v>0</v>
      </c>
      <c r="AO20" s="213">
        <v>0</v>
      </c>
      <c r="AP20" s="39">
        <f t="shared" si="4"/>
        <v>0</v>
      </c>
      <c r="AQ20" s="199" t="str">
        <f t="shared" si="5"/>
        <v>no data</v>
      </c>
      <c r="AR20" s="196">
        <f t="shared" si="6"/>
        <v>0</v>
      </c>
      <c r="AS20" s="13"/>
      <c r="AT20" s="27">
        <v>0</v>
      </c>
      <c r="AU20" s="40">
        <v>0</v>
      </c>
      <c r="AV20" s="40">
        <v>0</v>
      </c>
      <c r="AW20" s="27">
        <v>0</v>
      </c>
      <c r="AX20" s="40">
        <v>0</v>
      </c>
      <c r="AY20" s="27">
        <v>0</v>
      </c>
      <c r="AZ20" s="27">
        <v>5</v>
      </c>
      <c r="BA20" s="4"/>
      <c r="BB20" s="52">
        <v>0</v>
      </c>
      <c r="BC20" s="52">
        <v>0</v>
      </c>
      <c r="BD20" s="52">
        <v>0</v>
      </c>
      <c r="BE20" s="41">
        <v>0</v>
      </c>
      <c r="BF20" s="41" t="str">
        <f t="shared" si="7"/>
        <v>no data</v>
      </c>
      <c r="BG20" s="60">
        <v>0</v>
      </c>
      <c r="BH20" s="61">
        <v>0</v>
      </c>
      <c r="BI20" s="62">
        <v>0</v>
      </c>
      <c r="BJ20" s="42">
        <v>0</v>
      </c>
      <c r="BK20" s="41">
        <v>0</v>
      </c>
      <c r="BL20" s="41">
        <v>0</v>
      </c>
      <c r="BM20" s="41">
        <v>0</v>
      </c>
      <c r="BN20" s="63">
        <v>1004</v>
      </c>
      <c r="BO20" s="63">
        <v>50</v>
      </c>
      <c r="BP20" s="64">
        <v>0</v>
      </c>
      <c r="BQ20" s="42">
        <v>0</v>
      </c>
      <c r="BR20" s="42">
        <v>0</v>
      </c>
      <c r="BS20" s="49"/>
      <c r="BT20" s="41">
        <v>0</v>
      </c>
      <c r="BU20" s="41">
        <v>0</v>
      </c>
      <c r="BV20" s="51"/>
      <c r="BW20" s="41">
        <v>0</v>
      </c>
      <c r="BX20" s="42">
        <v>0</v>
      </c>
      <c r="BY20" s="42">
        <v>0</v>
      </c>
      <c r="CA20" s="42">
        <v>0</v>
      </c>
      <c r="CB20" s="42">
        <v>0</v>
      </c>
      <c r="CD20" s="42">
        <v>0</v>
      </c>
      <c r="CE20" s="42">
        <v>0</v>
      </c>
      <c r="CF20" s="42">
        <v>0</v>
      </c>
      <c r="CG20" s="42">
        <v>0</v>
      </c>
    </row>
    <row r="21" spans="1:89">
      <c r="A21" s="424"/>
      <c r="B21" s="24">
        <v>43509</v>
      </c>
      <c r="C21" s="25">
        <v>61.2</v>
      </c>
      <c r="D21" s="26">
        <v>0.66600000000000004</v>
      </c>
      <c r="E21" s="38">
        <v>52.5</v>
      </c>
      <c r="F21" s="27">
        <v>70</v>
      </c>
      <c r="G21" s="27">
        <v>53</v>
      </c>
      <c r="H21" s="27">
        <v>0</v>
      </c>
      <c r="I21" s="27">
        <v>0</v>
      </c>
      <c r="J21" s="27">
        <v>0</v>
      </c>
      <c r="K21" s="27">
        <v>0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  <c r="R21" s="58">
        <v>3717</v>
      </c>
      <c r="S21" s="30">
        <v>0</v>
      </c>
      <c r="T21" s="30">
        <v>0</v>
      </c>
      <c r="U21" s="59">
        <v>0</v>
      </c>
      <c r="V21" s="31">
        <v>0</v>
      </c>
      <c r="W21" s="27">
        <v>44</v>
      </c>
      <c r="X21" s="27">
        <v>0</v>
      </c>
      <c r="Y21" s="27">
        <v>48</v>
      </c>
      <c r="Z21" s="27">
        <v>0</v>
      </c>
      <c r="AA21" s="27">
        <v>60</v>
      </c>
      <c r="AB21" s="27">
        <v>0</v>
      </c>
      <c r="AC21" s="32">
        <v>4</v>
      </c>
      <c r="AD21" s="33">
        <f t="shared" si="0"/>
        <v>0</v>
      </c>
      <c r="AE21" s="27">
        <v>0</v>
      </c>
      <c r="AF21" s="34">
        <v>0</v>
      </c>
      <c r="AG21" s="35">
        <f t="shared" si="1"/>
        <v>154.875</v>
      </c>
      <c r="AH21" s="34">
        <v>0</v>
      </c>
      <c r="AI21" s="36">
        <f t="shared" si="2"/>
        <v>1</v>
      </c>
      <c r="AJ21" s="37">
        <v>0</v>
      </c>
      <c r="AK21" s="216">
        <v>0</v>
      </c>
      <c r="AL21" s="220">
        <v>0</v>
      </c>
      <c r="AM21" s="38">
        <f t="shared" si="3"/>
        <v>0</v>
      </c>
      <c r="AN21" s="216">
        <v>0</v>
      </c>
      <c r="AO21" s="213">
        <v>0</v>
      </c>
      <c r="AP21" s="39">
        <f t="shared" si="4"/>
        <v>0</v>
      </c>
      <c r="AQ21" s="199" t="str">
        <f t="shared" si="5"/>
        <v>no data</v>
      </c>
      <c r="AR21" s="196">
        <f t="shared" si="6"/>
        <v>0</v>
      </c>
      <c r="AS21" s="13"/>
      <c r="AT21" s="27">
        <v>0</v>
      </c>
      <c r="AU21" s="40">
        <v>0</v>
      </c>
      <c r="AV21" s="40">
        <v>0</v>
      </c>
      <c r="AW21" s="27">
        <v>0</v>
      </c>
      <c r="AX21" s="40">
        <v>0</v>
      </c>
      <c r="AY21" s="27">
        <v>0</v>
      </c>
      <c r="AZ21" s="27">
        <v>4</v>
      </c>
      <c r="BA21" s="4"/>
      <c r="BB21" s="52">
        <v>0</v>
      </c>
      <c r="BC21" s="52">
        <v>0</v>
      </c>
      <c r="BD21" s="52">
        <v>0</v>
      </c>
      <c r="BE21" s="41">
        <v>0</v>
      </c>
      <c r="BF21" s="41" t="str">
        <f>AQ21</f>
        <v>no data</v>
      </c>
      <c r="BG21" s="60">
        <v>0</v>
      </c>
      <c r="BH21" s="61">
        <v>0</v>
      </c>
      <c r="BI21" s="62">
        <v>0</v>
      </c>
      <c r="BJ21" s="42">
        <v>0</v>
      </c>
      <c r="BK21" s="41">
        <v>0</v>
      </c>
      <c r="BL21" s="41">
        <v>0</v>
      </c>
      <c r="BM21" s="41">
        <v>0</v>
      </c>
      <c r="BN21" s="63">
        <v>1003</v>
      </c>
      <c r="BO21" s="63">
        <v>50</v>
      </c>
      <c r="BP21" s="64">
        <v>0</v>
      </c>
      <c r="BQ21" s="42">
        <v>0</v>
      </c>
      <c r="BR21" s="42">
        <v>0</v>
      </c>
      <c r="BS21" s="49"/>
      <c r="BT21" s="41">
        <v>0</v>
      </c>
      <c r="BU21" s="41">
        <v>0</v>
      </c>
      <c r="BV21" s="51"/>
      <c r="BW21" s="41">
        <v>0</v>
      </c>
      <c r="BX21" s="42">
        <v>0</v>
      </c>
      <c r="BY21" s="42">
        <v>0</v>
      </c>
      <c r="CA21" s="42">
        <v>0</v>
      </c>
      <c r="CB21" s="42">
        <v>0</v>
      </c>
      <c r="CD21" s="42">
        <v>0</v>
      </c>
      <c r="CE21" s="42">
        <v>0</v>
      </c>
      <c r="CF21" s="42">
        <v>0</v>
      </c>
      <c r="CG21" s="42">
        <v>0</v>
      </c>
    </row>
    <row r="22" spans="1:89">
      <c r="A22" s="424"/>
      <c r="B22" s="24">
        <v>43510</v>
      </c>
      <c r="C22" s="25">
        <v>61</v>
      </c>
      <c r="D22" s="26">
        <v>0.69499999999999995</v>
      </c>
      <c r="E22" s="38">
        <v>53.6</v>
      </c>
      <c r="F22" s="27">
        <v>74</v>
      </c>
      <c r="G22" s="27">
        <v>56</v>
      </c>
      <c r="H22" s="27">
        <v>0</v>
      </c>
      <c r="I22" s="27">
        <v>0</v>
      </c>
      <c r="J22" s="27">
        <v>0</v>
      </c>
      <c r="K22" s="27">
        <v>0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29">
        <v>0</v>
      </c>
      <c r="R22" s="58">
        <v>3719</v>
      </c>
      <c r="S22" s="30">
        <v>0</v>
      </c>
      <c r="T22" s="30">
        <v>0</v>
      </c>
      <c r="U22" s="65">
        <v>0</v>
      </c>
      <c r="V22" s="31">
        <v>0</v>
      </c>
      <c r="W22" s="27">
        <v>44</v>
      </c>
      <c r="X22" s="27">
        <v>0</v>
      </c>
      <c r="Y22" s="27">
        <v>48</v>
      </c>
      <c r="Z22" s="27">
        <v>0</v>
      </c>
      <c r="AA22" s="27">
        <v>60</v>
      </c>
      <c r="AB22" s="27">
        <v>0</v>
      </c>
      <c r="AC22" s="32">
        <v>5</v>
      </c>
      <c r="AD22" s="33">
        <f t="shared" si="0"/>
        <v>0</v>
      </c>
      <c r="AE22" s="27">
        <v>0</v>
      </c>
      <c r="AF22" s="34">
        <v>0</v>
      </c>
      <c r="AG22" s="35">
        <f t="shared" si="1"/>
        <v>154.95833333333334</v>
      </c>
      <c r="AH22" s="34">
        <v>0</v>
      </c>
      <c r="AI22" s="36">
        <f t="shared" si="2"/>
        <v>1</v>
      </c>
      <c r="AJ22" s="37">
        <v>0</v>
      </c>
      <c r="AK22" s="215">
        <v>0</v>
      </c>
      <c r="AL22" s="219">
        <v>0</v>
      </c>
      <c r="AM22" s="38">
        <f t="shared" si="3"/>
        <v>0</v>
      </c>
      <c r="AN22" s="215">
        <v>0</v>
      </c>
      <c r="AO22" s="212">
        <v>0</v>
      </c>
      <c r="AP22" s="39">
        <f t="shared" si="4"/>
        <v>0</v>
      </c>
      <c r="AQ22" s="199" t="str">
        <f t="shared" si="5"/>
        <v>no data</v>
      </c>
      <c r="AR22" s="196">
        <f t="shared" si="6"/>
        <v>0</v>
      </c>
      <c r="AS22" s="13"/>
      <c r="AT22" s="27">
        <v>0</v>
      </c>
      <c r="AU22" s="40">
        <v>0</v>
      </c>
      <c r="AV22" s="40">
        <v>0</v>
      </c>
      <c r="AW22" s="27">
        <v>0</v>
      </c>
      <c r="AX22" s="40">
        <v>0</v>
      </c>
      <c r="AY22" s="27">
        <v>0</v>
      </c>
      <c r="AZ22" s="27">
        <v>5</v>
      </c>
      <c r="BA22" s="4"/>
      <c r="BB22" s="52">
        <v>0</v>
      </c>
      <c r="BC22" s="52">
        <v>0</v>
      </c>
      <c r="BD22" s="52">
        <v>0</v>
      </c>
      <c r="BE22" s="41">
        <v>0</v>
      </c>
      <c r="BF22" s="41" t="str">
        <f t="shared" si="7"/>
        <v>no data</v>
      </c>
      <c r="BG22" s="60">
        <v>0</v>
      </c>
      <c r="BH22" s="43">
        <v>0</v>
      </c>
      <c r="BI22" s="44">
        <v>0</v>
      </c>
      <c r="BJ22" s="45">
        <v>0</v>
      </c>
      <c r="BK22" s="47">
        <v>0</v>
      </c>
      <c r="BL22" s="47">
        <v>0</v>
      </c>
      <c r="BM22" s="47">
        <v>0</v>
      </c>
      <c r="BN22" s="66">
        <v>1003</v>
      </c>
      <c r="BO22" s="45">
        <v>50</v>
      </c>
      <c r="BP22" s="48">
        <v>0</v>
      </c>
      <c r="BQ22" s="42">
        <v>0</v>
      </c>
      <c r="BR22" s="42">
        <v>0</v>
      </c>
      <c r="BS22" s="49"/>
      <c r="BT22" s="41">
        <v>0</v>
      </c>
      <c r="BU22" s="41">
        <v>0</v>
      </c>
      <c r="BV22" s="51"/>
      <c r="BW22" s="41">
        <v>0</v>
      </c>
      <c r="BX22" s="42">
        <v>0</v>
      </c>
      <c r="BY22" s="42">
        <v>0</v>
      </c>
      <c r="CA22" s="42">
        <v>0</v>
      </c>
      <c r="CB22" s="42">
        <v>0</v>
      </c>
      <c r="CD22" s="42">
        <v>0</v>
      </c>
      <c r="CE22" s="42">
        <v>0</v>
      </c>
      <c r="CF22" s="42">
        <v>0</v>
      </c>
      <c r="CG22" s="42">
        <v>0</v>
      </c>
    </row>
    <row r="23" spans="1:89">
      <c r="A23" s="424"/>
      <c r="B23" s="24">
        <v>43511</v>
      </c>
      <c r="C23" s="25">
        <v>58.44</v>
      </c>
      <c r="D23" s="26">
        <v>0.69789999999999996</v>
      </c>
      <c r="E23" s="38">
        <v>50.53</v>
      </c>
      <c r="F23" s="27">
        <v>73.5</v>
      </c>
      <c r="G23" s="27">
        <v>49.04</v>
      </c>
      <c r="H23" s="27">
        <v>0</v>
      </c>
      <c r="I23" s="27">
        <v>0</v>
      </c>
      <c r="J23" s="27">
        <v>0</v>
      </c>
      <c r="K23" s="27">
        <v>0</v>
      </c>
      <c r="L23" s="29">
        <v>0</v>
      </c>
      <c r="M23" s="29">
        <v>0</v>
      </c>
      <c r="N23" s="29">
        <v>0</v>
      </c>
      <c r="O23" s="29">
        <v>0</v>
      </c>
      <c r="P23" s="29">
        <v>0</v>
      </c>
      <c r="Q23" s="29">
        <v>0</v>
      </c>
      <c r="R23" s="67">
        <v>3716</v>
      </c>
      <c r="S23" s="30">
        <v>0</v>
      </c>
      <c r="T23" s="30">
        <v>0</v>
      </c>
      <c r="U23" s="59">
        <v>0</v>
      </c>
      <c r="V23" s="31">
        <v>0</v>
      </c>
      <c r="W23" s="27">
        <v>44</v>
      </c>
      <c r="X23" s="27">
        <v>0</v>
      </c>
      <c r="Y23" s="27">
        <v>48</v>
      </c>
      <c r="Z23" s="27">
        <v>0</v>
      </c>
      <c r="AA23" s="27">
        <v>60</v>
      </c>
      <c r="AB23" s="27">
        <v>0</v>
      </c>
      <c r="AC23" s="32">
        <v>5</v>
      </c>
      <c r="AD23" s="33">
        <f t="shared" si="0"/>
        <v>0</v>
      </c>
      <c r="AE23" s="27">
        <v>0</v>
      </c>
      <c r="AF23" s="34">
        <v>0</v>
      </c>
      <c r="AG23" s="35">
        <f t="shared" si="1"/>
        <v>154.83333333333334</v>
      </c>
      <c r="AH23" s="34">
        <v>0</v>
      </c>
      <c r="AI23" s="36">
        <f t="shared" si="2"/>
        <v>1</v>
      </c>
      <c r="AJ23" s="37">
        <v>0</v>
      </c>
      <c r="AK23" s="215">
        <v>0</v>
      </c>
      <c r="AL23" s="219">
        <v>0</v>
      </c>
      <c r="AM23" s="38">
        <f t="shared" si="3"/>
        <v>0</v>
      </c>
      <c r="AN23" s="215">
        <v>0</v>
      </c>
      <c r="AO23" s="212">
        <v>0</v>
      </c>
      <c r="AP23" s="39">
        <f t="shared" si="4"/>
        <v>0</v>
      </c>
      <c r="AQ23" s="199" t="str">
        <f t="shared" si="5"/>
        <v>no data</v>
      </c>
      <c r="AR23" s="196">
        <f t="shared" si="6"/>
        <v>0</v>
      </c>
      <c r="AS23" s="13"/>
      <c r="AT23" s="27">
        <v>0</v>
      </c>
      <c r="AU23" s="40">
        <v>0</v>
      </c>
      <c r="AV23" s="40">
        <v>0</v>
      </c>
      <c r="AW23" s="27">
        <v>0</v>
      </c>
      <c r="AX23" s="40">
        <v>0</v>
      </c>
      <c r="AY23" s="27">
        <v>0</v>
      </c>
      <c r="AZ23" s="27">
        <v>5</v>
      </c>
      <c r="BA23" s="4"/>
      <c r="BB23" s="52">
        <v>0</v>
      </c>
      <c r="BC23" s="52">
        <v>0</v>
      </c>
      <c r="BD23" s="52">
        <v>0</v>
      </c>
      <c r="BE23" s="41">
        <v>0</v>
      </c>
      <c r="BF23" s="41" t="str">
        <f t="shared" si="7"/>
        <v>no data</v>
      </c>
      <c r="BG23" s="60">
        <v>0</v>
      </c>
      <c r="BH23" s="43">
        <v>0</v>
      </c>
      <c r="BI23" s="44">
        <v>0</v>
      </c>
      <c r="BJ23" s="45">
        <v>0</v>
      </c>
      <c r="BK23" s="47">
        <v>0</v>
      </c>
      <c r="BL23" s="47">
        <v>0</v>
      </c>
      <c r="BM23" s="47">
        <v>0</v>
      </c>
      <c r="BN23" s="66">
        <v>1001</v>
      </c>
      <c r="BO23" s="45">
        <v>50</v>
      </c>
      <c r="BP23" s="48">
        <v>0</v>
      </c>
      <c r="BQ23" s="42">
        <v>0</v>
      </c>
      <c r="BR23" s="42">
        <v>0</v>
      </c>
      <c r="BS23" s="49"/>
      <c r="BT23" s="41">
        <v>0</v>
      </c>
      <c r="BU23" s="41">
        <v>0</v>
      </c>
      <c r="BV23" s="51"/>
      <c r="BW23" s="41">
        <v>0</v>
      </c>
      <c r="BX23" s="42">
        <v>0</v>
      </c>
      <c r="BY23" s="42">
        <v>0</v>
      </c>
      <c r="CA23" s="42">
        <v>0</v>
      </c>
      <c r="CB23" s="42">
        <v>0</v>
      </c>
      <c r="CD23" s="42">
        <v>0</v>
      </c>
      <c r="CE23" s="42">
        <v>0</v>
      </c>
      <c r="CF23" s="42">
        <v>0</v>
      </c>
      <c r="CG23" s="42">
        <v>0</v>
      </c>
    </row>
    <row r="24" spans="1:89">
      <c r="A24" s="424"/>
      <c r="B24" s="24">
        <v>43512</v>
      </c>
      <c r="C24" s="25">
        <v>60.36</v>
      </c>
      <c r="D24" s="26">
        <v>0.57650000000000001</v>
      </c>
      <c r="E24" s="38">
        <v>48.65</v>
      </c>
      <c r="F24" s="28">
        <v>72.849999999999994</v>
      </c>
      <c r="G24" s="28">
        <v>48.91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  <c r="R24" s="67">
        <v>3712</v>
      </c>
      <c r="S24" s="68">
        <v>0</v>
      </c>
      <c r="T24" s="69">
        <v>0</v>
      </c>
      <c r="U24" s="70">
        <v>0</v>
      </c>
      <c r="V24" s="70">
        <v>0</v>
      </c>
      <c r="W24" s="28">
        <v>44</v>
      </c>
      <c r="X24" s="28">
        <v>0</v>
      </c>
      <c r="Y24" s="28">
        <v>48</v>
      </c>
      <c r="Z24" s="28">
        <v>0</v>
      </c>
      <c r="AA24" s="28">
        <v>60</v>
      </c>
      <c r="AB24" s="28">
        <v>0</v>
      </c>
      <c r="AC24" s="32">
        <v>5</v>
      </c>
      <c r="AD24" s="33">
        <f t="shared" si="0"/>
        <v>0</v>
      </c>
      <c r="AE24" s="28">
        <v>0</v>
      </c>
      <c r="AF24" s="34">
        <v>0</v>
      </c>
      <c r="AG24" s="35">
        <f t="shared" si="1"/>
        <v>154.66666666666666</v>
      </c>
      <c r="AH24" s="34">
        <v>0</v>
      </c>
      <c r="AI24" s="36">
        <f t="shared" si="2"/>
        <v>1</v>
      </c>
      <c r="AJ24" s="37">
        <v>0</v>
      </c>
      <c r="AK24" s="215">
        <v>0</v>
      </c>
      <c r="AL24" s="219">
        <v>0</v>
      </c>
      <c r="AM24" s="38">
        <f t="shared" si="3"/>
        <v>0</v>
      </c>
      <c r="AN24" s="215">
        <v>0</v>
      </c>
      <c r="AO24" s="212">
        <v>0</v>
      </c>
      <c r="AP24" s="39">
        <f t="shared" si="4"/>
        <v>0</v>
      </c>
      <c r="AQ24" s="199" t="str">
        <f t="shared" si="5"/>
        <v>no data</v>
      </c>
      <c r="AR24" s="196">
        <f t="shared" si="6"/>
        <v>0</v>
      </c>
      <c r="AS24" s="13"/>
      <c r="AT24" s="28">
        <v>0</v>
      </c>
      <c r="AU24" s="28">
        <v>0</v>
      </c>
      <c r="AV24" s="28">
        <v>0</v>
      </c>
      <c r="AW24" s="28">
        <v>0</v>
      </c>
      <c r="AX24" s="28">
        <v>0</v>
      </c>
      <c r="AY24" s="28">
        <v>0</v>
      </c>
      <c r="AZ24" s="28">
        <v>5</v>
      </c>
      <c r="BA24" s="4"/>
      <c r="BB24" s="52">
        <v>0</v>
      </c>
      <c r="BC24" s="52">
        <v>0</v>
      </c>
      <c r="BD24" s="52">
        <v>0</v>
      </c>
      <c r="BE24" s="41">
        <v>0</v>
      </c>
      <c r="BF24" s="41" t="str">
        <f t="shared" si="7"/>
        <v>no data</v>
      </c>
      <c r="BG24" s="60">
        <v>0</v>
      </c>
      <c r="BH24" s="71">
        <v>0</v>
      </c>
      <c r="BI24" s="71">
        <v>0</v>
      </c>
      <c r="BJ24" s="72">
        <v>0</v>
      </c>
      <c r="BK24" s="72">
        <v>0</v>
      </c>
      <c r="BL24" s="72">
        <v>0</v>
      </c>
      <c r="BM24" s="72">
        <v>0</v>
      </c>
      <c r="BN24" s="73">
        <v>1002</v>
      </c>
      <c r="BO24" s="73">
        <v>50</v>
      </c>
      <c r="BP24" s="74">
        <v>0</v>
      </c>
      <c r="BQ24" s="54">
        <v>0</v>
      </c>
      <c r="BR24" s="54">
        <v>0</v>
      </c>
      <c r="BS24" s="49"/>
      <c r="BT24" s="55">
        <v>0</v>
      </c>
      <c r="BU24" s="55">
        <v>0</v>
      </c>
      <c r="BV24" s="51"/>
      <c r="BW24" s="41">
        <v>0</v>
      </c>
      <c r="BX24" s="73">
        <v>0</v>
      </c>
      <c r="BY24" s="73">
        <v>0</v>
      </c>
      <c r="CA24" s="73">
        <v>0</v>
      </c>
      <c r="CB24" s="73">
        <v>0</v>
      </c>
      <c r="CD24" s="73">
        <v>0</v>
      </c>
      <c r="CE24" s="73">
        <v>0</v>
      </c>
      <c r="CF24" s="73">
        <v>0</v>
      </c>
      <c r="CG24" s="73">
        <v>0</v>
      </c>
    </row>
    <row r="25" spans="1:89">
      <c r="A25" s="424"/>
      <c r="B25" s="24">
        <v>43513</v>
      </c>
      <c r="C25" s="25">
        <v>61.52</v>
      </c>
      <c r="D25" s="26">
        <v>0.59919999999999995</v>
      </c>
      <c r="E25" s="38">
        <v>50.87</v>
      </c>
      <c r="F25" s="75">
        <v>72</v>
      </c>
      <c r="G25" s="75">
        <v>52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67">
        <v>3710</v>
      </c>
      <c r="S25" s="68">
        <v>0</v>
      </c>
      <c r="T25" s="69">
        <v>0</v>
      </c>
      <c r="U25" s="70">
        <v>0</v>
      </c>
      <c r="V25" s="70">
        <v>0</v>
      </c>
      <c r="W25" s="28">
        <v>44</v>
      </c>
      <c r="X25" s="28">
        <v>0</v>
      </c>
      <c r="Y25" s="28">
        <v>48</v>
      </c>
      <c r="Z25" s="28">
        <v>0</v>
      </c>
      <c r="AA25" s="28">
        <v>60</v>
      </c>
      <c r="AB25" s="28">
        <v>0</v>
      </c>
      <c r="AC25" s="32">
        <v>5</v>
      </c>
      <c r="AD25" s="33">
        <f t="shared" si="0"/>
        <v>0</v>
      </c>
      <c r="AE25" s="28">
        <v>0</v>
      </c>
      <c r="AF25" s="34">
        <v>0</v>
      </c>
      <c r="AG25" s="35">
        <f t="shared" si="1"/>
        <v>154.58333333333334</v>
      </c>
      <c r="AH25" s="34">
        <v>0</v>
      </c>
      <c r="AI25" s="36">
        <f t="shared" si="2"/>
        <v>1</v>
      </c>
      <c r="AJ25" s="37">
        <v>0</v>
      </c>
      <c r="AK25" s="215">
        <v>0</v>
      </c>
      <c r="AL25" s="219">
        <v>0</v>
      </c>
      <c r="AM25" s="38">
        <f t="shared" si="3"/>
        <v>0</v>
      </c>
      <c r="AN25" s="215">
        <v>0</v>
      </c>
      <c r="AO25" s="212">
        <v>0</v>
      </c>
      <c r="AP25" s="39">
        <f t="shared" si="4"/>
        <v>0</v>
      </c>
      <c r="AQ25" s="199" t="str">
        <f t="shared" si="5"/>
        <v>no data</v>
      </c>
      <c r="AR25" s="196">
        <f t="shared" si="6"/>
        <v>0</v>
      </c>
      <c r="AS25" s="13"/>
      <c r="AT25" s="28">
        <v>0</v>
      </c>
      <c r="AU25" s="28">
        <v>0</v>
      </c>
      <c r="AV25" s="28">
        <v>0</v>
      </c>
      <c r="AW25" s="28">
        <v>0</v>
      </c>
      <c r="AX25" s="28">
        <v>0</v>
      </c>
      <c r="AY25" s="28">
        <v>0</v>
      </c>
      <c r="AZ25" s="28">
        <v>5</v>
      </c>
      <c r="BA25" s="4"/>
      <c r="BB25" s="52">
        <v>0</v>
      </c>
      <c r="BC25" s="52">
        <v>0</v>
      </c>
      <c r="BD25" s="52">
        <v>0</v>
      </c>
      <c r="BE25" s="41">
        <v>0</v>
      </c>
      <c r="BF25" s="41" t="str">
        <f t="shared" si="7"/>
        <v>no data</v>
      </c>
      <c r="BG25" s="60">
        <v>0</v>
      </c>
      <c r="BH25" s="71">
        <v>0</v>
      </c>
      <c r="BI25" s="44">
        <v>0</v>
      </c>
      <c r="BJ25" s="72">
        <v>0</v>
      </c>
      <c r="BK25" s="72">
        <v>0</v>
      </c>
      <c r="BL25" s="72">
        <v>0</v>
      </c>
      <c r="BM25" s="72">
        <v>0</v>
      </c>
      <c r="BN25" s="73">
        <v>998</v>
      </c>
      <c r="BO25" s="73">
        <v>50</v>
      </c>
      <c r="BP25" s="74">
        <v>0</v>
      </c>
      <c r="BQ25" s="54">
        <v>0</v>
      </c>
      <c r="BR25" s="54">
        <v>0</v>
      </c>
      <c r="BS25" s="49"/>
      <c r="BT25" s="55">
        <v>0</v>
      </c>
      <c r="BU25" s="55">
        <v>0</v>
      </c>
      <c r="BV25" s="51"/>
      <c r="BW25" s="41">
        <v>0</v>
      </c>
      <c r="BX25" s="73">
        <v>0</v>
      </c>
      <c r="BY25" s="73">
        <v>0</v>
      </c>
      <c r="CA25" s="73">
        <v>0</v>
      </c>
      <c r="CB25" s="73">
        <v>0</v>
      </c>
      <c r="CD25" s="73">
        <v>0</v>
      </c>
      <c r="CE25" s="73">
        <v>0</v>
      </c>
      <c r="CF25" s="73">
        <v>0</v>
      </c>
      <c r="CG25" s="73">
        <v>0</v>
      </c>
    </row>
    <row r="26" spans="1:89">
      <c r="A26" s="425"/>
      <c r="B26" s="24">
        <v>43514</v>
      </c>
      <c r="C26" s="25">
        <v>58.17</v>
      </c>
      <c r="D26" s="26">
        <v>0.74329999999999996</v>
      </c>
      <c r="E26" s="38">
        <v>53.12</v>
      </c>
      <c r="F26" s="28">
        <v>62</v>
      </c>
      <c r="G26" s="28">
        <v>54</v>
      </c>
      <c r="H26" s="27">
        <v>0</v>
      </c>
      <c r="I26" s="27">
        <v>0</v>
      </c>
      <c r="J26" s="27">
        <v>0</v>
      </c>
      <c r="K26" s="27">
        <v>0</v>
      </c>
      <c r="L26" s="29">
        <v>0</v>
      </c>
      <c r="M26" s="29">
        <v>0</v>
      </c>
      <c r="N26" s="29">
        <v>0</v>
      </c>
      <c r="O26" s="29">
        <v>0</v>
      </c>
      <c r="P26" s="29">
        <v>0</v>
      </c>
      <c r="Q26" s="29">
        <v>0</v>
      </c>
      <c r="R26" s="67">
        <v>3720</v>
      </c>
      <c r="S26" s="68">
        <v>0</v>
      </c>
      <c r="T26" s="76">
        <v>0</v>
      </c>
      <c r="U26" s="31">
        <v>0</v>
      </c>
      <c r="V26" s="31">
        <v>0</v>
      </c>
      <c r="W26" s="27">
        <v>44</v>
      </c>
      <c r="X26" s="28">
        <v>0</v>
      </c>
      <c r="Y26" s="28">
        <v>48</v>
      </c>
      <c r="Z26" s="28">
        <v>0</v>
      </c>
      <c r="AA26" s="28">
        <v>60</v>
      </c>
      <c r="AB26" s="28">
        <v>0</v>
      </c>
      <c r="AC26" s="32">
        <v>5</v>
      </c>
      <c r="AD26" s="33">
        <f t="shared" si="0"/>
        <v>0</v>
      </c>
      <c r="AE26" s="28">
        <v>0</v>
      </c>
      <c r="AF26" s="34">
        <v>0</v>
      </c>
      <c r="AG26" s="35">
        <f t="shared" si="1"/>
        <v>155</v>
      </c>
      <c r="AH26" s="34">
        <v>0</v>
      </c>
      <c r="AI26" s="36">
        <f t="shared" si="2"/>
        <v>1</v>
      </c>
      <c r="AJ26" s="37">
        <v>0</v>
      </c>
      <c r="AK26" s="215">
        <v>0</v>
      </c>
      <c r="AL26" s="219">
        <v>0</v>
      </c>
      <c r="AM26" s="38">
        <f t="shared" si="3"/>
        <v>0</v>
      </c>
      <c r="AN26" s="215">
        <v>0</v>
      </c>
      <c r="AO26" s="212">
        <v>0</v>
      </c>
      <c r="AP26" s="39">
        <f t="shared" si="4"/>
        <v>0</v>
      </c>
      <c r="AQ26" s="199" t="str">
        <f t="shared" si="5"/>
        <v>no data</v>
      </c>
      <c r="AR26" s="196">
        <f t="shared" si="6"/>
        <v>0</v>
      </c>
      <c r="AS26" s="13"/>
      <c r="AT26" s="27">
        <v>0</v>
      </c>
      <c r="AU26" s="40">
        <v>0</v>
      </c>
      <c r="AV26" s="40">
        <v>0</v>
      </c>
      <c r="AW26" s="27">
        <v>0</v>
      </c>
      <c r="AX26" s="40">
        <v>0</v>
      </c>
      <c r="AY26" s="27">
        <v>0</v>
      </c>
      <c r="AZ26" s="27">
        <v>5</v>
      </c>
      <c r="BA26" s="4"/>
      <c r="BB26" s="52">
        <v>0</v>
      </c>
      <c r="BC26" s="52">
        <v>0</v>
      </c>
      <c r="BD26" s="52">
        <v>0</v>
      </c>
      <c r="BE26" s="41">
        <v>0</v>
      </c>
      <c r="BF26" s="41" t="str">
        <f t="shared" si="7"/>
        <v>no data</v>
      </c>
      <c r="BG26" s="60">
        <v>0</v>
      </c>
      <c r="BH26" s="43">
        <v>0</v>
      </c>
      <c r="BI26" s="44">
        <v>0</v>
      </c>
      <c r="BJ26" s="45">
        <v>0</v>
      </c>
      <c r="BK26" s="47">
        <v>0</v>
      </c>
      <c r="BL26" s="47">
        <v>0</v>
      </c>
      <c r="BM26" s="47">
        <v>0</v>
      </c>
      <c r="BN26" s="47">
        <v>998</v>
      </c>
      <c r="BO26" s="45">
        <v>50</v>
      </c>
      <c r="BP26" s="48">
        <v>0</v>
      </c>
      <c r="BQ26" s="54">
        <v>0</v>
      </c>
      <c r="BR26" s="54">
        <v>0</v>
      </c>
      <c r="BS26" s="49"/>
      <c r="BT26" s="55">
        <v>0</v>
      </c>
      <c r="BU26" s="55">
        <v>0</v>
      </c>
      <c r="BV26" s="51"/>
      <c r="BW26" s="41">
        <v>0</v>
      </c>
      <c r="BX26" s="42">
        <v>0</v>
      </c>
      <c r="BY26" s="42">
        <v>0</v>
      </c>
      <c r="CA26" s="42">
        <v>0</v>
      </c>
      <c r="CB26" s="42">
        <v>0</v>
      </c>
      <c r="CD26" s="42">
        <v>0</v>
      </c>
      <c r="CE26" s="42">
        <v>0</v>
      </c>
      <c r="CF26" s="42">
        <v>0</v>
      </c>
      <c r="CG26" s="42">
        <v>0</v>
      </c>
    </row>
    <row r="27" spans="1:89" ht="12.75" customHeight="1">
      <c r="A27" s="423" t="s">
        <v>135</v>
      </c>
      <c r="B27" s="24">
        <v>43515</v>
      </c>
      <c r="C27" s="156">
        <v>57</v>
      </c>
      <c r="D27" s="195">
        <v>0.76</v>
      </c>
      <c r="E27" s="170">
        <v>52</v>
      </c>
      <c r="F27" s="159">
        <v>66</v>
      </c>
      <c r="G27" s="159">
        <v>57</v>
      </c>
      <c r="H27" s="159">
        <v>0</v>
      </c>
      <c r="I27" s="159">
        <v>0</v>
      </c>
      <c r="J27" s="159">
        <v>0</v>
      </c>
      <c r="K27" s="159">
        <v>0</v>
      </c>
      <c r="L27" s="187">
        <v>0</v>
      </c>
      <c r="M27" s="187">
        <v>0</v>
      </c>
      <c r="N27" s="187">
        <v>0</v>
      </c>
      <c r="O27" s="187">
        <v>0</v>
      </c>
      <c r="P27" s="187">
        <v>0</v>
      </c>
      <c r="Q27" s="187">
        <v>0</v>
      </c>
      <c r="R27" s="188">
        <v>3720</v>
      </c>
      <c r="S27" s="189">
        <v>0</v>
      </c>
      <c r="T27" s="189">
        <v>0</v>
      </c>
      <c r="U27" s="163">
        <v>0</v>
      </c>
      <c r="V27" s="163">
        <v>0</v>
      </c>
      <c r="W27" s="159">
        <v>44</v>
      </c>
      <c r="X27" s="159">
        <v>0</v>
      </c>
      <c r="Y27" s="159">
        <v>48</v>
      </c>
      <c r="Z27" s="159">
        <v>0</v>
      </c>
      <c r="AA27" s="159">
        <v>60</v>
      </c>
      <c r="AB27" s="159">
        <v>0</v>
      </c>
      <c r="AC27" s="164">
        <v>5</v>
      </c>
      <c r="AD27" s="165">
        <f t="shared" si="0"/>
        <v>0</v>
      </c>
      <c r="AE27" s="159">
        <v>0</v>
      </c>
      <c r="AF27" s="166">
        <v>0</v>
      </c>
      <c r="AG27" s="167">
        <f t="shared" si="1"/>
        <v>155</v>
      </c>
      <c r="AH27" s="166">
        <v>0</v>
      </c>
      <c r="AI27" s="168">
        <f t="shared" si="2"/>
        <v>1</v>
      </c>
      <c r="AJ27" s="169">
        <v>0</v>
      </c>
      <c r="AK27" s="223">
        <v>0</v>
      </c>
      <c r="AL27" s="224">
        <v>0</v>
      </c>
      <c r="AM27" s="170">
        <f t="shared" si="3"/>
        <v>0</v>
      </c>
      <c r="AN27" s="223">
        <v>0</v>
      </c>
      <c r="AO27" s="225">
        <v>0</v>
      </c>
      <c r="AP27" s="171">
        <f t="shared" si="4"/>
        <v>0</v>
      </c>
      <c r="AQ27" s="200" t="str">
        <f t="shared" si="5"/>
        <v>no data</v>
      </c>
      <c r="AR27" s="197">
        <f t="shared" si="6"/>
        <v>0</v>
      </c>
      <c r="AS27" s="13"/>
      <c r="AT27" s="158">
        <v>0</v>
      </c>
      <c r="AU27" s="173">
        <v>0</v>
      </c>
      <c r="AV27" s="173">
        <v>0</v>
      </c>
      <c r="AW27" s="158">
        <v>0</v>
      </c>
      <c r="AX27" s="173">
        <v>0</v>
      </c>
      <c r="AY27" s="158">
        <v>0</v>
      </c>
      <c r="AZ27" s="158">
        <v>5</v>
      </c>
      <c r="BA27" s="4"/>
      <c r="BB27" s="174">
        <v>0</v>
      </c>
      <c r="BC27" s="174">
        <v>0</v>
      </c>
      <c r="BD27" s="174">
        <v>0</v>
      </c>
      <c r="BE27" s="174">
        <v>0</v>
      </c>
      <c r="BF27" s="174" t="str">
        <f t="shared" si="7"/>
        <v>no data</v>
      </c>
      <c r="BG27" s="176">
        <v>0</v>
      </c>
      <c r="BH27" s="190">
        <v>0</v>
      </c>
      <c r="BI27" s="154">
        <v>0</v>
      </c>
      <c r="BJ27" s="180">
        <v>0</v>
      </c>
      <c r="BK27" s="191">
        <v>0</v>
      </c>
      <c r="BL27" s="191">
        <v>0</v>
      </c>
      <c r="BM27" s="191">
        <v>0</v>
      </c>
      <c r="BN27" s="191">
        <v>998</v>
      </c>
      <c r="BO27" s="191">
        <v>50</v>
      </c>
      <c r="BP27" s="192">
        <v>0</v>
      </c>
      <c r="BQ27" s="193">
        <v>0</v>
      </c>
      <c r="BR27" s="193">
        <v>0</v>
      </c>
      <c r="BS27" s="49"/>
      <c r="BT27" s="193">
        <v>0</v>
      </c>
      <c r="BU27" s="193">
        <v>0</v>
      </c>
      <c r="BV27" s="51"/>
      <c r="BW27" s="174">
        <v>0</v>
      </c>
      <c r="BX27" s="176">
        <v>0</v>
      </c>
      <c r="BY27" s="176">
        <v>0</v>
      </c>
      <c r="CA27" s="176">
        <v>0</v>
      </c>
      <c r="CB27" s="176">
        <v>0</v>
      </c>
      <c r="CD27" s="176">
        <v>0</v>
      </c>
      <c r="CE27" s="176">
        <v>0</v>
      </c>
      <c r="CF27" s="176">
        <v>0</v>
      </c>
      <c r="CG27" s="176">
        <v>0</v>
      </c>
    </row>
    <row r="28" spans="1:89">
      <c r="A28" s="424"/>
      <c r="B28" s="24">
        <v>43516</v>
      </c>
      <c r="C28" s="156">
        <v>56</v>
      </c>
      <c r="D28" s="195">
        <v>0.82</v>
      </c>
      <c r="E28" s="170">
        <v>53</v>
      </c>
      <c r="F28" s="159">
        <v>58</v>
      </c>
      <c r="G28" s="159">
        <v>54</v>
      </c>
      <c r="H28" s="159">
        <v>0</v>
      </c>
      <c r="I28" s="159">
        <v>0</v>
      </c>
      <c r="J28" s="159">
        <v>0</v>
      </c>
      <c r="K28" s="159">
        <v>0</v>
      </c>
      <c r="L28" s="187">
        <v>0</v>
      </c>
      <c r="M28" s="187">
        <v>0</v>
      </c>
      <c r="N28" s="187">
        <v>0</v>
      </c>
      <c r="O28" s="187">
        <v>0</v>
      </c>
      <c r="P28" s="187">
        <v>0</v>
      </c>
      <c r="Q28" s="187">
        <v>0</v>
      </c>
      <c r="R28" s="188">
        <v>3720</v>
      </c>
      <c r="S28" s="162">
        <v>0</v>
      </c>
      <c r="T28" s="162">
        <v>0</v>
      </c>
      <c r="U28" s="163">
        <v>0</v>
      </c>
      <c r="V28" s="163">
        <v>0</v>
      </c>
      <c r="W28" s="159">
        <v>44</v>
      </c>
      <c r="X28" s="159">
        <v>0</v>
      </c>
      <c r="Y28" s="159">
        <v>48</v>
      </c>
      <c r="Z28" s="159">
        <v>0</v>
      </c>
      <c r="AA28" s="159">
        <v>60</v>
      </c>
      <c r="AB28" s="159">
        <v>0</v>
      </c>
      <c r="AC28" s="164">
        <v>5</v>
      </c>
      <c r="AD28" s="165">
        <f t="shared" si="0"/>
        <v>0</v>
      </c>
      <c r="AE28" s="159">
        <v>0</v>
      </c>
      <c r="AF28" s="166">
        <v>0</v>
      </c>
      <c r="AG28" s="167">
        <f t="shared" si="1"/>
        <v>155</v>
      </c>
      <c r="AH28" s="166">
        <v>0</v>
      </c>
      <c r="AI28" s="168">
        <f t="shared" si="2"/>
        <v>1</v>
      </c>
      <c r="AJ28" s="169">
        <v>0</v>
      </c>
      <c r="AK28" s="223">
        <v>0</v>
      </c>
      <c r="AL28" s="224">
        <v>0</v>
      </c>
      <c r="AM28" s="170">
        <f t="shared" si="3"/>
        <v>0</v>
      </c>
      <c r="AN28" s="223">
        <v>0</v>
      </c>
      <c r="AO28" s="225">
        <v>0</v>
      </c>
      <c r="AP28" s="171">
        <f t="shared" si="4"/>
        <v>0</v>
      </c>
      <c r="AQ28" s="200" t="str">
        <f t="shared" si="5"/>
        <v>no data</v>
      </c>
      <c r="AR28" s="197">
        <f t="shared" si="6"/>
        <v>0</v>
      </c>
      <c r="AS28" s="13"/>
      <c r="AT28" s="158">
        <v>0</v>
      </c>
      <c r="AU28" s="173">
        <v>0</v>
      </c>
      <c r="AV28" s="158">
        <v>0</v>
      </c>
      <c r="AW28" s="158">
        <v>0</v>
      </c>
      <c r="AX28" s="173">
        <v>0</v>
      </c>
      <c r="AY28" s="158">
        <v>0</v>
      </c>
      <c r="AZ28" s="158">
        <v>5</v>
      </c>
      <c r="BA28" s="4"/>
      <c r="BB28" s="174">
        <v>0</v>
      </c>
      <c r="BC28" s="174">
        <v>0</v>
      </c>
      <c r="BD28" s="174">
        <v>0</v>
      </c>
      <c r="BE28" s="174">
        <v>0</v>
      </c>
      <c r="BF28" s="174" t="str">
        <f t="shared" si="7"/>
        <v>no data</v>
      </c>
      <c r="BG28" s="176">
        <v>0</v>
      </c>
      <c r="BH28" s="190">
        <v>0</v>
      </c>
      <c r="BI28" s="154">
        <v>0</v>
      </c>
      <c r="BJ28" s="180">
        <v>0</v>
      </c>
      <c r="BK28" s="191">
        <v>0</v>
      </c>
      <c r="BL28" s="191">
        <v>0</v>
      </c>
      <c r="BM28" s="191">
        <v>0</v>
      </c>
      <c r="BN28" s="194">
        <v>1001</v>
      </c>
      <c r="BO28" s="194">
        <v>50</v>
      </c>
      <c r="BP28" s="192">
        <v>0</v>
      </c>
      <c r="BQ28" s="193">
        <v>0</v>
      </c>
      <c r="BR28" s="193">
        <v>0</v>
      </c>
      <c r="BS28" s="49"/>
      <c r="BT28" s="193">
        <v>0</v>
      </c>
      <c r="BU28" s="193">
        <v>0</v>
      </c>
      <c r="BV28" s="51"/>
      <c r="BW28" s="174">
        <v>0</v>
      </c>
      <c r="BX28" s="176">
        <v>0</v>
      </c>
      <c r="BY28" s="176">
        <v>0</v>
      </c>
      <c r="CA28" s="176">
        <v>0</v>
      </c>
      <c r="CB28" s="176">
        <v>0</v>
      </c>
      <c r="CD28" s="176">
        <v>0</v>
      </c>
      <c r="CE28" s="176">
        <v>0</v>
      </c>
      <c r="CF28" s="176">
        <v>0</v>
      </c>
      <c r="CG28" s="176">
        <v>0</v>
      </c>
    </row>
    <row r="29" spans="1:89">
      <c r="A29" s="424"/>
      <c r="B29" s="24">
        <v>43517</v>
      </c>
      <c r="C29" s="156">
        <v>58.5</v>
      </c>
      <c r="D29" s="195">
        <v>0.78800000000000003</v>
      </c>
      <c r="E29" s="170">
        <v>54.2</v>
      </c>
      <c r="F29" s="159">
        <v>68.5</v>
      </c>
      <c r="G29" s="159">
        <v>53.2</v>
      </c>
      <c r="H29" s="159">
        <v>0</v>
      </c>
      <c r="I29" s="159">
        <v>0</v>
      </c>
      <c r="J29" s="159">
        <v>0</v>
      </c>
      <c r="K29" s="159">
        <v>0</v>
      </c>
      <c r="L29" s="187">
        <v>0</v>
      </c>
      <c r="M29" s="187">
        <v>0</v>
      </c>
      <c r="N29" s="187">
        <v>0</v>
      </c>
      <c r="O29" s="187">
        <v>0</v>
      </c>
      <c r="P29" s="187">
        <v>0</v>
      </c>
      <c r="Q29" s="187">
        <v>0</v>
      </c>
      <c r="R29" s="188">
        <v>3720</v>
      </c>
      <c r="S29" s="162">
        <v>0</v>
      </c>
      <c r="T29" s="162">
        <v>0</v>
      </c>
      <c r="U29" s="163">
        <v>0</v>
      </c>
      <c r="V29" s="163">
        <v>0</v>
      </c>
      <c r="W29" s="159">
        <v>44</v>
      </c>
      <c r="X29" s="159">
        <v>0</v>
      </c>
      <c r="Y29" s="159">
        <v>48</v>
      </c>
      <c r="Z29" s="159">
        <v>0</v>
      </c>
      <c r="AA29" s="159">
        <v>60</v>
      </c>
      <c r="AB29" s="159">
        <v>0</v>
      </c>
      <c r="AC29" s="164">
        <v>5</v>
      </c>
      <c r="AD29" s="165">
        <f t="shared" si="0"/>
        <v>0</v>
      </c>
      <c r="AE29" s="159">
        <v>0</v>
      </c>
      <c r="AF29" s="166">
        <v>0</v>
      </c>
      <c r="AG29" s="167">
        <f t="shared" si="1"/>
        <v>155</v>
      </c>
      <c r="AH29" s="166">
        <v>0</v>
      </c>
      <c r="AI29" s="168">
        <f t="shared" si="2"/>
        <v>1</v>
      </c>
      <c r="AJ29" s="169">
        <v>0</v>
      </c>
      <c r="AK29" s="223">
        <v>0</v>
      </c>
      <c r="AL29" s="224">
        <v>0</v>
      </c>
      <c r="AM29" s="170">
        <f t="shared" si="3"/>
        <v>0</v>
      </c>
      <c r="AN29" s="223">
        <v>0</v>
      </c>
      <c r="AO29" s="225">
        <v>0</v>
      </c>
      <c r="AP29" s="171">
        <f t="shared" si="4"/>
        <v>0</v>
      </c>
      <c r="AQ29" s="200" t="str">
        <f t="shared" si="5"/>
        <v>no data</v>
      </c>
      <c r="AR29" s="197">
        <f t="shared" si="6"/>
        <v>0</v>
      </c>
      <c r="AS29" s="13"/>
      <c r="AT29" s="158">
        <v>0</v>
      </c>
      <c r="AU29" s="173">
        <v>0</v>
      </c>
      <c r="AV29" s="173">
        <v>0</v>
      </c>
      <c r="AW29" s="158">
        <v>0</v>
      </c>
      <c r="AX29" s="173">
        <v>0</v>
      </c>
      <c r="AY29" s="158">
        <v>0</v>
      </c>
      <c r="AZ29" s="158">
        <v>5</v>
      </c>
      <c r="BA29" s="4"/>
      <c r="BB29" s="174">
        <v>0</v>
      </c>
      <c r="BC29" s="174">
        <v>0</v>
      </c>
      <c r="BD29" s="174">
        <v>0</v>
      </c>
      <c r="BE29" s="174">
        <v>0</v>
      </c>
      <c r="BF29" s="174" t="str">
        <f t="shared" si="7"/>
        <v>no data</v>
      </c>
      <c r="BG29" s="176">
        <v>0</v>
      </c>
      <c r="BH29" s="190">
        <v>0</v>
      </c>
      <c r="BI29" s="154">
        <v>0</v>
      </c>
      <c r="BJ29" s="180">
        <v>0</v>
      </c>
      <c r="BK29" s="191">
        <v>0</v>
      </c>
      <c r="BL29" s="191">
        <v>0</v>
      </c>
      <c r="BM29" s="191">
        <v>0</v>
      </c>
      <c r="BN29" s="194">
        <v>1001.3</v>
      </c>
      <c r="BO29" s="180">
        <v>50.05</v>
      </c>
      <c r="BP29" s="192">
        <v>0</v>
      </c>
      <c r="BQ29" s="193">
        <v>0</v>
      </c>
      <c r="BR29" s="193">
        <v>0</v>
      </c>
      <c r="BS29" s="49"/>
      <c r="BT29" s="193">
        <v>0</v>
      </c>
      <c r="BU29" s="193">
        <v>0</v>
      </c>
      <c r="BV29" s="51"/>
      <c r="BW29" s="174">
        <v>0</v>
      </c>
      <c r="BX29" s="176">
        <v>0</v>
      </c>
      <c r="BY29" s="176">
        <v>0</v>
      </c>
      <c r="CA29" s="176">
        <v>0</v>
      </c>
      <c r="CB29" s="176">
        <v>0</v>
      </c>
      <c r="CD29" s="176">
        <v>0</v>
      </c>
      <c r="CE29" s="176">
        <v>0</v>
      </c>
      <c r="CF29" s="176">
        <v>0</v>
      </c>
      <c r="CG29" s="176">
        <v>0</v>
      </c>
      <c r="CK29">
        <v>4</v>
      </c>
    </row>
    <row r="30" spans="1:89">
      <c r="A30" s="424"/>
      <c r="B30" s="24">
        <v>43518</v>
      </c>
      <c r="C30" s="156">
        <v>59.9</v>
      </c>
      <c r="D30" s="195">
        <v>0.70599999999999996</v>
      </c>
      <c r="E30" s="170">
        <v>52</v>
      </c>
      <c r="F30" s="159">
        <v>74</v>
      </c>
      <c r="G30" s="159">
        <v>49</v>
      </c>
      <c r="H30" s="159">
        <v>0</v>
      </c>
      <c r="I30" s="159">
        <v>0</v>
      </c>
      <c r="J30" s="159">
        <v>0</v>
      </c>
      <c r="K30" s="159">
        <v>0</v>
      </c>
      <c r="L30" s="187">
        <v>0</v>
      </c>
      <c r="M30" s="187">
        <v>0</v>
      </c>
      <c r="N30" s="187">
        <v>0</v>
      </c>
      <c r="O30" s="187">
        <v>0</v>
      </c>
      <c r="P30" s="187">
        <v>0</v>
      </c>
      <c r="Q30" s="187">
        <v>0</v>
      </c>
      <c r="R30" s="188">
        <v>3716</v>
      </c>
      <c r="S30" s="162">
        <v>0</v>
      </c>
      <c r="T30" s="162">
        <v>0</v>
      </c>
      <c r="U30" s="163">
        <v>0</v>
      </c>
      <c r="V30" s="163">
        <v>0</v>
      </c>
      <c r="W30" s="159">
        <v>44</v>
      </c>
      <c r="X30" s="159">
        <v>0</v>
      </c>
      <c r="Y30" s="159">
        <v>48</v>
      </c>
      <c r="Z30" s="159">
        <v>0</v>
      </c>
      <c r="AA30" s="159">
        <v>60</v>
      </c>
      <c r="AB30" s="159">
        <v>0</v>
      </c>
      <c r="AC30" s="164">
        <v>4</v>
      </c>
      <c r="AD30" s="165">
        <f t="shared" si="0"/>
        <v>0</v>
      </c>
      <c r="AE30" s="159">
        <v>0</v>
      </c>
      <c r="AF30" s="166">
        <v>0</v>
      </c>
      <c r="AG30" s="167">
        <f t="shared" si="1"/>
        <v>154.83333333333334</v>
      </c>
      <c r="AH30" s="166">
        <v>0</v>
      </c>
      <c r="AI30" s="168">
        <f t="shared" si="2"/>
        <v>1</v>
      </c>
      <c r="AJ30" s="169">
        <v>0</v>
      </c>
      <c r="AK30" s="223">
        <v>0</v>
      </c>
      <c r="AL30" s="224">
        <v>0</v>
      </c>
      <c r="AM30" s="170">
        <f t="shared" si="3"/>
        <v>0</v>
      </c>
      <c r="AN30" s="223">
        <v>0</v>
      </c>
      <c r="AO30" s="225">
        <v>0</v>
      </c>
      <c r="AP30" s="171">
        <f t="shared" si="4"/>
        <v>0</v>
      </c>
      <c r="AQ30" s="200" t="str">
        <f t="shared" si="5"/>
        <v>no data</v>
      </c>
      <c r="AR30" s="197">
        <f t="shared" si="6"/>
        <v>0</v>
      </c>
      <c r="AS30" s="13"/>
      <c r="AT30" s="158">
        <v>0</v>
      </c>
      <c r="AU30" s="173">
        <v>0</v>
      </c>
      <c r="AV30" s="173">
        <v>0</v>
      </c>
      <c r="AW30" s="158">
        <v>0</v>
      </c>
      <c r="AX30" s="173">
        <v>0</v>
      </c>
      <c r="AY30" s="158">
        <v>0</v>
      </c>
      <c r="AZ30" s="158">
        <v>4</v>
      </c>
      <c r="BA30" s="4"/>
      <c r="BB30" s="174">
        <v>0</v>
      </c>
      <c r="BC30" s="174">
        <v>0</v>
      </c>
      <c r="BD30" s="174">
        <v>0</v>
      </c>
      <c r="BE30" s="174">
        <v>0</v>
      </c>
      <c r="BF30" s="174" t="str">
        <f t="shared" si="7"/>
        <v>no data</v>
      </c>
      <c r="BG30" s="176">
        <v>0</v>
      </c>
      <c r="BH30" s="190">
        <v>0</v>
      </c>
      <c r="BI30" s="154">
        <v>0</v>
      </c>
      <c r="BJ30" s="180">
        <v>0</v>
      </c>
      <c r="BK30" s="191">
        <v>0</v>
      </c>
      <c r="BL30" s="194">
        <v>0</v>
      </c>
      <c r="BM30" s="191">
        <v>0</v>
      </c>
      <c r="BN30" s="191">
        <v>1003.1</v>
      </c>
      <c r="BO30" s="180">
        <v>50.05</v>
      </c>
      <c r="BP30" s="192">
        <v>0</v>
      </c>
      <c r="BQ30" s="193">
        <v>0</v>
      </c>
      <c r="BR30" s="180">
        <v>0</v>
      </c>
      <c r="BS30" s="49"/>
      <c r="BT30" s="193">
        <v>0</v>
      </c>
      <c r="BU30" s="174">
        <v>0</v>
      </c>
      <c r="BV30" s="51"/>
      <c r="BW30" s="174">
        <v>0</v>
      </c>
      <c r="BX30" s="176">
        <v>0</v>
      </c>
      <c r="BY30" s="176">
        <v>0</v>
      </c>
      <c r="CA30" s="176">
        <v>0</v>
      </c>
      <c r="CB30" s="176">
        <v>0</v>
      </c>
      <c r="CD30" s="176">
        <v>0</v>
      </c>
      <c r="CE30" s="176">
        <v>0</v>
      </c>
      <c r="CF30" s="176">
        <v>0</v>
      </c>
      <c r="CG30" s="176">
        <v>0</v>
      </c>
      <c r="CK30">
        <v>4.0999999999999996</v>
      </c>
    </row>
    <row r="31" spans="1:89">
      <c r="A31" s="424"/>
      <c r="B31" s="24">
        <v>43519</v>
      </c>
      <c r="C31" s="156">
        <v>60.9</v>
      </c>
      <c r="D31" s="195">
        <v>0.60899999999999999</v>
      </c>
      <c r="E31" s="170">
        <v>50.2</v>
      </c>
      <c r="F31" s="159">
        <v>75</v>
      </c>
      <c r="G31" s="159">
        <v>49</v>
      </c>
      <c r="H31" s="159">
        <v>0</v>
      </c>
      <c r="I31" s="159">
        <v>0</v>
      </c>
      <c r="J31" s="159">
        <v>0</v>
      </c>
      <c r="K31" s="159">
        <v>0</v>
      </c>
      <c r="L31" s="186">
        <v>0</v>
      </c>
      <c r="M31" s="186">
        <v>0</v>
      </c>
      <c r="N31" s="186">
        <v>0</v>
      </c>
      <c r="O31" s="186">
        <v>0</v>
      </c>
      <c r="P31" s="186">
        <v>0</v>
      </c>
      <c r="Q31" s="186">
        <v>0</v>
      </c>
      <c r="R31" s="188">
        <v>3709</v>
      </c>
      <c r="S31" s="162">
        <v>0</v>
      </c>
      <c r="T31" s="162">
        <v>0</v>
      </c>
      <c r="U31" s="163">
        <v>0</v>
      </c>
      <c r="V31" s="163">
        <v>0</v>
      </c>
      <c r="W31" s="159">
        <v>44</v>
      </c>
      <c r="X31" s="159">
        <v>0</v>
      </c>
      <c r="Y31" s="159">
        <v>48</v>
      </c>
      <c r="Z31" s="159">
        <v>0</v>
      </c>
      <c r="AA31" s="159">
        <v>60</v>
      </c>
      <c r="AB31" s="159">
        <v>0</v>
      </c>
      <c r="AC31" s="164">
        <v>4</v>
      </c>
      <c r="AD31" s="165">
        <f t="shared" si="0"/>
        <v>0</v>
      </c>
      <c r="AE31" s="159">
        <v>0</v>
      </c>
      <c r="AF31" s="166">
        <v>0</v>
      </c>
      <c r="AG31" s="167">
        <f t="shared" si="1"/>
        <v>154.54166666666666</v>
      </c>
      <c r="AH31" s="166">
        <v>0</v>
      </c>
      <c r="AI31" s="168">
        <f t="shared" si="2"/>
        <v>1</v>
      </c>
      <c r="AJ31" s="169">
        <v>0</v>
      </c>
      <c r="AK31" s="223">
        <v>0</v>
      </c>
      <c r="AL31" s="224">
        <v>0</v>
      </c>
      <c r="AM31" s="170">
        <f t="shared" si="3"/>
        <v>0</v>
      </c>
      <c r="AN31" s="223">
        <v>0</v>
      </c>
      <c r="AO31" s="225">
        <v>0</v>
      </c>
      <c r="AP31" s="171">
        <f t="shared" si="4"/>
        <v>0</v>
      </c>
      <c r="AQ31" s="200" t="str">
        <f t="shared" si="5"/>
        <v>no data</v>
      </c>
      <c r="AR31" s="197">
        <f t="shared" si="6"/>
        <v>0</v>
      </c>
      <c r="AS31" s="13"/>
      <c r="AT31" s="158">
        <v>0</v>
      </c>
      <c r="AU31" s="173">
        <v>0</v>
      </c>
      <c r="AV31" s="173">
        <v>0</v>
      </c>
      <c r="AW31" s="158">
        <v>0</v>
      </c>
      <c r="AX31" s="173">
        <v>0</v>
      </c>
      <c r="AY31" s="158">
        <v>0</v>
      </c>
      <c r="AZ31" s="158">
        <v>4</v>
      </c>
      <c r="BA31" s="4"/>
      <c r="BB31" s="174">
        <v>0</v>
      </c>
      <c r="BC31" s="174">
        <v>0</v>
      </c>
      <c r="BD31" s="174">
        <v>0</v>
      </c>
      <c r="BE31" s="174">
        <v>0</v>
      </c>
      <c r="BF31" s="174" t="str">
        <f t="shared" si="7"/>
        <v>no data</v>
      </c>
      <c r="BG31" s="176">
        <v>0</v>
      </c>
      <c r="BH31" s="190">
        <v>0</v>
      </c>
      <c r="BI31" s="154">
        <v>0</v>
      </c>
      <c r="BJ31" s="180">
        <v>0</v>
      </c>
      <c r="BK31" s="191">
        <v>0</v>
      </c>
      <c r="BL31" s="191">
        <v>0</v>
      </c>
      <c r="BM31" s="191">
        <v>0</v>
      </c>
      <c r="BN31" s="191">
        <v>1000</v>
      </c>
      <c r="BO31" s="180">
        <v>50.05</v>
      </c>
      <c r="BP31" s="192">
        <v>0</v>
      </c>
      <c r="BQ31" s="193">
        <v>0</v>
      </c>
      <c r="BR31" s="180">
        <v>0</v>
      </c>
      <c r="BS31" s="49"/>
      <c r="BT31" s="193">
        <v>0</v>
      </c>
      <c r="BU31" s="174">
        <v>0</v>
      </c>
      <c r="BV31" s="51"/>
      <c r="BW31" s="174">
        <v>0</v>
      </c>
      <c r="BX31" s="176">
        <v>0</v>
      </c>
      <c r="BY31" s="176">
        <v>0</v>
      </c>
      <c r="CA31" s="176">
        <v>0</v>
      </c>
      <c r="CB31" s="176">
        <v>0</v>
      </c>
      <c r="CD31" s="176">
        <v>0</v>
      </c>
      <c r="CE31" s="176">
        <v>0</v>
      </c>
      <c r="CF31" s="176">
        <v>0</v>
      </c>
      <c r="CG31" s="176">
        <v>0</v>
      </c>
      <c r="CK31">
        <v>3</v>
      </c>
    </row>
    <row r="32" spans="1:89">
      <c r="A32" s="424"/>
      <c r="B32" s="24">
        <v>43520</v>
      </c>
      <c r="C32" s="170">
        <v>61.5</v>
      </c>
      <c r="D32" s="195">
        <v>0.67700000000000005</v>
      </c>
      <c r="E32" s="170">
        <v>50.05</v>
      </c>
      <c r="F32" s="158">
        <v>76</v>
      </c>
      <c r="G32" s="158">
        <v>51</v>
      </c>
      <c r="H32" s="159">
        <v>0</v>
      </c>
      <c r="I32" s="159">
        <v>0</v>
      </c>
      <c r="J32" s="159">
        <v>0</v>
      </c>
      <c r="K32" s="159">
        <v>0</v>
      </c>
      <c r="L32" s="186">
        <v>0</v>
      </c>
      <c r="M32" s="186">
        <v>0</v>
      </c>
      <c r="N32" s="186">
        <v>0</v>
      </c>
      <c r="O32" s="186">
        <v>0</v>
      </c>
      <c r="P32" s="186">
        <v>0</v>
      </c>
      <c r="Q32" s="186">
        <v>0</v>
      </c>
      <c r="R32" s="186">
        <v>3709</v>
      </c>
      <c r="S32" s="162">
        <v>0</v>
      </c>
      <c r="T32" s="162">
        <v>0</v>
      </c>
      <c r="U32" s="163">
        <v>0</v>
      </c>
      <c r="V32" s="163">
        <v>0</v>
      </c>
      <c r="W32" s="159">
        <v>44</v>
      </c>
      <c r="X32" s="159">
        <v>0</v>
      </c>
      <c r="Y32" s="159">
        <v>48</v>
      </c>
      <c r="Z32" s="159">
        <v>0</v>
      </c>
      <c r="AA32" s="159">
        <v>60</v>
      </c>
      <c r="AB32" s="159">
        <v>0</v>
      </c>
      <c r="AC32" s="164">
        <v>4</v>
      </c>
      <c r="AD32" s="165">
        <f t="shared" si="0"/>
        <v>0</v>
      </c>
      <c r="AE32" s="159">
        <v>0</v>
      </c>
      <c r="AF32" s="166">
        <v>0</v>
      </c>
      <c r="AG32" s="167">
        <f t="shared" si="1"/>
        <v>154.54166666666666</v>
      </c>
      <c r="AH32" s="166">
        <v>0</v>
      </c>
      <c r="AI32" s="168">
        <f t="shared" si="2"/>
        <v>1</v>
      </c>
      <c r="AJ32" s="169">
        <v>0</v>
      </c>
      <c r="AK32" s="223">
        <v>0</v>
      </c>
      <c r="AL32" s="224">
        <v>0</v>
      </c>
      <c r="AM32" s="170">
        <f t="shared" si="3"/>
        <v>0</v>
      </c>
      <c r="AN32" s="223">
        <v>0</v>
      </c>
      <c r="AO32" s="225">
        <v>0</v>
      </c>
      <c r="AP32" s="171">
        <f t="shared" si="4"/>
        <v>0</v>
      </c>
      <c r="AQ32" s="200" t="str">
        <f t="shared" si="5"/>
        <v>no data</v>
      </c>
      <c r="AR32" s="197">
        <f t="shared" si="6"/>
        <v>0</v>
      </c>
      <c r="AS32" s="13"/>
      <c r="AT32" s="158">
        <v>0</v>
      </c>
      <c r="AU32" s="173">
        <v>0</v>
      </c>
      <c r="AV32" s="158">
        <v>0</v>
      </c>
      <c r="AW32" s="158">
        <v>0</v>
      </c>
      <c r="AX32" s="173">
        <v>0</v>
      </c>
      <c r="AY32" s="158">
        <v>0</v>
      </c>
      <c r="AZ32" s="158">
        <v>4</v>
      </c>
      <c r="BA32" s="4"/>
      <c r="BB32" s="174">
        <v>0</v>
      </c>
      <c r="BC32" s="174">
        <v>0</v>
      </c>
      <c r="BD32" s="174">
        <v>0</v>
      </c>
      <c r="BE32" s="174">
        <v>0</v>
      </c>
      <c r="BF32" s="174" t="str">
        <f t="shared" si="7"/>
        <v>no data</v>
      </c>
      <c r="BG32" s="176">
        <v>0</v>
      </c>
      <c r="BH32" s="190">
        <v>0</v>
      </c>
      <c r="BI32" s="154">
        <v>0</v>
      </c>
      <c r="BJ32" s="180">
        <v>0</v>
      </c>
      <c r="BK32" s="191">
        <v>0</v>
      </c>
      <c r="BL32" s="191">
        <v>0</v>
      </c>
      <c r="BM32" s="191">
        <v>0</v>
      </c>
      <c r="BN32" s="191">
        <v>995</v>
      </c>
      <c r="BO32" s="191">
        <v>50.05</v>
      </c>
      <c r="BP32" s="192">
        <v>0</v>
      </c>
      <c r="BQ32" s="191">
        <v>0</v>
      </c>
      <c r="BR32" s="180">
        <v>0</v>
      </c>
      <c r="BS32" s="49"/>
      <c r="BT32" s="174">
        <v>0</v>
      </c>
      <c r="BU32" s="174">
        <v>0</v>
      </c>
      <c r="BV32" s="51"/>
      <c r="BW32" s="174">
        <v>0</v>
      </c>
      <c r="BX32" s="176">
        <v>0</v>
      </c>
      <c r="BY32" s="176">
        <v>0</v>
      </c>
      <c r="CA32" s="176">
        <v>0</v>
      </c>
      <c r="CB32" s="176">
        <v>0</v>
      </c>
      <c r="CD32" s="176">
        <v>0</v>
      </c>
      <c r="CE32" s="176">
        <v>0</v>
      </c>
      <c r="CF32" s="176">
        <v>0</v>
      </c>
      <c r="CG32" s="176">
        <v>0</v>
      </c>
      <c r="CK32">
        <v>3.9</v>
      </c>
    </row>
    <row r="33" spans="1:89">
      <c r="A33" s="425"/>
      <c r="B33" s="24">
        <v>43521</v>
      </c>
      <c r="C33" s="156">
        <v>60.7</v>
      </c>
      <c r="D33" s="195">
        <v>0.65500000000000003</v>
      </c>
      <c r="E33" s="170">
        <v>50.08</v>
      </c>
      <c r="F33" s="158">
        <v>73</v>
      </c>
      <c r="G33" s="158">
        <v>51</v>
      </c>
      <c r="H33" s="159">
        <v>0</v>
      </c>
      <c r="I33" s="159">
        <v>0</v>
      </c>
      <c r="J33" s="159">
        <v>0</v>
      </c>
      <c r="K33" s="159">
        <v>0</v>
      </c>
      <c r="L33" s="186">
        <v>0</v>
      </c>
      <c r="M33" s="186">
        <v>0</v>
      </c>
      <c r="N33" s="186">
        <v>0</v>
      </c>
      <c r="O33" s="186">
        <v>0</v>
      </c>
      <c r="P33" s="186">
        <v>0</v>
      </c>
      <c r="Q33" s="186">
        <v>0</v>
      </c>
      <c r="R33" s="186">
        <v>3710</v>
      </c>
      <c r="S33" s="162">
        <v>0</v>
      </c>
      <c r="T33" s="162">
        <v>0</v>
      </c>
      <c r="U33" s="163">
        <v>0</v>
      </c>
      <c r="V33" s="163">
        <v>0</v>
      </c>
      <c r="W33" s="159">
        <v>44</v>
      </c>
      <c r="X33" s="159">
        <v>0</v>
      </c>
      <c r="Y33" s="159">
        <v>48</v>
      </c>
      <c r="Z33" s="158">
        <v>0</v>
      </c>
      <c r="AA33" s="159">
        <v>60</v>
      </c>
      <c r="AB33" s="158">
        <v>0</v>
      </c>
      <c r="AC33" s="164">
        <v>5</v>
      </c>
      <c r="AD33" s="165">
        <f t="shared" si="0"/>
        <v>0</v>
      </c>
      <c r="AE33" s="158">
        <v>0</v>
      </c>
      <c r="AF33" s="166">
        <v>0</v>
      </c>
      <c r="AG33" s="167">
        <f t="shared" si="1"/>
        <v>154.58333333333334</v>
      </c>
      <c r="AH33" s="166">
        <v>0</v>
      </c>
      <c r="AI33" s="168">
        <f t="shared" si="2"/>
        <v>1</v>
      </c>
      <c r="AJ33" s="169">
        <v>0</v>
      </c>
      <c r="AK33" s="223">
        <v>0</v>
      </c>
      <c r="AL33" s="224">
        <v>0</v>
      </c>
      <c r="AM33" s="170">
        <f t="shared" si="3"/>
        <v>0</v>
      </c>
      <c r="AN33" s="223">
        <v>0</v>
      </c>
      <c r="AO33" s="225">
        <v>0</v>
      </c>
      <c r="AP33" s="171">
        <f t="shared" si="4"/>
        <v>0</v>
      </c>
      <c r="AQ33" s="200" t="str">
        <f t="shared" si="5"/>
        <v>no data</v>
      </c>
      <c r="AR33" s="197">
        <f t="shared" si="6"/>
        <v>0</v>
      </c>
      <c r="AS33" s="13"/>
      <c r="AT33" s="158">
        <v>0</v>
      </c>
      <c r="AU33" s="173">
        <v>0</v>
      </c>
      <c r="AV33" s="173">
        <v>0</v>
      </c>
      <c r="AW33" s="158">
        <v>0</v>
      </c>
      <c r="AX33" s="173">
        <v>0</v>
      </c>
      <c r="AY33" s="158">
        <v>0</v>
      </c>
      <c r="AZ33" s="158">
        <v>5</v>
      </c>
      <c r="BA33" s="4"/>
      <c r="BB33" s="174">
        <v>0</v>
      </c>
      <c r="BC33" s="174">
        <v>0</v>
      </c>
      <c r="BD33" s="174">
        <v>0</v>
      </c>
      <c r="BE33" s="174">
        <v>0</v>
      </c>
      <c r="BF33" s="174" t="str">
        <f t="shared" si="7"/>
        <v>no data</v>
      </c>
      <c r="BG33" s="176">
        <v>0</v>
      </c>
      <c r="BH33" s="190">
        <v>0</v>
      </c>
      <c r="BI33" s="154">
        <v>0</v>
      </c>
      <c r="BJ33" s="180">
        <v>0</v>
      </c>
      <c r="BK33" s="191">
        <v>0</v>
      </c>
      <c r="BL33" s="191">
        <v>0</v>
      </c>
      <c r="BM33" s="191">
        <v>0</v>
      </c>
      <c r="BN33" s="178">
        <v>995</v>
      </c>
      <c r="BO33" s="191">
        <v>50.05</v>
      </c>
      <c r="BP33" s="192">
        <v>0</v>
      </c>
      <c r="BQ33" s="191">
        <v>0</v>
      </c>
      <c r="BR33" s="180">
        <v>0</v>
      </c>
      <c r="BS33" s="49"/>
      <c r="BT33" s="174">
        <v>0</v>
      </c>
      <c r="BU33" s="174">
        <v>0</v>
      </c>
      <c r="BV33" s="51"/>
      <c r="BW33" s="174">
        <v>0</v>
      </c>
      <c r="BX33" s="176">
        <v>0</v>
      </c>
      <c r="BY33" s="176">
        <v>0</v>
      </c>
      <c r="CA33" s="176">
        <v>0</v>
      </c>
      <c r="CB33" s="176">
        <v>0</v>
      </c>
      <c r="CD33" s="176">
        <v>0</v>
      </c>
      <c r="CE33" s="176">
        <v>0</v>
      </c>
      <c r="CF33" s="176">
        <v>0</v>
      </c>
      <c r="CG33" s="176">
        <v>0</v>
      </c>
      <c r="CK33">
        <v>4.0999999999999996</v>
      </c>
    </row>
    <row r="34" spans="1:89" ht="12.75" customHeight="1">
      <c r="A34" s="423" t="s">
        <v>136</v>
      </c>
      <c r="B34" s="24">
        <v>43522</v>
      </c>
      <c r="C34" s="25">
        <v>56.6</v>
      </c>
      <c r="D34" s="26">
        <v>0.71</v>
      </c>
      <c r="E34" s="38">
        <v>50</v>
      </c>
      <c r="F34" s="27">
        <v>66</v>
      </c>
      <c r="G34" s="27">
        <v>46</v>
      </c>
      <c r="H34" s="28">
        <v>0</v>
      </c>
      <c r="I34" s="28">
        <v>0</v>
      </c>
      <c r="J34" s="28">
        <v>0</v>
      </c>
      <c r="K34" s="28"/>
      <c r="L34" s="29">
        <v>0</v>
      </c>
      <c r="M34" s="29">
        <v>0</v>
      </c>
      <c r="N34" s="29">
        <v>0</v>
      </c>
      <c r="O34" s="29">
        <v>0</v>
      </c>
      <c r="P34" s="29">
        <v>0</v>
      </c>
      <c r="Q34" s="29">
        <v>0</v>
      </c>
      <c r="R34" s="29">
        <v>3720</v>
      </c>
      <c r="S34" s="30">
        <v>0</v>
      </c>
      <c r="T34" s="30">
        <v>0</v>
      </c>
      <c r="U34" s="31">
        <v>0</v>
      </c>
      <c r="V34" s="31">
        <v>0</v>
      </c>
      <c r="W34" s="28">
        <v>44</v>
      </c>
      <c r="X34" s="28">
        <v>0</v>
      </c>
      <c r="Y34" s="28">
        <v>48</v>
      </c>
      <c r="Z34" s="28">
        <v>0</v>
      </c>
      <c r="AA34" s="28">
        <v>60</v>
      </c>
      <c r="AB34" s="27">
        <v>0</v>
      </c>
      <c r="AC34" s="32">
        <v>6</v>
      </c>
      <c r="AD34" s="33">
        <f t="shared" si="0"/>
        <v>0</v>
      </c>
      <c r="AE34" s="27">
        <v>0</v>
      </c>
      <c r="AF34" s="34">
        <v>0</v>
      </c>
      <c r="AG34" s="35">
        <f t="shared" si="1"/>
        <v>155</v>
      </c>
      <c r="AH34" s="34">
        <v>0</v>
      </c>
      <c r="AI34" s="36">
        <f t="shared" si="2"/>
        <v>1</v>
      </c>
      <c r="AJ34" s="37">
        <v>0</v>
      </c>
      <c r="AK34" s="215">
        <v>0</v>
      </c>
      <c r="AL34" s="219">
        <v>0</v>
      </c>
      <c r="AM34" s="38">
        <f t="shared" si="3"/>
        <v>0</v>
      </c>
      <c r="AN34" s="215">
        <v>0</v>
      </c>
      <c r="AO34" s="212">
        <v>0</v>
      </c>
      <c r="AP34" s="39">
        <f t="shared" si="4"/>
        <v>0</v>
      </c>
      <c r="AQ34" s="199" t="str">
        <f t="shared" si="5"/>
        <v>no data</v>
      </c>
      <c r="AR34" s="196">
        <f t="shared" si="6"/>
        <v>0</v>
      </c>
      <c r="AS34" s="13"/>
      <c r="AT34" s="27">
        <v>0</v>
      </c>
      <c r="AU34" s="40">
        <v>0</v>
      </c>
      <c r="AV34" s="40">
        <v>0</v>
      </c>
      <c r="AW34" s="27">
        <v>0</v>
      </c>
      <c r="AX34" s="40">
        <v>0</v>
      </c>
      <c r="AY34" s="27">
        <v>0</v>
      </c>
      <c r="AZ34" s="27">
        <v>6</v>
      </c>
      <c r="BA34" s="4"/>
      <c r="BB34" s="41">
        <v>0</v>
      </c>
      <c r="BC34" s="41">
        <v>0</v>
      </c>
      <c r="BD34" s="41">
        <v>0</v>
      </c>
      <c r="BE34" s="41">
        <v>0</v>
      </c>
      <c r="BF34" s="41" t="str">
        <f t="shared" si="7"/>
        <v>no data</v>
      </c>
      <c r="BG34" s="77">
        <v>0</v>
      </c>
      <c r="BH34" s="43">
        <v>0</v>
      </c>
      <c r="BI34" s="44">
        <v>0</v>
      </c>
      <c r="BJ34" s="45">
        <v>0</v>
      </c>
      <c r="BK34" s="46">
        <v>0</v>
      </c>
      <c r="BL34" s="45">
        <v>0</v>
      </c>
      <c r="BM34" s="45">
        <v>0</v>
      </c>
      <c r="BN34" s="47">
        <v>995.5</v>
      </c>
      <c r="BO34" s="45">
        <v>50.04</v>
      </c>
      <c r="BP34" s="48">
        <v>0</v>
      </c>
      <c r="BQ34" s="46">
        <v>0</v>
      </c>
      <c r="BR34" s="45">
        <v>0</v>
      </c>
      <c r="BS34" s="49"/>
      <c r="BT34" s="41">
        <v>0</v>
      </c>
      <c r="BU34" s="41">
        <v>0</v>
      </c>
      <c r="BV34" s="51"/>
      <c r="BW34" s="41">
        <v>0</v>
      </c>
      <c r="BX34" s="42">
        <v>0</v>
      </c>
      <c r="BY34" s="42">
        <v>0</v>
      </c>
      <c r="CA34" s="42">
        <v>0</v>
      </c>
      <c r="CB34" s="42">
        <v>0</v>
      </c>
      <c r="CD34" s="42">
        <v>0</v>
      </c>
      <c r="CE34" s="42">
        <v>0</v>
      </c>
      <c r="CF34" s="42">
        <v>0</v>
      </c>
      <c r="CG34" s="42">
        <v>0</v>
      </c>
      <c r="CK34">
        <v>4.2</v>
      </c>
    </row>
    <row r="35" spans="1:89">
      <c r="A35" s="424"/>
      <c r="B35" s="24">
        <v>43523</v>
      </c>
      <c r="C35" s="25">
        <v>57.96</v>
      </c>
      <c r="D35" s="26">
        <v>0.66200000000000003</v>
      </c>
      <c r="E35" s="38">
        <v>49.72</v>
      </c>
      <c r="F35" s="27">
        <v>69</v>
      </c>
      <c r="G35" s="27">
        <v>49.26</v>
      </c>
      <c r="H35" s="28">
        <v>0</v>
      </c>
      <c r="I35" s="28">
        <v>0</v>
      </c>
      <c r="J35" s="28">
        <v>0</v>
      </c>
      <c r="K35" s="28">
        <v>0</v>
      </c>
      <c r="L35" s="29">
        <v>0</v>
      </c>
      <c r="M35" s="29">
        <v>0</v>
      </c>
      <c r="N35" s="29">
        <v>0</v>
      </c>
      <c r="O35" s="29">
        <v>0</v>
      </c>
      <c r="P35" s="29">
        <v>0</v>
      </c>
      <c r="Q35" s="29">
        <v>0</v>
      </c>
      <c r="R35" s="29">
        <v>3720</v>
      </c>
      <c r="S35" s="30">
        <v>0</v>
      </c>
      <c r="T35" s="30">
        <v>0</v>
      </c>
      <c r="U35" s="31">
        <v>0</v>
      </c>
      <c r="V35" s="31">
        <v>0</v>
      </c>
      <c r="W35" s="28">
        <v>44</v>
      </c>
      <c r="X35" s="28">
        <v>0</v>
      </c>
      <c r="Y35" s="28">
        <v>48</v>
      </c>
      <c r="Z35" s="28">
        <v>0</v>
      </c>
      <c r="AA35" s="28">
        <v>60</v>
      </c>
      <c r="AB35" s="27">
        <v>0</v>
      </c>
      <c r="AC35" s="32">
        <v>6</v>
      </c>
      <c r="AD35" s="33">
        <f t="shared" si="0"/>
        <v>0</v>
      </c>
      <c r="AE35" s="27">
        <v>0</v>
      </c>
      <c r="AF35" s="34">
        <v>0</v>
      </c>
      <c r="AG35" s="35">
        <f t="shared" si="1"/>
        <v>155</v>
      </c>
      <c r="AH35" s="34">
        <v>0</v>
      </c>
      <c r="AI35" s="36">
        <f t="shared" si="2"/>
        <v>1</v>
      </c>
      <c r="AJ35" s="37">
        <v>0</v>
      </c>
      <c r="AK35" s="215">
        <v>0</v>
      </c>
      <c r="AL35" s="221">
        <v>0</v>
      </c>
      <c r="AM35" s="38">
        <f t="shared" si="3"/>
        <v>0</v>
      </c>
      <c r="AN35" s="215">
        <v>0</v>
      </c>
      <c r="AO35" s="212">
        <v>0</v>
      </c>
      <c r="AP35" s="39">
        <f t="shared" si="4"/>
        <v>0</v>
      </c>
      <c r="AQ35" s="199" t="str">
        <f t="shared" si="5"/>
        <v>no data</v>
      </c>
      <c r="AR35" s="196">
        <f t="shared" si="6"/>
        <v>0</v>
      </c>
      <c r="AS35" s="13"/>
      <c r="AT35" s="27">
        <v>0</v>
      </c>
      <c r="AU35" s="40">
        <v>0</v>
      </c>
      <c r="AV35" s="40">
        <v>0</v>
      </c>
      <c r="AW35" s="27">
        <v>0</v>
      </c>
      <c r="AX35" s="40">
        <v>0</v>
      </c>
      <c r="AY35" s="27">
        <v>0</v>
      </c>
      <c r="AZ35" s="27">
        <v>6</v>
      </c>
      <c r="BA35" s="4"/>
      <c r="BB35" s="41">
        <v>0</v>
      </c>
      <c r="BC35" s="41">
        <v>0</v>
      </c>
      <c r="BD35" s="41">
        <v>0</v>
      </c>
      <c r="BE35" s="41">
        <v>0</v>
      </c>
      <c r="BF35" s="41" t="str">
        <f t="shared" si="7"/>
        <v>no data</v>
      </c>
      <c r="BG35" s="77">
        <v>0</v>
      </c>
      <c r="BH35" s="43">
        <v>0</v>
      </c>
      <c r="BI35" s="44">
        <v>0</v>
      </c>
      <c r="BJ35" s="45">
        <v>0</v>
      </c>
      <c r="BK35" s="45">
        <v>0</v>
      </c>
      <c r="BL35" s="46">
        <v>0</v>
      </c>
      <c r="BM35" s="45">
        <v>0</v>
      </c>
      <c r="BN35" s="47">
        <v>995</v>
      </c>
      <c r="BO35" s="45">
        <v>50.05</v>
      </c>
      <c r="BP35" s="48">
        <v>0</v>
      </c>
      <c r="BQ35" s="52">
        <v>0</v>
      </c>
      <c r="BR35" s="45">
        <v>0</v>
      </c>
      <c r="BS35" s="49"/>
      <c r="BT35" s="41">
        <v>0</v>
      </c>
      <c r="BU35" s="41">
        <v>0</v>
      </c>
      <c r="BV35" s="51"/>
      <c r="BW35" s="41">
        <v>0</v>
      </c>
      <c r="BX35" s="42">
        <v>0</v>
      </c>
      <c r="BY35" s="42">
        <v>0</v>
      </c>
      <c r="CA35" s="42">
        <v>0</v>
      </c>
      <c r="CB35" s="42">
        <v>0</v>
      </c>
      <c r="CD35" s="42">
        <v>0</v>
      </c>
      <c r="CE35" s="42">
        <v>0</v>
      </c>
      <c r="CF35" s="42">
        <v>0</v>
      </c>
      <c r="CG35" s="42">
        <v>0</v>
      </c>
      <c r="CK35">
        <v>4.2</v>
      </c>
    </row>
    <row r="36" spans="1:89">
      <c r="A36" s="424"/>
      <c r="B36" s="24">
        <v>43524</v>
      </c>
      <c r="C36" s="25">
        <v>60</v>
      </c>
      <c r="D36" s="26">
        <v>0.65100000000000002</v>
      </c>
      <c r="E36" s="38">
        <v>51</v>
      </c>
      <c r="F36" s="27">
        <v>70</v>
      </c>
      <c r="G36" s="27">
        <v>50</v>
      </c>
      <c r="H36" s="28">
        <v>0</v>
      </c>
      <c r="I36" s="28">
        <v>0</v>
      </c>
      <c r="J36" s="28">
        <v>0</v>
      </c>
      <c r="K36" s="28">
        <v>0</v>
      </c>
      <c r="L36" s="29">
        <v>0</v>
      </c>
      <c r="M36" s="29">
        <v>0</v>
      </c>
      <c r="N36" s="29">
        <v>0</v>
      </c>
      <c r="O36" s="29">
        <v>0</v>
      </c>
      <c r="P36" s="29">
        <v>0</v>
      </c>
      <c r="Q36" s="29">
        <v>0</v>
      </c>
      <c r="R36" s="29">
        <v>3716</v>
      </c>
      <c r="S36" s="30">
        <v>0</v>
      </c>
      <c r="T36" s="30">
        <v>0</v>
      </c>
      <c r="U36" s="31">
        <v>0</v>
      </c>
      <c r="V36" s="31">
        <v>0</v>
      </c>
      <c r="W36" s="28">
        <v>44</v>
      </c>
      <c r="X36" s="28">
        <v>0</v>
      </c>
      <c r="Y36" s="28">
        <v>48</v>
      </c>
      <c r="Z36" s="28">
        <v>0</v>
      </c>
      <c r="AA36" s="28">
        <v>60</v>
      </c>
      <c r="AB36" s="27">
        <v>0</v>
      </c>
      <c r="AC36" s="32">
        <v>5</v>
      </c>
      <c r="AD36" s="33">
        <f t="shared" si="0"/>
        <v>0</v>
      </c>
      <c r="AE36" s="27">
        <v>0</v>
      </c>
      <c r="AF36" s="34">
        <v>0</v>
      </c>
      <c r="AG36" s="35">
        <f t="shared" si="1"/>
        <v>154.83333333333334</v>
      </c>
      <c r="AH36" s="34">
        <v>0</v>
      </c>
      <c r="AI36" s="36">
        <f t="shared" si="2"/>
        <v>1</v>
      </c>
      <c r="AJ36" s="37">
        <v>0</v>
      </c>
      <c r="AK36" s="215">
        <v>0</v>
      </c>
      <c r="AL36" s="221">
        <v>0</v>
      </c>
      <c r="AM36" s="38">
        <f t="shared" si="3"/>
        <v>0</v>
      </c>
      <c r="AN36" s="215">
        <v>0</v>
      </c>
      <c r="AO36" s="212">
        <v>0</v>
      </c>
      <c r="AP36" s="39">
        <f t="shared" si="4"/>
        <v>0</v>
      </c>
      <c r="AQ36" s="199" t="str">
        <f t="shared" si="5"/>
        <v>no data</v>
      </c>
      <c r="AR36" s="196">
        <f t="shared" si="6"/>
        <v>0</v>
      </c>
      <c r="AS36" s="13"/>
      <c r="AT36" s="27">
        <v>0</v>
      </c>
      <c r="AU36" s="40">
        <v>0</v>
      </c>
      <c r="AV36" s="40">
        <v>0</v>
      </c>
      <c r="AW36" s="27">
        <v>0</v>
      </c>
      <c r="AX36" s="40">
        <v>0</v>
      </c>
      <c r="AY36" s="27">
        <v>0</v>
      </c>
      <c r="AZ36" s="27">
        <v>5</v>
      </c>
      <c r="BA36" s="4"/>
      <c r="BB36" s="41">
        <v>0</v>
      </c>
      <c r="BC36" s="41">
        <v>0</v>
      </c>
      <c r="BD36" s="41">
        <v>0</v>
      </c>
      <c r="BE36" s="41">
        <v>0</v>
      </c>
      <c r="BF36" s="41" t="str">
        <f t="shared" si="7"/>
        <v>no data</v>
      </c>
      <c r="BG36" s="77">
        <v>0</v>
      </c>
      <c r="BH36" s="43">
        <v>0</v>
      </c>
      <c r="BI36" s="44">
        <v>0</v>
      </c>
      <c r="BJ36" s="45">
        <v>0</v>
      </c>
      <c r="BK36" s="46">
        <v>0</v>
      </c>
      <c r="BL36" s="45">
        <v>0</v>
      </c>
      <c r="BM36" s="45">
        <v>0</v>
      </c>
      <c r="BN36" s="47">
        <v>999.2</v>
      </c>
      <c r="BO36" s="45">
        <v>50</v>
      </c>
      <c r="BP36" s="48">
        <v>0</v>
      </c>
      <c r="BQ36" s="46">
        <v>0</v>
      </c>
      <c r="BR36" s="45">
        <v>0</v>
      </c>
      <c r="BS36" s="49"/>
      <c r="BT36" s="41">
        <v>0</v>
      </c>
      <c r="BU36" s="41">
        <v>0</v>
      </c>
      <c r="BV36" s="51"/>
      <c r="BW36" s="41">
        <v>0</v>
      </c>
      <c r="BX36" s="42">
        <v>0</v>
      </c>
      <c r="BY36" s="42">
        <v>0</v>
      </c>
      <c r="CA36" s="42">
        <v>0</v>
      </c>
      <c r="CB36" s="42">
        <v>0</v>
      </c>
      <c r="CD36" s="42">
        <v>0</v>
      </c>
      <c r="CE36" s="42">
        <v>0</v>
      </c>
      <c r="CF36" s="42">
        <v>0</v>
      </c>
      <c r="CG36" s="42">
        <v>0</v>
      </c>
      <c r="CK36">
        <v>2.9</v>
      </c>
    </row>
    <row r="37" spans="1:89">
      <c r="A37" s="424"/>
      <c r="B37" s="24">
        <v>43525</v>
      </c>
      <c r="C37" s="25"/>
      <c r="D37" s="26"/>
      <c r="E37" s="38"/>
      <c r="F37" s="27"/>
      <c r="G37" s="27"/>
      <c r="H37" s="28"/>
      <c r="I37" s="28"/>
      <c r="J37" s="28"/>
      <c r="K37" s="28"/>
      <c r="L37" s="29"/>
      <c r="M37" s="29"/>
      <c r="N37" s="29"/>
      <c r="O37" s="29"/>
      <c r="P37" s="29"/>
      <c r="Q37" s="29"/>
      <c r="R37" s="29"/>
      <c r="S37" s="30"/>
      <c r="T37" s="30"/>
      <c r="U37" s="31"/>
      <c r="V37" s="31"/>
      <c r="W37" s="28"/>
      <c r="X37" s="28"/>
      <c r="Y37" s="28"/>
      <c r="Z37" s="28"/>
      <c r="AA37" s="28"/>
      <c r="AB37" s="27"/>
      <c r="AC37" s="32"/>
      <c r="AD37" s="33">
        <f t="shared" si="0"/>
        <v>0</v>
      </c>
      <c r="AE37" s="27"/>
      <c r="AF37" s="34"/>
      <c r="AG37" s="35"/>
      <c r="AH37" s="34"/>
      <c r="AI37" s="36" t="e">
        <f t="shared" si="2"/>
        <v>#DIV/0!</v>
      </c>
      <c r="AJ37" s="37"/>
      <c r="AK37" s="44"/>
      <c r="AL37" s="38"/>
      <c r="AM37" s="38">
        <f t="shared" si="3"/>
        <v>0</v>
      </c>
      <c r="AN37" s="44"/>
      <c r="AO37" s="27"/>
      <c r="AP37" s="39">
        <f t="shared" si="4"/>
        <v>0</v>
      </c>
      <c r="AQ37" s="199" t="str">
        <f t="shared" si="5"/>
        <v>no data</v>
      </c>
      <c r="AR37" s="196">
        <f t="shared" si="6"/>
        <v>0</v>
      </c>
      <c r="AS37" s="13"/>
      <c r="AT37" s="27"/>
      <c r="AU37" s="40"/>
      <c r="AV37" s="40"/>
      <c r="AW37" s="27"/>
      <c r="AX37" s="40"/>
      <c r="AY37" s="27"/>
      <c r="AZ37" s="27"/>
      <c r="BA37" s="4"/>
      <c r="BB37" s="41"/>
      <c r="BC37" s="41"/>
      <c r="BD37" s="41"/>
      <c r="BE37" s="41"/>
      <c r="BF37" s="41" t="str">
        <f t="shared" si="7"/>
        <v>no data</v>
      </c>
      <c r="BG37" s="77">
        <f>BD37/24</f>
        <v>0</v>
      </c>
      <c r="BH37" s="43"/>
      <c r="BI37" s="44"/>
      <c r="BJ37" s="45"/>
      <c r="BK37" s="46"/>
      <c r="BL37" s="45"/>
      <c r="BM37" s="45"/>
      <c r="BN37" s="47"/>
      <c r="BO37" s="45"/>
      <c r="BP37" s="53"/>
      <c r="BQ37" s="45"/>
      <c r="BR37" s="45"/>
      <c r="BS37" s="49">
        <f>BR37-BQ37</f>
        <v>0</v>
      </c>
      <c r="BT37" s="41"/>
      <c r="BU37" s="41"/>
      <c r="BV37" s="51">
        <f>BU37-BT37</f>
        <v>0</v>
      </c>
      <c r="BW37" s="41">
        <f>BH37+BI37</f>
        <v>0</v>
      </c>
      <c r="BX37" s="42"/>
      <c r="BY37" s="42"/>
      <c r="CA37" s="42"/>
      <c r="CB37" s="42"/>
      <c r="CD37" s="42"/>
      <c r="CE37" s="42"/>
      <c r="CF37" s="42"/>
      <c r="CG37" s="42"/>
      <c r="CK37">
        <f>AVERAGE(CK29:CK36)</f>
        <v>3.8</v>
      </c>
    </row>
    <row r="38" spans="1:89">
      <c r="A38" s="424"/>
      <c r="B38" s="24">
        <v>43526</v>
      </c>
      <c r="C38" s="25"/>
      <c r="D38" s="26"/>
      <c r="E38" s="38"/>
      <c r="F38" s="27"/>
      <c r="G38" s="27"/>
      <c r="H38" s="28"/>
      <c r="I38" s="28"/>
      <c r="J38" s="28"/>
      <c r="K38" s="28"/>
      <c r="L38" s="29"/>
      <c r="M38" s="29"/>
      <c r="N38" s="29"/>
      <c r="O38" s="29"/>
      <c r="P38" s="29"/>
      <c r="Q38" s="29"/>
      <c r="R38" s="29"/>
      <c r="S38" s="30"/>
      <c r="T38" s="30"/>
      <c r="U38" s="31"/>
      <c r="V38" s="31"/>
      <c r="W38" s="28"/>
      <c r="X38" s="28"/>
      <c r="Y38" s="28"/>
      <c r="Z38" s="28"/>
      <c r="AA38" s="28"/>
      <c r="AB38" s="27"/>
      <c r="AC38" s="32"/>
      <c r="AD38" s="33">
        <f t="shared" si="0"/>
        <v>0</v>
      </c>
      <c r="AE38" s="27"/>
      <c r="AF38" s="34"/>
      <c r="AG38" s="35"/>
      <c r="AH38" s="34"/>
      <c r="AI38" s="36" t="e">
        <f t="shared" si="2"/>
        <v>#DIV/0!</v>
      </c>
      <c r="AJ38" s="37"/>
      <c r="AK38" s="44"/>
      <c r="AL38" s="38"/>
      <c r="AM38" s="38">
        <f t="shared" si="3"/>
        <v>0</v>
      </c>
      <c r="AN38" s="44"/>
      <c r="AO38" s="27"/>
      <c r="AP38" s="39">
        <f t="shared" si="4"/>
        <v>0</v>
      </c>
      <c r="AQ38" s="199" t="str">
        <f t="shared" si="5"/>
        <v>no data</v>
      </c>
      <c r="AR38" s="196">
        <f t="shared" si="6"/>
        <v>0</v>
      </c>
      <c r="AS38" s="13"/>
      <c r="AT38" s="27"/>
      <c r="AU38" s="40"/>
      <c r="AV38" s="40"/>
      <c r="AW38" s="27"/>
      <c r="AX38" s="40"/>
      <c r="AY38" s="27"/>
      <c r="AZ38" s="27"/>
      <c r="BA38" s="4"/>
      <c r="BB38" s="41"/>
      <c r="BC38" s="41"/>
      <c r="BD38" s="41"/>
      <c r="BE38" s="41">
        <f>BC38-BB38</f>
        <v>0</v>
      </c>
      <c r="BF38" s="41" t="str">
        <f t="shared" si="7"/>
        <v>no data</v>
      </c>
      <c r="BG38" s="77">
        <f>BD38/24</f>
        <v>0</v>
      </c>
      <c r="BH38" s="43"/>
      <c r="BI38" s="44"/>
      <c r="BJ38" s="45"/>
      <c r="BK38" s="46"/>
      <c r="BL38" s="47"/>
      <c r="BM38" s="47"/>
      <c r="BN38" s="47"/>
      <c r="BO38" s="45"/>
      <c r="BP38" s="48"/>
      <c r="BQ38" s="42"/>
      <c r="BR38" s="42"/>
      <c r="BS38" s="49">
        <f>BR38-BQ38</f>
        <v>0</v>
      </c>
      <c r="BT38" s="41"/>
      <c r="BU38" s="41"/>
      <c r="BV38" s="51">
        <f>BU38-BT38</f>
        <v>0</v>
      </c>
      <c r="BW38" s="41">
        <f>BH38+BI38</f>
        <v>0</v>
      </c>
      <c r="BX38" s="42"/>
      <c r="BY38" s="42"/>
      <c r="CA38" s="42"/>
      <c r="CB38" s="42"/>
      <c r="CD38" s="42"/>
      <c r="CE38" s="42"/>
      <c r="CF38" s="42"/>
      <c r="CG38" s="42"/>
    </row>
    <row r="39" spans="1:89">
      <c r="A39" s="424"/>
      <c r="B39" s="24">
        <v>43527</v>
      </c>
      <c r="C39" s="25"/>
      <c r="D39" s="26"/>
      <c r="E39" s="38"/>
      <c r="F39" s="27"/>
      <c r="G39" s="27"/>
      <c r="H39" s="28"/>
      <c r="I39" s="28"/>
      <c r="J39" s="28"/>
      <c r="K39" s="28"/>
      <c r="L39" s="29"/>
      <c r="M39" s="29"/>
      <c r="N39" s="29"/>
      <c r="O39" s="29"/>
      <c r="P39" s="29"/>
      <c r="Q39" s="29"/>
      <c r="R39" s="29"/>
      <c r="S39" s="30"/>
      <c r="T39" s="30"/>
      <c r="U39" s="31"/>
      <c r="V39" s="31"/>
      <c r="W39" s="28"/>
      <c r="X39" s="28"/>
      <c r="Y39" s="28"/>
      <c r="Z39" s="28"/>
      <c r="AA39" s="28"/>
      <c r="AB39" s="27"/>
      <c r="AC39" s="32"/>
      <c r="AD39" s="33">
        <f t="shared" si="0"/>
        <v>0</v>
      </c>
      <c r="AE39" s="27"/>
      <c r="AF39" s="34"/>
      <c r="AG39" s="35"/>
      <c r="AH39" s="34"/>
      <c r="AI39" s="36" t="e">
        <f t="shared" si="2"/>
        <v>#DIV/0!</v>
      </c>
      <c r="AJ39" s="37"/>
      <c r="AK39" s="44"/>
      <c r="AL39" s="38"/>
      <c r="AM39" s="38">
        <f t="shared" si="3"/>
        <v>0</v>
      </c>
      <c r="AN39" s="44"/>
      <c r="AO39" s="27"/>
      <c r="AP39" s="39">
        <f t="shared" si="4"/>
        <v>0</v>
      </c>
      <c r="AQ39" s="199" t="str">
        <f t="shared" si="5"/>
        <v>no data</v>
      </c>
      <c r="AR39" s="196">
        <f t="shared" si="6"/>
        <v>0</v>
      </c>
      <c r="AS39" s="13"/>
      <c r="AT39" s="27"/>
      <c r="AU39" s="40"/>
      <c r="AV39" s="40"/>
      <c r="AW39" s="27"/>
      <c r="AX39" s="40"/>
      <c r="AY39" s="27"/>
      <c r="AZ39" s="27"/>
      <c r="BA39" s="4"/>
      <c r="BB39" s="41"/>
      <c r="BC39" s="41"/>
      <c r="BD39" s="41"/>
      <c r="BE39" s="41">
        <f>BC39-BB39</f>
        <v>0</v>
      </c>
      <c r="BF39" s="41" t="str">
        <f t="shared" si="7"/>
        <v>no data</v>
      </c>
      <c r="BG39" s="77">
        <f>BD39/24</f>
        <v>0</v>
      </c>
      <c r="BH39" s="43"/>
      <c r="BI39" s="44"/>
      <c r="BJ39" s="45"/>
      <c r="BK39" s="46"/>
      <c r="BL39" s="47"/>
      <c r="BM39" s="47"/>
      <c r="BN39" s="47"/>
      <c r="BO39" s="45"/>
      <c r="BP39" s="48"/>
      <c r="BQ39" s="42"/>
      <c r="BR39" s="42"/>
      <c r="BS39" s="49">
        <f>BR39-BQ39</f>
        <v>0</v>
      </c>
      <c r="BT39" s="41"/>
      <c r="BU39" s="41"/>
      <c r="BV39" s="51">
        <f>BU39-BT39</f>
        <v>0</v>
      </c>
      <c r="BW39" s="41">
        <f>BH39+BI39</f>
        <v>0</v>
      </c>
      <c r="BX39" s="41"/>
      <c r="BY39" s="41"/>
      <c r="CA39" s="41"/>
      <c r="CB39" s="41"/>
      <c r="CD39" s="41"/>
      <c r="CE39" s="41"/>
      <c r="CF39" s="41"/>
      <c r="CG39" s="41"/>
    </row>
    <row r="40" spans="1:89">
      <c r="A40" s="425"/>
      <c r="B40" s="24">
        <v>43528</v>
      </c>
      <c r="C40" s="25"/>
      <c r="D40" s="26"/>
      <c r="E40" s="38"/>
      <c r="F40" s="27"/>
      <c r="G40" s="27"/>
      <c r="H40" s="28"/>
      <c r="I40" s="28"/>
      <c r="J40" s="28"/>
      <c r="K40" s="28"/>
      <c r="L40" s="29"/>
      <c r="M40" s="29"/>
      <c r="N40" s="29"/>
      <c r="O40" s="29"/>
      <c r="P40" s="29"/>
      <c r="Q40" s="29"/>
      <c r="R40" s="29"/>
      <c r="S40" s="30"/>
      <c r="T40" s="30"/>
      <c r="U40" s="31"/>
      <c r="V40" s="31"/>
      <c r="W40" s="28"/>
      <c r="X40" s="28"/>
      <c r="Y40" s="28"/>
      <c r="Z40" s="28"/>
      <c r="AA40" s="28"/>
      <c r="AB40" s="27"/>
      <c r="AC40" s="32"/>
      <c r="AD40" s="33">
        <f t="shared" si="0"/>
        <v>0</v>
      </c>
      <c r="AE40" s="27"/>
      <c r="AF40" s="34"/>
      <c r="AG40" s="35"/>
      <c r="AH40" s="34"/>
      <c r="AI40" s="36" t="e">
        <f t="shared" si="2"/>
        <v>#DIV/0!</v>
      </c>
      <c r="AJ40" s="37"/>
      <c r="AK40" s="44"/>
      <c r="AL40" s="38"/>
      <c r="AM40" s="38">
        <f t="shared" si="3"/>
        <v>0</v>
      </c>
      <c r="AN40" s="44"/>
      <c r="AO40" s="27"/>
      <c r="AP40" s="39">
        <f t="shared" si="4"/>
        <v>0</v>
      </c>
      <c r="AQ40" s="199" t="str">
        <f t="shared" si="5"/>
        <v>no data</v>
      </c>
      <c r="AR40" s="196">
        <f t="shared" si="6"/>
        <v>0</v>
      </c>
      <c r="AS40" s="13"/>
      <c r="AT40" s="27"/>
      <c r="AU40" s="40"/>
      <c r="AV40" s="40"/>
      <c r="AW40" s="27"/>
      <c r="AX40" s="40"/>
      <c r="AY40" s="27"/>
      <c r="AZ40" s="27"/>
      <c r="BA40" s="4"/>
      <c r="BB40" s="41"/>
      <c r="BC40" s="41"/>
      <c r="BD40" s="41"/>
      <c r="BE40" s="41">
        <f>BC40-BB40</f>
        <v>0</v>
      </c>
      <c r="BF40" s="41" t="str">
        <f t="shared" si="7"/>
        <v>no data</v>
      </c>
      <c r="BG40" s="77">
        <f>BD40/24</f>
        <v>0</v>
      </c>
      <c r="BH40" s="43"/>
      <c r="BI40" s="44"/>
      <c r="BJ40" s="45"/>
      <c r="BK40" s="46"/>
      <c r="BL40" s="47"/>
      <c r="BM40" s="47"/>
      <c r="BN40" s="47"/>
      <c r="BO40" s="45"/>
      <c r="BP40" s="48"/>
      <c r="BQ40" s="42"/>
      <c r="BR40" s="42"/>
      <c r="BS40" s="49">
        <f>BR40-BQ40</f>
        <v>0</v>
      </c>
      <c r="BT40" s="41"/>
      <c r="BU40" s="41"/>
      <c r="BV40" s="51">
        <f>BU40-BT40</f>
        <v>0</v>
      </c>
      <c r="BW40" s="41">
        <f>BH40+BI40</f>
        <v>0</v>
      </c>
      <c r="BX40" s="78"/>
      <c r="BY40" s="78"/>
      <c r="CA40" s="78"/>
      <c r="CB40" s="78"/>
      <c r="CD40" s="78"/>
      <c r="CE40" s="78"/>
      <c r="CF40" s="78"/>
      <c r="CG40" s="78"/>
    </row>
    <row r="41" spans="1:89">
      <c r="A41" s="79"/>
      <c r="B41" s="80" t="s">
        <v>83</v>
      </c>
      <c r="C41" s="81">
        <f>AVERAGE(C6:C37)</f>
        <v>58.22</v>
      </c>
      <c r="D41" s="82">
        <f>AVERAGE(D6:D37)</f>
        <v>0.6890935483870968</v>
      </c>
      <c r="E41" s="81">
        <f>AVERAGE(E6:E37)</f>
        <v>50.483548387096775</v>
      </c>
      <c r="F41" s="81">
        <f>AVERAGE(F6:F37)</f>
        <v>69.33387096774193</v>
      </c>
      <c r="G41" s="81">
        <f>AVERAGE(G6:G37)</f>
        <v>50.374838709677412</v>
      </c>
      <c r="H41" s="81">
        <f>SUM(H6:H36)+(INT(SUM(I6:I36)/60))</f>
        <v>0</v>
      </c>
      <c r="I41" s="81">
        <f>SUM(I6:I36)-(INT(SUM(I6:I36)/60)*60)</f>
        <v>0</v>
      </c>
      <c r="J41" s="81">
        <f>SUM(J6:J36)+(INT(SUM(K6:K36)/60))</f>
        <v>0</v>
      </c>
      <c r="K41" s="81">
        <f t="shared" ref="K41:Q41" si="8">SUM(K6:K36)-(INT(SUM(K6:K36)/60)*60)</f>
        <v>0</v>
      </c>
      <c r="L41" s="81">
        <f t="shared" si="8"/>
        <v>0</v>
      </c>
      <c r="M41" s="81">
        <f t="shared" si="8"/>
        <v>0</v>
      </c>
      <c r="N41" s="81">
        <f t="shared" si="8"/>
        <v>0</v>
      </c>
      <c r="O41" s="81">
        <f t="shared" si="8"/>
        <v>0</v>
      </c>
      <c r="P41" s="81">
        <f t="shared" si="8"/>
        <v>0</v>
      </c>
      <c r="Q41" s="81">
        <f t="shared" si="8"/>
        <v>0</v>
      </c>
      <c r="R41" s="83">
        <f>SUM(R6:R37)</f>
        <v>115227</v>
      </c>
      <c r="S41" s="83">
        <f>SUM(S6:S37)</f>
        <v>0</v>
      </c>
      <c r="T41" s="83">
        <f>SUM(T6:T37)</f>
        <v>0</v>
      </c>
      <c r="U41" s="83">
        <f>SUM(U6:U37)</f>
        <v>0</v>
      </c>
      <c r="V41" s="84">
        <f>SUM(V6:V36)</f>
        <v>0</v>
      </c>
      <c r="W41" s="85">
        <f t="shared" ref="W41:AB41" si="9">AVERAGE(W6:W36)</f>
        <v>44</v>
      </c>
      <c r="X41" s="85">
        <f t="shared" si="9"/>
        <v>0</v>
      </c>
      <c r="Y41" s="85">
        <f t="shared" si="9"/>
        <v>48</v>
      </c>
      <c r="Z41" s="85">
        <f t="shared" si="9"/>
        <v>0</v>
      </c>
      <c r="AA41" s="85">
        <f t="shared" si="9"/>
        <v>60</v>
      </c>
      <c r="AB41" s="85">
        <f t="shared" si="9"/>
        <v>0</v>
      </c>
      <c r="AC41" s="86">
        <f>V41-U41+AZ41</f>
        <v>124</v>
      </c>
      <c r="AD41" s="87">
        <f>(SUM($AD$6:$AD$36))</f>
        <v>0</v>
      </c>
      <c r="AE41" s="87">
        <f>AVERAGE(AE6:AE36)</f>
        <v>0</v>
      </c>
      <c r="AF41" s="88">
        <f>AVERAGE(AF6:AF36)</f>
        <v>0</v>
      </c>
      <c r="AG41" s="90">
        <f>AVERAGE(AG6:AG36)</f>
        <v>154.875</v>
      </c>
      <c r="AH41" s="88">
        <f>U41/R41</f>
        <v>0</v>
      </c>
      <c r="AI41" s="88">
        <f>AVERAGE(AI6:AI36)</f>
        <v>1</v>
      </c>
      <c r="AJ41" s="88">
        <f>AVERAGE(AJ6:AJ36)</f>
        <v>0</v>
      </c>
      <c r="AK41" s="89">
        <f>SUM(AK6:AK36)</f>
        <v>0</v>
      </c>
      <c r="AL41" s="89">
        <f>AVERAGE(AL6:AL36)</f>
        <v>0</v>
      </c>
      <c r="AM41" s="89">
        <f>SUM(AM6:AM36)</f>
        <v>0</v>
      </c>
      <c r="AN41" s="89">
        <f>SUM(AN6:AN36)</f>
        <v>0</v>
      </c>
      <c r="AO41" s="87">
        <f>AVERAGE(AO6:AO36)</f>
        <v>0</v>
      </c>
      <c r="AP41" s="90">
        <f>SUM(AP6:AP36)</f>
        <v>0</v>
      </c>
      <c r="AQ41" s="91" t="e">
        <f>((AM41+AP41))/(U41*1000)*1000000</f>
        <v>#DIV/0!</v>
      </c>
      <c r="AR41" s="92"/>
      <c r="AS41" s="13"/>
      <c r="AT41" s="93">
        <f t="shared" ref="AT41:AZ41" si="10">SUM(AT12:AT40)</f>
        <v>0</v>
      </c>
      <c r="AU41" s="93">
        <f t="shared" si="10"/>
        <v>0</v>
      </c>
      <c r="AV41" s="93">
        <f t="shared" si="10"/>
        <v>0</v>
      </c>
      <c r="AW41" s="93">
        <f t="shared" si="10"/>
        <v>0</v>
      </c>
      <c r="AX41" s="93">
        <f t="shared" si="10"/>
        <v>0</v>
      </c>
      <c r="AY41" s="93">
        <f t="shared" si="10"/>
        <v>0</v>
      </c>
      <c r="AZ41" s="93">
        <f t="shared" si="10"/>
        <v>124</v>
      </c>
      <c r="BA41" s="4"/>
      <c r="BB41" s="94">
        <f>SUM(BB12:BB40)</f>
        <v>0</v>
      </c>
      <c r="BC41" s="94">
        <f>SUM(BC12:BC40)</f>
        <v>0</v>
      </c>
      <c r="BD41" s="94">
        <f>SUM(BD12:BD40)</f>
        <v>0</v>
      </c>
      <c r="BE41" s="6">
        <f>(BC41-BB41)</f>
        <v>0</v>
      </c>
      <c r="BF41" s="95" t="e">
        <f t="shared" si="7"/>
        <v>#DIV/0!</v>
      </c>
      <c r="BG41" s="95">
        <f t="shared" ref="BG41:BM41" si="11">SUM(BG12:BG40)</f>
        <v>0</v>
      </c>
      <c r="BH41" s="95">
        <f t="shared" si="11"/>
        <v>0</v>
      </c>
      <c r="BI41" s="95">
        <f t="shared" si="11"/>
        <v>0</v>
      </c>
      <c r="BJ41" s="95">
        <f t="shared" si="11"/>
        <v>0</v>
      </c>
      <c r="BK41" s="95">
        <f t="shared" si="11"/>
        <v>0</v>
      </c>
      <c r="BL41" s="95">
        <f t="shared" si="11"/>
        <v>0</v>
      </c>
      <c r="BM41" s="95">
        <f t="shared" si="11"/>
        <v>0</v>
      </c>
      <c r="BN41" s="96">
        <f>AVERAGE(BN12:BN40)</f>
        <v>1000.0359999999999</v>
      </c>
      <c r="BO41" s="96">
        <f>AVERAGE(BO12:BO40)</f>
        <v>50.01359999999999</v>
      </c>
      <c r="BP41" s="96">
        <f>AVERAGE(BP12:BP40)</f>
        <v>0</v>
      </c>
      <c r="BQ41" s="96">
        <f>AVERAGE(BQ12:BQ40)</f>
        <v>0</v>
      </c>
      <c r="BR41" s="96">
        <f>AVERAGE(BR12:BR40)</f>
        <v>0</v>
      </c>
      <c r="BS41" s="4"/>
      <c r="BT41" s="95">
        <f>AVERAGE(BT12:BT24)</f>
        <v>0</v>
      </c>
      <c r="BU41" s="95">
        <f>AVERAGE(BU12:BU24)</f>
        <v>0</v>
      </c>
      <c r="BV41" s="6"/>
      <c r="BW41" s="97">
        <f>(SUM(BW6:BW40))</f>
        <v>0</v>
      </c>
      <c r="BX41" s="97">
        <f>(SUM(BX12:BX40))</f>
        <v>0</v>
      </c>
      <c r="BY41" s="97">
        <f>(SUM(BY12:BY40))</f>
        <v>0</v>
      </c>
      <c r="CA41" s="97">
        <f>(SUM(CA6:CA31))</f>
        <v>0</v>
      </c>
      <c r="CB41" s="97">
        <f>(SUM(CB12:CB36))</f>
        <v>0</v>
      </c>
      <c r="CD41" s="97"/>
      <c r="CE41" s="97"/>
      <c r="CF41" s="97"/>
      <c r="CG41" s="97"/>
    </row>
    <row r="42" spans="1:89" ht="14.95" thickBot="1">
      <c r="A42" s="98"/>
      <c r="B42" s="99" t="s">
        <v>84</v>
      </c>
      <c r="C42" s="100" t="s">
        <v>85</v>
      </c>
      <c r="D42" s="101" t="s">
        <v>86</v>
      </c>
      <c r="E42" s="101"/>
      <c r="F42" s="102" t="s">
        <v>87</v>
      </c>
      <c r="G42" s="102" t="s">
        <v>88</v>
      </c>
      <c r="H42" s="102" t="s">
        <v>75</v>
      </c>
      <c r="I42" s="102" t="s">
        <v>76</v>
      </c>
      <c r="J42" s="102" t="s">
        <v>75</v>
      </c>
      <c r="K42" s="102" t="s">
        <v>76</v>
      </c>
      <c r="L42" s="102" t="s">
        <v>75</v>
      </c>
      <c r="M42" s="102" t="s">
        <v>76</v>
      </c>
      <c r="N42" s="102" t="s">
        <v>75</v>
      </c>
      <c r="O42" s="102" t="s">
        <v>76</v>
      </c>
      <c r="P42" s="103" t="s">
        <v>89</v>
      </c>
      <c r="Q42" s="103" t="s">
        <v>90</v>
      </c>
      <c r="R42" s="103" t="s">
        <v>91</v>
      </c>
      <c r="S42" s="103" t="s">
        <v>91</v>
      </c>
      <c r="T42" s="103" t="s">
        <v>91</v>
      </c>
      <c r="U42" s="103" t="s">
        <v>91</v>
      </c>
      <c r="V42" s="103" t="s">
        <v>91</v>
      </c>
      <c r="W42" s="103" t="s">
        <v>92</v>
      </c>
      <c r="X42" s="103" t="s">
        <v>93</v>
      </c>
      <c r="Y42" s="103" t="s">
        <v>94</v>
      </c>
      <c r="Z42" s="103" t="s">
        <v>93</v>
      </c>
      <c r="AA42" s="103" t="s">
        <v>94</v>
      </c>
      <c r="AB42" s="103" t="s">
        <v>93</v>
      </c>
      <c r="AC42" s="103" t="s">
        <v>95</v>
      </c>
      <c r="AD42" s="103" t="s">
        <v>96</v>
      </c>
      <c r="AE42" s="103" t="s">
        <v>97</v>
      </c>
      <c r="AF42" s="103" t="s">
        <v>98</v>
      </c>
      <c r="AG42" s="103" t="s">
        <v>99</v>
      </c>
      <c r="AH42" s="103" t="s">
        <v>99</v>
      </c>
      <c r="AI42" s="103"/>
      <c r="AJ42" s="103" t="s">
        <v>99</v>
      </c>
      <c r="AK42" s="103" t="s">
        <v>100</v>
      </c>
      <c r="AL42" s="103" t="s">
        <v>99</v>
      </c>
      <c r="AM42" s="103"/>
      <c r="AN42" s="103" t="s">
        <v>100</v>
      </c>
      <c r="AO42" s="103" t="s">
        <v>99</v>
      </c>
      <c r="AP42" s="104"/>
      <c r="AQ42" s="105" t="s">
        <v>99</v>
      </c>
      <c r="AR42" s="106"/>
      <c r="AS42" s="107"/>
      <c r="AZ42" s="108" t="s">
        <v>100</v>
      </c>
      <c r="BA42" s="4"/>
      <c r="BF42" s="109" t="str">
        <f t="shared" si="7"/>
        <v>Avg.</v>
      </c>
      <c r="BS42" s="4"/>
      <c r="BT42" s="5"/>
      <c r="BU42" s="5"/>
      <c r="BV42" s="6"/>
    </row>
    <row r="43" spans="1:89" ht="14.95" thickBot="1"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1"/>
      <c r="AQ43" s="112"/>
      <c r="AR43" s="112"/>
      <c r="AS43" s="4"/>
      <c r="BA43" s="113"/>
      <c r="BB43" s="114"/>
      <c r="BC43" s="114"/>
      <c r="BD43" s="114"/>
      <c r="BE43" s="6"/>
      <c r="BS43" s="4"/>
      <c r="BT43" s="5"/>
      <c r="BU43" s="5"/>
      <c r="BV43" s="6"/>
    </row>
    <row r="44" spans="1:89" ht="61.5" customHeight="1" thickBot="1">
      <c r="B44" s="115" t="s">
        <v>101</v>
      </c>
      <c r="C44" s="116" t="s">
        <v>102</v>
      </c>
      <c r="D44" s="116" t="s">
        <v>103</v>
      </c>
      <c r="E44" s="116" t="s">
        <v>129</v>
      </c>
      <c r="F44" s="418" t="s">
        <v>104</v>
      </c>
      <c r="G44" s="419"/>
      <c r="H44" s="418" t="s">
        <v>105</v>
      </c>
      <c r="I44" s="419"/>
      <c r="J44" s="418" t="s">
        <v>106</v>
      </c>
      <c r="K44" s="419"/>
      <c r="L44" s="418" t="s">
        <v>107</v>
      </c>
      <c r="M44" s="419"/>
      <c r="N44" s="418" t="s">
        <v>108</v>
      </c>
      <c r="O44" s="419"/>
      <c r="P44" s="418" t="s">
        <v>109</v>
      </c>
      <c r="Q44" s="419"/>
      <c r="R44" s="117" t="s">
        <v>110</v>
      </c>
      <c r="S44" s="118" t="s">
        <v>111</v>
      </c>
      <c r="T44" s="119" t="s">
        <v>112</v>
      </c>
      <c r="U44" s="116" t="s">
        <v>11</v>
      </c>
      <c r="V44" s="119" t="s">
        <v>12</v>
      </c>
      <c r="W44" s="116" t="s">
        <v>113</v>
      </c>
      <c r="X44" s="116" t="s">
        <v>14</v>
      </c>
      <c r="Y44" s="116" t="s">
        <v>114</v>
      </c>
      <c r="Z44" s="116" t="s">
        <v>16</v>
      </c>
      <c r="AA44" s="116" t="s">
        <v>18</v>
      </c>
      <c r="AB44" s="116" t="s">
        <v>17</v>
      </c>
      <c r="AC44" s="118" t="s">
        <v>19</v>
      </c>
      <c r="AD44" s="120" t="s">
        <v>20</v>
      </c>
      <c r="AE44" s="121" t="s">
        <v>21</v>
      </c>
      <c r="AF44" s="121" t="s">
        <v>22</v>
      </c>
      <c r="AG44" s="121" t="s">
        <v>115</v>
      </c>
      <c r="AH44" s="122" t="s">
        <v>116</v>
      </c>
      <c r="AI44" s="122" t="s">
        <v>25</v>
      </c>
      <c r="AJ44" s="123" t="s">
        <v>26</v>
      </c>
      <c r="AK44" s="119" t="s">
        <v>117</v>
      </c>
      <c r="AL44" s="124" t="s">
        <v>28</v>
      </c>
      <c r="AM44" s="124" t="s">
        <v>29</v>
      </c>
      <c r="AN44" s="119" t="s">
        <v>118</v>
      </c>
      <c r="AO44" s="124" t="s">
        <v>119</v>
      </c>
      <c r="AP44" s="124" t="s">
        <v>32</v>
      </c>
      <c r="AQ44" s="123" t="s">
        <v>120</v>
      </c>
      <c r="AR44" s="125"/>
      <c r="AS44" s="125"/>
      <c r="BA44" s="113"/>
      <c r="BB44" s="114"/>
      <c r="BC44" s="114"/>
      <c r="BD44" s="114"/>
      <c r="BE44" s="126">
        <f>AVERAGE(BE28:BE31)</f>
        <v>0</v>
      </c>
      <c r="BS44" s="4"/>
      <c r="BT44" s="5"/>
      <c r="BU44" s="5"/>
      <c r="BV44" s="6"/>
    </row>
    <row r="45" spans="1:89">
      <c r="B45" s="127" t="s">
        <v>78</v>
      </c>
      <c r="C45" s="128">
        <f>IF(C6=0,"no data",AVERAGE(C6:C12))</f>
        <v>56.057142857142857</v>
      </c>
      <c r="D45" s="129">
        <f>IF(D6=0,"no data",AVERAGE(D6:D12))</f>
        <v>0.71157142857142852</v>
      </c>
      <c r="E45" s="128">
        <f>IF(E6=0,"no data",AVERAGE(E6:E12))</f>
        <v>49.371428571428567</v>
      </c>
      <c r="F45" s="128">
        <f>IF(F6=0,"no data",AVERAGE(F6:F12))</f>
        <v>67.657142857142858</v>
      </c>
      <c r="G45" s="128">
        <f>IF(G6=0,"no data",AVERAGE(G6:G12))</f>
        <v>48.614285714285714</v>
      </c>
      <c r="H45" s="128">
        <f>SUM(H6:H12)+INT(SUM(I6:I12)/60)</f>
        <v>0</v>
      </c>
      <c r="I45" s="128">
        <f>SUM(I6:I12)-INT(SUM(I6:I12)/60)*60</f>
        <v>0</v>
      </c>
      <c r="J45" s="128">
        <f>SUM(J6:J12)+INT(SUM(K6:K12)/60)</f>
        <v>0</v>
      </c>
      <c r="K45" s="128">
        <f>SUM(K6:K12)-INT(SUM(K6:K12)/60)*60</f>
        <v>0</v>
      </c>
      <c r="L45" s="128">
        <f>SUM(L6:L12)+INT(SUM(M6:M12)/60)</f>
        <v>0</v>
      </c>
      <c r="M45" s="128">
        <f>SUM(M6:M12)-INT(SUM(M6:M12)/60)*60</f>
        <v>0</v>
      </c>
      <c r="N45" s="128">
        <f>SUM(N6:N12)+INT(SUM(O6:O12)/60)</f>
        <v>0</v>
      </c>
      <c r="O45" s="128">
        <f>SUM(O6:O12)-INT(SUM(O6:O12)/60)*60</f>
        <v>0</v>
      </c>
      <c r="P45" s="128">
        <f>SUM(P6:P12)+INT(SUM(Q6:Q12)/60)</f>
        <v>0</v>
      </c>
      <c r="Q45" s="128">
        <f>SUM(Q6:Q12)-INT(SUM(Q6:Q12)/60)*60</f>
        <v>0</v>
      </c>
      <c r="R45" s="130">
        <f t="shared" ref="R45:W45" si="12">IF(R6=0,"no data", AVERAGE(R6:R12))</f>
        <v>3718.4285714285716</v>
      </c>
      <c r="S45" s="130" t="str">
        <f t="shared" si="12"/>
        <v>no data</v>
      </c>
      <c r="T45" s="130" t="str">
        <f t="shared" si="12"/>
        <v>no data</v>
      </c>
      <c r="U45" s="130" t="str">
        <f t="shared" si="12"/>
        <v>no data</v>
      </c>
      <c r="V45" s="130" t="str">
        <f t="shared" si="12"/>
        <v>no data</v>
      </c>
      <c r="W45" s="131">
        <f t="shared" si="12"/>
        <v>44</v>
      </c>
      <c r="X45" s="132" t="str">
        <f>IF(AND(X6=0,X7=0,X8=0,X9=0,X10=0,X11= 0,X12=0),"No outage",SUM(X6:X12))</f>
        <v>No outage</v>
      </c>
      <c r="Y45" s="132">
        <f>IF(Y6=0,"no data", AVERAGE(Y6:Y12))</f>
        <v>48</v>
      </c>
      <c r="Z45" s="132" t="str">
        <f>IF(AND(Z6=0,Z7=0,Z8=0,Z9=0,Z10=0,Z11= 0,Z12=0),"No outage",SUM(Z6:Z12))</f>
        <v>No outage</v>
      </c>
      <c r="AA45" s="132">
        <f>IF(AND(AA6=0,AA7=0,AA8=0,AA9=0,AA10=0, AA11=0,AA12=0),"No outage",SUM(AA6:AA12))</f>
        <v>420</v>
      </c>
      <c r="AB45" s="132" t="str">
        <f>IF(Z6=0,"no data", AVERAGE(AB6:AB12))</f>
        <v>no data</v>
      </c>
      <c r="AC45" s="128" t="str">
        <f>IF(Z6=0,"no data", SUM(AC6:AC12))</f>
        <v>no data</v>
      </c>
      <c r="AD45" s="128" t="str">
        <f>IF(AD6=0,"no data", SUM(AD6:AD12))</f>
        <v>no data</v>
      </c>
      <c r="AE45" s="131" t="str">
        <f t="shared" ref="AE45:AJ45" si="13">IF(AE6=0,"no data", AVERAGE(AE6:AE12))</f>
        <v>no data</v>
      </c>
      <c r="AF45" s="133" t="str">
        <f t="shared" si="13"/>
        <v>no data</v>
      </c>
      <c r="AG45" s="132">
        <f t="shared" si="13"/>
        <v>154.9345238095238</v>
      </c>
      <c r="AH45" s="133" t="str">
        <f>IF(AH6=0,"no data", AVERAGE(AH6:AH12))</f>
        <v>no data</v>
      </c>
      <c r="AI45" s="133">
        <f t="shared" si="13"/>
        <v>1</v>
      </c>
      <c r="AJ45" s="133" t="str">
        <f t="shared" si="13"/>
        <v>no data</v>
      </c>
      <c r="AK45" s="132" t="str">
        <f>IF(AK6=0,"no data", SUM(AK6:AK12))</f>
        <v>no data</v>
      </c>
      <c r="AL45" s="132" t="str">
        <f>IF(AL6=0,"no data", AVERAGE(AL6:AL12))</f>
        <v>no data</v>
      </c>
      <c r="AM45" s="132" t="e">
        <f>AK45*AL45</f>
        <v>#VALUE!</v>
      </c>
      <c r="AN45" s="132" t="str">
        <f>IF(AN6=0,"no data", SUM(AN6:AN12))</f>
        <v>no data</v>
      </c>
      <c r="AO45" s="132" t="str">
        <f>IF(AO6=0,"no data", AVERAGE(AO6:AO12))</f>
        <v>no data</v>
      </c>
      <c r="AP45" s="132" t="e">
        <f>AN45*AO45</f>
        <v>#VALUE!</v>
      </c>
      <c r="AQ45" s="134" t="e">
        <f>IF(AQ6=0,"no data", AVERAGE(AQ6:AQ12))</f>
        <v>#DIV/0!</v>
      </c>
      <c r="AR45" s="135"/>
      <c r="AS45" s="136"/>
      <c r="BA45" s="113"/>
      <c r="BB45" s="114"/>
      <c r="BC45" s="114"/>
      <c r="BD45" s="114"/>
      <c r="BS45" s="4"/>
      <c r="BT45" s="5"/>
      <c r="BU45" s="5"/>
      <c r="BV45" s="6"/>
    </row>
    <row r="46" spans="1:89">
      <c r="B46" s="127" t="s">
        <v>79</v>
      </c>
      <c r="C46" s="137">
        <f>IF(C13=0,"no data", AVERAGE(C13:C19))</f>
        <v>57.338571428571427</v>
      </c>
      <c r="D46" s="138">
        <f>IF(D13=0,"no data", AVERAGE(D13:D19))</f>
        <v>0.67085714285714282</v>
      </c>
      <c r="E46" s="128">
        <f>IF(E7=0,"no data",AVERAGE(E7:E13))</f>
        <v>50.167142857142849</v>
      </c>
      <c r="F46" s="137">
        <f>IF(F13=0,"no data", AVERAGE(F13:F19))</f>
        <v>69.414285714285711</v>
      </c>
      <c r="G46" s="137">
        <f>IF(G13=0,"no data", AVERAGE(G13:G19))</f>
        <v>48.98714285714285</v>
      </c>
      <c r="H46" s="137">
        <f>SUM(H13:H19)+INT(SUM(I13:I19)/60)</f>
        <v>0</v>
      </c>
      <c r="I46" s="137">
        <f>SUM(I13:I19)-INT(SUM(J13:J19)/60)</f>
        <v>0</v>
      </c>
      <c r="J46" s="137">
        <f>SUM(J13:J19)+INT(SUM(K13:K19)/60)</f>
        <v>0</v>
      </c>
      <c r="K46" s="137">
        <f>SUM(K13:K19)-INT(SUM(L13:L19)/60)*60</f>
        <v>0</v>
      </c>
      <c r="L46" s="137">
        <f>SUM(L13:L19)+INT(SUM(M13:M19)/60)</f>
        <v>0</v>
      </c>
      <c r="M46" s="137">
        <f>SUM(M13:M19)-INT(SUM(N13:N19)/60)*60</f>
        <v>0</v>
      </c>
      <c r="N46" s="137">
        <f>SUM(N13:N19)+INT(SUM(O13:O19)/60)</f>
        <v>0</v>
      </c>
      <c r="O46" s="137">
        <f>SUM(O13:O19)-INT(SUM(P13:P19)/60)*60</f>
        <v>0</v>
      </c>
      <c r="P46" s="137">
        <f>SUM(P13:P19)+INT(SUM(Q13:Q19)/60)</f>
        <v>0</v>
      </c>
      <c r="Q46" s="137">
        <f>SUM(Q7:Q13)-INT(SUM(Q13:Q19)/60)*60</f>
        <v>0</v>
      </c>
      <c r="R46" s="139">
        <f>IF(R13=0,"no data", AVERAGE(R13:R19))</f>
        <v>3718.1428571428573</v>
      </c>
      <c r="S46" s="139" t="str">
        <f>IF(S13=0,"no data", AVERAGE(S13:S19))</f>
        <v>no data</v>
      </c>
      <c r="T46" s="139" t="str">
        <f>IF(T13=0,"no data", AVERAGE(T13:T19))</f>
        <v>no data</v>
      </c>
      <c r="U46" s="139" t="str">
        <f>IF(U13=0,"no data", SUM(U13:U19))</f>
        <v>no data</v>
      </c>
      <c r="V46" s="139" t="str">
        <f>IF(V13=0,"no data", SUM(V13:V19))</f>
        <v>no data</v>
      </c>
      <c r="W46" s="139">
        <f>IF(W13=0,"no data", AVERAGE(W13:W19))</f>
        <v>44</v>
      </c>
      <c r="X46" s="140" t="str">
        <f>IF(AND(X13=0,X14=0,X15=0,X16=0,X17=0,X18=0,X19=0),"No outage",SUM(X13:X19))</f>
        <v>No outage</v>
      </c>
      <c r="Y46" s="140">
        <f>IF(AND(Y13=0,Y14=0,Y15=0,Y16=0,Y17=0,Y18=0,Y19=0),"No outage",SUM(Y13:Y19))</f>
        <v>336</v>
      </c>
      <c r="Z46" s="139" t="str">
        <f>IF(Z13=0,"no data", AVERAGE(Z13:Z19))</f>
        <v>no data</v>
      </c>
      <c r="AA46" s="140">
        <f>IF(AND(AA13=0,AA14=0,AA15=0,AA16=0,AA17=0,AA18=0,AA19=0),"No outage",SUM(AA13:AA19))</f>
        <v>420</v>
      </c>
      <c r="AB46" s="139" t="str">
        <f>IF(AB13=0,"no data", AVERAGE(AB13:AB19))</f>
        <v>no data</v>
      </c>
      <c r="AC46" s="139">
        <f>IF(AC13=0,"no data", SUM(AC13:AC19))</f>
        <v>35</v>
      </c>
      <c r="AD46" s="139" t="str">
        <f>IF(AD13=0,"no data", SUM(AD13:AD19))</f>
        <v>no data</v>
      </c>
      <c r="AE46" s="139" t="str">
        <f t="shared" ref="AE46:AJ46" si="14">IF(AE13=0,"no data", AVERAGE(AE13:AE19))</f>
        <v>no data</v>
      </c>
      <c r="AF46" s="141" t="str">
        <f t="shared" si="14"/>
        <v>no data</v>
      </c>
      <c r="AG46" s="139">
        <f t="shared" si="14"/>
        <v>154.92261904761904</v>
      </c>
      <c r="AH46" s="141" t="str">
        <f t="shared" si="14"/>
        <v>no data</v>
      </c>
      <c r="AI46" s="141">
        <f t="shared" si="14"/>
        <v>1</v>
      </c>
      <c r="AJ46" s="141" t="str">
        <f t="shared" si="14"/>
        <v>no data</v>
      </c>
      <c r="AK46" s="142" t="str">
        <f>IF(AK13=0,"no data",SUM(AK13:AK19))</f>
        <v>no data</v>
      </c>
      <c r="AL46" s="143" t="str">
        <f>IF(AL13=0,"no data", AVERAGE(AL13:AL19))</f>
        <v>no data</v>
      </c>
      <c r="AM46" s="140" t="e">
        <f>AK46*AL46</f>
        <v>#VALUE!</v>
      </c>
      <c r="AN46" s="140" t="str">
        <f>IF(AN13=0,"no data", SUM(AN13:AN19))</f>
        <v>no data</v>
      </c>
      <c r="AO46" s="142" t="str">
        <f>IF(AO13=0,"no data",AVERAGE(AO13:AO19))</f>
        <v>no data</v>
      </c>
      <c r="AP46" s="140" t="e">
        <f>AN46*AO46</f>
        <v>#VALUE!</v>
      </c>
      <c r="AQ46" s="144" t="e">
        <f>IF(AQ13=0,"no data", AVERAGE(AQ13:AQ19))</f>
        <v>#DIV/0!</v>
      </c>
      <c r="AR46" s="135"/>
      <c r="AS46" s="136"/>
      <c r="AX46">
        <f>3413/12465</f>
        <v>0.27380665864420378</v>
      </c>
      <c r="BA46" s="113"/>
      <c r="BC46" s="114"/>
      <c r="BS46" s="4"/>
      <c r="BT46" s="5"/>
      <c r="BU46" s="5"/>
      <c r="BV46" s="6"/>
    </row>
    <row r="47" spans="1:89">
      <c r="A47" s="145"/>
      <c r="B47" s="127" t="s">
        <v>80</v>
      </c>
      <c r="C47" s="140">
        <f>IF(C20=0,"no data", AVERAGE(C20:C26))</f>
        <v>60.284285714285716</v>
      </c>
      <c r="D47" s="138">
        <f>IF(D20=0,"no data", AVERAGE(D20:D26))</f>
        <v>0.66384285714285707</v>
      </c>
      <c r="E47" s="128">
        <f>IF(E20=0,"no data",AVERAGE(E20:E26))</f>
        <v>51.738571428571433</v>
      </c>
      <c r="F47" s="140">
        <f>IF(F20=0,"no data", AVERAGE(F20:F26))</f>
        <v>70.621428571428581</v>
      </c>
      <c r="G47" s="140">
        <f>IF(G20=0,"no data", AVERAGE(G20:G26))</f>
        <v>52.707142857142856</v>
      </c>
      <c r="H47" s="137">
        <f>SUM(H20:H26)+INT(SUM(I20:I26)/60)</f>
        <v>0</v>
      </c>
      <c r="I47" s="137">
        <f>SUM(I20:I26)-INT(SUM(I26:I26)/60)*60</f>
        <v>0</v>
      </c>
      <c r="J47" s="137">
        <f>SUM(J20:J26)+INT(SUM(K20:K26)/60)</f>
        <v>0</v>
      </c>
      <c r="K47" s="137">
        <f>SUM(K20:K26)-INT(SUM(K20:K26)/60)*60</f>
        <v>0</v>
      </c>
      <c r="L47" s="137">
        <f>SUM(L20:L26)+INT(SUM(M20:M26)/60)</f>
        <v>0</v>
      </c>
      <c r="M47" s="137">
        <f>SUM(M20:M26)-INT(SUM(M20:M26)/60)*60</f>
        <v>0</v>
      </c>
      <c r="N47" s="137">
        <f>SUM(N20:N26)+INT(SUM(O20:O26)/60)</f>
        <v>0</v>
      </c>
      <c r="O47" s="137">
        <f>SUM(O20:O26)-INT(SUM(O20:O26)/60)*60</f>
        <v>0</v>
      </c>
      <c r="P47" s="137">
        <f>SUM(P20:P26)+INT(SUM(Q20:Q26)/60)</f>
        <v>0</v>
      </c>
      <c r="Q47" s="137">
        <f>SUM(Q20:Q26)-INT(SUM(Q20:Q26)/60)*60</f>
        <v>0</v>
      </c>
      <c r="R47" s="139">
        <f>IF(R20=0,"no data", AVERAGE(R20:R26))</f>
        <v>3715.8571428571427</v>
      </c>
      <c r="S47" s="139" t="str">
        <f>IF(S20=0,"no data", AVERAGE(S20:S26))</f>
        <v>no data</v>
      </c>
      <c r="T47" s="139" t="str">
        <f>IF(T20=0,"no data", AVERAGE(T20:T26))</f>
        <v>no data</v>
      </c>
      <c r="U47" s="146" t="str">
        <f>IF(U20=0,"no data", SUM(U20:U26))</f>
        <v>no data</v>
      </c>
      <c r="V47" s="146" t="str">
        <f>IF(V20=0,"no data", SUM(V20:V26))</f>
        <v>no data</v>
      </c>
      <c r="W47" s="146">
        <f>IF(W20=0,"no data", AVERAGE(W20:W26))</f>
        <v>44</v>
      </c>
      <c r="X47" s="140" t="str">
        <f>IF(AND(X20=0,X21=0,X22=0,X23=0,X24=0,X25=0,X26=0),"No outage",SUM(X20:X26))</f>
        <v>No outage</v>
      </c>
      <c r="Y47" s="140">
        <f>IF(AND(Y20=0,Y21=0,Y22=0,Y23=0,Y24=0,Y25=0,Y26=0),"No outage",SUM(Y20:Y26))</f>
        <v>336</v>
      </c>
      <c r="Z47" s="146" t="str">
        <f>IF(Z20=0,"no data", AVERAGE(Z20:Z26))</f>
        <v>no data</v>
      </c>
      <c r="AA47" s="140">
        <f>IF(AND(AA20=0,AA21=0,AA22=0,AA23=0,AA24=0,AA25=0,AA26=0),"No outage",SUM(AA20:AA26))</f>
        <v>420</v>
      </c>
      <c r="AB47" s="140" t="str">
        <f>IF(AB20=0,"no data", AVERAGE(AB20:AB26))</f>
        <v>no data</v>
      </c>
      <c r="AC47" s="140">
        <f>IF(AC20=0,"no data", SUM(AC20:AC26))</f>
        <v>34</v>
      </c>
      <c r="AD47" s="146" t="str">
        <f>IF(AD20=0,"no data", SUM(AD20:AD26))</f>
        <v>no data</v>
      </c>
      <c r="AE47" s="140" t="str">
        <f t="shared" ref="AE47:AJ47" si="15">IF(AE20=0,"no data", AVERAGE(AE20:AE26))</f>
        <v>no data</v>
      </c>
      <c r="AF47" s="141" t="str">
        <f t="shared" si="15"/>
        <v>no data</v>
      </c>
      <c r="AG47" s="140">
        <f t="shared" si="15"/>
        <v>154.82738095238096</v>
      </c>
      <c r="AH47" s="141" t="str">
        <f t="shared" si="15"/>
        <v>no data</v>
      </c>
      <c r="AI47" s="141">
        <f t="shared" si="15"/>
        <v>1</v>
      </c>
      <c r="AJ47" s="141" t="str">
        <f t="shared" si="15"/>
        <v>no data</v>
      </c>
      <c r="AK47" s="140" t="str">
        <f>IF(AK20=0,"no data", SUM(AK20:AK26))</f>
        <v>no data</v>
      </c>
      <c r="AL47" s="140" t="str">
        <f>IF(AL20=0,"no data", AVERAGE(AL20:AL26))</f>
        <v>no data</v>
      </c>
      <c r="AM47" s="140" t="e">
        <f>AK47*AL47</f>
        <v>#VALUE!</v>
      </c>
      <c r="AN47" s="140" t="str">
        <f>IF(AN20=0,"no data", SUM(AN20:AN25))</f>
        <v>no data</v>
      </c>
      <c r="AO47" s="140" t="str">
        <f>IF(AO20=0,"no data", AVERAGE(AO20:AO25))</f>
        <v>no data</v>
      </c>
      <c r="AP47" s="140" t="e">
        <f>AN47*AO47</f>
        <v>#VALUE!</v>
      </c>
      <c r="AQ47" s="144" t="e">
        <f>IF(AQ20=0,"no data", AVERAGE(AQ20:AQ26))</f>
        <v>#DIV/0!</v>
      </c>
      <c r="AR47" s="135"/>
      <c r="AS47" s="136"/>
      <c r="AT47" s="145"/>
      <c r="AU47" s="145"/>
      <c r="AV47" s="145"/>
      <c r="AW47" s="145"/>
      <c r="AX47" s="145">
        <f>3413/12796</f>
        <v>0.26672397624257582</v>
      </c>
      <c r="AY47" s="145"/>
      <c r="AZ47" s="145"/>
      <c r="BA47" s="113"/>
      <c r="BB47" s="145"/>
      <c r="BC47" s="114"/>
      <c r="BD47" s="145"/>
      <c r="BE47" s="145"/>
      <c r="BF47" s="145"/>
      <c r="BG47" s="145"/>
      <c r="BS47" s="4"/>
      <c r="BT47" s="5"/>
      <c r="BU47" s="5"/>
      <c r="BV47" s="6"/>
    </row>
    <row r="48" spans="1:89">
      <c r="B48" s="127" t="s">
        <v>81</v>
      </c>
      <c r="C48" s="140">
        <f>IF(C21=0,"no data", AVERAGE(C27:C33))</f>
        <v>59.214285714285715</v>
      </c>
      <c r="D48" s="138">
        <f>IF(D21=0,"no data", AVERAGE(D27:D33))</f>
        <v>0.71642857142857153</v>
      </c>
      <c r="E48" s="128">
        <f>IF(E20=0,"no data",AVERAGE(E20:E26))</f>
        <v>51.738571428571433</v>
      </c>
      <c r="F48" s="140">
        <f>IF(F21=0,"no data", AVERAGE(F27:F33))</f>
        <v>70.071428571428569</v>
      </c>
      <c r="G48" s="140">
        <f>IF(G21=0,"no data", AVERAGE(G27:G33))</f>
        <v>52.028571428571425</v>
      </c>
      <c r="H48" s="137">
        <f>SUM(H27:H33)+INT(SUM(I27:I33)/60)</f>
        <v>0</v>
      </c>
      <c r="I48" s="137">
        <f>SUM(I27:I33)-INT(SUM(I27:I33)/60)*60</f>
        <v>0</v>
      </c>
      <c r="J48" s="137">
        <f>SUM(J27:J33)+INT(SUM(K27:K33)/60)</f>
        <v>0</v>
      </c>
      <c r="K48" s="137">
        <f>SUM(K27:K33)-INT(SUM(K27:K33)/60)*60</f>
        <v>0</v>
      </c>
      <c r="L48" s="137">
        <f>SUM(L27:L33)+INT(SUM(M27:M33)/60)</f>
        <v>0</v>
      </c>
      <c r="M48" s="137">
        <f>SUM(M27:M33)-INT(SUM(M27:M33)/60)*60</f>
        <v>0</v>
      </c>
      <c r="N48" s="137">
        <f>SUM(N27:N33)+INT(SUM(O27:O33)/60)</f>
        <v>0</v>
      </c>
      <c r="O48" s="137">
        <f>SUM(O27:O33)-INT(SUM(O27:O33)/60)*60</f>
        <v>0</v>
      </c>
      <c r="P48" s="137">
        <f>SUM(P27:P33)+INT(SUM(Q27:Q33)/60)</f>
        <v>0</v>
      </c>
      <c r="Q48" s="137">
        <f>SUM(Q27:Q33)-INT(SUM(Q27:Q33)/60)*60</f>
        <v>0</v>
      </c>
      <c r="R48" s="139">
        <f>IF(R27=0,"no data", AVERAGE(R27:R33))</f>
        <v>3714.8571428571427</v>
      </c>
      <c r="S48" s="139" t="str">
        <f>IF(S27=0,"no data", AVERAGE(S27:S33))</f>
        <v>no data</v>
      </c>
      <c r="T48" s="139" t="str">
        <f>IF(T27=0,"no data", AVERAGE(T27:T33))</f>
        <v>no data</v>
      </c>
      <c r="U48" s="139" t="str">
        <f>IF(U27=0,"no data", SUM(U27:U33))</f>
        <v>no data</v>
      </c>
      <c r="V48" s="139" t="str">
        <f>IF(V27=0,"no data", SUM(V27:V33))</f>
        <v>no data</v>
      </c>
      <c r="W48" s="146">
        <f>IF(W27=0,"no data", AVERAGE(W27:W33))</f>
        <v>44</v>
      </c>
      <c r="X48" s="140" t="str">
        <f>IF(AND(X27=0,X28=0,X29=0,X30=0,X31=0,X32=0,X33=0),"No outage",SUM(X27:X33))</f>
        <v>No outage</v>
      </c>
      <c r="Y48" s="140">
        <f>IF(AND(Y27=0,Y28=0,Y29=0,Y30=0,Y31=0,Y32=0,Y33=0),"No outage",SUM(Y27:Y33))</f>
        <v>336</v>
      </c>
      <c r="Z48" s="146" t="str">
        <f>IF(Z27=0,"no data", AVERAGE(Z27:Z33))</f>
        <v>no data</v>
      </c>
      <c r="AA48" s="140">
        <f>IF(AND(AA27=0,AA28=0,AA29=0,AA30=0,AA31=0,AA32=0,AA33=0),"No outage",SUM(AA27:AA33))</f>
        <v>420</v>
      </c>
      <c r="AB48" s="140" t="str">
        <f>IF(AB27=0,"no data", AVERAGE(AB27:AB33))</f>
        <v>no data</v>
      </c>
      <c r="AC48" s="139">
        <f>IF(AC27=0,"no data", SUM(AC27:AC33))</f>
        <v>32</v>
      </c>
      <c r="AD48" s="139" t="str">
        <f>IF(AD27=0,"no data", SUM(AD27:AD33))</f>
        <v>no data</v>
      </c>
      <c r="AE48" s="146" t="str">
        <f t="shared" ref="AE48:AJ48" si="16">IF(AE27=0,"no data", AVERAGE(AE27:AE33))</f>
        <v>no data</v>
      </c>
      <c r="AF48" s="138" t="str">
        <f t="shared" si="16"/>
        <v>no data</v>
      </c>
      <c r="AG48" s="140">
        <f t="shared" si="16"/>
        <v>154.78571428571428</v>
      </c>
      <c r="AH48" s="138" t="str">
        <f t="shared" si="16"/>
        <v>no data</v>
      </c>
      <c r="AI48" s="138">
        <f t="shared" si="16"/>
        <v>1</v>
      </c>
      <c r="AJ48" s="138" t="str">
        <f t="shared" si="16"/>
        <v>no data</v>
      </c>
      <c r="AK48" s="139" t="str">
        <f>IF(AK27=0,"no data", SUM(AK27:AK33))</f>
        <v>no data</v>
      </c>
      <c r="AL48" s="140" t="str">
        <f>IF(AL27=0,"no data", AVERAGE(AL27:AL33))</f>
        <v>no data</v>
      </c>
      <c r="AM48" s="140" t="e">
        <f>AK48*AL48</f>
        <v>#VALUE!</v>
      </c>
      <c r="AN48" s="140" t="str">
        <f>IF(AN27=0,"no data", SUM(AN27:AN33))</f>
        <v>no data</v>
      </c>
      <c r="AO48" s="140" t="str">
        <f>IF(AO27=0,"no data", AVERAGE(AO27:AO33))</f>
        <v>no data</v>
      </c>
      <c r="AP48" s="140" t="e">
        <f>AN48*AO48</f>
        <v>#VALUE!</v>
      </c>
      <c r="AQ48" s="144" t="e">
        <f>IF(AQ27=0,"no data", AVERAGE(AQ27:AQ33))</f>
        <v>#DIV/0!</v>
      </c>
      <c r="AR48" s="135"/>
      <c r="AS48" s="136"/>
      <c r="BA48" s="113"/>
      <c r="BC48" s="114"/>
      <c r="BS48" s="4"/>
      <c r="BT48" s="5"/>
      <c r="BU48" s="5"/>
      <c r="BV48" s="6"/>
    </row>
    <row r="49" spans="2:74">
      <c r="B49" s="127" t="s">
        <v>82</v>
      </c>
      <c r="C49" s="140">
        <f>IF(C34=0,"no data", AVERAGE(C34:C40))</f>
        <v>58.186666666666667</v>
      </c>
      <c r="D49" s="140">
        <f>IF(D34=0,"no data", AVERAGE(D34:D40))</f>
        <v>0.67433333333333323</v>
      </c>
      <c r="E49" s="128">
        <f>IF(E34=0,"no data",AVERAGE(E34:E40))</f>
        <v>50.24</v>
      </c>
      <c r="F49" s="140">
        <f>IF(F34=0,"no data", AVERAGE(F34:F40))</f>
        <v>68.333333333333329</v>
      </c>
      <c r="G49" s="140">
        <f>IF(G34=0,"no data", AVERAGE(G34:G40))</f>
        <v>48.419999999999995</v>
      </c>
      <c r="H49" s="137">
        <f>SUM(H34:H40)+INT(SUM(I34:I40)/60)</f>
        <v>0</v>
      </c>
      <c r="I49" s="137">
        <f>SUM(I34:I40)-INT(SUM(I34:I40)/60)*60</f>
        <v>0</v>
      </c>
      <c r="J49" s="137">
        <f>SUM(J34:J40)+INT(SUM(K34:K40)/60)</f>
        <v>0</v>
      </c>
      <c r="K49" s="137">
        <f>SUM(K34:K40)-INT(SUM(K34:K40)/60)*60</f>
        <v>0</v>
      </c>
      <c r="L49" s="137">
        <f>SUM(L34:L40)+INT(SUM(M34:M40)/60)</f>
        <v>0</v>
      </c>
      <c r="M49" s="137">
        <f>SUM(M34:M40)-INT(SUM(M34:M40)/60)*60</f>
        <v>0</v>
      </c>
      <c r="N49" s="137">
        <f>SUM(N34:N40)+INT(SUM(O34:O40)/60)</f>
        <v>0</v>
      </c>
      <c r="O49" s="137">
        <f>SUM(O34:O40)-INT(SUM(O34:O40)/60)*60</f>
        <v>0</v>
      </c>
      <c r="P49" s="137">
        <f>SUM(P34:P40)+INT(SUM(Q34:Q40)/60)</f>
        <v>0</v>
      </c>
      <c r="Q49" s="137">
        <f>SUM(Q34:Q40)-INT(SUM(Q34:Q40)/60)*60</f>
        <v>0</v>
      </c>
      <c r="R49" s="139">
        <f>IF(R28=0,"no data", AVERAGE(R34:R40))</f>
        <v>3718.6666666666665</v>
      </c>
      <c r="S49" s="139" t="str">
        <f>IF(S34=0,"no data", AVERAGE(S34:S40))</f>
        <v>no data</v>
      </c>
      <c r="T49" s="139" t="str">
        <f>IF(T34=0,"no data", AVERAGE(T34:T40))</f>
        <v>no data</v>
      </c>
      <c r="U49" s="139" t="str">
        <f>IF(U34=0,"no data", SUM(U34:U40))</f>
        <v>no data</v>
      </c>
      <c r="V49" s="139" t="str">
        <f>IF(V34=0,"no data", SUM(V34:V40))</f>
        <v>no data</v>
      </c>
      <c r="W49" s="146">
        <f>IF(W34=0,"no data", AVERAGE(W34:W40))</f>
        <v>44</v>
      </c>
      <c r="X49" s="140" t="e">
        <f>IF(AND(X34=0,X35=0,X36=0,X37=0,X38=0,X39=0,#REF!=0),"No outage",SUM(X34:X40))</f>
        <v>#REF!</v>
      </c>
      <c r="Y49" s="140" t="e">
        <f>IF(AND(Y34=0,Y35=0,Y36=0,Y37=0,Y38=0,Y39=0,#REF!=0),"No outage",SUM(Y34:Y40))</f>
        <v>#REF!</v>
      </c>
      <c r="Z49" s="146" t="str">
        <f>IF(Z34=0,"no data", AVERAGE(Z34:Z40))</f>
        <v>no data</v>
      </c>
      <c r="AA49" s="140" t="e">
        <f>IF(AND(AA34=0,AA35=0,AA36=0,AA37=0,AA38=0,AA39=0,#REF!=0),"No outage",SUM(AA34:AA40))</f>
        <v>#REF!</v>
      </c>
      <c r="AB49" s="140" t="str">
        <f>IF(AB34=0,"no data", AVERAGE(AB34:AB40))</f>
        <v>no data</v>
      </c>
      <c r="AC49" s="139">
        <f>IF(AC34=0,"no data", SUM(AC34:AC40))</f>
        <v>17</v>
      </c>
      <c r="AD49" s="139" t="str">
        <f>IF(AD34=0,"no data", SUM(AD34:AD40))</f>
        <v>no data</v>
      </c>
      <c r="AE49" s="146" t="str">
        <f>IF(AE34=0,"no data", AVERAGE(AE34:AE40))</f>
        <v>no data</v>
      </c>
      <c r="AF49" s="138" t="str">
        <f>IF(AF34=0,"no data", AVERAGE(AF34:AF40))</f>
        <v>no data</v>
      </c>
      <c r="AG49" s="140">
        <f>IF(AG34=0,"no data", AVERAGE(AG34:AG40))</f>
        <v>154.94444444444446</v>
      </c>
      <c r="AH49" s="138" t="str">
        <f>IF(AH34=0,"no data", AVERAGE(AH34:AH40))</f>
        <v>no data</v>
      </c>
      <c r="AI49" s="138" t="e">
        <f>IF(AI28=0,"no data", AVERAGE(AI34:AI40))</f>
        <v>#DIV/0!</v>
      </c>
      <c r="AJ49" s="138" t="str">
        <f>IF(AJ34=0,"no data", AVERAGE(AJ34:AJ40))</f>
        <v>no data</v>
      </c>
      <c r="AK49" s="139" t="str">
        <f>IF(AK34=0,"no data", SUM(AK34:AK40))</f>
        <v>no data</v>
      </c>
      <c r="AL49" s="140" t="str">
        <f>IF(AL34=0,"no data", AVERAGE(AL34:AL40))</f>
        <v>no data</v>
      </c>
      <c r="AM49" s="140" t="e">
        <f>AK49*AL49</f>
        <v>#VALUE!</v>
      </c>
      <c r="AN49" s="140" t="str">
        <f>IF(AN34=0,"no data", SUM(AN34:AN40))</f>
        <v>no data</v>
      </c>
      <c r="AO49" s="140" t="str">
        <f>IF(AO34=0,"no data", AVERAGE(AO34:AO40))</f>
        <v>no data</v>
      </c>
      <c r="AP49" s="140" t="e">
        <f>AN49*AO49</f>
        <v>#VALUE!</v>
      </c>
      <c r="AQ49" s="140" t="e">
        <f>IF(AQ34=0,"no data", AVERAGE(AQ34:AQ40))</f>
        <v>#DIV/0!</v>
      </c>
      <c r="AR49" s="135"/>
      <c r="AS49" s="136"/>
      <c r="BA49" s="113"/>
      <c r="BC49" s="114"/>
      <c r="BS49" s="4"/>
      <c r="BT49" s="5"/>
      <c r="BU49" s="5"/>
      <c r="BV49" s="6"/>
    </row>
    <row r="50" spans="2:74">
      <c r="B50" s="147"/>
      <c r="C50" s="148"/>
      <c r="D50" s="148"/>
      <c r="E50" s="148"/>
      <c r="F50" s="148"/>
      <c r="G50" s="149"/>
      <c r="H50" s="149"/>
      <c r="I50" s="149"/>
      <c r="J50" s="149"/>
      <c r="K50" s="150"/>
      <c r="L50" s="150"/>
      <c r="M50" s="150"/>
      <c r="N50" s="150"/>
      <c r="O50" s="151"/>
      <c r="P50" s="151"/>
      <c r="Q50" s="148"/>
      <c r="R50" s="148"/>
      <c r="S50" s="148"/>
      <c r="T50" s="148"/>
      <c r="U50" s="148"/>
      <c r="V50" s="148"/>
      <c r="W50" s="148"/>
      <c r="X50" s="148"/>
      <c r="Y50" s="148"/>
      <c r="Z50" s="148"/>
      <c r="AA50" s="148"/>
      <c r="AB50" s="148"/>
      <c r="AC50" s="151"/>
      <c r="AD50" s="151"/>
      <c r="AE50" s="148"/>
      <c r="AF50" s="151"/>
      <c r="AG50" s="151"/>
      <c r="AH50" s="148"/>
      <c r="AI50" s="148"/>
      <c r="AJ50" s="148"/>
      <c r="AK50" s="148"/>
      <c r="AL50" s="148"/>
      <c r="AM50" s="148"/>
      <c r="AQ50" s="126"/>
      <c r="AR50" s="126"/>
      <c r="AS50" s="126"/>
      <c r="AT50" s="126"/>
      <c r="BA50" s="113"/>
      <c r="BC50" s="114"/>
      <c r="BS50" s="4"/>
      <c r="BT50" s="5"/>
      <c r="BU50" s="5"/>
      <c r="BV50" s="6"/>
    </row>
    <row r="51" spans="2:74" ht="14.95" thickBot="1">
      <c r="B51" s="147"/>
      <c r="C51" s="148"/>
      <c r="D51" s="148"/>
      <c r="E51" s="148"/>
      <c r="F51" s="148"/>
      <c r="G51" s="149"/>
      <c r="H51" s="149"/>
      <c r="I51" s="149"/>
      <c r="J51" s="149"/>
      <c r="K51" s="150"/>
      <c r="L51" s="150"/>
      <c r="M51" s="150"/>
      <c r="N51" s="150"/>
      <c r="O51" s="151"/>
      <c r="P51" s="151"/>
      <c r="Q51" s="148"/>
      <c r="R51" s="148"/>
      <c r="S51" s="148"/>
      <c r="T51" s="148"/>
      <c r="U51" s="148"/>
      <c r="V51" s="148"/>
      <c r="W51" s="148"/>
      <c r="X51" s="148"/>
      <c r="Y51" s="148"/>
      <c r="Z51" s="148"/>
      <c r="AA51" s="148"/>
      <c r="AB51" s="148"/>
      <c r="AC51" s="151"/>
      <c r="AD51" s="151"/>
      <c r="AE51" s="148"/>
      <c r="AF51" s="151"/>
      <c r="AG51" s="151"/>
      <c r="AH51" s="148"/>
      <c r="AI51" s="148"/>
      <c r="AJ51" s="148"/>
      <c r="AK51" s="148"/>
      <c r="AL51" s="148"/>
      <c r="AM51" s="148"/>
      <c r="AQ51" s="126"/>
      <c r="AR51" s="126"/>
      <c r="AS51" s="126"/>
      <c r="AT51" s="126"/>
      <c r="BA51" s="113"/>
      <c r="BC51" s="114"/>
      <c r="BS51" s="4"/>
      <c r="BT51" s="5"/>
      <c r="BU51" s="5"/>
      <c r="BV51" s="6"/>
    </row>
    <row r="52" spans="2:74" ht="16.3" thickTop="1">
      <c r="B52" s="152" t="s">
        <v>121</v>
      </c>
      <c r="C52" s="420" t="s">
        <v>122</v>
      </c>
      <c r="D52" s="421"/>
      <c r="E52" s="421"/>
      <c r="F52" s="421"/>
      <c r="G52" s="421"/>
      <c r="H52" s="421"/>
      <c r="I52" s="421"/>
      <c r="J52" s="421"/>
      <c r="K52" s="421"/>
      <c r="L52" s="421"/>
      <c r="M52" s="421"/>
      <c r="N52" s="421"/>
      <c r="O52" s="421"/>
      <c r="P52" s="421"/>
      <c r="Q52" s="421"/>
      <c r="R52" s="421"/>
      <c r="S52" s="421"/>
      <c r="T52" s="421"/>
      <c r="U52" s="421"/>
      <c r="V52" s="421"/>
      <c r="W52" s="421"/>
      <c r="X52" s="421"/>
      <c r="Y52" s="421"/>
      <c r="Z52" s="421"/>
      <c r="AA52" s="421"/>
      <c r="AB52" s="421"/>
      <c r="AC52" s="421"/>
      <c r="AD52" s="421"/>
      <c r="AE52" s="422"/>
      <c r="AF52" s="151"/>
      <c r="AG52" s="151"/>
      <c r="AH52" s="148"/>
      <c r="AI52" s="148"/>
      <c r="AJ52" s="148"/>
      <c r="AK52" s="148"/>
      <c r="AL52" s="148"/>
      <c r="AM52" s="148"/>
      <c r="AQ52" s="126"/>
      <c r="AR52" s="126"/>
      <c r="AS52" s="126"/>
      <c r="AT52" s="126"/>
      <c r="BA52" s="113"/>
      <c r="BS52" s="4"/>
      <c r="BT52" s="5"/>
      <c r="BU52" s="5"/>
      <c r="BV52" s="6"/>
    </row>
    <row r="53" spans="2:74" ht="15.8" customHeight="1">
      <c r="B53" s="153">
        <v>43497</v>
      </c>
      <c r="C53" s="403" t="s">
        <v>132</v>
      </c>
      <c r="D53" s="404"/>
      <c r="E53" s="404"/>
      <c r="F53" s="404"/>
      <c r="G53" s="404"/>
      <c r="H53" s="404"/>
      <c r="I53" s="404"/>
      <c r="J53" s="404"/>
      <c r="K53" s="404"/>
      <c r="L53" s="404"/>
      <c r="M53" s="404"/>
      <c r="N53" s="404"/>
      <c r="O53" s="404"/>
      <c r="P53" s="404"/>
      <c r="Q53" s="404"/>
      <c r="R53" s="404"/>
      <c r="S53" s="404"/>
      <c r="T53" s="404"/>
      <c r="U53" s="404"/>
      <c r="V53" s="404"/>
      <c r="W53" s="404"/>
      <c r="X53" s="404"/>
      <c r="Y53" s="404"/>
      <c r="Z53" s="404"/>
      <c r="AA53" s="404"/>
      <c r="AB53" s="404"/>
      <c r="AC53" s="404"/>
      <c r="AD53" s="404"/>
      <c r="AE53" s="405"/>
      <c r="AF53" s="151"/>
      <c r="AG53" s="151"/>
      <c r="AH53" s="148"/>
      <c r="AI53" s="148"/>
      <c r="AJ53" s="148"/>
      <c r="AK53" s="148"/>
      <c r="AL53" s="148"/>
      <c r="AM53" s="148"/>
      <c r="AQ53" s="126"/>
      <c r="AR53" s="126"/>
      <c r="AS53" s="126"/>
      <c r="AT53" s="126"/>
      <c r="BA53" s="113"/>
      <c r="BS53" s="4"/>
      <c r="BT53" s="5"/>
      <c r="BU53" s="5"/>
      <c r="BV53" s="6"/>
    </row>
    <row r="54" spans="2:74" ht="15.65">
      <c r="B54" s="153">
        <v>43498</v>
      </c>
      <c r="C54" s="403" t="s">
        <v>132</v>
      </c>
      <c r="D54" s="404"/>
      <c r="E54" s="404"/>
      <c r="F54" s="404"/>
      <c r="G54" s="404"/>
      <c r="H54" s="404"/>
      <c r="I54" s="404"/>
      <c r="J54" s="404"/>
      <c r="K54" s="404"/>
      <c r="L54" s="404"/>
      <c r="M54" s="404"/>
      <c r="N54" s="404"/>
      <c r="O54" s="404"/>
      <c r="P54" s="404"/>
      <c r="Q54" s="404"/>
      <c r="R54" s="404"/>
      <c r="S54" s="404"/>
      <c r="T54" s="404"/>
      <c r="U54" s="404"/>
      <c r="V54" s="404"/>
      <c r="W54" s="404"/>
      <c r="X54" s="404"/>
      <c r="Y54" s="404"/>
      <c r="Z54" s="404"/>
      <c r="AA54" s="404"/>
      <c r="AB54" s="404"/>
      <c r="AC54" s="404"/>
      <c r="AD54" s="404"/>
      <c r="AE54" s="405"/>
      <c r="AF54" s="151"/>
      <c r="AG54" s="151"/>
      <c r="AH54" s="148"/>
      <c r="AI54" s="148"/>
      <c r="AJ54" s="148"/>
      <c r="AK54" s="148"/>
      <c r="AL54" s="148"/>
      <c r="AM54" s="148"/>
      <c r="AQ54" s="126"/>
      <c r="AR54" s="126"/>
      <c r="AS54" s="126"/>
      <c r="AT54" s="126"/>
      <c r="BA54" s="113"/>
      <c r="BS54" s="4"/>
      <c r="BT54" s="5"/>
      <c r="BU54" s="5"/>
      <c r="BV54" s="6"/>
    </row>
    <row r="55" spans="2:74" ht="15.65">
      <c r="B55" s="153">
        <v>43499</v>
      </c>
      <c r="C55" s="403" t="s">
        <v>132</v>
      </c>
      <c r="D55" s="404"/>
      <c r="E55" s="404"/>
      <c r="F55" s="404"/>
      <c r="G55" s="404"/>
      <c r="H55" s="404"/>
      <c r="I55" s="404"/>
      <c r="J55" s="404"/>
      <c r="K55" s="404"/>
      <c r="L55" s="404"/>
      <c r="M55" s="404"/>
      <c r="N55" s="404"/>
      <c r="O55" s="404"/>
      <c r="P55" s="404"/>
      <c r="Q55" s="404"/>
      <c r="R55" s="404"/>
      <c r="S55" s="404"/>
      <c r="T55" s="404"/>
      <c r="U55" s="404"/>
      <c r="V55" s="404"/>
      <c r="W55" s="404"/>
      <c r="X55" s="404"/>
      <c r="Y55" s="404"/>
      <c r="Z55" s="404"/>
      <c r="AA55" s="404"/>
      <c r="AB55" s="404"/>
      <c r="AC55" s="404"/>
      <c r="AD55" s="404"/>
      <c r="AE55" s="405"/>
      <c r="AF55" s="151"/>
      <c r="AG55" s="151"/>
      <c r="AH55" s="148"/>
      <c r="AI55" s="148"/>
      <c r="AJ55" s="148"/>
      <c r="AK55" s="148"/>
      <c r="AL55" s="148"/>
      <c r="AM55" s="148"/>
      <c r="AQ55" s="126"/>
      <c r="AR55" s="126"/>
      <c r="AS55" s="126"/>
      <c r="AT55" s="126"/>
      <c r="BA55" s="113"/>
      <c r="BS55" s="4"/>
      <c r="BT55" s="5"/>
      <c r="BU55" s="5"/>
      <c r="BV55" s="6"/>
    </row>
    <row r="56" spans="2:74" ht="15.65">
      <c r="B56" s="153">
        <v>43500</v>
      </c>
      <c r="C56" s="403" t="s">
        <v>132</v>
      </c>
      <c r="D56" s="404"/>
      <c r="E56" s="404"/>
      <c r="F56" s="404"/>
      <c r="G56" s="404"/>
      <c r="H56" s="404"/>
      <c r="I56" s="404"/>
      <c r="J56" s="404"/>
      <c r="K56" s="404"/>
      <c r="L56" s="404"/>
      <c r="M56" s="404"/>
      <c r="N56" s="404"/>
      <c r="O56" s="404"/>
      <c r="P56" s="404"/>
      <c r="Q56" s="404"/>
      <c r="R56" s="404"/>
      <c r="S56" s="404"/>
      <c r="T56" s="404"/>
      <c r="U56" s="404"/>
      <c r="V56" s="404"/>
      <c r="W56" s="404"/>
      <c r="X56" s="404"/>
      <c r="Y56" s="404"/>
      <c r="Z56" s="404"/>
      <c r="AA56" s="404"/>
      <c r="AB56" s="404"/>
      <c r="AC56" s="404"/>
      <c r="AD56" s="404"/>
      <c r="AE56" s="405"/>
      <c r="AF56" s="151"/>
      <c r="AG56" s="151"/>
      <c r="AH56" s="148"/>
      <c r="AI56" s="148"/>
      <c r="AJ56" s="148"/>
      <c r="AK56" s="148"/>
      <c r="AL56" s="148"/>
      <c r="AM56" s="148"/>
      <c r="AQ56" s="126"/>
      <c r="AR56" s="126"/>
      <c r="AS56" s="126"/>
      <c r="AT56" s="126"/>
      <c r="BA56" s="113"/>
      <c r="BS56" s="4"/>
      <c r="BT56" s="5"/>
      <c r="BU56" s="5"/>
      <c r="BV56" s="6"/>
    </row>
    <row r="57" spans="2:74" ht="15.65">
      <c r="B57" s="153">
        <v>43501</v>
      </c>
      <c r="C57" s="403" t="s">
        <v>132</v>
      </c>
      <c r="D57" s="404"/>
      <c r="E57" s="404"/>
      <c r="F57" s="404"/>
      <c r="G57" s="404"/>
      <c r="H57" s="404"/>
      <c r="I57" s="404"/>
      <c r="J57" s="404"/>
      <c r="K57" s="404"/>
      <c r="L57" s="404"/>
      <c r="M57" s="404"/>
      <c r="N57" s="404"/>
      <c r="O57" s="404"/>
      <c r="P57" s="404"/>
      <c r="Q57" s="404"/>
      <c r="R57" s="404"/>
      <c r="S57" s="404"/>
      <c r="T57" s="404"/>
      <c r="U57" s="404"/>
      <c r="V57" s="404"/>
      <c r="W57" s="404"/>
      <c r="X57" s="404"/>
      <c r="Y57" s="404"/>
      <c r="Z57" s="404"/>
      <c r="AA57" s="404"/>
      <c r="AB57" s="404"/>
      <c r="AC57" s="404"/>
      <c r="AD57" s="404"/>
      <c r="AE57" s="405"/>
      <c r="AF57" s="151"/>
      <c r="AG57" s="151"/>
      <c r="AH57" s="148"/>
      <c r="AI57" s="148"/>
      <c r="AJ57" s="148"/>
      <c r="AK57" s="148"/>
      <c r="AL57" s="148"/>
      <c r="AM57" s="148"/>
      <c r="AQ57" s="126"/>
      <c r="AR57" s="126"/>
      <c r="AS57" s="126"/>
      <c r="AT57" s="126"/>
      <c r="BA57" s="113"/>
      <c r="BS57" s="4"/>
      <c r="BT57" s="5"/>
      <c r="BU57" s="5"/>
      <c r="BV57" s="6"/>
    </row>
    <row r="58" spans="2:74" ht="15.65">
      <c r="B58" s="153">
        <v>43502</v>
      </c>
      <c r="C58" s="403" t="s">
        <v>132</v>
      </c>
      <c r="D58" s="404"/>
      <c r="E58" s="404"/>
      <c r="F58" s="404"/>
      <c r="G58" s="404"/>
      <c r="H58" s="404"/>
      <c r="I58" s="404"/>
      <c r="J58" s="404"/>
      <c r="K58" s="404"/>
      <c r="L58" s="404"/>
      <c r="M58" s="404"/>
      <c r="N58" s="404"/>
      <c r="O58" s="404"/>
      <c r="P58" s="404"/>
      <c r="Q58" s="404"/>
      <c r="R58" s="404"/>
      <c r="S58" s="404"/>
      <c r="T58" s="404"/>
      <c r="U58" s="404"/>
      <c r="V58" s="404"/>
      <c r="W58" s="404"/>
      <c r="X58" s="404"/>
      <c r="Y58" s="404"/>
      <c r="Z58" s="404"/>
      <c r="AA58" s="404"/>
      <c r="AB58" s="404"/>
      <c r="AC58" s="404"/>
      <c r="AD58" s="404"/>
      <c r="AE58" s="405"/>
      <c r="AF58" s="151"/>
      <c r="AG58" s="151"/>
      <c r="AH58" s="148"/>
      <c r="AI58" s="148"/>
      <c r="AJ58" s="148"/>
      <c r="AK58" s="148"/>
      <c r="AL58" s="148"/>
      <c r="AM58" s="148"/>
      <c r="AQ58" s="126"/>
      <c r="AR58" s="126"/>
      <c r="AS58" s="126"/>
      <c r="AT58" s="126"/>
      <c r="BA58" s="113"/>
      <c r="BS58" s="4"/>
      <c r="BT58" s="5"/>
      <c r="BU58" s="5"/>
      <c r="BV58" s="6"/>
    </row>
    <row r="59" spans="2:74" ht="15.65">
      <c r="B59" s="153">
        <v>43503</v>
      </c>
      <c r="C59" s="403" t="s">
        <v>132</v>
      </c>
      <c r="D59" s="404"/>
      <c r="E59" s="404"/>
      <c r="F59" s="404"/>
      <c r="G59" s="404"/>
      <c r="H59" s="404"/>
      <c r="I59" s="404"/>
      <c r="J59" s="404"/>
      <c r="K59" s="404"/>
      <c r="L59" s="404"/>
      <c r="M59" s="404"/>
      <c r="N59" s="404"/>
      <c r="O59" s="404"/>
      <c r="P59" s="404"/>
      <c r="Q59" s="404"/>
      <c r="R59" s="404"/>
      <c r="S59" s="404"/>
      <c r="T59" s="404"/>
      <c r="U59" s="404"/>
      <c r="V59" s="404"/>
      <c r="W59" s="404"/>
      <c r="X59" s="404"/>
      <c r="Y59" s="404"/>
      <c r="Z59" s="404"/>
      <c r="AA59" s="404"/>
      <c r="AB59" s="404"/>
      <c r="AC59" s="404"/>
      <c r="AD59" s="404"/>
      <c r="AE59" s="405"/>
      <c r="AF59" s="151"/>
      <c r="AG59" s="151"/>
      <c r="AH59" s="148"/>
      <c r="AI59" s="148"/>
      <c r="AJ59" s="148"/>
      <c r="AK59" s="148"/>
      <c r="AL59" s="148"/>
      <c r="AM59" s="148"/>
      <c r="AQ59" s="126"/>
      <c r="AR59" s="126"/>
      <c r="AS59" s="126"/>
      <c r="AT59" s="126"/>
      <c r="BA59" s="113"/>
      <c r="BS59" s="4"/>
      <c r="BT59" s="5"/>
      <c r="BU59" s="5"/>
      <c r="BV59" s="6"/>
    </row>
    <row r="60" spans="2:74" ht="15.65">
      <c r="B60" s="153">
        <v>43504</v>
      </c>
      <c r="C60" s="403" t="s">
        <v>132</v>
      </c>
      <c r="D60" s="404"/>
      <c r="E60" s="404"/>
      <c r="F60" s="404"/>
      <c r="G60" s="404"/>
      <c r="H60" s="404"/>
      <c r="I60" s="404"/>
      <c r="J60" s="404"/>
      <c r="K60" s="404"/>
      <c r="L60" s="404"/>
      <c r="M60" s="404"/>
      <c r="N60" s="404"/>
      <c r="O60" s="404"/>
      <c r="P60" s="404"/>
      <c r="Q60" s="404"/>
      <c r="R60" s="404"/>
      <c r="S60" s="404"/>
      <c r="T60" s="404"/>
      <c r="U60" s="404"/>
      <c r="V60" s="404"/>
      <c r="W60" s="404"/>
      <c r="X60" s="404"/>
      <c r="Y60" s="404"/>
      <c r="Z60" s="404"/>
      <c r="AA60" s="404"/>
      <c r="AB60" s="404"/>
      <c r="AC60" s="404"/>
      <c r="AD60" s="404"/>
      <c r="AE60" s="405"/>
      <c r="AF60" s="151"/>
      <c r="AG60" s="151"/>
      <c r="AH60" s="148"/>
      <c r="AI60" s="148"/>
      <c r="AJ60" s="148"/>
      <c r="AK60" s="148"/>
      <c r="AL60" s="148"/>
      <c r="AM60" s="148"/>
      <c r="AQ60" s="126"/>
      <c r="AR60" s="126"/>
      <c r="AS60" s="126"/>
      <c r="AT60" s="126"/>
      <c r="BA60" s="113"/>
      <c r="BS60" s="4"/>
      <c r="BT60" s="5"/>
      <c r="BU60" s="5"/>
      <c r="BV60" s="6"/>
    </row>
    <row r="61" spans="2:74" ht="15.65">
      <c r="B61" s="153">
        <v>43505</v>
      </c>
      <c r="C61" s="403" t="s">
        <v>132</v>
      </c>
      <c r="D61" s="404"/>
      <c r="E61" s="404"/>
      <c r="F61" s="404"/>
      <c r="G61" s="404"/>
      <c r="H61" s="404"/>
      <c r="I61" s="404"/>
      <c r="J61" s="404"/>
      <c r="K61" s="404"/>
      <c r="L61" s="404"/>
      <c r="M61" s="404"/>
      <c r="N61" s="404"/>
      <c r="O61" s="404"/>
      <c r="P61" s="404"/>
      <c r="Q61" s="404"/>
      <c r="R61" s="404"/>
      <c r="S61" s="404"/>
      <c r="T61" s="404"/>
      <c r="U61" s="404"/>
      <c r="V61" s="404"/>
      <c r="W61" s="404"/>
      <c r="X61" s="404"/>
      <c r="Y61" s="404"/>
      <c r="Z61" s="404"/>
      <c r="AA61" s="404"/>
      <c r="AB61" s="404"/>
      <c r="AC61" s="404"/>
      <c r="AD61" s="404"/>
      <c r="AE61" s="405"/>
      <c r="AF61" s="151"/>
      <c r="AG61" s="151"/>
      <c r="AH61" s="148"/>
      <c r="AI61" s="148"/>
      <c r="AJ61" s="148"/>
      <c r="AK61" s="148"/>
      <c r="AL61" s="148"/>
      <c r="AM61" s="148"/>
      <c r="AQ61" s="126"/>
      <c r="AR61" s="126"/>
      <c r="AS61" s="126"/>
      <c r="AT61" s="126"/>
      <c r="BA61" s="113"/>
      <c r="BS61" s="4"/>
      <c r="BT61" s="5"/>
      <c r="BU61" s="5"/>
      <c r="BV61" s="6"/>
    </row>
    <row r="62" spans="2:74" ht="15.65">
      <c r="B62" s="153">
        <v>43506</v>
      </c>
      <c r="C62" s="403" t="s">
        <v>132</v>
      </c>
      <c r="D62" s="404"/>
      <c r="E62" s="404"/>
      <c r="F62" s="404"/>
      <c r="G62" s="404"/>
      <c r="H62" s="404"/>
      <c r="I62" s="404"/>
      <c r="J62" s="404"/>
      <c r="K62" s="404"/>
      <c r="L62" s="404"/>
      <c r="M62" s="404"/>
      <c r="N62" s="404"/>
      <c r="O62" s="404"/>
      <c r="P62" s="404"/>
      <c r="Q62" s="404"/>
      <c r="R62" s="404"/>
      <c r="S62" s="404"/>
      <c r="T62" s="404"/>
      <c r="U62" s="404"/>
      <c r="V62" s="404"/>
      <c r="W62" s="404"/>
      <c r="X62" s="404"/>
      <c r="Y62" s="404"/>
      <c r="Z62" s="404"/>
      <c r="AA62" s="404"/>
      <c r="AB62" s="404"/>
      <c r="AC62" s="404"/>
      <c r="AD62" s="404"/>
      <c r="AE62" s="405"/>
      <c r="AF62" s="151"/>
      <c r="AG62" s="151"/>
      <c r="AH62" s="148"/>
      <c r="AI62" s="148"/>
      <c r="AJ62" s="148"/>
      <c r="AK62" s="148"/>
      <c r="AL62" s="148"/>
      <c r="AM62" s="148"/>
      <c r="AQ62" s="126"/>
      <c r="AR62" s="126"/>
      <c r="AS62" s="126"/>
      <c r="AT62" s="126"/>
      <c r="BA62" s="113"/>
      <c r="BS62" s="4"/>
      <c r="BT62" s="5"/>
      <c r="BU62" s="5"/>
      <c r="BV62" s="6"/>
    </row>
    <row r="63" spans="2:74" ht="15.65">
      <c r="B63" s="153">
        <v>43507</v>
      </c>
      <c r="C63" s="403" t="s">
        <v>132</v>
      </c>
      <c r="D63" s="404"/>
      <c r="E63" s="404"/>
      <c r="F63" s="404"/>
      <c r="G63" s="404"/>
      <c r="H63" s="404"/>
      <c r="I63" s="404"/>
      <c r="J63" s="404"/>
      <c r="K63" s="404"/>
      <c r="L63" s="404"/>
      <c r="M63" s="404"/>
      <c r="N63" s="404"/>
      <c r="O63" s="404"/>
      <c r="P63" s="404"/>
      <c r="Q63" s="404"/>
      <c r="R63" s="404"/>
      <c r="S63" s="404"/>
      <c r="T63" s="404"/>
      <c r="U63" s="404"/>
      <c r="V63" s="404"/>
      <c r="W63" s="404"/>
      <c r="X63" s="404"/>
      <c r="Y63" s="404"/>
      <c r="Z63" s="404"/>
      <c r="AA63" s="404"/>
      <c r="AB63" s="404"/>
      <c r="AC63" s="404"/>
      <c r="AD63" s="404"/>
      <c r="AE63" s="405"/>
      <c r="AF63" s="151"/>
      <c r="AG63" s="151"/>
      <c r="AH63" s="148"/>
      <c r="AI63" s="148"/>
      <c r="AJ63" s="148"/>
      <c r="AK63" s="148"/>
      <c r="AL63" s="148"/>
      <c r="AM63" s="148"/>
      <c r="AQ63" s="126"/>
      <c r="AR63" s="126"/>
      <c r="AS63" s="126"/>
      <c r="AT63" s="126"/>
      <c r="BA63" s="113"/>
      <c r="BS63" s="4"/>
      <c r="BT63" s="5"/>
      <c r="BU63" s="5"/>
      <c r="BV63" s="6"/>
    </row>
    <row r="64" spans="2:74" ht="15.65">
      <c r="B64" s="153">
        <v>43508</v>
      </c>
      <c r="C64" s="403" t="s">
        <v>132</v>
      </c>
      <c r="D64" s="404"/>
      <c r="E64" s="404"/>
      <c r="F64" s="404"/>
      <c r="G64" s="404"/>
      <c r="H64" s="404"/>
      <c r="I64" s="404"/>
      <c r="J64" s="404"/>
      <c r="K64" s="404"/>
      <c r="L64" s="404"/>
      <c r="M64" s="404"/>
      <c r="N64" s="404"/>
      <c r="O64" s="404"/>
      <c r="P64" s="404"/>
      <c r="Q64" s="404"/>
      <c r="R64" s="404"/>
      <c r="S64" s="404"/>
      <c r="T64" s="404"/>
      <c r="U64" s="404"/>
      <c r="V64" s="404"/>
      <c r="W64" s="404"/>
      <c r="X64" s="404"/>
      <c r="Y64" s="404"/>
      <c r="Z64" s="404"/>
      <c r="AA64" s="404"/>
      <c r="AB64" s="404"/>
      <c r="AC64" s="404"/>
      <c r="AD64" s="404"/>
      <c r="AE64" s="405"/>
      <c r="AF64" s="151"/>
      <c r="AG64" s="151"/>
      <c r="AH64" s="148"/>
      <c r="AI64" s="148"/>
      <c r="AJ64" s="148"/>
      <c r="AK64" s="148"/>
      <c r="AL64" s="148"/>
      <c r="AM64" s="148"/>
      <c r="AQ64" s="126"/>
      <c r="AR64" s="126"/>
      <c r="AS64" s="126"/>
      <c r="AT64" s="126"/>
      <c r="BA64" s="113"/>
      <c r="BS64" s="4"/>
      <c r="BT64" s="5"/>
      <c r="BU64" s="5"/>
      <c r="BV64" s="6"/>
    </row>
    <row r="65" spans="2:74" ht="15.65">
      <c r="B65" s="153">
        <v>43509</v>
      </c>
      <c r="C65" s="403" t="s">
        <v>132</v>
      </c>
      <c r="D65" s="404"/>
      <c r="E65" s="404"/>
      <c r="F65" s="404"/>
      <c r="G65" s="404"/>
      <c r="H65" s="404"/>
      <c r="I65" s="404"/>
      <c r="J65" s="404"/>
      <c r="K65" s="404"/>
      <c r="L65" s="404"/>
      <c r="M65" s="404"/>
      <c r="N65" s="404"/>
      <c r="O65" s="404"/>
      <c r="P65" s="404"/>
      <c r="Q65" s="404"/>
      <c r="R65" s="404"/>
      <c r="S65" s="404"/>
      <c r="T65" s="404"/>
      <c r="U65" s="404"/>
      <c r="V65" s="404"/>
      <c r="W65" s="404"/>
      <c r="X65" s="404"/>
      <c r="Y65" s="404"/>
      <c r="Z65" s="404"/>
      <c r="AA65" s="404"/>
      <c r="AB65" s="404"/>
      <c r="AC65" s="404"/>
      <c r="AD65" s="404"/>
      <c r="AE65" s="405"/>
      <c r="AF65" s="151"/>
      <c r="AG65" s="151"/>
      <c r="AH65" s="148"/>
      <c r="AI65" s="148"/>
      <c r="AJ65" s="148"/>
      <c r="AK65" s="148"/>
      <c r="AL65" s="148"/>
      <c r="AM65" s="148"/>
      <c r="AQ65" s="126"/>
      <c r="AR65" s="126"/>
      <c r="AS65" s="126"/>
      <c r="AT65" s="126"/>
      <c r="BA65" s="113"/>
      <c r="BS65" s="4"/>
      <c r="BT65" s="5"/>
      <c r="BU65" s="5"/>
      <c r="BV65" s="6"/>
    </row>
    <row r="66" spans="2:74" ht="15.65">
      <c r="B66" s="153">
        <v>43510</v>
      </c>
      <c r="C66" s="403" t="s">
        <v>132</v>
      </c>
      <c r="D66" s="404"/>
      <c r="E66" s="404"/>
      <c r="F66" s="404"/>
      <c r="G66" s="404"/>
      <c r="H66" s="404"/>
      <c r="I66" s="404"/>
      <c r="J66" s="404"/>
      <c r="K66" s="404"/>
      <c r="L66" s="404"/>
      <c r="M66" s="404"/>
      <c r="N66" s="404"/>
      <c r="O66" s="404"/>
      <c r="P66" s="404"/>
      <c r="Q66" s="404"/>
      <c r="R66" s="404"/>
      <c r="S66" s="404"/>
      <c r="T66" s="404"/>
      <c r="U66" s="404"/>
      <c r="V66" s="404"/>
      <c r="W66" s="404"/>
      <c r="X66" s="404"/>
      <c r="Y66" s="404"/>
      <c r="Z66" s="404"/>
      <c r="AA66" s="404"/>
      <c r="AB66" s="404"/>
      <c r="AC66" s="404"/>
      <c r="AD66" s="404"/>
      <c r="AE66" s="405"/>
      <c r="AF66" s="151"/>
      <c r="AG66" s="151"/>
      <c r="AH66" s="148"/>
      <c r="AI66" s="148"/>
      <c r="AJ66" s="148"/>
      <c r="AK66" s="148"/>
      <c r="AL66" s="148"/>
      <c r="AM66" s="148"/>
      <c r="AQ66" s="126"/>
      <c r="AR66" s="126"/>
      <c r="AS66" s="126"/>
      <c r="AT66" s="126"/>
      <c r="BA66" s="113"/>
      <c r="BS66" s="4"/>
      <c r="BT66" s="5"/>
      <c r="BU66" s="5"/>
      <c r="BV66" s="6"/>
    </row>
    <row r="67" spans="2:74" ht="15.65">
      <c r="B67" s="153">
        <v>43511</v>
      </c>
      <c r="C67" s="403" t="s">
        <v>132</v>
      </c>
      <c r="D67" s="404"/>
      <c r="E67" s="404"/>
      <c r="F67" s="404"/>
      <c r="G67" s="404"/>
      <c r="H67" s="404"/>
      <c r="I67" s="404"/>
      <c r="J67" s="404"/>
      <c r="K67" s="404"/>
      <c r="L67" s="404"/>
      <c r="M67" s="404"/>
      <c r="N67" s="404"/>
      <c r="O67" s="404"/>
      <c r="P67" s="404"/>
      <c r="Q67" s="404"/>
      <c r="R67" s="404"/>
      <c r="S67" s="404"/>
      <c r="T67" s="404"/>
      <c r="U67" s="404"/>
      <c r="V67" s="404"/>
      <c r="W67" s="404"/>
      <c r="X67" s="404"/>
      <c r="Y67" s="404"/>
      <c r="Z67" s="404"/>
      <c r="AA67" s="404"/>
      <c r="AB67" s="404"/>
      <c r="AC67" s="404"/>
      <c r="AD67" s="404"/>
      <c r="AE67" s="405"/>
      <c r="AF67" s="151"/>
      <c r="AG67" s="151"/>
      <c r="AH67" s="148"/>
      <c r="AI67" s="148"/>
      <c r="AJ67" s="148"/>
      <c r="AK67" s="148"/>
      <c r="AL67" s="148"/>
      <c r="AM67" s="148"/>
      <c r="AQ67" s="126"/>
      <c r="AR67" s="126"/>
      <c r="AS67" s="126"/>
      <c r="AT67" s="126"/>
      <c r="BA67" s="113"/>
      <c r="BS67" s="4"/>
      <c r="BT67" s="5"/>
      <c r="BU67" s="5"/>
      <c r="BV67" s="6"/>
    </row>
    <row r="68" spans="2:74" ht="15.65">
      <c r="B68" s="153">
        <v>43512</v>
      </c>
      <c r="C68" s="403" t="s">
        <v>132</v>
      </c>
      <c r="D68" s="404"/>
      <c r="E68" s="404"/>
      <c r="F68" s="404"/>
      <c r="G68" s="404"/>
      <c r="H68" s="404"/>
      <c r="I68" s="404"/>
      <c r="J68" s="404"/>
      <c r="K68" s="404"/>
      <c r="L68" s="404"/>
      <c r="M68" s="404"/>
      <c r="N68" s="404"/>
      <c r="O68" s="404"/>
      <c r="P68" s="404"/>
      <c r="Q68" s="404"/>
      <c r="R68" s="404"/>
      <c r="S68" s="404"/>
      <c r="T68" s="404"/>
      <c r="U68" s="404"/>
      <c r="V68" s="404"/>
      <c r="W68" s="404"/>
      <c r="X68" s="404"/>
      <c r="Y68" s="404"/>
      <c r="Z68" s="404"/>
      <c r="AA68" s="404"/>
      <c r="AB68" s="404"/>
      <c r="AC68" s="404"/>
      <c r="AD68" s="404"/>
      <c r="AE68" s="405"/>
      <c r="AF68" s="151"/>
      <c r="AG68" s="151"/>
      <c r="AH68" s="148"/>
      <c r="AI68" s="148"/>
      <c r="AJ68" s="148"/>
      <c r="AK68" s="148"/>
      <c r="AL68" s="148"/>
      <c r="AM68" s="148"/>
      <c r="AQ68" s="126"/>
      <c r="AR68" s="126"/>
      <c r="AS68" s="126"/>
      <c r="AT68" s="126"/>
      <c r="BA68" s="113"/>
      <c r="BS68" s="4"/>
      <c r="BT68" s="5"/>
      <c r="BU68" s="5"/>
      <c r="BV68" s="6"/>
    </row>
    <row r="69" spans="2:74" ht="15.65">
      <c r="B69" s="153">
        <v>43513</v>
      </c>
      <c r="C69" s="403" t="s">
        <v>132</v>
      </c>
      <c r="D69" s="404"/>
      <c r="E69" s="404"/>
      <c r="F69" s="404"/>
      <c r="G69" s="404"/>
      <c r="H69" s="404"/>
      <c r="I69" s="404"/>
      <c r="J69" s="404"/>
      <c r="K69" s="404"/>
      <c r="L69" s="404"/>
      <c r="M69" s="404"/>
      <c r="N69" s="404"/>
      <c r="O69" s="404"/>
      <c r="P69" s="404"/>
      <c r="Q69" s="404"/>
      <c r="R69" s="404"/>
      <c r="S69" s="404"/>
      <c r="T69" s="404"/>
      <c r="U69" s="404"/>
      <c r="V69" s="404"/>
      <c r="W69" s="404"/>
      <c r="X69" s="404"/>
      <c r="Y69" s="404"/>
      <c r="Z69" s="404"/>
      <c r="AA69" s="404"/>
      <c r="AB69" s="404"/>
      <c r="AC69" s="404"/>
      <c r="AD69" s="404"/>
      <c r="AE69" s="405"/>
      <c r="AF69" s="151"/>
      <c r="AG69" s="151"/>
      <c r="AH69" s="148"/>
      <c r="AI69" s="148"/>
      <c r="AJ69" s="148"/>
      <c r="AK69" s="148"/>
      <c r="AL69" s="148"/>
      <c r="AM69" s="148"/>
      <c r="AQ69" s="126"/>
      <c r="AR69" s="126"/>
      <c r="AS69" s="126"/>
      <c r="AT69" s="126"/>
      <c r="BA69" s="113"/>
      <c r="BS69" s="4"/>
      <c r="BT69" s="5"/>
      <c r="BU69" s="5"/>
      <c r="BV69" s="6"/>
    </row>
    <row r="70" spans="2:74" ht="15.65">
      <c r="B70" s="153">
        <v>43514</v>
      </c>
      <c r="C70" s="403" t="s">
        <v>132</v>
      </c>
      <c r="D70" s="404"/>
      <c r="E70" s="404"/>
      <c r="F70" s="404"/>
      <c r="G70" s="404"/>
      <c r="H70" s="404"/>
      <c r="I70" s="404"/>
      <c r="J70" s="404"/>
      <c r="K70" s="404"/>
      <c r="L70" s="404"/>
      <c r="M70" s="404"/>
      <c r="N70" s="404"/>
      <c r="O70" s="404"/>
      <c r="P70" s="404"/>
      <c r="Q70" s="404"/>
      <c r="R70" s="404"/>
      <c r="S70" s="404"/>
      <c r="T70" s="404"/>
      <c r="U70" s="404"/>
      <c r="V70" s="404"/>
      <c r="W70" s="404"/>
      <c r="X70" s="404"/>
      <c r="Y70" s="404"/>
      <c r="Z70" s="404"/>
      <c r="AA70" s="404"/>
      <c r="AB70" s="404"/>
      <c r="AC70" s="404"/>
      <c r="AD70" s="404"/>
      <c r="AE70" s="405"/>
      <c r="AF70" s="151"/>
      <c r="AG70" s="151"/>
      <c r="AH70" s="148"/>
      <c r="AI70" s="148"/>
      <c r="AJ70" s="148"/>
      <c r="AK70" s="148"/>
      <c r="AL70" s="148"/>
      <c r="AM70" s="148"/>
      <c r="AQ70" s="126"/>
      <c r="AR70" s="126"/>
      <c r="AS70" s="126"/>
      <c r="AT70" s="126"/>
      <c r="BA70" s="113"/>
      <c r="BS70" s="4"/>
      <c r="BT70" s="5"/>
      <c r="BU70" s="5"/>
      <c r="BV70" s="6"/>
    </row>
    <row r="71" spans="2:74" ht="15.65">
      <c r="B71" s="153">
        <v>43515</v>
      </c>
      <c r="C71" s="403" t="s">
        <v>132</v>
      </c>
      <c r="D71" s="404"/>
      <c r="E71" s="404"/>
      <c r="F71" s="404"/>
      <c r="G71" s="404"/>
      <c r="H71" s="404"/>
      <c r="I71" s="404"/>
      <c r="J71" s="404"/>
      <c r="K71" s="404"/>
      <c r="L71" s="404"/>
      <c r="M71" s="404"/>
      <c r="N71" s="404"/>
      <c r="O71" s="404"/>
      <c r="P71" s="404"/>
      <c r="Q71" s="404"/>
      <c r="R71" s="404"/>
      <c r="S71" s="404"/>
      <c r="T71" s="404"/>
      <c r="U71" s="404"/>
      <c r="V71" s="404"/>
      <c r="W71" s="404"/>
      <c r="X71" s="404"/>
      <c r="Y71" s="404"/>
      <c r="Z71" s="404"/>
      <c r="AA71" s="404"/>
      <c r="AB71" s="404"/>
      <c r="AC71" s="404"/>
      <c r="AD71" s="404"/>
      <c r="AE71" s="405"/>
      <c r="AF71" s="151"/>
      <c r="AG71" s="151"/>
      <c r="AH71" s="148"/>
      <c r="AI71" s="148"/>
      <c r="AJ71" s="148"/>
      <c r="AK71" s="148"/>
      <c r="AL71" s="148"/>
      <c r="AM71" s="148"/>
      <c r="AQ71" s="126"/>
      <c r="AR71" s="126"/>
      <c r="AS71" s="126"/>
      <c r="AT71" s="126"/>
      <c r="BA71" s="113"/>
      <c r="BS71" s="4"/>
      <c r="BT71" s="5"/>
      <c r="BU71" s="5"/>
      <c r="BV71" s="6"/>
    </row>
    <row r="72" spans="2:74" ht="15.65">
      <c r="B72" s="153">
        <v>43516</v>
      </c>
      <c r="C72" s="403" t="s">
        <v>132</v>
      </c>
      <c r="D72" s="404"/>
      <c r="E72" s="404"/>
      <c r="F72" s="404"/>
      <c r="G72" s="404"/>
      <c r="H72" s="404"/>
      <c r="I72" s="404"/>
      <c r="J72" s="404"/>
      <c r="K72" s="404"/>
      <c r="L72" s="404"/>
      <c r="M72" s="404"/>
      <c r="N72" s="404"/>
      <c r="O72" s="404"/>
      <c r="P72" s="404"/>
      <c r="Q72" s="404"/>
      <c r="R72" s="404"/>
      <c r="S72" s="404"/>
      <c r="T72" s="404"/>
      <c r="U72" s="404"/>
      <c r="V72" s="404"/>
      <c r="W72" s="404"/>
      <c r="X72" s="404"/>
      <c r="Y72" s="404"/>
      <c r="Z72" s="404"/>
      <c r="AA72" s="404"/>
      <c r="AB72" s="404"/>
      <c r="AC72" s="404"/>
      <c r="AD72" s="404"/>
      <c r="AE72" s="405"/>
      <c r="AF72" s="151"/>
      <c r="AG72" s="151"/>
      <c r="AH72" s="148"/>
      <c r="AI72" s="148"/>
      <c r="AJ72" s="148"/>
      <c r="AK72" s="148"/>
      <c r="AL72" s="148"/>
      <c r="AM72" s="148"/>
      <c r="AQ72" s="126"/>
      <c r="AR72" s="126"/>
      <c r="AS72" s="126"/>
      <c r="AT72" s="126"/>
      <c r="BA72" s="113"/>
      <c r="BS72" s="4"/>
      <c r="BT72" s="5"/>
      <c r="BU72" s="5"/>
      <c r="BV72" s="6"/>
    </row>
    <row r="73" spans="2:74" ht="15.65">
      <c r="B73" s="153">
        <v>43517</v>
      </c>
      <c r="C73" s="403" t="s">
        <v>132</v>
      </c>
      <c r="D73" s="404"/>
      <c r="E73" s="404"/>
      <c r="F73" s="404"/>
      <c r="G73" s="404"/>
      <c r="H73" s="404"/>
      <c r="I73" s="404"/>
      <c r="J73" s="404"/>
      <c r="K73" s="404"/>
      <c r="L73" s="404"/>
      <c r="M73" s="404"/>
      <c r="N73" s="404"/>
      <c r="O73" s="404"/>
      <c r="P73" s="404"/>
      <c r="Q73" s="404"/>
      <c r="R73" s="404"/>
      <c r="S73" s="404"/>
      <c r="T73" s="404"/>
      <c r="U73" s="404"/>
      <c r="V73" s="404"/>
      <c r="W73" s="404"/>
      <c r="X73" s="404"/>
      <c r="Y73" s="404"/>
      <c r="Z73" s="404"/>
      <c r="AA73" s="404"/>
      <c r="AB73" s="404"/>
      <c r="AC73" s="404"/>
      <c r="AD73" s="404"/>
      <c r="AE73" s="405"/>
      <c r="AF73" s="151"/>
      <c r="AG73" s="151"/>
      <c r="AH73" s="148"/>
      <c r="AI73" s="148"/>
      <c r="AJ73" s="148"/>
      <c r="AK73" s="148"/>
      <c r="AL73" s="148"/>
      <c r="AM73" s="148"/>
      <c r="AQ73" s="126"/>
      <c r="AR73" s="126"/>
      <c r="AS73" s="126"/>
      <c r="AT73" s="126"/>
      <c r="BA73" s="113"/>
      <c r="BS73" s="4"/>
      <c r="BT73" s="5"/>
      <c r="BU73" s="5"/>
      <c r="BV73" s="6"/>
    </row>
    <row r="74" spans="2:74" ht="15.65">
      <c r="B74" s="153">
        <v>43518</v>
      </c>
      <c r="C74" s="403" t="s">
        <v>132</v>
      </c>
      <c r="D74" s="404"/>
      <c r="E74" s="404"/>
      <c r="F74" s="404"/>
      <c r="G74" s="404"/>
      <c r="H74" s="404"/>
      <c r="I74" s="404"/>
      <c r="J74" s="404"/>
      <c r="K74" s="404"/>
      <c r="L74" s="404"/>
      <c r="M74" s="404"/>
      <c r="N74" s="404"/>
      <c r="O74" s="404"/>
      <c r="P74" s="404"/>
      <c r="Q74" s="404"/>
      <c r="R74" s="404"/>
      <c r="S74" s="404"/>
      <c r="T74" s="404"/>
      <c r="U74" s="404"/>
      <c r="V74" s="404"/>
      <c r="W74" s="404"/>
      <c r="X74" s="404"/>
      <c r="Y74" s="404"/>
      <c r="Z74" s="404"/>
      <c r="AA74" s="404"/>
      <c r="AB74" s="404"/>
      <c r="AC74" s="404"/>
      <c r="AD74" s="404"/>
      <c r="AE74" s="405"/>
      <c r="AF74" s="151"/>
      <c r="AG74" s="151"/>
      <c r="AH74" s="148"/>
      <c r="AI74" s="148"/>
      <c r="AJ74" s="148"/>
      <c r="AK74" s="148"/>
      <c r="AL74" s="148"/>
      <c r="AM74" s="148"/>
      <c r="AQ74" s="126"/>
      <c r="AR74" s="126"/>
      <c r="AS74" s="126"/>
      <c r="AT74" s="126"/>
      <c r="BA74" s="113"/>
      <c r="BS74" s="4"/>
      <c r="BT74" s="5"/>
      <c r="BU74" s="5"/>
      <c r="BV74" s="6"/>
    </row>
    <row r="75" spans="2:74" ht="15.65">
      <c r="B75" s="153">
        <v>43519</v>
      </c>
      <c r="C75" s="403" t="s">
        <v>132</v>
      </c>
      <c r="D75" s="404"/>
      <c r="E75" s="404"/>
      <c r="F75" s="404"/>
      <c r="G75" s="404"/>
      <c r="H75" s="404"/>
      <c r="I75" s="404"/>
      <c r="J75" s="404"/>
      <c r="K75" s="404"/>
      <c r="L75" s="404"/>
      <c r="M75" s="404"/>
      <c r="N75" s="404"/>
      <c r="O75" s="404"/>
      <c r="P75" s="404"/>
      <c r="Q75" s="404"/>
      <c r="R75" s="404"/>
      <c r="S75" s="404"/>
      <c r="T75" s="404"/>
      <c r="U75" s="404"/>
      <c r="V75" s="404"/>
      <c r="W75" s="404"/>
      <c r="X75" s="404"/>
      <c r="Y75" s="404"/>
      <c r="Z75" s="404"/>
      <c r="AA75" s="404"/>
      <c r="AB75" s="404"/>
      <c r="AC75" s="404"/>
      <c r="AD75" s="404"/>
      <c r="AE75" s="405"/>
      <c r="AF75" s="151"/>
      <c r="AG75" s="151"/>
      <c r="AH75" s="148"/>
      <c r="AI75" s="148"/>
      <c r="AJ75" s="148"/>
      <c r="AK75" s="148"/>
      <c r="AL75" s="148"/>
      <c r="AM75" s="148"/>
      <c r="AQ75" s="126"/>
      <c r="AR75" s="126"/>
      <c r="AS75" s="126"/>
      <c r="AT75" s="126"/>
      <c r="BA75" s="113"/>
      <c r="BS75" s="4"/>
      <c r="BT75" s="5"/>
      <c r="BU75" s="5"/>
      <c r="BV75" s="6"/>
    </row>
    <row r="76" spans="2:74" ht="15.65">
      <c r="B76" s="153">
        <v>43520</v>
      </c>
      <c r="C76" s="403" t="s">
        <v>132</v>
      </c>
      <c r="D76" s="404"/>
      <c r="E76" s="404"/>
      <c r="F76" s="404"/>
      <c r="G76" s="404"/>
      <c r="H76" s="404"/>
      <c r="I76" s="404"/>
      <c r="J76" s="404"/>
      <c r="K76" s="404"/>
      <c r="L76" s="404"/>
      <c r="M76" s="404"/>
      <c r="N76" s="404"/>
      <c r="O76" s="404"/>
      <c r="P76" s="404"/>
      <c r="Q76" s="404"/>
      <c r="R76" s="404"/>
      <c r="S76" s="404"/>
      <c r="T76" s="404"/>
      <c r="U76" s="404"/>
      <c r="V76" s="404"/>
      <c r="W76" s="404"/>
      <c r="X76" s="404"/>
      <c r="Y76" s="404"/>
      <c r="Z76" s="404"/>
      <c r="AA76" s="404"/>
      <c r="AB76" s="404"/>
      <c r="AC76" s="404"/>
      <c r="AD76" s="404"/>
      <c r="AE76" s="405"/>
      <c r="AF76" s="151"/>
      <c r="AG76" s="151"/>
      <c r="AH76" s="148"/>
      <c r="AI76" s="148"/>
      <c r="AJ76" s="148"/>
      <c r="AK76" s="148"/>
      <c r="AL76" s="148"/>
      <c r="AM76" s="148"/>
      <c r="AQ76" s="126"/>
      <c r="AR76" s="126"/>
      <c r="AS76" s="126"/>
      <c r="AT76" s="126"/>
      <c r="BA76" s="113"/>
      <c r="BS76" s="4"/>
      <c r="BT76" s="5"/>
      <c r="BU76" s="5"/>
      <c r="BV76" s="6"/>
    </row>
    <row r="77" spans="2:74" ht="15.65">
      <c r="B77" s="153">
        <v>43521</v>
      </c>
      <c r="C77" s="403" t="s">
        <v>132</v>
      </c>
      <c r="D77" s="404"/>
      <c r="E77" s="404"/>
      <c r="F77" s="404"/>
      <c r="G77" s="404"/>
      <c r="H77" s="404"/>
      <c r="I77" s="404"/>
      <c r="J77" s="404"/>
      <c r="K77" s="404"/>
      <c r="L77" s="404"/>
      <c r="M77" s="404"/>
      <c r="N77" s="404"/>
      <c r="O77" s="404"/>
      <c r="P77" s="404"/>
      <c r="Q77" s="404"/>
      <c r="R77" s="404"/>
      <c r="S77" s="404"/>
      <c r="T77" s="404"/>
      <c r="U77" s="404"/>
      <c r="V77" s="404"/>
      <c r="W77" s="404"/>
      <c r="X77" s="404"/>
      <c r="Y77" s="404"/>
      <c r="Z77" s="404"/>
      <c r="AA77" s="404"/>
      <c r="AB77" s="404"/>
      <c r="AC77" s="404"/>
      <c r="AD77" s="404"/>
      <c r="AE77" s="405"/>
      <c r="AF77" s="151"/>
      <c r="AG77" s="151"/>
      <c r="AH77" s="148"/>
      <c r="AI77" s="148"/>
      <c r="AJ77" s="148"/>
      <c r="AK77" s="148"/>
      <c r="AL77" s="148"/>
      <c r="AM77" s="148"/>
      <c r="AQ77" s="126"/>
      <c r="AR77" s="126"/>
      <c r="AS77" s="126"/>
      <c r="AT77" s="126"/>
      <c r="BA77" s="113"/>
      <c r="BS77" s="4"/>
      <c r="BT77" s="5"/>
      <c r="BU77" s="5"/>
      <c r="BV77" s="6"/>
    </row>
    <row r="78" spans="2:74" ht="15.65">
      <c r="B78" s="153">
        <v>43522</v>
      </c>
      <c r="C78" s="403" t="s">
        <v>132</v>
      </c>
      <c r="D78" s="404"/>
      <c r="E78" s="404"/>
      <c r="F78" s="404"/>
      <c r="G78" s="404"/>
      <c r="H78" s="404"/>
      <c r="I78" s="404"/>
      <c r="J78" s="404"/>
      <c r="K78" s="404"/>
      <c r="L78" s="404"/>
      <c r="M78" s="404"/>
      <c r="N78" s="404"/>
      <c r="O78" s="404"/>
      <c r="P78" s="404"/>
      <c r="Q78" s="404"/>
      <c r="R78" s="404"/>
      <c r="S78" s="404"/>
      <c r="T78" s="404"/>
      <c r="U78" s="404"/>
      <c r="V78" s="404"/>
      <c r="W78" s="404"/>
      <c r="X78" s="404"/>
      <c r="Y78" s="404"/>
      <c r="Z78" s="404"/>
      <c r="AA78" s="404"/>
      <c r="AB78" s="404"/>
      <c r="AC78" s="404"/>
      <c r="AD78" s="404"/>
      <c r="AE78" s="405"/>
      <c r="AF78" s="151"/>
      <c r="AG78" s="151"/>
      <c r="AH78" s="148"/>
      <c r="AI78" s="148"/>
      <c r="AJ78" s="148"/>
      <c r="AK78" s="148"/>
      <c r="AL78" s="148"/>
      <c r="AM78" s="148"/>
      <c r="AQ78" s="126"/>
      <c r="AR78" s="126"/>
      <c r="AS78" s="126"/>
      <c r="AT78" s="126"/>
      <c r="BA78" s="113"/>
      <c r="BS78" s="4"/>
      <c r="BT78" s="5"/>
      <c r="BU78" s="5"/>
      <c r="BV78" s="6"/>
    </row>
    <row r="79" spans="2:74" ht="15.65">
      <c r="B79" s="153">
        <v>43523</v>
      </c>
      <c r="C79" s="403" t="s">
        <v>132</v>
      </c>
      <c r="D79" s="404"/>
      <c r="E79" s="404"/>
      <c r="F79" s="404"/>
      <c r="G79" s="404"/>
      <c r="H79" s="404"/>
      <c r="I79" s="404"/>
      <c r="J79" s="404"/>
      <c r="K79" s="404"/>
      <c r="L79" s="404"/>
      <c r="M79" s="404"/>
      <c r="N79" s="404"/>
      <c r="O79" s="404"/>
      <c r="P79" s="404"/>
      <c r="Q79" s="404"/>
      <c r="R79" s="404"/>
      <c r="S79" s="404"/>
      <c r="T79" s="404"/>
      <c r="U79" s="404"/>
      <c r="V79" s="404"/>
      <c r="W79" s="404"/>
      <c r="X79" s="404"/>
      <c r="Y79" s="404"/>
      <c r="Z79" s="404"/>
      <c r="AA79" s="404"/>
      <c r="AB79" s="404"/>
      <c r="AC79" s="404"/>
      <c r="AD79" s="404"/>
      <c r="AE79" s="405"/>
      <c r="AF79" s="151"/>
      <c r="AG79" s="151"/>
      <c r="AH79" s="148"/>
      <c r="AI79" s="148"/>
      <c r="AJ79" s="148"/>
      <c r="AK79" s="148"/>
      <c r="AL79" s="148"/>
      <c r="AM79" s="148"/>
      <c r="AQ79" s="126"/>
      <c r="AR79" s="126"/>
      <c r="AS79" s="126"/>
      <c r="AT79" s="126"/>
      <c r="BA79" s="113"/>
      <c r="BS79" s="4"/>
      <c r="BT79" s="5"/>
      <c r="BU79" s="5"/>
      <c r="BV79" s="6"/>
    </row>
    <row r="80" spans="2:74" ht="15.65">
      <c r="B80" s="153">
        <v>43524</v>
      </c>
      <c r="C80" s="403" t="s">
        <v>132</v>
      </c>
      <c r="D80" s="404"/>
      <c r="E80" s="404"/>
      <c r="F80" s="404"/>
      <c r="G80" s="404"/>
      <c r="H80" s="404"/>
      <c r="I80" s="404"/>
      <c r="J80" s="404"/>
      <c r="K80" s="404"/>
      <c r="L80" s="404"/>
      <c r="M80" s="404"/>
      <c r="N80" s="404"/>
      <c r="O80" s="404"/>
      <c r="P80" s="404"/>
      <c r="Q80" s="404"/>
      <c r="R80" s="404"/>
      <c r="S80" s="404"/>
      <c r="T80" s="404"/>
      <c r="U80" s="404"/>
      <c r="V80" s="404"/>
      <c r="W80" s="404"/>
      <c r="X80" s="404"/>
      <c r="Y80" s="404"/>
      <c r="Z80" s="404"/>
      <c r="AA80" s="404"/>
      <c r="AB80" s="404"/>
      <c r="AC80" s="404"/>
      <c r="AD80" s="404"/>
      <c r="AE80" s="405"/>
      <c r="AF80" s="151"/>
      <c r="AG80" s="151"/>
      <c r="AH80" s="148"/>
      <c r="AI80" s="148"/>
      <c r="AJ80" s="148"/>
      <c r="AK80" s="148"/>
      <c r="AL80" s="148"/>
      <c r="AM80" s="148"/>
      <c r="AQ80" s="126"/>
      <c r="AR80" s="126"/>
      <c r="AS80" s="126"/>
      <c r="AT80" s="126"/>
      <c r="BA80" s="113"/>
      <c r="BS80" s="4"/>
      <c r="BT80" s="5"/>
      <c r="BU80" s="5"/>
      <c r="BV80" s="6"/>
    </row>
  </sheetData>
  <mergeCells count="114">
    <mergeCell ref="C79:AE79"/>
    <mergeCell ref="C80:AE80"/>
    <mergeCell ref="C69:AE69"/>
    <mergeCell ref="C70:AE70"/>
    <mergeCell ref="C71:AE71"/>
    <mergeCell ref="C72:AE72"/>
    <mergeCell ref="C73:AE73"/>
    <mergeCell ref="C74:AE74"/>
    <mergeCell ref="C75:AE75"/>
    <mergeCell ref="C76:AE76"/>
    <mergeCell ref="C77:AE77"/>
    <mergeCell ref="C78:AE78"/>
    <mergeCell ref="C53:AE53"/>
    <mergeCell ref="C54:AE54"/>
    <mergeCell ref="C67:AE67"/>
    <mergeCell ref="C68:AE68"/>
    <mergeCell ref="C57:AE57"/>
    <mergeCell ref="C58:AE58"/>
    <mergeCell ref="C59:AE59"/>
    <mergeCell ref="C60:AE60"/>
    <mergeCell ref="C61:AE61"/>
    <mergeCell ref="C62:AE62"/>
    <mergeCell ref="C55:AE55"/>
    <mergeCell ref="C56:AE56"/>
    <mergeCell ref="C63:AE63"/>
    <mergeCell ref="C64:AE64"/>
    <mergeCell ref="C65:AE65"/>
    <mergeCell ref="C66:AE66"/>
    <mergeCell ref="A34:A40"/>
    <mergeCell ref="F44:G44"/>
    <mergeCell ref="H44:I44"/>
    <mergeCell ref="J44:K44"/>
    <mergeCell ref="L44:M44"/>
    <mergeCell ref="N44:O44"/>
    <mergeCell ref="P44:Q44"/>
    <mergeCell ref="C52:AE52"/>
    <mergeCell ref="BW4:BW5"/>
    <mergeCell ref="A6:A12"/>
    <mergeCell ref="A13:A19"/>
    <mergeCell ref="AJ3:AJ5"/>
    <mergeCell ref="AK3:AK5"/>
    <mergeCell ref="AL3:AL5"/>
    <mergeCell ref="AM3:AM5"/>
    <mergeCell ref="BE3:BE5"/>
    <mergeCell ref="BF3:BF5"/>
    <mergeCell ref="A20:A26"/>
    <mergeCell ref="A27:A33"/>
    <mergeCell ref="AD3:AD5"/>
    <mergeCell ref="AE3:AE5"/>
    <mergeCell ref="AF3:AF5"/>
    <mergeCell ref="AG3:AG5"/>
    <mergeCell ref="AH3:AH5"/>
    <mergeCell ref="CA3:CA5"/>
    <mergeCell ref="CB3:CB5"/>
    <mergeCell ref="AP3:AP5"/>
    <mergeCell ref="AQ3:AQ5"/>
    <mergeCell ref="AR3:AR5"/>
    <mergeCell ref="AT3:AT5"/>
    <mergeCell ref="AU3:AU5"/>
    <mergeCell ref="AV3:AV5"/>
    <mergeCell ref="CD3:CE3"/>
    <mergeCell ref="AX3:AX5"/>
    <mergeCell ref="AY3:AY5"/>
    <mergeCell ref="AZ3:AZ5"/>
    <mergeCell ref="BB3:BB5"/>
    <mergeCell ref="BC3:BC5"/>
    <mergeCell ref="BU3:BU5"/>
    <mergeCell ref="BX3:BX5"/>
    <mergeCell ref="BY3:BY5"/>
    <mergeCell ref="BD3:BD5"/>
    <mergeCell ref="CF3:CG3"/>
    <mergeCell ref="H4:I4"/>
    <mergeCell ref="J4:K4"/>
    <mergeCell ref="L4:M4"/>
    <mergeCell ref="N4:O4"/>
    <mergeCell ref="BH4:BH5"/>
    <mergeCell ref="BI4:BI5"/>
    <mergeCell ref="BQ3:BQ5"/>
    <mergeCell ref="BR3:BR5"/>
    <mergeCell ref="BT3:BT5"/>
    <mergeCell ref="AI3:AI5"/>
    <mergeCell ref="BG3:BG5"/>
    <mergeCell ref="BL3:BM3"/>
    <mergeCell ref="BP3:BP5"/>
    <mergeCell ref="BK4:BK5"/>
    <mergeCell ref="BL4:BL5"/>
    <mergeCell ref="BM4:BM5"/>
    <mergeCell ref="BN4:BN5"/>
    <mergeCell ref="BO4:BO5"/>
    <mergeCell ref="Z3:Z5"/>
    <mergeCell ref="AA3:AA5"/>
    <mergeCell ref="AW3:AW5"/>
    <mergeCell ref="AN3:AN5"/>
    <mergeCell ref="AO3:AO5"/>
    <mergeCell ref="B1:Y1"/>
    <mergeCell ref="B2:AG2"/>
    <mergeCell ref="B3:B5"/>
    <mergeCell ref="C3:C5"/>
    <mergeCell ref="D3:D5"/>
    <mergeCell ref="E3:E5"/>
    <mergeCell ref="F3:G4"/>
    <mergeCell ref="H3:K3"/>
    <mergeCell ref="L3:O3"/>
    <mergeCell ref="P3:Q4"/>
    <mergeCell ref="AB3:AB5"/>
    <mergeCell ref="AC3:AC5"/>
    <mergeCell ref="R3:R5"/>
    <mergeCell ref="S3:S5"/>
    <mergeCell ref="T3:T5"/>
    <mergeCell ref="U3:U5"/>
    <mergeCell ref="V3:V5"/>
    <mergeCell ref="W3:W5"/>
    <mergeCell ref="X3:X5"/>
    <mergeCell ref="Y3:Y5"/>
  </mergeCells>
  <phoneticPr fontId="0" type="noConversion"/>
  <conditionalFormatting sqref="R13:T15">
    <cfRule type="cellIs" dxfId="10" priority="1" stopIfTrue="1" operator="greaterThan">
      <formula>3768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G83"/>
  <sheetViews>
    <sheetView workbookViewId="0">
      <pane xSplit="1" ySplit="5" topLeftCell="I6" activePane="bottomRight" state="frozen"/>
      <selection pane="topRight" activeCell="B1" sqref="B1"/>
      <selection pane="bottomLeft" activeCell="A6" sqref="A6"/>
      <selection pane="bottomRight" activeCell="B25" sqref="A25:XFD25"/>
    </sheetView>
  </sheetViews>
  <sheetFormatPr defaultRowHeight="14.3"/>
  <cols>
    <col min="2" max="2" width="9.625" bestFit="1" customWidth="1"/>
    <col min="5" max="5" width="9.25" bestFit="1" customWidth="1"/>
    <col min="22" max="22" width="9.625" customWidth="1"/>
    <col min="25" max="25" width="9.25" customWidth="1"/>
    <col min="37" max="37" width="10.875" customWidth="1"/>
    <col min="39" max="39" width="11" customWidth="1"/>
    <col min="40" max="40" width="10.625" customWidth="1"/>
    <col min="41" max="41" width="9.375" customWidth="1"/>
    <col min="42" max="42" width="11.625" customWidth="1"/>
    <col min="66" max="66" width="9.625" bestFit="1" customWidth="1"/>
    <col min="79" max="79" width="12.375" customWidth="1"/>
    <col min="80" max="80" width="12" customWidth="1"/>
    <col min="81" max="81" width="8.25" customWidth="1"/>
    <col min="82" max="82" width="10" customWidth="1"/>
  </cols>
  <sheetData>
    <row r="1" spans="1:85" ht="18.350000000000001">
      <c r="B1" s="479" t="s">
        <v>0</v>
      </c>
      <c r="C1" s="479"/>
      <c r="D1" s="479"/>
      <c r="E1" s="479"/>
      <c r="F1" s="479"/>
      <c r="G1" s="479"/>
      <c r="H1" s="479"/>
      <c r="I1" s="479"/>
      <c r="J1" s="479"/>
      <c r="K1" s="479"/>
      <c r="L1" s="479"/>
      <c r="M1" s="479"/>
      <c r="N1" s="479"/>
      <c r="O1" s="479"/>
      <c r="P1" s="479"/>
      <c r="Q1" s="479"/>
      <c r="R1" s="479"/>
      <c r="S1" s="479"/>
      <c r="T1" s="479"/>
      <c r="U1" s="479"/>
      <c r="V1" s="479"/>
      <c r="W1" s="479"/>
      <c r="X1" s="479"/>
      <c r="Y1" s="479"/>
      <c r="Z1" s="1"/>
      <c r="AA1" s="2"/>
      <c r="AB1" s="2"/>
      <c r="AC1" s="2"/>
      <c r="AD1" s="2"/>
      <c r="AE1" s="3"/>
      <c r="AF1" s="3"/>
      <c r="AG1" s="3"/>
      <c r="AH1" s="3"/>
      <c r="AI1" s="3"/>
      <c r="AJ1" s="3"/>
      <c r="AK1" s="3"/>
      <c r="AL1" s="3"/>
      <c r="AM1" s="3"/>
      <c r="AS1" s="4"/>
      <c r="BA1" s="4"/>
      <c r="BS1" s="4"/>
      <c r="BT1" s="5"/>
      <c r="BU1" s="5"/>
      <c r="BV1" s="6"/>
    </row>
    <row r="2" spans="1:85" ht="19.05" thickBot="1">
      <c r="B2" s="480">
        <v>43525</v>
      </c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480"/>
      <c r="R2" s="480"/>
      <c r="S2" s="480"/>
      <c r="T2" s="480"/>
      <c r="U2" s="480"/>
      <c r="V2" s="480"/>
      <c r="W2" s="480"/>
      <c r="X2" s="480"/>
      <c r="Y2" s="480"/>
      <c r="Z2" s="480"/>
      <c r="AA2" s="480"/>
      <c r="AB2" s="480"/>
      <c r="AC2" s="480"/>
      <c r="AD2" s="480"/>
      <c r="AE2" s="480"/>
      <c r="AF2" s="480"/>
      <c r="AG2" s="480"/>
      <c r="AH2" s="7"/>
      <c r="AI2" s="7"/>
      <c r="AJ2" s="7"/>
      <c r="AK2" s="8"/>
      <c r="AL2" s="8"/>
      <c r="AM2" s="8"/>
      <c r="AN2" s="8"/>
      <c r="AO2" s="8"/>
      <c r="AP2" s="8"/>
      <c r="AQ2" s="8"/>
      <c r="AR2" s="8"/>
      <c r="AS2" s="9"/>
      <c r="AT2" s="10"/>
      <c r="AU2" s="10"/>
      <c r="AV2" s="10"/>
      <c r="AW2" s="10"/>
      <c r="AX2" s="10"/>
      <c r="AY2" s="11"/>
      <c r="AZ2" s="11"/>
      <c r="BA2" s="4"/>
      <c r="BS2" s="4"/>
      <c r="BT2" s="5"/>
      <c r="BU2" s="5"/>
      <c r="BV2" s="6"/>
    </row>
    <row r="3" spans="1:85" ht="29.25" thickBot="1">
      <c r="A3" s="12"/>
      <c r="B3" s="481" t="s">
        <v>1</v>
      </c>
      <c r="C3" s="415" t="s">
        <v>2</v>
      </c>
      <c r="D3" s="484" t="s">
        <v>3</v>
      </c>
      <c r="E3" s="415" t="s">
        <v>129</v>
      </c>
      <c r="F3" s="487" t="s">
        <v>4</v>
      </c>
      <c r="G3" s="488"/>
      <c r="H3" s="491" t="s">
        <v>5</v>
      </c>
      <c r="I3" s="492"/>
      <c r="J3" s="492"/>
      <c r="K3" s="493"/>
      <c r="L3" s="491" t="s">
        <v>6</v>
      </c>
      <c r="M3" s="492"/>
      <c r="N3" s="492"/>
      <c r="O3" s="493"/>
      <c r="P3" s="435" t="s">
        <v>7</v>
      </c>
      <c r="Q3" s="436"/>
      <c r="R3" s="494" t="s">
        <v>8</v>
      </c>
      <c r="S3" s="439" t="s">
        <v>9</v>
      </c>
      <c r="T3" s="442" t="s">
        <v>10</v>
      </c>
      <c r="U3" s="406" t="s">
        <v>11</v>
      </c>
      <c r="V3" s="409" t="s">
        <v>12</v>
      </c>
      <c r="W3" s="412" t="s">
        <v>13</v>
      </c>
      <c r="X3" s="412" t="s">
        <v>14</v>
      </c>
      <c r="Y3" s="412" t="s">
        <v>15</v>
      </c>
      <c r="Z3" s="412" t="s">
        <v>16</v>
      </c>
      <c r="AA3" s="412" t="s">
        <v>17</v>
      </c>
      <c r="AB3" s="412" t="s">
        <v>18</v>
      </c>
      <c r="AC3" s="503" t="s">
        <v>19</v>
      </c>
      <c r="AD3" s="500" t="s">
        <v>20</v>
      </c>
      <c r="AE3" s="497" t="s">
        <v>21</v>
      </c>
      <c r="AF3" s="500" t="s">
        <v>22</v>
      </c>
      <c r="AG3" s="453" t="s">
        <v>23</v>
      </c>
      <c r="AH3" s="453" t="s">
        <v>24</v>
      </c>
      <c r="AI3" s="453" t="s">
        <v>25</v>
      </c>
      <c r="AJ3" s="432" t="s">
        <v>26</v>
      </c>
      <c r="AK3" s="456" t="s">
        <v>27</v>
      </c>
      <c r="AL3" s="429" t="s">
        <v>28</v>
      </c>
      <c r="AM3" s="432" t="s">
        <v>29</v>
      </c>
      <c r="AN3" s="429" t="s">
        <v>30</v>
      </c>
      <c r="AO3" s="429" t="s">
        <v>31</v>
      </c>
      <c r="AP3" s="432" t="s">
        <v>32</v>
      </c>
      <c r="AQ3" s="459" t="s">
        <v>33</v>
      </c>
      <c r="AR3" s="445" t="s">
        <v>34</v>
      </c>
      <c r="AS3" s="13"/>
      <c r="AT3" s="448" t="s">
        <v>35</v>
      </c>
      <c r="AU3" s="451" t="s">
        <v>36</v>
      </c>
      <c r="AV3" s="451" t="s">
        <v>37</v>
      </c>
      <c r="AW3" s="451" t="s">
        <v>38</v>
      </c>
      <c r="AX3" s="451" t="s">
        <v>39</v>
      </c>
      <c r="AY3" s="451" t="s">
        <v>40</v>
      </c>
      <c r="AZ3" s="451" t="s">
        <v>41</v>
      </c>
      <c r="BA3" s="4"/>
      <c r="BB3" s="451" t="s">
        <v>42</v>
      </c>
      <c r="BC3" s="451" t="s">
        <v>43</v>
      </c>
      <c r="BD3" s="451" t="s">
        <v>44</v>
      </c>
      <c r="BE3" s="451" t="s">
        <v>45</v>
      </c>
      <c r="BF3" s="451" t="s">
        <v>46</v>
      </c>
      <c r="BG3" s="451" t="s">
        <v>47</v>
      </c>
      <c r="BH3" s="14" t="s">
        <v>48</v>
      </c>
      <c r="BI3" s="14" t="s">
        <v>49</v>
      </c>
      <c r="BJ3" s="14" t="s">
        <v>50</v>
      </c>
      <c r="BK3" s="14" t="s">
        <v>51</v>
      </c>
      <c r="BL3" s="462" t="s">
        <v>52</v>
      </c>
      <c r="BM3" s="463"/>
      <c r="BN3" s="14" t="s">
        <v>53</v>
      </c>
      <c r="BO3" s="14" t="s">
        <v>54</v>
      </c>
      <c r="BP3" s="451" t="s">
        <v>55</v>
      </c>
      <c r="BQ3" s="474" t="s">
        <v>56</v>
      </c>
      <c r="BR3" s="474" t="s">
        <v>57</v>
      </c>
      <c r="BS3" s="15"/>
      <c r="BT3" s="471" t="s">
        <v>58</v>
      </c>
      <c r="BU3" s="471" t="s">
        <v>59</v>
      </c>
      <c r="BV3" s="6"/>
      <c r="BW3" s="14" t="s">
        <v>60</v>
      </c>
      <c r="BX3" s="451" t="s">
        <v>61</v>
      </c>
      <c r="BY3" s="451" t="s">
        <v>62</v>
      </c>
      <c r="CA3" s="468" t="s">
        <v>63</v>
      </c>
      <c r="CB3" s="468" t="s">
        <v>64</v>
      </c>
      <c r="CD3" s="477" t="s">
        <v>123</v>
      </c>
      <c r="CE3" s="478"/>
      <c r="CF3" s="477" t="s">
        <v>127</v>
      </c>
      <c r="CG3" s="478"/>
    </row>
    <row r="4" spans="1:85" ht="27.85" thickBot="1">
      <c r="A4" s="16"/>
      <c r="B4" s="482"/>
      <c r="C4" s="416"/>
      <c r="D4" s="485"/>
      <c r="E4" s="416"/>
      <c r="F4" s="489"/>
      <c r="G4" s="490"/>
      <c r="H4" s="491" t="s">
        <v>65</v>
      </c>
      <c r="I4" s="506"/>
      <c r="J4" s="507" t="s">
        <v>66</v>
      </c>
      <c r="K4" s="493"/>
      <c r="L4" s="491" t="s">
        <v>65</v>
      </c>
      <c r="M4" s="506"/>
      <c r="N4" s="507" t="s">
        <v>66</v>
      </c>
      <c r="O4" s="493"/>
      <c r="P4" s="437"/>
      <c r="Q4" s="438"/>
      <c r="R4" s="495"/>
      <c r="S4" s="440"/>
      <c r="T4" s="443"/>
      <c r="U4" s="407"/>
      <c r="V4" s="410"/>
      <c r="W4" s="413"/>
      <c r="X4" s="413"/>
      <c r="Y4" s="413"/>
      <c r="Z4" s="413"/>
      <c r="AA4" s="413"/>
      <c r="AB4" s="413"/>
      <c r="AC4" s="504"/>
      <c r="AD4" s="501"/>
      <c r="AE4" s="498"/>
      <c r="AF4" s="501"/>
      <c r="AG4" s="454"/>
      <c r="AH4" s="454"/>
      <c r="AI4" s="454"/>
      <c r="AJ4" s="433"/>
      <c r="AK4" s="457"/>
      <c r="AL4" s="430"/>
      <c r="AM4" s="433"/>
      <c r="AN4" s="430"/>
      <c r="AO4" s="430"/>
      <c r="AP4" s="433"/>
      <c r="AQ4" s="460"/>
      <c r="AR4" s="446"/>
      <c r="AS4" s="13"/>
      <c r="AT4" s="449"/>
      <c r="AU4" s="413"/>
      <c r="AV4" s="413"/>
      <c r="AW4" s="413"/>
      <c r="AX4" s="413"/>
      <c r="AY4" s="413"/>
      <c r="AZ4" s="413"/>
      <c r="BA4" s="4"/>
      <c r="BB4" s="413"/>
      <c r="BC4" s="413"/>
      <c r="BD4" s="413"/>
      <c r="BE4" s="413"/>
      <c r="BF4" s="413"/>
      <c r="BG4" s="413"/>
      <c r="BH4" s="466" t="s">
        <v>67</v>
      </c>
      <c r="BI4" s="466" t="s">
        <v>67</v>
      </c>
      <c r="BJ4" s="17" t="s">
        <v>68</v>
      </c>
      <c r="BK4" s="464" t="s">
        <v>69</v>
      </c>
      <c r="BL4" s="464" t="s">
        <v>69</v>
      </c>
      <c r="BM4" s="464" t="s">
        <v>70</v>
      </c>
      <c r="BN4" s="466" t="s">
        <v>71</v>
      </c>
      <c r="BO4" s="466" t="s">
        <v>72</v>
      </c>
      <c r="BP4" s="413"/>
      <c r="BQ4" s="475"/>
      <c r="BR4" s="475"/>
      <c r="BS4" s="15"/>
      <c r="BT4" s="472"/>
      <c r="BU4" s="472"/>
      <c r="BV4" s="6"/>
      <c r="BW4" s="466" t="s">
        <v>67</v>
      </c>
      <c r="BX4" s="413"/>
      <c r="BY4" s="413"/>
      <c r="CA4" s="469"/>
      <c r="CB4" s="469"/>
      <c r="CD4" s="208" t="s">
        <v>128</v>
      </c>
      <c r="CE4" s="207" t="s">
        <v>124</v>
      </c>
      <c r="CF4" s="208" t="s">
        <v>128</v>
      </c>
      <c r="CG4" s="207" t="s">
        <v>124</v>
      </c>
    </row>
    <row r="5" spans="1:85" ht="14.95" thickBot="1">
      <c r="A5" s="16"/>
      <c r="B5" s="483"/>
      <c r="C5" s="417"/>
      <c r="D5" s="486"/>
      <c r="E5" s="417"/>
      <c r="F5" s="18" t="s">
        <v>73</v>
      </c>
      <c r="G5" s="19" t="s">
        <v>74</v>
      </c>
      <c r="H5" s="20" t="s">
        <v>75</v>
      </c>
      <c r="I5" s="21" t="s">
        <v>76</v>
      </c>
      <c r="J5" s="21" t="s">
        <v>75</v>
      </c>
      <c r="K5" s="22" t="s">
        <v>76</v>
      </c>
      <c r="L5" s="23" t="s">
        <v>75</v>
      </c>
      <c r="M5" s="21" t="s">
        <v>76</v>
      </c>
      <c r="N5" s="21" t="s">
        <v>75</v>
      </c>
      <c r="O5" s="19" t="s">
        <v>76</v>
      </c>
      <c r="P5" s="21" t="s">
        <v>75</v>
      </c>
      <c r="Q5" s="19" t="s">
        <v>76</v>
      </c>
      <c r="R5" s="496"/>
      <c r="S5" s="441"/>
      <c r="T5" s="444"/>
      <c r="U5" s="408"/>
      <c r="V5" s="411"/>
      <c r="W5" s="414"/>
      <c r="X5" s="414"/>
      <c r="Y5" s="414"/>
      <c r="Z5" s="414"/>
      <c r="AA5" s="414"/>
      <c r="AB5" s="414"/>
      <c r="AC5" s="505"/>
      <c r="AD5" s="502"/>
      <c r="AE5" s="499"/>
      <c r="AF5" s="502"/>
      <c r="AG5" s="455"/>
      <c r="AH5" s="455"/>
      <c r="AI5" s="455"/>
      <c r="AJ5" s="434"/>
      <c r="AK5" s="458"/>
      <c r="AL5" s="431"/>
      <c r="AM5" s="434"/>
      <c r="AN5" s="431"/>
      <c r="AO5" s="431"/>
      <c r="AP5" s="434"/>
      <c r="AQ5" s="461"/>
      <c r="AR5" s="447"/>
      <c r="AS5" s="13"/>
      <c r="AT5" s="450"/>
      <c r="AU5" s="452"/>
      <c r="AV5" s="452"/>
      <c r="AW5" s="452"/>
      <c r="AX5" s="452"/>
      <c r="AY5" s="452"/>
      <c r="AZ5" s="452"/>
      <c r="BA5" s="4"/>
      <c r="BB5" s="452"/>
      <c r="BC5" s="452"/>
      <c r="BD5" s="452"/>
      <c r="BE5" s="452"/>
      <c r="BF5" s="452"/>
      <c r="BG5" s="452"/>
      <c r="BH5" s="467"/>
      <c r="BI5" s="467"/>
      <c r="BJ5" s="17" t="s">
        <v>77</v>
      </c>
      <c r="BK5" s="465"/>
      <c r="BL5" s="465"/>
      <c r="BM5" s="465"/>
      <c r="BN5" s="467"/>
      <c r="BO5" s="467"/>
      <c r="BP5" s="452"/>
      <c r="BQ5" s="476"/>
      <c r="BR5" s="476"/>
      <c r="BS5" s="15"/>
      <c r="BT5" s="473"/>
      <c r="BU5" s="473"/>
      <c r="BV5" s="6"/>
      <c r="BW5" s="467"/>
      <c r="BX5" s="452"/>
      <c r="BY5" s="452"/>
      <c r="CA5" s="470"/>
      <c r="CB5" s="470"/>
      <c r="CD5" s="210" t="s">
        <v>125</v>
      </c>
      <c r="CE5" s="209" t="s">
        <v>126</v>
      </c>
      <c r="CF5" s="210" t="s">
        <v>125</v>
      </c>
      <c r="CG5" s="209" t="s">
        <v>126</v>
      </c>
    </row>
    <row r="6" spans="1:85" ht="12.75" customHeight="1">
      <c r="A6" s="423" t="s">
        <v>136</v>
      </c>
      <c r="B6" s="24">
        <v>43522</v>
      </c>
      <c r="C6" s="25">
        <v>56.6</v>
      </c>
      <c r="D6" s="26">
        <v>0.71</v>
      </c>
      <c r="E6" s="38">
        <v>50</v>
      </c>
      <c r="F6" s="27">
        <v>66</v>
      </c>
      <c r="G6" s="27">
        <v>46</v>
      </c>
      <c r="H6" s="28">
        <v>0</v>
      </c>
      <c r="I6" s="28">
        <v>0</v>
      </c>
      <c r="J6" s="28">
        <v>0</v>
      </c>
      <c r="K6" s="28"/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3720</v>
      </c>
      <c r="S6" s="30">
        <v>0</v>
      </c>
      <c r="T6" s="30">
        <v>0</v>
      </c>
      <c r="U6" s="31">
        <v>0</v>
      </c>
      <c r="V6" s="31">
        <v>0</v>
      </c>
      <c r="W6" s="28">
        <v>44</v>
      </c>
      <c r="X6" s="28">
        <v>0</v>
      </c>
      <c r="Y6" s="28">
        <v>48</v>
      </c>
      <c r="Z6" s="28">
        <v>0</v>
      </c>
      <c r="AA6" s="28">
        <v>60</v>
      </c>
      <c r="AB6" s="27">
        <v>0</v>
      </c>
      <c r="AC6" s="32">
        <v>6</v>
      </c>
      <c r="AD6" s="33">
        <f t="shared" ref="AD6:AD12" si="0">U6-T6</f>
        <v>0</v>
      </c>
      <c r="AE6" s="27">
        <v>0</v>
      </c>
      <c r="AF6" s="34">
        <v>0</v>
      </c>
      <c r="AG6" s="35">
        <f>IF(R6&gt;0,R6/24,"no data")</f>
        <v>155</v>
      </c>
      <c r="AH6" s="34">
        <v>0</v>
      </c>
      <c r="AI6" s="36">
        <f>(1440-((W6*X6)+(Y6*Z6)+(AA6*AB6))/(W6+Y6+AA6))/1440</f>
        <v>1</v>
      </c>
      <c r="AJ6" s="37">
        <v>0</v>
      </c>
      <c r="AK6" s="215">
        <v>0</v>
      </c>
      <c r="AL6" s="219">
        <v>0</v>
      </c>
      <c r="AM6" s="38">
        <f t="shared" ref="AM6:AM12" si="1">AK6*AL6</f>
        <v>0</v>
      </c>
      <c r="AN6" s="215">
        <v>0</v>
      </c>
      <c r="AO6" s="212">
        <v>0</v>
      </c>
      <c r="AP6" s="39">
        <f t="shared" ref="AP6:AP12" si="2">AN6*AO6</f>
        <v>0</v>
      </c>
      <c r="AQ6" s="199" t="str">
        <f t="shared" ref="AQ6:AQ12" si="3">IF(U6&gt;0,((((AK6*AL6)+(AN6*AO6))/(U6*1000))*1000000),"no data")</f>
        <v>no data</v>
      </c>
      <c r="AR6" s="196">
        <f t="shared" ref="AR6:AR12" si="4">S6/24</f>
        <v>0</v>
      </c>
      <c r="AS6" s="13"/>
      <c r="AT6" s="27">
        <v>0</v>
      </c>
      <c r="AU6" s="40">
        <v>0</v>
      </c>
      <c r="AV6" s="40">
        <v>0</v>
      </c>
      <c r="AW6" s="27">
        <v>0</v>
      </c>
      <c r="AX6" s="40">
        <v>0</v>
      </c>
      <c r="AY6" s="27">
        <v>0</v>
      </c>
      <c r="AZ6" s="27">
        <v>6</v>
      </c>
      <c r="BA6" s="4"/>
      <c r="BB6" s="41">
        <v>0</v>
      </c>
      <c r="BC6" s="41">
        <v>0</v>
      </c>
      <c r="BD6" s="41">
        <v>0</v>
      </c>
      <c r="BE6" s="41">
        <v>0</v>
      </c>
      <c r="BF6" s="41" t="str">
        <f t="shared" ref="BF6:BF12" si="5">AQ6</f>
        <v>no data</v>
      </c>
      <c r="BG6" s="77">
        <v>0</v>
      </c>
      <c r="BH6" s="43">
        <v>0</v>
      </c>
      <c r="BI6" s="44">
        <v>0</v>
      </c>
      <c r="BJ6" s="45">
        <v>0</v>
      </c>
      <c r="BK6" s="46">
        <v>0</v>
      </c>
      <c r="BL6" s="45">
        <v>0</v>
      </c>
      <c r="BM6" s="45">
        <v>0</v>
      </c>
      <c r="BN6" s="47">
        <v>995.5</v>
      </c>
      <c r="BO6" s="45">
        <v>50.04</v>
      </c>
      <c r="BP6" s="48">
        <v>0</v>
      </c>
      <c r="BQ6" s="46">
        <v>0</v>
      </c>
      <c r="BR6" s="45">
        <v>0</v>
      </c>
      <c r="BS6" s="49"/>
      <c r="BT6" s="41">
        <v>0</v>
      </c>
      <c r="BU6" s="41">
        <v>0</v>
      </c>
      <c r="BV6" s="51"/>
      <c r="BW6" s="41">
        <v>0</v>
      </c>
      <c r="BX6" s="42">
        <v>0</v>
      </c>
      <c r="BY6" s="42">
        <v>0</v>
      </c>
      <c r="CA6" s="42">
        <v>0</v>
      </c>
      <c r="CB6" s="42">
        <v>0</v>
      </c>
      <c r="CD6" s="42">
        <v>0</v>
      </c>
      <c r="CE6" s="42">
        <v>0</v>
      </c>
      <c r="CF6" s="42">
        <v>0</v>
      </c>
      <c r="CG6" s="42">
        <v>0</v>
      </c>
    </row>
    <row r="7" spans="1:85">
      <c r="A7" s="424"/>
      <c r="B7" s="24">
        <v>43523</v>
      </c>
      <c r="C7" s="25">
        <v>57.96</v>
      </c>
      <c r="D7" s="26">
        <v>0.66200000000000003</v>
      </c>
      <c r="E7" s="38">
        <v>49.72</v>
      </c>
      <c r="F7" s="27">
        <v>69</v>
      </c>
      <c r="G7" s="27">
        <v>49.26</v>
      </c>
      <c r="H7" s="28">
        <v>0</v>
      </c>
      <c r="I7" s="28">
        <v>0</v>
      </c>
      <c r="J7" s="28">
        <v>0</v>
      </c>
      <c r="K7" s="28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3720</v>
      </c>
      <c r="S7" s="30">
        <v>0</v>
      </c>
      <c r="T7" s="30">
        <v>0</v>
      </c>
      <c r="U7" s="31">
        <v>0</v>
      </c>
      <c r="V7" s="31">
        <v>0</v>
      </c>
      <c r="W7" s="28">
        <v>44</v>
      </c>
      <c r="X7" s="28">
        <v>0</v>
      </c>
      <c r="Y7" s="28">
        <v>48</v>
      </c>
      <c r="Z7" s="28">
        <v>0</v>
      </c>
      <c r="AA7" s="28">
        <v>60</v>
      </c>
      <c r="AB7" s="27">
        <v>0</v>
      </c>
      <c r="AC7" s="32">
        <v>6</v>
      </c>
      <c r="AD7" s="33">
        <f t="shared" si="0"/>
        <v>0</v>
      </c>
      <c r="AE7" s="27">
        <v>0</v>
      </c>
      <c r="AF7" s="34">
        <v>0</v>
      </c>
      <c r="AG7" s="35">
        <f>IF(R7&gt;0,R7/24,"no data")</f>
        <v>155</v>
      </c>
      <c r="AH7" s="34">
        <v>0</v>
      </c>
      <c r="AI7" s="36">
        <f>(1440-((W7*X7)+(Y7*Z7)+(AA7*AB7))/(W7+Y7+AA7))/1440</f>
        <v>1</v>
      </c>
      <c r="AJ7" s="37">
        <v>0</v>
      </c>
      <c r="AK7" s="215">
        <v>0</v>
      </c>
      <c r="AL7" s="221">
        <v>0</v>
      </c>
      <c r="AM7" s="38">
        <f t="shared" si="1"/>
        <v>0</v>
      </c>
      <c r="AN7" s="215">
        <v>0</v>
      </c>
      <c r="AO7" s="212">
        <v>0</v>
      </c>
      <c r="AP7" s="39">
        <f t="shared" si="2"/>
        <v>0</v>
      </c>
      <c r="AQ7" s="199" t="str">
        <f t="shared" si="3"/>
        <v>no data</v>
      </c>
      <c r="AR7" s="196">
        <f t="shared" si="4"/>
        <v>0</v>
      </c>
      <c r="AS7" s="13"/>
      <c r="AT7" s="27">
        <v>0</v>
      </c>
      <c r="AU7" s="40">
        <v>0</v>
      </c>
      <c r="AV7" s="40">
        <v>0</v>
      </c>
      <c r="AW7" s="27">
        <v>0</v>
      </c>
      <c r="AX7" s="40">
        <v>0</v>
      </c>
      <c r="AY7" s="27">
        <v>0</v>
      </c>
      <c r="AZ7" s="27">
        <v>6</v>
      </c>
      <c r="BA7" s="4"/>
      <c r="BB7" s="41">
        <v>0</v>
      </c>
      <c r="BC7" s="41">
        <v>0</v>
      </c>
      <c r="BD7" s="41">
        <v>0</v>
      </c>
      <c r="BE7" s="41">
        <v>0</v>
      </c>
      <c r="BF7" s="41" t="str">
        <f t="shared" si="5"/>
        <v>no data</v>
      </c>
      <c r="BG7" s="77">
        <v>0</v>
      </c>
      <c r="BH7" s="43">
        <v>0</v>
      </c>
      <c r="BI7" s="44">
        <v>0</v>
      </c>
      <c r="BJ7" s="45">
        <v>0</v>
      </c>
      <c r="BK7" s="45">
        <v>0</v>
      </c>
      <c r="BL7" s="46">
        <v>0</v>
      </c>
      <c r="BM7" s="45">
        <v>0</v>
      </c>
      <c r="BN7" s="47">
        <v>995</v>
      </c>
      <c r="BO7" s="45">
        <v>50.05</v>
      </c>
      <c r="BP7" s="48">
        <v>0</v>
      </c>
      <c r="BQ7" s="52">
        <v>0</v>
      </c>
      <c r="BR7" s="45">
        <v>0</v>
      </c>
      <c r="BS7" s="49"/>
      <c r="BT7" s="41">
        <v>0</v>
      </c>
      <c r="BU7" s="41">
        <v>0</v>
      </c>
      <c r="BV7" s="51"/>
      <c r="BW7" s="41">
        <v>0</v>
      </c>
      <c r="BX7" s="42">
        <v>0</v>
      </c>
      <c r="BY7" s="42">
        <v>0</v>
      </c>
      <c r="CA7" s="42">
        <v>0</v>
      </c>
      <c r="CB7" s="42">
        <v>0</v>
      </c>
      <c r="CD7" s="42">
        <v>0</v>
      </c>
      <c r="CE7" s="42">
        <v>0</v>
      </c>
      <c r="CF7" s="42">
        <v>0</v>
      </c>
      <c r="CG7" s="42">
        <v>0</v>
      </c>
    </row>
    <row r="8" spans="1:85">
      <c r="A8" s="424"/>
      <c r="B8" s="24">
        <v>43524</v>
      </c>
      <c r="C8" s="25">
        <v>60</v>
      </c>
      <c r="D8" s="26">
        <v>0.65100000000000002</v>
      </c>
      <c r="E8" s="38">
        <v>51</v>
      </c>
      <c r="F8" s="27">
        <v>70</v>
      </c>
      <c r="G8" s="27">
        <v>50</v>
      </c>
      <c r="H8" s="28">
        <v>0</v>
      </c>
      <c r="I8" s="28">
        <v>0</v>
      </c>
      <c r="J8" s="28">
        <v>0</v>
      </c>
      <c r="K8" s="28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3716</v>
      </c>
      <c r="S8" s="30">
        <v>0</v>
      </c>
      <c r="T8" s="30">
        <v>0</v>
      </c>
      <c r="U8" s="31">
        <v>0</v>
      </c>
      <c r="V8" s="31">
        <v>0</v>
      </c>
      <c r="W8" s="28">
        <v>44</v>
      </c>
      <c r="X8" s="28">
        <v>0</v>
      </c>
      <c r="Y8" s="28">
        <v>48</v>
      </c>
      <c r="Z8" s="28">
        <v>0</v>
      </c>
      <c r="AA8" s="28">
        <v>60</v>
      </c>
      <c r="AB8" s="27">
        <v>0</v>
      </c>
      <c r="AC8" s="32">
        <v>6</v>
      </c>
      <c r="AD8" s="33">
        <f t="shared" si="0"/>
        <v>0</v>
      </c>
      <c r="AE8" s="27">
        <v>0</v>
      </c>
      <c r="AF8" s="34">
        <v>0</v>
      </c>
      <c r="AG8" s="35">
        <f>IF(R8&gt;0,R8/24,"no data")</f>
        <v>154.83333333333334</v>
      </c>
      <c r="AH8" s="34">
        <v>0</v>
      </c>
      <c r="AI8" s="36">
        <f>(1440-((W8*X8)+(Y8*Z8)+(AA8*AB8))/(W8+Y8+AA8))/1440</f>
        <v>1</v>
      </c>
      <c r="AJ8" s="37">
        <v>0</v>
      </c>
      <c r="AK8" s="215">
        <v>0</v>
      </c>
      <c r="AL8" s="221">
        <v>0</v>
      </c>
      <c r="AM8" s="38">
        <f t="shared" si="1"/>
        <v>0</v>
      </c>
      <c r="AN8" s="215">
        <v>0</v>
      </c>
      <c r="AO8" s="212">
        <v>0</v>
      </c>
      <c r="AP8" s="39">
        <f t="shared" si="2"/>
        <v>0</v>
      </c>
      <c r="AQ8" s="199" t="str">
        <f t="shared" si="3"/>
        <v>no data</v>
      </c>
      <c r="AR8" s="196">
        <f t="shared" si="4"/>
        <v>0</v>
      </c>
      <c r="AS8" s="13"/>
      <c r="AT8" s="27">
        <v>0</v>
      </c>
      <c r="AU8" s="40">
        <v>0</v>
      </c>
      <c r="AV8" s="40">
        <v>0</v>
      </c>
      <c r="AW8" s="27">
        <v>0</v>
      </c>
      <c r="AX8" s="40">
        <v>0</v>
      </c>
      <c r="AY8" s="27">
        <v>0</v>
      </c>
      <c r="AZ8" s="27">
        <v>6</v>
      </c>
      <c r="BA8" s="4"/>
      <c r="BB8" s="41">
        <v>0</v>
      </c>
      <c r="BC8" s="41">
        <v>0</v>
      </c>
      <c r="BD8" s="41">
        <v>0</v>
      </c>
      <c r="BE8" s="41">
        <v>0</v>
      </c>
      <c r="BF8" s="41" t="str">
        <f t="shared" si="5"/>
        <v>no data</v>
      </c>
      <c r="BG8" s="77">
        <v>0</v>
      </c>
      <c r="BH8" s="43">
        <v>0</v>
      </c>
      <c r="BI8" s="44">
        <v>0</v>
      </c>
      <c r="BJ8" s="45">
        <v>0</v>
      </c>
      <c r="BK8" s="46">
        <v>0</v>
      </c>
      <c r="BL8" s="45">
        <v>0</v>
      </c>
      <c r="BM8" s="45">
        <v>0</v>
      </c>
      <c r="BN8" s="47">
        <v>999.2</v>
      </c>
      <c r="BO8" s="45">
        <v>50</v>
      </c>
      <c r="BP8" s="48">
        <v>0</v>
      </c>
      <c r="BQ8" s="46">
        <v>0</v>
      </c>
      <c r="BR8" s="45">
        <v>0</v>
      </c>
      <c r="BS8" s="49"/>
      <c r="BT8" s="41">
        <v>0</v>
      </c>
      <c r="BU8" s="41">
        <v>0</v>
      </c>
      <c r="BV8" s="51"/>
      <c r="BW8" s="41">
        <v>0</v>
      </c>
      <c r="BX8" s="42">
        <v>0</v>
      </c>
      <c r="BY8" s="42">
        <v>0</v>
      </c>
      <c r="CA8" s="42">
        <v>0</v>
      </c>
      <c r="CB8" s="42">
        <v>0</v>
      </c>
      <c r="CD8" s="42">
        <v>0</v>
      </c>
      <c r="CE8" s="42">
        <v>0</v>
      </c>
      <c r="CF8" s="42">
        <v>0</v>
      </c>
      <c r="CG8" s="42">
        <v>0</v>
      </c>
    </row>
    <row r="9" spans="1:85">
      <c r="A9" s="424"/>
      <c r="B9" s="24">
        <v>43525</v>
      </c>
      <c r="C9" s="25">
        <v>60.9</v>
      </c>
      <c r="D9" s="26">
        <v>0.6704</v>
      </c>
      <c r="E9" s="38">
        <v>52</v>
      </c>
      <c r="F9" s="27">
        <v>65</v>
      </c>
      <c r="G9" s="27">
        <v>56</v>
      </c>
      <c r="H9" s="28">
        <v>0</v>
      </c>
      <c r="I9" s="28">
        <v>0</v>
      </c>
      <c r="J9" s="28">
        <v>0</v>
      </c>
      <c r="K9" s="28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3720</v>
      </c>
      <c r="S9" s="30">
        <v>0</v>
      </c>
      <c r="T9" s="30">
        <v>0</v>
      </c>
      <c r="U9" s="31">
        <v>0</v>
      </c>
      <c r="V9" s="31">
        <v>0</v>
      </c>
      <c r="W9" s="28">
        <v>44</v>
      </c>
      <c r="X9" s="28">
        <v>0</v>
      </c>
      <c r="Y9" s="28">
        <v>48</v>
      </c>
      <c r="Z9" s="28">
        <v>0</v>
      </c>
      <c r="AA9" s="28">
        <v>60</v>
      </c>
      <c r="AB9" s="27">
        <v>0</v>
      </c>
      <c r="AC9" s="32">
        <v>5</v>
      </c>
      <c r="AD9" s="33">
        <f t="shared" si="0"/>
        <v>0</v>
      </c>
      <c r="AE9" s="27">
        <v>0</v>
      </c>
      <c r="AF9" s="34" t="str">
        <f>IF(AE9&gt;0, V9/(AE9*24),"no data")</f>
        <v>no data</v>
      </c>
      <c r="AG9" s="35">
        <f>IF(R9&gt;0,R9/24,"no data")</f>
        <v>155</v>
      </c>
      <c r="AH9" s="34" t="str">
        <f>IF(U9&gt;0,(U9/R9),"no data")</f>
        <v>no data</v>
      </c>
      <c r="AI9" s="36">
        <f>(1440-((W9*X9)+(Y9*Z9)+(AA9*AB9))/(W9+Y9+AA9))/1440</f>
        <v>1</v>
      </c>
      <c r="AJ9" s="37" t="str">
        <f>IF(U9&gt;0,(1440-((X9*W9+AT9*AU9)+(Z9*Y9+AV9*AW9)+(AA9*AB9+AX9*AY9))/(W9+Y9+AA9))/1440,"no data")</f>
        <v>no data</v>
      </c>
      <c r="AK9" s="215">
        <v>0</v>
      </c>
      <c r="AL9" s="221">
        <v>0</v>
      </c>
      <c r="AM9" s="38">
        <f t="shared" si="1"/>
        <v>0</v>
      </c>
      <c r="AN9" s="215">
        <v>0</v>
      </c>
      <c r="AO9" s="212">
        <v>0</v>
      </c>
      <c r="AP9" s="39">
        <f t="shared" si="2"/>
        <v>0</v>
      </c>
      <c r="AQ9" s="199" t="str">
        <f t="shared" si="3"/>
        <v>no data</v>
      </c>
      <c r="AR9" s="196">
        <f t="shared" si="4"/>
        <v>0</v>
      </c>
      <c r="AS9" s="13"/>
      <c r="AT9" s="27">
        <v>0</v>
      </c>
      <c r="AU9" s="40">
        <v>0</v>
      </c>
      <c r="AV9" s="40">
        <v>0</v>
      </c>
      <c r="AW9" s="27">
        <v>0</v>
      </c>
      <c r="AX9" s="40">
        <v>0</v>
      </c>
      <c r="AY9" s="27">
        <v>0</v>
      </c>
      <c r="AZ9" s="27">
        <v>5</v>
      </c>
      <c r="BA9" s="4"/>
      <c r="BB9" s="41">
        <v>0</v>
      </c>
      <c r="BC9" s="41">
        <v>0</v>
      </c>
      <c r="BD9" s="41">
        <v>0</v>
      </c>
      <c r="BE9" s="41">
        <v>0</v>
      </c>
      <c r="BF9" s="41" t="str">
        <f t="shared" si="5"/>
        <v>no data</v>
      </c>
      <c r="BG9" s="77">
        <f>BD9/24</f>
        <v>0</v>
      </c>
      <c r="BH9" s="43">
        <v>0</v>
      </c>
      <c r="BI9" s="44">
        <v>0</v>
      </c>
      <c r="BJ9" s="45">
        <v>0</v>
      </c>
      <c r="BK9" s="46">
        <v>0</v>
      </c>
      <c r="BL9" s="45">
        <v>0</v>
      </c>
      <c r="BM9" s="45">
        <v>0</v>
      </c>
      <c r="BN9" s="47">
        <v>999</v>
      </c>
      <c r="BO9" s="45">
        <v>50</v>
      </c>
      <c r="BP9" s="48">
        <v>0</v>
      </c>
      <c r="BQ9" s="46">
        <v>0</v>
      </c>
      <c r="BR9" s="45">
        <v>0</v>
      </c>
      <c r="BS9" s="49">
        <f>BR9-BQ9</f>
        <v>0</v>
      </c>
      <c r="BT9" s="41">
        <v>0</v>
      </c>
      <c r="BU9" s="41">
        <v>0</v>
      </c>
      <c r="BV9" s="51">
        <f>BU9-BT9</f>
        <v>0</v>
      </c>
      <c r="BW9" s="41">
        <f>BH9+BI9</f>
        <v>0</v>
      </c>
      <c r="BX9" s="42">
        <v>0</v>
      </c>
      <c r="BY9" s="42">
        <v>0</v>
      </c>
      <c r="CA9" s="42">
        <v>0</v>
      </c>
      <c r="CB9" s="42">
        <v>0</v>
      </c>
      <c r="CD9" s="42">
        <v>0</v>
      </c>
      <c r="CE9" s="42">
        <v>0</v>
      </c>
      <c r="CF9" s="42">
        <v>0</v>
      </c>
      <c r="CG9" s="42">
        <v>0</v>
      </c>
    </row>
    <row r="10" spans="1:85">
      <c r="A10" s="424"/>
      <c r="B10" s="24">
        <v>43526</v>
      </c>
      <c r="C10" s="25">
        <v>56.3</v>
      </c>
      <c r="D10" s="26">
        <v>0.82099999999999995</v>
      </c>
      <c r="E10" s="38">
        <v>53.8</v>
      </c>
      <c r="F10" s="27">
        <v>57</v>
      </c>
      <c r="G10" s="27">
        <v>55</v>
      </c>
      <c r="H10" s="28">
        <v>0</v>
      </c>
      <c r="I10" s="28">
        <v>0</v>
      </c>
      <c r="J10" s="28">
        <v>0</v>
      </c>
      <c r="K10" s="28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3720</v>
      </c>
      <c r="S10" s="30">
        <v>0</v>
      </c>
      <c r="T10" s="30">
        <v>0</v>
      </c>
      <c r="U10" s="31">
        <v>0</v>
      </c>
      <c r="V10" s="31">
        <v>0</v>
      </c>
      <c r="W10" s="28">
        <v>44</v>
      </c>
      <c r="X10" s="28">
        <v>0</v>
      </c>
      <c r="Y10" s="28">
        <v>48</v>
      </c>
      <c r="Z10" s="28">
        <v>0</v>
      </c>
      <c r="AA10" s="28">
        <v>60</v>
      </c>
      <c r="AB10" s="27">
        <v>0</v>
      </c>
      <c r="AC10" s="32">
        <v>5</v>
      </c>
      <c r="AD10" s="33">
        <f t="shared" si="0"/>
        <v>0</v>
      </c>
      <c r="AE10" s="27">
        <v>0</v>
      </c>
      <c r="AF10" s="34" t="str">
        <f t="shared" ref="AF10:AF40" si="6">IF(AE10&gt;0, V10/(AE10*24),"no data")</f>
        <v>no data</v>
      </c>
      <c r="AG10" s="35">
        <f t="shared" ref="AG10:AG40" si="7">IF(R10&gt;0,R10/24,"no data")</f>
        <v>155</v>
      </c>
      <c r="AH10" s="34" t="str">
        <f t="shared" ref="AH10:AH40" si="8">IF(U10&gt;0,(U10/R10),"no data")</f>
        <v>no data</v>
      </c>
      <c r="AI10" s="36">
        <f t="shared" ref="AI10:AI40" si="9">(1440-((W10*X10)+(Y10*Z10)+(AA10*AB10))/(W10+Y10+AA10))/1440</f>
        <v>1</v>
      </c>
      <c r="AJ10" s="37" t="str">
        <f t="shared" ref="AJ10:AJ40" si="10">IF(U10&gt;0,(1440-((X10*W10+AT10*AU10)+(Z10*Y10+AV10*AW10)+(AA10*AB10+AX10*AY10))/(W10+Y10+AA10))/1440,"no data")</f>
        <v>no data</v>
      </c>
      <c r="AK10" s="44">
        <v>0</v>
      </c>
      <c r="AL10" s="38">
        <v>0</v>
      </c>
      <c r="AM10" s="38">
        <f t="shared" si="1"/>
        <v>0</v>
      </c>
      <c r="AN10" s="44">
        <v>0</v>
      </c>
      <c r="AO10" s="27">
        <v>0</v>
      </c>
      <c r="AP10" s="39">
        <f t="shared" si="2"/>
        <v>0</v>
      </c>
      <c r="AQ10" s="199" t="str">
        <f t="shared" si="3"/>
        <v>no data</v>
      </c>
      <c r="AR10" s="196">
        <f t="shared" si="4"/>
        <v>0</v>
      </c>
      <c r="AS10" s="13"/>
      <c r="AT10" s="27">
        <v>0</v>
      </c>
      <c r="AU10" s="40">
        <v>0</v>
      </c>
      <c r="AV10" s="40">
        <v>0</v>
      </c>
      <c r="AW10" s="27">
        <v>0</v>
      </c>
      <c r="AX10" s="40">
        <v>0</v>
      </c>
      <c r="AY10" s="27">
        <v>0</v>
      </c>
      <c r="AZ10" s="27">
        <v>5</v>
      </c>
      <c r="BA10" s="4"/>
      <c r="BB10" s="41">
        <v>0</v>
      </c>
      <c r="BC10" s="41">
        <v>0</v>
      </c>
      <c r="BD10" s="41">
        <v>0</v>
      </c>
      <c r="BE10" s="41">
        <v>0</v>
      </c>
      <c r="BF10" s="41" t="str">
        <f t="shared" si="5"/>
        <v>no data</v>
      </c>
      <c r="BG10" s="77">
        <f>BD10/24</f>
        <v>0</v>
      </c>
      <c r="BH10" s="43">
        <v>0</v>
      </c>
      <c r="BI10" s="44">
        <v>0</v>
      </c>
      <c r="BJ10" s="45">
        <v>0</v>
      </c>
      <c r="BK10" s="46">
        <v>0</v>
      </c>
      <c r="BL10" s="47">
        <v>0</v>
      </c>
      <c r="BM10" s="47">
        <v>0</v>
      </c>
      <c r="BN10" s="47">
        <v>999</v>
      </c>
      <c r="BO10" s="45">
        <v>50.06</v>
      </c>
      <c r="BP10" s="48">
        <v>0</v>
      </c>
      <c r="BQ10" s="42">
        <v>0</v>
      </c>
      <c r="BR10" s="42">
        <v>0</v>
      </c>
      <c r="BS10" s="49">
        <f>BR10-BQ10</f>
        <v>0</v>
      </c>
      <c r="BT10" s="41">
        <v>0</v>
      </c>
      <c r="BU10" s="41">
        <v>0</v>
      </c>
      <c r="BV10" s="51">
        <f>BU10-BT10</f>
        <v>0</v>
      </c>
      <c r="BW10" s="41">
        <f>BH10+BI10</f>
        <v>0</v>
      </c>
      <c r="BX10" s="42">
        <v>0</v>
      </c>
      <c r="BY10" s="42">
        <v>0</v>
      </c>
      <c r="CA10" s="42">
        <v>0</v>
      </c>
      <c r="CB10" s="42">
        <v>0</v>
      </c>
      <c r="CD10" s="42">
        <v>0</v>
      </c>
      <c r="CE10" s="42">
        <v>0</v>
      </c>
      <c r="CF10" s="42">
        <v>0</v>
      </c>
      <c r="CG10" s="42">
        <v>0</v>
      </c>
    </row>
    <row r="11" spans="1:85">
      <c r="A11" s="424"/>
      <c r="B11" s="24">
        <v>43527</v>
      </c>
      <c r="C11" s="25">
        <v>58.5</v>
      </c>
      <c r="D11" s="26">
        <v>0.80100000000000005</v>
      </c>
      <c r="E11" s="38">
        <v>55.2</v>
      </c>
      <c r="F11" s="27">
        <v>64</v>
      </c>
      <c r="G11" s="27">
        <v>55</v>
      </c>
      <c r="H11" s="28">
        <v>0</v>
      </c>
      <c r="I11" s="28">
        <v>0</v>
      </c>
      <c r="J11" s="28">
        <v>0</v>
      </c>
      <c r="K11" s="28">
        <v>0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3720</v>
      </c>
      <c r="S11" s="30">
        <v>0</v>
      </c>
      <c r="T11" s="30">
        <v>0</v>
      </c>
      <c r="U11" s="31">
        <v>0</v>
      </c>
      <c r="V11" s="31">
        <v>0</v>
      </c>
      <c r="W11" s="28">
        <v>44</v>
      </c>
      <c r="X11" s="28">
        <v>0</v>
      </c>
      <c r="Y11" s="28">
        <v>48</v>
      </c>
      <c r="Z11" s="28">
        <v>0</v>
      </c>
      <c r="AA11" s="28">
        <v>60</v>
      </c>
      <c r="AB11" s="27">
        <v>0</v>
      </c>
      <c r="AC11" s="32">
        <v>6</v>
      </c>
      <c r="AD11" s="33">
        <f t="shared" si="0"/>
        <v>0</v>
      </c>
      <c r="AE11" s="27">
        <v>0</v>
      </c>
      <c r="AF11" s="34" t="str">
        <f t="shared" si="6"/>
        <v>no data</v>
      </c>
      <c r="AG11" s="35">
        <f t="shared" si="7"/>
        <v>155</v>
      </c>
      <c r="AH11" s="34" t="str">
        <f t="shared" si="8"/>
        <v>no data</v>
      </c>
      <c r="AI11" s="36">
        <f t="shared" si="9"/>
        <v>1</v>
      </c>
      <c r="AJ11" s="37" t="str">
        <f t="shared" si="10"/>
        <v>no data</v>
      </c>
      <c r="AK11" s="44">
        <v>0</v>
      </c>
      <c r="AL11" s="38">
        <v>0</v>
      </c>
      <c r="AM11" s="38">
        <f t="shared" si="1"/>
        <v>0</v>
      </c>
      <c r="AN11" s="44">
        <v>0</v>
      </c>
      <c r="AO11" s="27">
        <v>0</v>
      </c>
      <c r="AP11" s="39">
        <f t="shared" si="2"/>
        <v>0</v>
      </c>
      <c r="AQ11" s="199" t="str">
        <f t="shared" si="3"/>
        <v>no data</v>
      </c>
      <c r="AR11" s="196">
        <f t="shared" si="4"/>
        <v>0</v>
      </c>
      <c r="AS11" s="13"/>
      <c r="AT11" s="27">
        <v>0</v>
      </c>
      <c r="AU11" s="40">
        <v>0</v>
      </c>
      <c r="AV11" s="40">
        <v>0</v>
      </c>
      <c r="AW11" s="27">
        <v>0</v>
      </c>
      <c r="AX11" s="40">
        <v>0</v>
      </c>
      <c r="AY11" s="27">
        <v>0</v>
      </c>
      <c r="AZ11" s="27">
        <v>6</v>
      </c>
      <c r="BA11" s="4"/>
      <c r="BB11" s="41">
        <v>0</v>
      </c>
      <c r="BC11" s="41">
        <v>0</v>
      </c>
      <c r="BD11" s="41">
        <v>0</v>
      </c>
      <c r="BE11" s="41">
        <v>0</v>
      </c>
      <c r="BF11" s="41" t="str">
        <f t="shared" si="5"/>
        <v>no data</v>
      </c>
      <c r="BG11" s="77">
        <f>BD11/24</f>
        <v>0</v>
      </c>
      <c r="BH11" s="43">
        <v>0</v>
      </c>
      <c r="BI11" s="44">
        <v>0</v>
      </c>
      <c r="BJ11" s="45">
        <v>0</v>
      </c>
      <c r="BK11" s="46">
        <v>0</v>
      </c>
      <c r="BL11" s="47">
        <v>0</v>
      </c>
      <c r="BM11" s="47">
        <v>0</v>
      </c>
      <c r="BN11" s="47">
        <v>998.4</v>
      </c>
      <c r="BO11" s="45">
        <v>50.07</v>
      </c>
      <c r="BP11" s="48">
        <v>0</v>
      </c>
      <c r="BQ11" s="42">
        <v>0</v>
      </c>
      <c r="BR11" s="42">
        <v>0</v>
      </c>
      <c r="BS11" s="49">
        <f>BR11-BQ11</f>
        <v>0</v>
      </c>
      <c r="BT11" s="41">
        <v>0</v>
      </c>
      <c r="BU11" s="41">
        <v>0</v>
      </c>
      <c r="BV11" s="51">
        <f>BU11-BT11</f>
        <v>0</v>
      </c>
      <c r="BW11" s="41">
        <f>BH11+BI11</f>
        <v>0</v>
      </c>
      <c r="BX11" s="41">
        <v>0</v>
      </c>
      <c r="BY11" s="41">
        <v>0</v>
      </c>
      <c r="CA11" s="41">
        <v>0</v>
      </c>
      <c r="CB11" s="41">
        <v>0</v>
      </c>
      <c r="CD11" s="41">
        <v>0</v>
      </c>
      <c r="CE11" s="41">
        <v>0</v>
      </c>
      <c r="CF11" s="41">
        <v>0</v>
      </c>
      <c r="CG11" s="41">
        <v>0</v>
      </c>
    </row>
    <row r="12" spans="1:85">
      <c r="A12" s="425"/>
      <c r="B12" s="24">
        <v>43528</v>
      </c>
      <c r="C12" s="25">
        <v>61.5</v>
      </c>
      <c r="D12" s="26">
        <v>0.69799999999999995</v>
      </c>
      <c r="E12" s="38">
        <v>53.4</v>
      </c>
      <c r="F12" s="27">
        <v>72</v>
      </c>
      <c r="G12" s="27">
        <v>52</v>
      </c>
      <c r="H12" s="28">
        <v>0</v>
      </c>
      <c r="I12" s="28">
        <v>0</v>
      </c>
      <c r="J12" s="28">
        <v>0</v>
      </c>
      <c r="K12" s="28">
        <v>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3713</v>
      </c>
      <c r="S12" s="30">
        <v>0</v>
      </c>
      <c r="T12" s="30">
        <v>0</v>
      </c>
      <c r="U12" s="31">
        <v>0</v>
      </c>
      <c r="V12" s="31">
        <v>0</v>
      </c>
      <c r="W12" s="28">
        <v>44</v>
      </c>
      <c r="X12" s="28">
        <v>0</v>
      </c>
      <c r="Y12" s="28">
        <v>48</v>
      </c>
      <c r="Z12" s="28">
        <v>0</v>
      </c>
      <c r="AA12" s="28">
        <v>60</v>
      </c>
      <c r="AB12" s="27">
        <v>0</v>
      </c>
      <c r="AC12" s="32">
        <v>5</v>
      </c>
      <c r="AD12" s="33">
        <f t="shared" si="0"/>
        <v>0</v>
      </c>
      <c r="AE12" s="27">
        <v>0</v>
      </c>
      <c r="AF12" s="34" t="str">
        <f t="shared" si="6"/>
        <v>no data</v>
      </c>
      <c r="AG12" s="35">
        <f t="shared" si="7"/>
        <v>154.70833333333334</v>
      </c>
      <c r="AH12" s="34" t="str">
        <f t="shared" si="8"/>
        <v>no data</v>
      </c>
      <c r="AI12" s="36">
        <f t="shared" si="9"/>
        <v>1</v>
      </c>
      <c r="AJ12" s="37" t="str">
        <f t="shared" si="10"/>
        <v>no data</v>
      </c>
      <c r="AK12" s="44">
        <v>0</v>
      </c>
      <c r="AL12" s="38">
        <v>0</v>
      </c>
      <c r="AM12" s="38">
        <f t="shared" si="1"/>
        <v>0</v>
      </c>
      <c r="AN12" s="44">
        <v>0</v>
      </c>
      <c r="AO12" s="27">
        <v>0</v>
      </c>
      <c r="AP12" s="39">
        <f t="shared" si="2"/>
        <v>0</v>
      </c>
      <c r="AQ12" s="199" t="str">
        <f t="shared" si="3"/>
        <v>no data</v>
      </c>
      <c r="AR12" s="196">
        <f t="shared" si="4"/>
        <v>0</v>
      </c>
      <c r="AS12" s="13"/>
      <c r="AT12" s="27">
        <v>0</v>
      </c>
      <c r="AU12" s="40">
        <v>0</v>
      </c>
      <c r="AV12" s="40">
        <v>0</v>
      </c>
      <c r="AW12" s="27">
        <v>0</v>
      </c>
      <c r="AX12" s="40">
        <v>0</v>
      </c>
      <c r="AY12" s="27">
        <v>0</v>
      </c>
      <c r="AZ12" s="27">
        <v>5</v>
      </c>
      <c r="BA12" s="4"/>
      <c r="BB12" s="41">
        <v>0</v>
      </c>
      <c r="BC12" s="41">
        <v>0</v>
      </c>
      <c r="BD12" s="41">
        <v>0</v>
      </c>
      <c r="BE12" s="41">
        <v>0</v>
      </c>
      <c r="BF12" s="41" t="str">
        <f t="shared" si="5"/>
        <v>no data</v>
      </c>
      <c r="BG12" s="77">
        <f>BD12/24</f>
        <v>0</v>
      </c>
      <c r="BH12" s="43">
        <v>0</v>
      </c>
      <c r="BI12" s="44">
        <v>0</v>
      </c>
      <c r="BJ12" s="45">
        <v>0</v>
      </c>
      <c r="BK12" s="46">
        <v>0</v>
      </c>
      <c r="BL12" s="47">
        <v>0</v>
      </c>
      <c r="BM12" s="47">
        <v>0</v>
      </c>
      <c r="BN12" s="47">
        <v>995</v>
      </c>
      <c r="BO12" s="45">
        <v>50.03</v>
      </c>
      <c r="BP12" s="48">
        <v>0</v>
      </c>
      <c r="BQ12" s="42">
        <v>0</v>
      </c>
      <c r="BR12" s="42">
        <v>0</v>
      </c>
      <c r="BS12" s="49"/>
      <c r="BT12" s="41">
        <v>0</v>
      </c>
      <c r="BU12" s="41">
        <v>0</v>
      </c>
      <c r="BV12" s="51"/>
      <c r="BW12" s="41">
        <v>0</v>
      </c>
      <c r="BX12" s="78">
        <v>0</v>
      </c>
      <c r="BY12" s="78">
        <v>0</v>
      </c>
      <c r="CA12" s="78">
        <v>0</v>
      </c>
      <c r="CB12" s="78">
        <v>0</v>
      </c>
      <c r="CD12" s="78">
        <v>0</v>
      </c>
      <c r="CE12" s="78">
        <v>0</v>
      </c>
      <c r="CF12" s="78">
        <v>0</v>
      </c>
      <c r="CG12" s="78">
        <v>0</v>
      </c>
    </row>
    <row r="13" spans="1:85" ht="14.95" customHeight="1">
      <c r="A13" s="423" t="s">
        <v>137</v>
      </c>
      <c r="B13" s="24">
        <v>43529</v>
      </c>
      <c r="C13" s="156">
        <v>64</v>
      </c>
      <c r="D13" s="157">
        <v>0.626</v>
      </c>
      <c r="E13" s="170">
        <v>53.3</v>
      </c>
      <c r="F13" s="158">
        <v>84</v>
      </c>
      <c r="G13" s="158">
        <v>51</v>
      </c>
      <c r="H13" s="159">
        <v>0</v>
      </c>
      <c r="I13" s="159">
        <v>0</v>
      </c>
      <c r="J13" s="159">
        <v>0</v>
      </c>
      <c r="K13" s="159">
        <v>0</v>
      </c>
      <c r="L13" s="160">
        <v>0</v>
      </c>
      <c r="M13" s="160">
        <v>0</v>
      </c>
      <c r="N13" s="160">
        <v>0</v>
      </c>
      <c r="O13" s="160">
        <v>0</v>
      </c>
      <c r="P13" s="160">
        <v>0</v>
      </c>
      <c r="Q13" s="160">
        <v>0</v>
      </c>
      <c r="R13" s="161">
        <v>3702</v>
      </c>
      <c r="S13" s="162">
        <v>0</v>
      </c>
      <c r="T13" s="162">
        <v>0</v>
      </c>
      <c r="U13" s="163">
        <v>0</v>
      </c>
      <c r="V13" s="163">
        <v>0</v>
      </c>
      <c r="W13" s="158">
        <v>44</v>
      </c>
      <c r="X13" s="158">
        <v>0</v>
      </c>
      <c r="Y13" s="158">
        <v>48</v>
      </c>
      <c r="Z13" s="158">
        <v>0</v>
      </c>
      <c r="AA13" s="158">
        <v>60</v>
      </c>
      <c r="AB13" s="158">
        <v>0</v>
      </c>
      <c r="AC13" s="164">
        <v>5</v>
      </c>
      <c r="AD13" s="165">
        <f t="shared" ref="AD13:AD40" si="11">U13-T13</f>
        <v>0</v>
      </c>
      <c r="AE13" s="158">
        <v>0</v>
      </c>
      <c r="AF13" s="166" t="str">
        <f t="shared" si="6"/>
        <v>no data</v>
      </c>
      <c r="AG13" s="167">
        <f t="shared" si="7"/>
        <v>154.25</v>
      </c>
      <c r="AH13" s="166" t="str">
        <f t="shared" si="8"/>
        <v>no data</v>
      </c>
      <c r="AI13" s="168">
        <f t="shared" si="9"/>
        <v>1</v>
      </c>
      <c r="AJ13" s="169" t="str">
        <f t="shared" si="10"/>
        <v>no data</v>
      </c>
      <c r="AK13" s="223">
        <v>0</v>
      </c>
      <c r="AL13" s="224">
        <v>0</v>
      </c>
      <c r="AM13" s="170">
        <f t="shared" ref="AM13:AM40" si="12">AK13*AL13</f>
        <v>0</v>
      </c>
      <c r="AN13" s="223">
        <v>0</v>
      </c>
      <c r="AO13" s="225">
        <v>0</v>
      </c>
      <c r="AP13" s="171">
        <f t="shared" ref="AP13:AP40" si="13">AN13*AO13</f>
        <v>0</v>
      </c>
      <c r="AQ13" s="200" t="str">
        <f t="shared" ref="AQ13:AQ40" si="14">IF(U13&gt;0,((((AK13*AL13)+(AN13*AO13))/(U13*1000))*1000000),"no data")</f>
        <v>no data</v>
      </c>
      <c r="AR13" s="197">
        <f t="shared" ref="AR13:AR40" si="15">S13/24</f>
        <v>0</v>
      </c>
      <c r="AS13" s="13"/>
      <c r="AT13" s="172">
        <v>0</v>
      </c>
      <c r="AU13" s="158">
        <v>0</v>
      </c>
      <c r="AV13" s="173">
        <v>0</v>
      </c>
      <c r="AW13" s="173">
        <v>0</v>
      </c>
      <c r="AX13" s="158">
        <v>0</v>
      </c>
      <c r="AY13" s="173">
        <v>0</v>
      </c>
      <c r="AZ13" s="158">
        <v>5</v>
      </c>
      <c r="BA13" s="4"/>
      <c r="BB13" s="158">
        <v>0</v>
      </c>
      <c r="BC13" s="158">
        <v>0</v>
      </c>
      <c r="BD13" s="158">
        <v>0</v>
      </c>
      <c r="BE13" s="174">
        <v>0</v>
      </c>
      <c r="BF13" s="175" t="str">
        <f t="shared" ref="BF13:BF42" si="16">AQ13</f>
        <v>no data</v>
      </c>
      <c r="BG13" s="176">
        <v>0</v>
      </c>
      <c r="BH13" s="177">
        <v>0</v>
      </c>
      <c r="BI13" s="155">
        <v>0</v>
      </c>
      <c r="BJ13" s="176">
        <v>0</v>
      </c>
      <c r="BK13" s="174">
        <v>0</v>
      </c>
      <c r="BL13" s="174">
        <v>0</v>
      </c>
      <c r="BM13" s="174">
        <v>0</v>
      </c>
      <c r="BN13" s="174">
        <v>995.3</v>
      </c>
      <c r="BO13" s="176">
        <v>50.06</v>
      </c>
      <c r="BP13" s="179">
        <v>0</v>
      </c>
      <c r="BQ13" s="185">
        <v>0</v>
      </c>
      <c r="BR13" s="185">
        <v>0</v>
      </c>
      <c r="BS13" s="49"/>
      <c r="BT13" s="178">
        <v>0</v>
      </c>
      <c r="BU13" s="178">
        <v>0</v>
      </c>
      <c r="BV13" s="51"/>
      <c r="BW13" s="174">
        <v>0</v>
      </c>
      <c r="BX13" s="176">
        <v>0</v>
      </c>
      <c r="BY13" s="176">
        <v>0</v>
      </c>
      <c r="CA13" s="176">
        <v>0</v>
      </c>
      <c r="CB13" s="176">
        <v>0</v>
      </c>
      <c r="CD13" s="176">
        <v>0</v>
      </c>
      <c r="CE13" s="176">
        <v>0</v>
      </c>
      <c r="CF13" s="176">
        <v>0</v>
      </c>
      <c r="CG13" s="176">
        <v>0</v>
      </c>
    </row>
    <row r="14" spans="1:85">
      <c r="A14" s="424"/>
      <c r="B14" s="24">
        <v>43530</v>
      </c>
      <c r="C14" s="156">
        <v>65.5</v>
      </c>
      <c r="D14" s="195">
        <v>0.59899999999999998</v>
      </c>
      <c r="E14" s="170">
        <v>54</v>
      </c>
      <c r="F14" s="158">
        <v>84</v>
      </c>
      <c r="G14" s="158">
        <v>54</v>
      </c>
      <c r="H14" s="159">
        <v>0</v>
      </c>
      <c r="I14" s="159">
        <v>0</v>
      </c>
      <c r="J14" s="159">
        <v>0</v>
      </c>
      <c r="K14" s="159">
        <v>0</v>
      </c>
      <c r="L14" s="160">
        <v>0</v>
      </c>
      <c r="M14" s="160">
        <v>0</v>
      </c>
      <c r="N14" s="160">
        <v>0</v>
      </c>
      <c r="O14" s="160">
        <v>0</v>
      </c>
      <c r="P14" s="160">
        <v>0</v>
      </c>
      <c r="Q14" s="160">
        <v>0</v>
      </c>
      <c r="R14" s="161">
        <v>3693</v>
      </c>
      <c r="S14" s="162">
        <v>0</v>
      </c>
      <c r="T14" s="162">
        <v>0</v>
      </c>
      <c r="U14" s="163">
        <v>0</v>
      </c>
      <c r="V14" s="163">
        <v>0</v>
      </c>
      <c r="W14" s="158">
        <v>44</v>
      </c>
      <c r="X14" s="158">
        <v>0</v>
      </c>
      <c r="Y14" s="158">
        <v>48</v>
      </c>
      <c r="Z14" s="158">
        <v>0</v>
      </c>
      <c r="AA14" s="158">
        <v>60</v>
      </c>
      <c r="AB14" s="158">
        <v>0</v>
      </c>
      <c r="AC14" s="164">
        <v>5</v>
      </c>
      <c r="AD14" s="165">
        <f t="shared" si="11"/>
        <v>0</v>
      </c>
      <c r="AE14" s="158">
        <v>0</v>
      </c>
      <c r="AF14" s="166" t="str">
        <f t="shared" si="6"/>
        <v>no data</v>
      </c>
      <c r="AG14" s="167">
        <f t="shared" si="7"/>
        <v>153.875</v>
      </c>
      <c r="AH14" s="166" t="str">
        <f t="shared" si="8"/>
        <v>no data</v>
      </c>
      <c r="AI14" s="168">
        <f t="shared" si="9"/>
        <v>1</v>
      </c>
      <c r="AJ14" s="169" t="str">
        <f t="shared" si="10"/>
        <v>no data</v>
      </c>
      <c r="AK14" s="223">
        <v>0</v>
      </c>
      <c r="AL14" s="224">
        <v>0</v>
      </c>
      <c r="AM14" s="170">
        <f t="shared" si="12"/>
        <v>0</v>
      </c>
      <c r="AN14" s="223">
        <v>0</v>
      </c>
      <c r="AO14" s="225">
        <v>0</v>
      </c>
      <c r="AP14" s="171">
        <f t="shared" si="13"/>
        <v>0</v>
      </c>
      <c r="AQ14" s="200" t="str">
        <f t="shared" si="14"/>
        <v>no data</v>
      </c>
      <c r="AR14" s="197">
        <v>0</v>
      </c>
      <c r="AS14" s="13"/>
      <c r="AT14" s="172">
        <v>0</v>
      </c>
      <c r="AU14" s="158">
        <v>0</v>
      </c>
      <c r="AV14" s="173">
        <v>0</v>
      </c>
      <c r="AW14" s="173">
        <v>0</v>
      </c>
      <c r="AX14" s="158">
        <v>0</v>
      </c>
      <c r="AY14" s="173">
        <v>0</v>
      </c>
      <c r="AZ14" s="158">
        <v>5</v>
      </c>
      <c r="BA14" s="4"/>
      <c r="BB14" s="158">
        <v>0</v>
      </c>
      <c r="BC14" s="158">
        <v>0</v>
      </c>
      <c r="BD14" s="158">
        <v>0</v>
      </c>
      <c r="BE14" s="174">
        <v>0</v>
      </c>
      <c r="BF14" s="175" t="str">
        <f t="shared" si="16"/>
        <v>no data</v>
      </c>
      <c r="BG14" s="176">
        <v>0</v>
      </c>
      <c r="BH14" s="177">
        <v>0</v>
      </c>
      <c r="BI14" s="155">
        <v>0</v>
      </c>
      <c r="BJ14" s="176">
        <v>0</v>
      </c>
      <c r="BK14" s="174">
        <v>0</v>
      </c>
      <c r="BL14" s="174">
        <v>0</v>
      </c>
      <c r="BM14" s="174">
        <v>0</v>
      </c>
      <c r="BN14" s="178">
        <v>995.8</v>
      </c>
      <c r="BO14" s="178">
        <v>50.05</v>
      </c>
      <c r="BP14" s="179">
        <v>0</v>
      </c>
      <c r="BQ14" s="176">
        <v>0</v>
      </c>
      <c r="BR14" s="176">
        <v>0</v>
      </c>
      <c r="BS14" s="49"/>
      <c r="BT14" s="174">
        <v>0</v>
      </c>
      <c r="BU14" s="174">
        <v>0</v>
      </c>
      <c r="BV14" s="51"/>
      <c r="BW14" s="174">
        <v>0</v>
      </c>
      <c r="BX14" s="176">
        <v>0</v>
      </c>
      <c r="BY14" s="176">
        <v>0</v>
      </c>
      <c r="CA14" s="176">
        <v>0</v>
      </c>
      <c r="CB14" s="176">
        <v>0</v>
      </c>
      <c r="CD14" s="176">
        <v>0</v>
      </c>
      <c r="CE14" s="176">
        <v>0</v>
      </c>
      <c r="CF14" s="176">
        <v>0</v>
      </c>
      <c r="CG14" s="176">
        <v>0</v>
      </c>
    </row>
    <row r="15" spans="1:85">
      <c r="A15" s="424"/>
      <c r="B15" s="24">
        <v>43531</v>
      </c>
      <c r="C15" s="156">
        <v>67.3</v>
      </c>
      <c r="D15" s="195">
        <v>0.58899999999999997</v>
      </c>
      <c r="E15" s="170">
        <v>54.5</v>
      </c>
      <c r="F15" s="158">
        <v>81</v>
      </c>
      <c r="G15" s="158">
        <v>58</v>
      </c>
      <c r="H15" s="159">
        <v>0</v>
      </c>
      <c r="I15" s="159">
        <v>0</v>
      </c>
      <c r="J15" s="159">
        <v>0</v>
      </c>
      <c r="K15" s="159">
        <v>0</v>
      </c>
      <c r="L15" s="160">
        <v>0</v>
      </c>
      <c r="M15" s="160">
        <v>0</v>
      </c>
      <c r="N15" s="160">
        <v>0</v>
      </c>
      <c r="O15" s="160">
        <v>0</v>
      </c>
      <c r="P15" s="160">
        <v>0</v>
      </c>
      <c r="Q15" s="160">
        <v>0</v>
      </c>
      <c r="R15" s="161">
        <v>3687</v>
      </c>
      <c r="S15" s="162">
        <v>0</v>
      </c>
      <c r="T15" s="162">
        <v>0</v>
      </c>
      <c r="U15" s="163">
        <v>0</v>
      </c>
      <c r="V15" s="163">
        <v>0</v>
      </c>
      <c r="W15" s="158">
        <v>44</v>
      </c>
      <c r="X15" s="158">
        <v>0</v>
      </c>
      <c r="Y15" s="158">
        <v>48</v>
      </c>
      <c r="Z15" s="158">
        <v>0</v>
      </c>
      <c r="AA15" s="158">
        <v>60</v>
      </c>
      <c r="AB15" s="158">
        <v>0</v>
      </c>
      <c r="AC15" s="164">
        <v>4</v>
      </c>
      <c r="AD15" s="165">
        <f t="shared" si="11"/>
        <v>0</v>
      </c>
      <c r="AE15" s="158">
        <v>0</v>
      </c>
      <c r="AF15" s="166" t="str">
        <f t="shared" si="6"/>
        <v>no data</v>
      </c>
      <c r="AG15" s="167">
        <f t="shared" si="7"/>
        <v>153.625</v>
      </c>
      <c r="AH15" s="166" t="str">
        <f t="shared" si="8"/>
        <v>no data</v>
      </c>
      <c r="AI15" s="168">
        <f t="shared" si="9"/>
        <v>1</v>
      </c>
      <c r="AJ15" s="169" t="str">
        <f t="shared" si="10"/>
        <v>no data</v>
      </c>
      <c r="AK15" s="223">
        <v>0</v>
      </c>
      <c r="AL15" s="224">
        <v>0</v>
      </c>
      <c r="AM15" s="170">
        <f t="shared" si="12"/>
        <v>0</v>
      </c>
      <c r="AN15" s="223">
        <v>0</v>
      </c>
      <c r="AO15" s="225">
        <v>0</v>
      </c>
      <c r="AP15" s="171">
        <f t="shared" si="13"/>
        <v>0</v>
      </c>
      <c r="AQ15" s="200" t="str">
        <f t="shared" si="14"/>
        <v>no data</v>
      </c>
      <c r="AR15" s="197">
        <f t="shared" si="15"/>
        <v>0</v>
      </c>
      <c r="AS15" s="13"/>
      <c r="AT15" s="181">
        <v>0</v>
      </c>
      <c r="AU15" s="158">
        <v>0</v>
      </c>
      <c r="AV15" s="173">
        <v>0</v>
      </c>
      <c r="AW15" s="173">
        <v>0</v>
      </c>
      <c r="AX15" s="158">
        <v>0</v>
      </c>
      <c r="AY15" s="173">
        <v>0</v>
      </c>
      <c r="AZ15" s="158">
        <v>4</v>
      </c>
      <c r="BA15" s="4"/>
      <c r="BB15" s="158">
        <v>0</v>
      </c>
      <c r="BC15" s="158">
        <v>0</v>
      </c>
      <c r="BD15" s="158">
        <v>0</v>
      </c>
      <c r="BE15" s="174">
        <v>0</v>
      </c>
      <c r="BF15" s="175" t="str">
        <f t="shared" si="16"/>
        <v>no data</v>
      </c>
      <c r="BG15" s="176">
        <v>0</v>
      </c>
      <c r="BH15" s="177">
        <v>0</v>
      </c>
      <c r="BI15" s="155">
        <v>0</v>
      </c>
      <c r="BJ15" s="176">
        <v>0</v>
      </c>
      <c r="BK15" s="174">
        <v>0</v>
      </c>
      <c r="BL15" s="174">
        <v>0</v>
      </c>
      <c r="BM15" s="174">
        <v>0</v>
      </c>
      <c r="BN15" s="178">
        <v>995.5</v>
      </c>
      <c r="BO15" s="178">
        <v>50.1</v>
      </c>
      <c r="BP15" s="179">
        <v>0</v>
      </c>
      <c r="BQ15" s="176">
        <v>0</v>
      </c>
      <c r="BR15" s="176">
        <v>0</v>
      </c>
      <c r="BS15" s="49"/>
      <c r="BT15" s="174">
        <v>0</v>
      </c>
      <c r="BU15" s="174">
        <v>0</v>
      </c>
      <c r="BV15" s="51"/>
      <c r="BW15" s="174">
        <v>0</v>
      </c>
      <c r="BX15" s="176">
        <v>0</v>
      </c>
      <c r="BY15" s="176">
        <v>0</v>
      </c>
      <c r="CA15" s="176">
        <v>0</v>
      </c>
      <c r="CB15" s="176">
        <v>0</v>
      </c>
      <c r="CD15" s="176">
        <v>0</v>
      </c>
      <c r="CE15" s="176">
        <v>0</v>
      </c>
      <c r="CF15" s="176">
        <v>0</v>
      </c>
      <c r="CG15" s="176">
        <v>0</v>
      </c>
    </row>
    <row r="16" spans="1:85">
      <c r="A16" s="424"/>
      <c r="B16" s="24">
        <v>43532</v>
      </c>
      <c r="C16" s="156">
        <v>62.5</v>
      </c>
      <c r="D16" s="195">
        <v>0.68700000000000006</v>
      </c>
      <c r="E16" s="170">
        <v>55.5</v>
      </c>
      <c r="F16" s="158">
        <v>73</v>
      </c>
      <c r="G16" s="158">
        <v>58</v>
      </c>
      <c r="H16" s="159">
        <v>0</v>
      </c>
      <c r="I16" s="159">
        <v>0</v>
      </c>
      <c r="J16" s="159">
        <v>0</v>
      </c>
      <c r="K16" s="159">
        <v>0</v>
      </c>
      <c r="L16" s="160">
        <v>0</v>
      </c>
      <c r="M16" s="160">
        <v>0</v>
      </c>
      <c r="N16" s="160">
        <v>0</v>
      </c>
      <c r="O16" s="160">
        <v>0</v>
      </c>
      <c r="P16" s="160">
        <v>0</v>
      </c>
      <c r="Q16" s="160">
        <v>0</v>
      </c>
      <c r="R16" s="161">
        <v>3715</v>
      </c>
      <c r="S16" s="162">
        <v>0</v>
      </c>
      <c r="T16" s="162">
        <v>0</v>
      </c>
      <c r="U16" s="163">
        <v>0</v>
      </c>
      <c r="V16" s="163">
        <v>0</v>
      </c>
      <c r="W16" s="158">
        <v>44</v>
      </c>
      <c r="X16" s="158">
        <v>0</v>
      </c>
      <c r="Y16" s="158">
        <v>48</v>
      </c>
      <c r="Z16" s="158">
        <v>0</v>
      </c>
      <c r="AA16" s="158">
        <v>60</v>
      </c>
      <c r="AB16" s="158">
        <v>0</v>
      </c>
      <c r="AC16" s="164">
        <v>4</v>
      </c>
      <c r="AD16" s="162">
        <v>0</v>
      </c>
      <c r="AE16" s="158">
        <v>0</v>
      </c>
      <c r="AF16" s="166" t="str">
        <f t="shared" si="6"/>
        <v>no data</v>
      </c>
      <c r="AG16" s="167">
        <f t="shared" si="7"/>
        <v>154.79166666666666</v>
      </c>
      <c r="AH16" s="166" t="str">
        <f t="shared" si="8"/>
        <v>no data</v>
      </c>
      <c r="AI16" s="168">
        <f t="shared" si="9"/>
        <v>1</v>
      </c>
      <c r="AJ16" s="169" t="str">
        <f t="shared" si="10"/>
        <v>no data</v>
      </c>
      <c r="AK16" s="223">
        <v>0</v>
      </c>
      <c r="AL16" s="224">
        <v>0</v>
      </c>
      <c r="AM16" s="170">
        <f t="shared" si="12"/>
        <v>0</v>
      </c>
      <c r="AN16" s="223">
        <v>0</v>
      </c>
      <c r="AO16" s="225">
        <v>0</v>
      </c>
      <c r="AP16" s="171">
        <f t="shared" si="13"/>
        <v>0</v>
      </c>
      <c r="AQ16" s="200" t="str">
        <f t="shared" si="14"/>
        <v>no data</v>
      </c>
      <c r="AR16" s="197">
        <f t="shared" si="15"/>
        <v>0</v>
      </c>
      <c r="AS16" s="13"/>
      <c r="AT16" s="158">
        <v>0</v>
      </c>
      <c r="AU16" s="173">
        <v>0</v>
      </c>
      <c r="AV16" s="173">
        <v>0</v>
      </c>
      <c r="AW16" s="158">
        <v>0</v>
      </c>
      <c r="AX16" s="173">
        <v>0</v>
      </c>
      <c r="AY16" s="158">
        <v>0</v>
      </c>
      <c r="AZ16" s="158">
        <v>4</v>
      </c>
      <c r="BA16" s="4"/>
      <c r="BB16" s="174">
        <v>0</v>
      </c>
      <c r="BC16" s="174">
        <v>0</v>
      </c>
      <c r="BD16" s="183">
        <v>0</v>
      </c>
      <c r="BE16" s="174">
        <v>0</v>
      </c>
      <c r="BF16" s="175" t="str">
        <f t="shared" si="16"/>
        <v>no data</v>
      </c>
      <c r="BG16" s="176">
        <v>0</v>
      </c>
      <c r="BH16" s="177">
        <v>0</v>
      </c>
      <c r="BI16" s="155">
        <v>0</v>
      </c>
      <c r="BJ16" s="176">
        <v>0</v>
      </c>
      <c r="BK16" s="174">
        <v>0</v>
      </c>
      <c r="BL16" s="174">
        <v>0</v>
      </c>
      <c r="BM16" s="174">
        <v>0</v>
      </c>
      <c r="BN16" s="178">
        <v>1000</v>
      </c>
      <c r="BO16" s="178">
        <v>50.1</v>
      </c>
      <c r="BP16" s="184">
        <v>0</v>
      </c>
      <c r="BQ16" s="176">
        <v>0</v>
      </c>
      <c r="BR16" s="176">
        <v>0</v>
      </c>
      <c r="BS16" s="49"/>
      <c r="BT16" s="174">
        <v>0</v>
      </c>
      <c r="BU16" s="174">
        <v>0</v>
      </c>
      <c r="BV16" s="51"/>
      <c r="BW16" s="174">
        <v>0</v>
      </c>
      <c r="BX16" s="176">
        <v>0</v>
      </c>
      <c r="BY16" s="176">
        <v>0</v>
      </c>
      <c r="CA16" s="176">
        <v>0</v>
      </c>
      <c r="CB16" s="176">
        <v>0</v>
      </c>
      <c r="CD16" s="176">
        <v>0</v>
      </c>
      <c r="CE16" s="176">
        <v>0</v>
      </c>
      <c r="CF16" s="176">
        <v>0</v>
      </c>
      <c r="CG16" s="176">
        <v>0</v>
      </c>
    </row>
    <row r="17" spans="1:85">
      <c r="A17" s="424"/>
      <c r="B17" s="24">
        <v>43533</v>
      </c>
      <c r="C17" s="156">
        <v>65.400000000000006</v>
      </c>
      <c r="D17" s="195">
        <v>0.60499999999999998</v>
      </c>
      <c r="E17" s="170">
        <v>53.8</v>
      </c>
      <c r="F17" s="158">
        <v>84</v>
      </c>
      <c r="G17" s="158">
        <v>54</v>
      </c>
      <c r="H17" s="159">
        <v>0</v>
      </c>
      <c r="I17" s="159">
        <v>0</v>
      </c>
      <c r="J17" s="159">
        <v>0</v>
      </c>
      <c r="K17" s="159">
        <v>0</v>
      </c>
      <c r="L17" s="160">
        <v>0</v>
      </c>
      <c r="M17" s="160">
        <v>0</v>
      </c>
      <c r="N17" s="160">
        <v>0</v>
      </c>
      <c r="O17" s="160">
        <v>0</v>
      </c>
      <c r="P17" s="160">
        <v>0</v>
      </c>
      <c r="Q17" s="160">
        <v>0</v>
      </c>
      <c r="R17" s="161">
        <v>3689</v>
      </c>
      <c r="S17" s="162">
        <v>0</v>
      </c>
      <c r="T17" s="162">
        <v>0</v>
      </c>
      <c r="U17" s="163">
        <v>0</v>
      </c>
      <c r="V17" s="163">
        <v>0</v>
      </c>
      <c r="W17" s="158">
        <v>44</v>
      </c>
      <c r="X17" s="158">
        <v>0</v>
      </c>
      <c r="Y17" s="158">
        <v>48</v>
      </c>
      <c r="Z17" s="158">
        <v>0</v>
      </c>
      <c r="AA17" s="158">
        <v>60</v>
      </c>
      <c r="AB17" s="158">
        <v>0</v>
      </c>
      <c r="AC17" s="164">
        <v>4</v>
      </c>
      <c r="AD17" s="162">
        <v>0</v>
      </c>
      <c r="AE17" s="158">
        <v>0</v>
      </c>
      <c r="AF17" s="166" t="str">
        <f>IF(AE17&gt;0, V17/(AE17*24),"no data")</f>
        <v>no data</v>
      </c>
      <c r="AG17" s="167">
        <f>IF(R17&gt;0,R17/24,"no data")</f>
        <v>153.70833333333334</v>
      </c>
      <c r="AH17" s="166" t="str">
        <f>IF(U17&gt;0,(U17/R17),"no data")</f>
        <v>no data</v>
      </c>
      <c r="AI17" s="168">
        <f>(1440-((W17*X17)+(Y17*Z17)+(AA17*AB17))/(W17+Y17+AA17))/1440</f>
        <v>1</v>
      </c>
      <c r="AJ17" s="169" t="str">
        <f>IF(U17&gt;0,(1440-((X17*W17+AT17*AU17)+(Z17*Y17+AV17*AW17)+(AA17*AB17+AX17*AY17))/(W17+Y17+AA17))/1440,"no data")</f>
        <v>no data</v>
      </c>
      <c r="AK17" s="223">
        <v>0</v>
      </c>
      <c r="AL17" s="224">
        <v>0</v>
      </c>
      <c r="AM17" s="170">
        <f>AK17*AL17</f>
        <v>0</v>
      </c>
      <c r="AN17" s="223">
        <v>0</v>
      </c>
      <c r="AO17" s="225">
        <v>0</v>
      </c>
      <c r="AP17" s="171">
        <f>AN17*AO17</f>
        <v>0</v>
      </c>
      <c r="AQ17" s="200" t="str">
        <f>IF(U17&gt;0,((((AK17*AL17)+(AN17*AO17))/(U17*1000))*1000000),"no data")</f>
        <v>no data</v>
      </c>
      <c r="AR17" s="197">
        <f>S17/24</f>
        <v>0</v>
      </c>
      <c r="AS17" s="13"/>
      <c r="AT17" s="158">
        <v>0</v>
      </c>
      <c r="AU17" s="173">
        <v>0</v>
      </c>
      <c r="AV17" s="173">
        <v>0</v>
      </c>
      <c r="AW17" s="158">
        <v>0</v>
      </c>
      <c r="AX17" s="173">
        <v>0</v>
      </c>
      <c r="AY17" s="158">
        <v>0</v>
      </c>
      <c r="AZ17" s="158">
        <v>4</v>
      </c>
      <c r="BA17" s="4"/>
      <c r="BB17" s="174">
        <v>0</v>
      </c>
      <c r="BC17" s="174">
        <v>0</v>
      </c>
      <c r="BD17" s="183">
        <v>0</v>
      </c>
      <c r="BE17" s="174">
        <v>0</v>
      </c>
      <c r="BF17" s="175" t="str">
        <f>AQ17</f>
        <v>no data</v>
      </c>
      <c r="BG17" s="176">
        <v>0</v>
      </c>
      <c r="BH17" s="177">
        <v>0</v>
      </c>
      <c r="BI17" s="155">
        <v>0</v>
      </c>
      <c r="BJ17" s="176">
        <v>0</v>
      </c>
      <c r="BK17" s="174">
        <v>0</v>
      </c>
      <c r="BL17" s="174">
        <v>0</v>
      </c>
      <c r="BM17" s="174">
        <v>0</v>
      </c>
      <c r="BN17" s="178">
        <v>1000</v>
      </c>
      <c r="BO17" s="178">
        <v>50.08</v>
      </c>
      <c r="BP17" s="184">
        <v>0</v>
      </c>
      <c r="BQ17" s="176">
        <v>0</v>
      </c>
      <c r="BR17" s="176">
        <v>0</v>
      </c>
      <c r="BS17" s="49"/>
      <c r="BT17" s="174">
        <v>0</v>
      </c>
      <c r="BU17" s="174">
        <v>0</v>
      </c>
      <c r="BV17" s="51"/>
      <c r="BW17" s="174">
        <v>0</v>
      </c>
      <c r="BX17" s="176">
        <v>0</v>
      </c>
      <c r="BY17" s="176">
        <v>0</v>
      </c>
      <c r="CA17" s="176">
        <v>0</v>
      </c>
      <c r="CB17" s="176">
        <v>0</v>
      </c>
      <c r="CD17" s="176">
        <v>0</v>
      </c>
      <c r="CE17" s="176">
        <v>0</v>
      </c>
      <c r="CF17" s="176">
        <v>0</v>
      </c>
      <c r="CG17" s="176">
        <v>0</v>
      </c>
    </row>
    <row r="18" spans="1:85">
      <c r="A18" s="424"/>
      <c r="B18" s="24">
        <v>43534</v>
      </c>
      <c r="C18" s="156">
        <v>67.099999999999994</v>
      </c>
      <c r="D18" s="195">
        <v>0.57799999999999996</v>
      </c>
      <c r="E18" s="170">
        <v>54.7</v>
      </c>
      <c r="F18" s="158">
        <v>83</v>
      </c>
      <c r="G18" s="158">
        <v>55</v>
      </c>
      <c r="H18" s="158">
        <v>0</v>
      </c>
      <c r="I18" s="158">
        <v>0</v>
      </c>
      <c r="J18" s="158">
        <v>0</v>
      </c>
      <c r="K18" s="158">
        <v>0</v>
      </c>
      <c r="L18" s="160">
        <v>0</v>
      </c>
      <c r="M18" s="160">
        <v>0</v>
      </c>
      <c r="N18" s="160">
        <v>0</v>
      </c>
      <c r="O18" s="160">
        <v>0</v>
      </c>
      <c r="P18" s="160">
        <v>0</v>
      </c>
      <c r="Q18" s="160">
        <v>0</v>
      </c>
      <c r="R18" s="161">
        <v>3682</v>
      </c>
      <c r="S18" s="162">
        <v>0</v>
      </c>
      <c r="T18" s="162">
        <v>0</v>
      </c>
      <c r="U18" s="163">
        <v>0</v>
      </c>
      <c r="V18" s="163">
        <v>0</v>
      </c>
      <c r="W18" s="158">
        <v>44</v>
      </c>
      <c r="X18" s="158">
        <v>0</v>
      </c>
      <c r="Y18" s="158">
        <v>48</v>
      </c>
      <c r="Z18" s="158">
        <v>0</v>
      </c>
      <c r="AA18" s="158">
        <v>60</v>
      </c>
      <c r="AB18" s="158">
        <v>0</v>
      </c>
      <c r="AC18" s="164">
        <v>4</v>
      </c>
      <c r="AD18" s="165">
        <f t="shared" si="11"/>
        <v>0</v>
      </c>
      <c r="AE18" s="158">
        <v>0</v>
      </c>
      <c r="AF18" s="166" t="str">
        <f t="shared" si="6"/>
        <v>no data</v>
      </c>
      <c r="AG18" s="167">
        <f t="shared" si="7"/>
        <v>153.41666666666666</v>
      </c>
      <c r="AH18" s="166" t="str">
        <f t="shared" si="8"/>
        <v>no data</v>
      </c>
      <c r="AI18" s="168">
        <f t="shared" si="9"/>
        <v>1</v>
      </c>
      <c r="AJ18" s="169" t="str">
        <f t="shared" si="10"/>
        <v>no data</v>
      </c>
      <c r="AK18" s="223">
        <v>0</v>
      </c>
      <c r="AL18" s="224">
        <v>0</v>
      </c>
      <c r="AM18" s="170">
        <f t="shared" si="12"/>
        <v>0</v>
      </c>
      <c r="AN18" s="223">
        <v>0</v>
      </c>
      <c r="AO18" s="225">
        <v>0</v>
      </c>
      <c r="AP18" s="171">
        <f t="shared" si="13"/>
        <v>0</v>
      </c>
      <c r="AQ18" s="200" t="str">
        <f t="shared" si="14"/>
        <v>no data</v>
      </c>
      <c r="AR18" s="197">
        <f t="shared" si="15"/>
        <v>0</v>
      </c>
      <c r="AS18" s="13"/>
      <c r="AT18" s="158">
        <v>0</v>
      </c>
      <c r="AU18" s="158">
        <v>0</v>
      </c>
      <c r="AV18" s="158">
        <v>0</v>
      </c>
      <c r="AW18" s="158">
        <v>0</v>
      </c>
      <c r="AX18" s="158">
        <v>0</v>
      </c>
      <c r="AY18" s="158">
        <v>0</v>
      </c>
      <c r="AZ18" s="158">
        <v>4</v>
      </c>
      <c r="BA18" s="4"/>
      <c r="BB18" s="174">
        <v>0</v>
      </c>
      <c r="BC18" s="174">
        <v>0</v>
      </c>
      <c r="BD18" s="174">
        <v>0</v>
      </c>
      <c r="BE18" s="174">
        <v>0</v>
      </c>
      <c r="BF18" s="176" t="str">
        <f t="shared" si="16"/>
        <v>no data</v>
      </c>
      <c r="BG18" s="176">
        <v>0</v>
      </c>
      <c r="BH18" s="177">
        <v>0</v>
      </c>
      <c r="BI18" s="155">
        <v>0</v>
      </c>
      <c r="BJ18" s="176">
        <v>0</v>
      </c>
      <c r="BK18" s="174">
        <v>0</v>
      </c>
      <c r="BL18" s="174">
        <v>0</v>
      </c>
      <c r="BM18" s="174">
        <v>0</v>
      </c>
      <c r="BN18" s="178">
        <v>997</v>
      </c>
      <c r="BO18" s="178">
        <v>50.06</v>
      </c>
      <c r="BP18" s="184">
        <v>0</v>
      </c>
      <c r="BQ18" s="176">
        <v>0</v>
      </c>
      <c r="BR18" s="185">
        <v>0</v>
      </c>
      <c r="BS18" s="49"/>
      <c r="BT18" s="174">
        <v>0</v>
      </c>
      <c r="BU18" s="174">
        <v>0</v>
      </c>
      <c r="BV18" s="51"/>
      <c r="BW18" s="174">
        <v>0</v>
      </c>
      <c r="BX18" s="176">
        <v>0</v>
      </c>
      <c r="BY18" s="176">
        <v>0</v>
      </c>
      <c r="CA18" s="176">
        <v>0</v>
      </c>
      <c r="CB18" s="176">
        <v>0</v>
      </c>
      <c r="CD18" s="176">
        <v>0</v>
      </c>
      <c r="CE18" s="176">
        <v>0</v>
      </c>
      <c r="CF18" s="176">
        <v>0</v>
      </c>
      <c r="CG18" s="176">
        <v>0</v>
      </c>
    </row>
    <row r="19" spans="1:85">
      <c r="A19" s="425"/>
      <c r="B19" s="24">
        <v>43535</v>
      </c>
      <c r="C19" s="156">
        <v>62.42</v>
      </c>
      <c r="D19" s="195">
        <v>0.7198</v>
      </c>
      <c r="E19" s="170">
        <v>55.77</v>
      </c>
      <c r="F19" s="158">
        <v>75</v>
      </c>
      <c r="G19" s="158">
        <v>56</v>
      </c>
      <c r="H19" s="158">
        <v>0</v>
      </c>
      <c r="I19" s="158">
        <v>0</v>
      </c>
      <c r="J19" s="158">
        <v>0</v>
      </c>
      <c r="K19" s="158">
        <v>0</v>
      </c>
      <c r="L19" s="160">
        <v>0</v>
      </c>
      <c r="M19" s="160">
        <v>0</v>
      </c>
      <c r="N19" s="160">
        <v>0</v>
      </c>
      <c r="O19" s="160">
        <v>0</v>
      </c>
      <c r="P19" s="160">
        <v>0</v>
      </c>
      <c r="Q19" s="160">
        <v>0</v>
      </c>
      <c r="R19" s="161">
        <v>3714</v>
      </c>
      <c r="S19" s="162">
        <v>0</v>
      </c>
      <c r="T19" s="162">
        <v>0</v>
      </c>
      <c r="U19" s="163">
        <v>0</v>
      </c>
      <c r="V19" s="163">
        <v>0</v>
      </c>
      <c r="W19" s="158">
        <v>44</v>
      </c>
      <c r="X19" s="158">
        <v>0</v>
      </c>
      <c r="Y19" s="158">
        <v>48</v>
      </c>
      <c r="Z19" s="158">
        <v>0</v>
      </c>
      <c r="AA19" s="158">
        <v>60</v>
      </c>
      <c r="AB19" s="158">
        <v>0</v>
      </c>
      <c r="AC19" s="164">
        <v>4</v>
      </c>
      <c r="AD19" s="165">
        <f>U19-T19</f>
        <v>0</v>
      </c>
      <c r="AE19" s="158">
        <v>0</v>
      </c>
      <c r="AF19" s="166" t="str">
        <f>IF(AE19&gt;0, V19/(AE19*24),"no data")</f>
        <v>no data</v>
      </c>
      <c r="AG19" s="167">
        <f>IF(R19&gt;0,R19/24,"no data")</f>
        <v>154.75</v>
      </c>
      <c r="AH19" s="166" t="str">
        <f>IF(U19&gt;0,(U19/R19),"no data")</f>
        <v>no data</v>
      </c>
      <c r="AI19" s="168">
        <f>(1440-((W19*X19)+(Y19*Z19)+(AA19*AB19))/(W19+Y19+AA19))/1440</f>
        <v>1</v>
      </c>
      <c r="AJ19" s="169" t="str">
        <f>IF(U19&gt;0,(1440-((X19*W19+AT19*AU19)+(Z19*Y19+AV19*AW19)+(AA19*AB19+AX19*AY19))/(W19+Y19+AA19))/1440,"no data")</f>
        <v>no data</v>
      </c>
      <c r="AK19" s="223">
        <v>0</v>
      </c>
      <c r="AL19" s="224">
        <v>0</v>
      </c>
      <c r="AM19" s="170">
        <f>AK19*AL19</f>
        <v>0</v>
      </c>
      <c r="AN19" s="223">
        <v>0</v>
      </c>
      <c r="AO19" s="225">
        <v>0</v>
      </c>
      <c r="AP19" s="171">
        <f>AN19*AO19</f>
        <v>0</v>
      </c>
      <c r="AQ19" s="200" t="str">
        <f>IF(U19&gt;0,((((AK19*AL19)+(AN19*AO19))/(U19*1000))*1000000),"no data")</f>
        <v>no data</v>
      </c>
      <c r="AR19" s="197">
        <f>S19/24</f>
        <v>0</v>
      </c>
      <c r="AS19" s="13"/>
      <c r="AT19" s="158">
        <v>0</v>
      </c>
      <c r="AU19" s="158">
        <v>0</v>
      </c>
      <c r="AV19" s="158">
        <v>0</v>
      </c>
      <c r="AW19" s="158">
        <v>0</v>
      </c>
      <c r="AX19" s="158">
        <v>0</v>
      </c>
      <c r="AY19" s="158">
        <v>0</v>
      </c>
      <c r="AZ19" s="158">
        <v>4</v>
      </c>
      <c r="BA19" s="4"/>
      <c r="BB19" s="174">
        <v>0</v>
      </c>
      <c r="BC19" s="174">
        <v>0</v>
      </c>
      <c r="BD19" s="174">
        <v>0</v>
      </c>
      <c r="BE19" s="174">
        <v>0</v>
      </c>
      <c r="BF19" s="176" t="str">
        <f>AQ19</f>
        <v>no data</v>
      </c>
      <c r="BG19" s="176">
        <v>0</v>
      </c>
      <c r="BH19" s="177">
        <v>0</v>
      </c>
      <c r="BI19" s="155">
        <v>0</v>
      </c>
      <c r="BJ19" s="176">
        <v>0</v>
      </c>
      <c r="BK19" s="174">
        <v>0</v>
      </c>
      <c r="BL19" s="174">
        <v>0</v>
      </c>
      <c r="BM19" s="174">
        <v>0</v>
      </c>
      <c r="BN19" s="178">
        <v>998</v>
      </c>
      <c r="BO19" s="178">
        <v>50.06</v>
      </c>
      <c r="BP19" s="184">
        <v>0</v>
      </c>
      <c r="BQ19" s="176">
        <v>0</v>
      </c>
      <c r="BR19" s="185">
        <v>0</v>
      </c>
      <c r="BS19" s="49"/>
      <c r="BT19" s="174">
        <v>0</v>
      </c>
      <c r="BU19" s="174">
        <v>0</v>
      </c>
      <c r="BV19" s="51"/>
      <c r="BW19" s="174">
        <v>0</v>
      </c>
      <c r="BX19" s="176">
        <v>0</v>
      </c>
      <c r="BY19" s="176">
        <v>0</v>
      </c>
      <c r="CA19" s="176">
        <v>0</v>
      </c>
      <c r="CB19" s="176">
        <v>0</v>
      </c>
      <c r="CD19" s="176">
        <v>0</v>
      </c>
      <c r="CE19" s="176">
        <v>0</v>
      </c>
      <c r="CF19" s="176">
        <v>0</v>
      </c>
      <c r="CG19" s="176">
        <v>0</v>
      </c>
    </row>
    <row r="20" spans="1:85" ht="12.75" customHeight="1">
      <c r="A20" s="423" t="s">
        <v>138</v>
      </c>
      <c r="B20" s="24">
        <v>43536</v>
      </c>
      <c r="C20" s="226">
        <v>63.79</v>
      </c>
      <c r="D20" s="227">
        <v>0.66810000000000003</v>
      </c>
      <c r="E20" s="228">
        <v>54.99</v>
      </c>
      <c r="F20" s="229">
        <v>79</v>
      </c>
      <c r="G20" s="229">
        <v>55</v>
      </c>
      <c r="H20" s="229">
        <v>0</v>
      </c>
      <c r="I20" s="229">
        <v>0</v>
      </c>
      <c r="J20" s="229">
        <v>0</v>
      </c>
      <c r="K20" s="229">
        <v>0</v>
      </c>
      <c r="L20" s="230">
        <v>0</v>
      </c>
      <c r="M20" s="230">
        <v>0</v>
      </c>
      <c r="N20" s="230">
        <v>0</v>
      </c>
      <c r="O20" s="230">
        <v>0</v>
      </c>
      <c r="P20" s="230">
        <v>0</v>
      </c>
      <c r="Q20" s="230">
        <v>0</v>
      </c>
      <c r="R20" s="231">
        <v>3706</v>
      </c>
      <c r="S20" s="232">
        <v>0</v>
      </c>
      <c r="T20" s="232">
        <v>0</v>
      </c>
      <c r="U20" s="233">
        <v>0</v>
      </c>
      <c r="V20" s="233">
        <v>0</v>
      </c>
      <c r="W20" s="229">
        <v>44</v>
      </c>
      <c r="X20" s="229">
        <v>0</v>
      </c>
      <c r="Y20" s="229">
        <v>48</v>
      </c>
      <c r="Z20" s="229">
        <v>0</v>
      </c>
      <c r="AA20" s="229">
        <v>60</v>
      </c>
      <c r="AB20" s="229">
        <v>0</v>
      </c>
      <c r="AC20" s="234">
        <v>4</v>
      </c>
      <c r="AD20" s="235">
        <f>U20-T20</f>
        <v>0</v>
      </c>
      <c r="AE20" s="229">
        <v>0</v>
      </c>
      <c r="AF20" s="236" t="str">
        <f>IF(AE20&gt;0, V20/(AE20*24),"no data")</f>
        <v>no data</v>
      </c>
      <c r="AG20" s="237">
        <f>IF(R20&gt;0,R20/24,"no data")</f>
        <v>154.41666666666666</v>
      </c>
      <c r="AH20" s="236" t="str">
        <f>IF(U20&gt;0,(U20/R20),"no data")</f>
        <v>no data</v>
      </c>
      <c r="AI20" s="238">
        <f>(1440-((W20*X20)+(Y20*Z20)+(AA20*AB20))/(W20+Y20+AA20))/1440</f>
        <v>1</v>
      </c>
      <c r="AJ20" s="239" t="str">
        <f>IF(U20&gt;0,(1440-((X20*W20+AT20*AU20)+(Z20*Y20+AV20*AW20)+(AA20*AB20+AX20*AY20))/(W20+Y20+AA20))/1440,"no data")</f>
        <v>no data</v>
      </c>
      <c r="AK20" s="216">
        <v>0</v>
      </c>
      <c r="AL20" s="220">
        <v>0</v>
      </c>
      <c r="AM20" s="228">
        <f>AK20*AL20</f>
        <v>0</v>
      </c>
      <c r="AN20" s="216">
        <v>0</v>
      </c>
      <c r="AO20" s="213">
        <v>0</v>
      </c>
      <c r="AP20" s="240">
        <f>AN20*AO20</f>
        <v>0</v>
      </c>
      <c r="AQ20" s="241" t="str">
        <f>IF(U20&gt;0,((((AK20*AL20)+(AN20*AO20))/(U20*1000))*1000000),"no data")</f>
        <v>no data</v>
      </c>
      <c r="AR20" s="196">
        <f>S20/24</f>
        <v>0</v>
      </c>
      <c r="AS20" s="13"/>
      <c r="AT20" s="229">
        <v>0</v>
      </c>
      <c r="AU20" s="229">
        <v>0</v>
      </c>
      <c r="AV20" s="229">
        <v>0</v>
      </c>
      <c r="AW20" s="229">
        <v>0</v>
      </c>
      <c r="AX20" s="229">
        <v>0</v>
      </c>
      <c r="AY20" s="229">
        <v>0</v>
      </c>
      <c r="AZ20" s="229">
        <v>4</v>
      </c>
      <c r="BA20" s="4"/>
      <c r="BB20" s="41">
        <v>0</v>
      </c>
      <c r="BC20" s="41">
        <v>0</v>
      </c>
      <c r="BD20" s="41">
        <v>0</v>
      </c>
      <c r="BE20" s="41">
        <v>0</v>
      </c>
      <c r="BF20" s="42" t="str">
        <f>AQ20</f>
        <v>no data</v>
      </c>
      <c r="BG20" s="42">
        <v>0</v>
      </c>
      <c r="BH20" s="61">
        <v>0</v>
      </c>
      <c r="BI20" s="62">
        <v>0</v>
      </c>
      <c r="BJ20" s="42">
        <v>0</v>
      </c>
      <c r="BK20" s="41">
        <v>0</v>
      </c>
      <c r="BL20" s="41">
        <v>0</v>
      </c>
      <c r="BM20" s="41">
        <v>0</v>
      </c>
      <c r="BN20" s="63">
        <v>999</v>
      </c>
      <c r="BO20" s="63">
        <v>50.07</v>
      </c>
      <c r="BP20" s="64">
        <v>0</v>
      </c>
      <c r="BQ20" s="42">
        <v>0</v>
      </c>
      <c r="BR20" s="54">
        <v>0</v>
      </c>
      <c r="BS20" s="49"/>
      <c r="BT20" s="41">
        <v>0</v>
      </c>
      <c r="BU20" s="41">
        <v>0</v>
      </c>
      <c r="BV20" s="243"/>
      <c r="BW20" s="41">
        <v>0</v>
      </c>
      <c r="BX20" s="42">
        <v>0</v>
      </c>
      <c r="BY20" s="42">
        <v>0</v>
      </c>
      <c r="BZ20" s="242"/>
      <c r="CA20" s="42">
        <v>0</v>
      </c>
      <c r="CB20" s="42">
        <v>0</v>
      </c>
      <c r="CC20" s="242"/>
      <c r="CD20" s="42">
        <v>0</v>
      </c>
      <c r="CE20" s="42">
        <v>0</v>
      </c>
      <c r="CF20" s="42">
        <v>0</v>
      </c>
      <c r="CG20" s="42">
        <v>0</v>
      </c>
    </row>
    <row r="21" spans="1:85">
      <c r="A21" s="424"/>
      <c r="B21" s="24">
        <v>43537</v>
      </c>
      <c r="C21" s="226">
        <v>65.430000000000007</v>
      </c>
      <c r="D21" s="227">
        <v>0.64329999999999998</v>
      </c>
      <c r="E21" s="228">
        <v>55.53</v>
      </c>
      <c r="F21" s="229">
        <v>84</v>
      </c>
      <c r="G21" s="229">
        <v>55</v>
      </c>
      <c r="H21" s="229">
        <v>0</v>
      </c>
      <c r="I21" s="229">
        <v>0</v>
      </c>
      <c r="J21" s="229">
        <v>0</v>
      </c>
      <c r="K21" s="229">
        <v>0</v>
      </c>
      <c r="L21" s="230">
        <v>0</v>
      </c>
      <c r="M21" s="230">
        <v>0</v>
      </c>
      <c r="N21" s="230">
        <v>0</v>
      </c>
      <c r="O21" s="230">
        <v>0</v>
      </c>
      <c r="P21" s="230">
        <v>0</v>
      </c>
      <c r="Q21" s="230">
        <v>0</v>
      </c>
      <c r="R21" s="231">
        <v>3694</v>
      </c>
      <c r="S21" s="232">
        <v>0</v>
      </c>
      <c r="T21" s="232">
        <v>0</v>
      </c>
      <c r="U21" s="233">
        <v>0</v>
      </c>
      <c r="V21" s="233">
        <v>0</v>
      </c>
      <c r="W21" s="229">
        <v>44</v>
      </c>
      <c r="X21" s="229">
        <v>0</v>
      </c>
      <c r="Y21" s="229">
        <v>48</v>
      </c>
      <c r="Z21" s="229">
        <v>0</v>
      </c>
      <c r="AA21" s="229">
        <v>60</v>
      </c>
      <c r="AB21" s="229">
        <v>0</v>
      </c>
      <c r="AC21" s="234">
        <v>4</v>
      </c>
      <c r="AD21" s="235">
        <f>U21-T21</f>
        <v>0</v>
      </c>
      <c r="AE21" s="229">
        <v>0</v>
      </c>
      <c r="AF21" s="236" t="str">
        <f>IF(AE21&gt;0, V21/(AE21*24),"no data")</f>
        <v>no data</v>
      </c>
      <c r="AG21" s="237">
        <f>IF(R21&gt;0,R21/24,"no data")</f>
        <v>153.91666666666666</v>
      </c>
      <c r="AH21" s="236" t="str">
        <f>IF(U21&gt;0,(U21/R21),"no data")</f>
        <v>no data</v>
      </c>
      <c r="AI21" s="238">
        <f>(1440-((W21*X21)+(Y21*Z21)+(AA21*AB21))/(W21+Y21+AA21))/1440</f>
        <v>1</v>
      </c>
      <c r="AJ21" s="239" t="str">
        <f>IF(U21&gt;0,(1440-((X21*W21+AT21*AU21)+(Z21*Y21+AV21*AW21)+(AA21*AB21+AX21*AY21))/(W21+Y21+AA21))/1440,"no data")</f>
        <v>no data</v>
      </c>
      <c r="AK21" s="216">
        <v>0</v>
      </c>
      <c r="AL21" s="220">
        <v>0</v>
      </c>
      <c r="AM21" s="228">
        <f>AK21*AL21</f>
        <v>0</v>
      </c>
      <c r="AN21" s="216">
        <v>0</v>
      </c>
      <c r="AO21" s="213">
        <v>0</v>
      </c>
      <c r="AP21" s="240">
        <f>AN21*AO21</f>
        <v>0</v>
      </c>
      <c r="AQ21" s="241" t="str">
        <f>IF(U21&gt;0,((((AK21*AL21)+(AN21*AO21))/(U21*1000))*1000000),"no data")</f>
        <v>no data</v>
      </c>
      <c r="AR21" s="196">
        <f>S21/24</f>
        <v>0</v>
      </c>
      <c r="AS21" s="13"/>
      <c r="AT21" s="229">
        <v>0</v>
      </c>
      <c r="AU21" s="229">
        <v>0</v>
      </c>
      <c r="AV21" s="229">
        <v>0</v>
      </c>
      <c r="AW21" s="229">
        <v>0</v>
      </c>
      <c r="AX21" s="229">
        <v>0</v>
      </c>
      <c r="AY21" s="229">
        <v>0</v>
      </c>
      <c r="AZ21" s="229">
        <v>4</v>
      </c>
      <c r="BA21" s="4"/>
      <c r="BB21" s="41">
        <v>0</v>
      </c>
      <c r="BC21" s="41">
        <v>0</v>
      </c>
      <c r="BD21" s="41">
        <v>0</v>
      </c>
      <c r="BE21" s="41">
        <v>0</v>
      </c>
      <c r="BF21" s="42" t="str">
        <f>AQ21</f>
        <v>no data</v>
      </c>
      <c r="BG21" s="42">
        <v>0</v>
      </c>
      <c r="BH21" s="61">
        <v>0</v>
      </c>
      <c r="BI21" s="62">
        <v>0</v>
      </c>
      <c r="BJ21" s="42">
        <v>0</v>
      </c>
      <c r="BK21" s="41">
        <v>0</v>
      </c>
      <c r="BL21" s="41">
        <v>0</v>
      </c>
      <c r="BM21" s="41">
        <v>0</v>
      </c>
      <c r="BN21" s="63">
        <v>998</v>
      </c>
      <c r="BO21" s="63">
        <v>50.12</v>
      </c>
      <c r="BP21" s="64">
        <v>0</v>
      </c>
      <c r="BQ21" s="42">
        <v>0</v>
      </c>
      <c r="BR21" s="54">
        <v>0</v>
      </c>
      <c r="BS21" s="49"/>
      <c r="BT21" s="41">
        <v>0</v>
      </c>
      <c r="BU21" s="41">
        <v>0</v>
      </c>
      <c r="BV21" s="243"/>
      <c r="BW21" s="41">
        <v>0</v>
      </c>
      <c r="BX21" s="42">
        <v>0</v>
      </c>
      <c r="BY21" s="42">
        <v>0</v>
      </c>
      <c r="BZ21" s="242"/>
      <c r="CA21" s="42">
        <v>0</v>
      </c>
      <c r="CB21" s="42">
        <v>0</v>
      </c>
      <c r="CC21" s="242"/>
      <c r="CD21" s="42">
        <v>0</v>
      </c>
      <c r="CE21" s="42">
        <v>0</v>
      </c>
      <c r="CF21" s="42">
        <v>0</v>
      </c>
      <c r="CG21" s="42">
        <v>0</v>
      </c>
    </row>
    <row r="22" spans="1:85">
      <c r="A22" s="424"/>
      <c r="B22" s="24">
        <v>43538</v>
      </c>
      <c r="C22" s="25">
        <v>65.400000000000006</v>
      </c>
      <c r="D22" s="26">
        <v>0.64600000000000002</v>
      </c>
      <c r="E22" s="38">
        <v>55.8</v>
      </c>
      <c r="F22" s="27">
        <v>79</v>
      </c>
      <c r="G22" s="27">
        <v>57</v>
      </c>
      <c r="H22" s="27">
        <v>0</v>
      </c>
      <c r="I22" s="27">
        <v>0</v>
      </c>
      <c r="J22" s="27">
        <v>0</v>
      </c>
      <c r="K22" s="27">
        <v>0</v>
      </c>
      <c r="L22" s="29">
        <v>4</v>
      </c>
      <c r="M22" s="29">
        <v>45</v>
      </c>
      <c r="N22" s="29">
        <v>4</v>
      </c>
      <c r="O22" s="29">
        <v>45</v>
      </c>
      <c r="P22" s="29">
        <v>0</v>
      </c>
      <c r="Q22" s="29">
        <v>0</v>
      </c>
      <c r="R22" s="58">
        <v>3697</v>
      </c>
      <c r="S22" s="30">
        <v>766</v>
      </c>
      <c r="T22" s="30">
        <v>0</v>
      </c>
      <c r="U22" s="65">
        <v>0</v>
      </c>
      <c r="V22" s="31">
        <v>0</v>
      </c>
      <c r="W22" s="27">
        <v>44</v>
      </c>
      <c r="X22" s="27">
        <v>0</v>
      </c>
      <c r="Y22" s="27">
        <v>48</v>
      </c>
      <c r="Z22" s="27">
        <v>0</v>
      </c>
      <c r="AA22" s="27">
        <v>60</v>
      </c>
      <c r="AB22" s="27">
        <v>0</v>
      </c>
      <c r="AC22" s="32">
        <v>6</v>
      </c>
      <c r="AD22" s="33">
        <f t="shared" si="11"/>
        <v>0</v>
      </c>
      <c r="AE22" s="27">
        <v>0</v>
      </c>
      <c r="AF22" s="34" t="str">
        <f t="shared" si="6"/>
        <v>no data</v>
      </c>
      <c r="AG22" s="35">
        <f t="shared" si="7"/>
        <v>154.04166666666666</v>
      </c>
      <c r="AH22" s="34" t="str">
        <f t="shared" si="8"/>
        <v>no data</v>
      </c>
      <c r="AI22" s="36">
        <f t="shared" si="9"/>
        <v>1</v>
      </c>
      <c r="AJ22" s="37" t="str">
        <f t="shared" si="10"/>
        <v>no data</v>
      </c>
      <c r="AK22" s="215">
        <v>0</v>
      </c>
      <c r="AL22" s="219">
        <v>0</v>
      </c>
      <c r="AM22" s="38">
        <f t="shared" si="12"/>
        <v>0</v>
      </c>
      <c r="AN22" s="215">
        <v>0</v>
      </c>
      <c r="AO22" s="212">
        <v>0</v>
      </c>
      <c r="AP22" s="39">
        <f t="shared" si="13"/>
        <v>0</v>
      </c>
      <c r="AQ22" s="199" t="str">
        <f t="shared" si="14"/>
        <v>no data</v>
      </c>
      <c r="AR22" s="196">
        <f t="shared" si="15"/>
        <v>31.916666666666668</v>
      </c>
      <c r="AS22" s="13"/>
      <c r="AT22" s="27">
        <v>0</v>
      </c>
      <c r="AU22" s="40">
        <v>0</v>
      </c>
      <c r="AV22" s="40">
        <v>0</v>
      </c>
      <c r="AW22" s="27">
        <v>0</v>
      </c>
      <c r="AX22" s="40">
        <v>0</v>
      </c>
      <c r="AY22" s="27">
        <v>0</v>
      </c>
      <c r="AZ22" s="27">
        <v>6</v>
      </c>
      <c r="BA22" s="4"/>
      <c r="BB22" s="52">
        <v>0</v>
      </c>
      <c r="BC22" s="52">
        <v>0</v>
      </c>
      <c r="BD22" s="52">
        <v>0</v>
      </c>
      <c r="BE22" s="41">
        <v>0</v>
      </c>
      <c r="BF22" s="41" t="str">
        <f t="shared" si="16"/>
        <v>no data</v>
      </c>
      <c r="BG22" s="60">
        <v>0</v>
      </c>
      <c r="BH22" s="43">
        <v>0</v>
      </c>
      <c r="BI22" s="44">
        <v>0</v>
      </c>
      <c r="BJ22" s="45">
        <v>0</v>
      </c>
      <c r="BK22" s="47">
        <v>0</v>
      </c>
      <c r="BL22" s="47">
        <v>0</v>
      </c>
      <c r="BM22" s="47">
        <v>0</v>
      </c>
      <c r="BN22" s="66">
        <v>999</v>
      </c>
      <c r="BO22" s="45">
        <v>50.09</v>
      </c>
      <c r="BP22" s="48">
        <v>0</v>
      </c>
      <c r="BQ22" s="42">
        <v>0</v>
      </c>
      <c r="BR22" s="42">
        <v>0</v>
      </c>
      <c r="BS22" s="49"/>
      <c r="BT22" s="41">
        <v>0</v>
      </c>
      <c r="BU22" s="41">
        <v>0</v>
      </c>
      <c r="BV22" s="51"/>
      <c r="BW22" s="41">
        <v>0</v>
      </c>
      <c r="BX22" s="42">
        <v>0</v>
      </c>
      <c r="BY22" s="42">
        <v>0</v>
      </c>
      <c r="CA22" s="42">
        <v>0</v>
      </c>
      <c r="CB22" s="42">
        <v>0</v>
      </c>
      <c r="CD22" s="42">
        <v>0</v>
      </c>
      <c r="CE22" s="42">
        <v>0</v>
      </c>
      <c r="CF22" s="42">
        <v>0</v>
      </c>
      <c r="CG22" s="42">
        <v>0</v>
      </c>
    </row>
    <row r="23" spans="1:85">
      <c r="A23" s="424"/>
      <c r="B23" s="24">
        <v>43539</v>
      </c>
      <c r="C23" s="25">
        <v>67</v>
      </c>
      <c r="D23" s="26">
        <v>0.59599999999999997</v>
      </c>
      <c r="E23" s="38">
        <v>55.2</v>
      </c>
      <c r="F23" s="27">
        <v>81</v>
      </c>
      <c r="G23" s="27">
        <v>56</v>
      </c>
      <c r="H23" s="27">
        <v>0</v>
      </c>
      <c r="I23" s="27">
        <v>0</v>
      </c>
      <c r="J23" s="27">
        <v>0</v>
      </c>
      <c r="K23" s="27">
        <v>0</v>
      </c>
      <c r="L23" s="29">
        <v>24</v>
      </c>
      <c r="M23" s="29">
        <v>0</v>
      </c>
      <c r="N23" s="29">
        <v>24</v>
      </c>
      <c r="O23" s="29">
        <v>0</v>
      </c>
      <c r="P23" s="29">
        <v>0</v>
      </c>
      <c r="Q23" s="29">
        <v>0</v>
      </c>
      <c r="R23" s="67">
        <v>3688</v>
      </c>
      <c r="S23" s="30">
        <v>3676</v>
      </c>
      <c r="T23" s="30">
        <v>0</v>
      </c>
      <c r="U23" s="59">
        <v>0</v>
      </c>
      <c r="V23" s="31">
        <v>0</v>
      </c>
      <c r="W23" s="27">
        <v>44</v>
      </c>
      <c r="X23" s="27">
        <v>0</v>
      </c>
      <c r="Y23" s="27">
        <v>48</v>
      </c>
      <c r="Z23" s="27">
        <v>0</v>
      </c>
      <c r="AA23" s="27">
        <v>60</v>
      </c>
      <c r="AB23" s="27">
        <v>0</v>
      </c>
      <c r="AC23" s="32">
        <v>10</v>
      </c>
      <c r="AD23" s="33">
        <f t="shared" si="11"/>
        <v>0</v>
      </c>
      <c r="AE23" s="27">
        <v>0</v>
      </c>
      <c r="AF23" s="34" t="str">
        <f t="shared" si="6"/>
        <v>no data</v>
      </c>
      <c r="AG23" s="35">
        <f t="shared" si="7"/>
        <v>153.66666666666666</v>
      </c>
      <c r="AH23" s="34" t="str">
        <f t="shared" si="8"/>
        <v>no data</v>
      </c>
      <c r="AI23" s="36">
        <f t="shared" si="9"/>
        <v>1</v>
      </c>
      <c r="AJ23" s="37" t="str">
        <f t="shared" si="10"/>
        <v>no data</v>
      </c>
      <c r="AK23" s="215">
        <v>0</v>
      </c>
      <c r="AL23" s="219">
        <v>0</v>
      </c>
      <c r="AM23" s="38">
        <f t="shared" si="12"/>
        <v>0</v>
      </c>
      <c r="AN23" s="215">
        <v>0.28299999999999997</v>
      </c>
      <c r="AO23" s="212">
        <v>1000</v>
      </c>
      <c r="AP23" s="39">
        <f t="shared" si="13"/>
        <v>283</v>
      </c>
      <c r="AQ23" s="199" t="str">
        <f t="shared" si="14"/>
        <v>no data</v>
      </c>
      <c r="AR23" s="196">
        <f t="shared" si="15"/>
        <v>153.16666666666666</v>
      </c>
      <c r="AS23" s="13"/>
      <c r="AT23" s="27">
        <v>0</v>
      </c>
      <c r="AU23" s="40">
        <v>0</v>
      </c>
      <c r="AV23" s="40">
        <v>0</v>
      </c>
      <c r="AW23" s="27">
        <v>0</v>
      </c>
      <c r="AX23" s="40">
        <v>0</v>
      </c>
      <c r="AY23" s="27">
        <v>0</v>
      </c>
      <c r="AZ23" s="27">
        <v>10</v>
      </c>
      <c r="BA23" s="4"/>
      <c r="BB23" s="52">
        <v>0</v>
      </c>
      <c r="BC23" s="52">
        <v>0</v>
      </c>
      <c r="BD23" s="52">
        <v>0</v>
      </c>
      <c r="BE23" s="41">
        <v>0</v>
      </c>
      <c r="BF23" s="41" t="str">
        <f t="shared" si="16"/>
        <v>no data</v>
      </c>
      <c r="BG23" s="60">
        <v>0</v>
      </c>
      <c r="BH23" s="43">
        <v>0</v>
      </c>
      <c r="BI23" s="44">
        <v>0</v>
      </c>
      <c r="BJ23" s="45">
        <v>0</v>
      </c>
      <c r="BK23" s="47">
        <v>0</v>
      </c>
      <c r="BL23" s="47">
        <v>0.6</v>
      </c>
      <c r="BM23" s="47">
        <v>0</v>
      </c>
      <c r="BN23" s="66">
        <v>1003.6</v>
      </c>
      <c r="BO23" s="45">
        <v>50.08</v>
      </c>
      <c r="BP23" s="48">
        <v>0</v>
      </c>
      <c r="BQ23" s="42">
        <v>0</v>
      </c>
      <c r="BR23" s="42">
        <v>0</v>
      </c>
      <c r="BS23" s="49"/>
      <c r="BT23" s="41">
        <v>0</v>
      </c>
      <c r="BU23" s="41">
        <v>0</v>
      </c>
      <c r="BV23" s="51"/>
      <c r="BW23" s="41">
        <v>0</v>
      </c>
      <c r="BX23" s="42">
        <v>0</v>
      </c>
      <c r="BY23" s="42">
        <v>0</v>
      </c>
      <c r="CA23" s="42">
        <v>0</v>
      </c>
      <c r="CB23" s="42">
        <v>6</v>
      </c>
      <c r="CD23" s="42">
        <v>0</v>
      </c>
      <c r="CE23" s="42">
        <v>0</v>
      </c>
      <c r="CF23" s="42">
        <v>0</v>
      </c>
      <c r="CG23" s="42">
        <v>0</v>
      </c>
    </row>
    <row r="24" spans="1:85">
      <c r="A24" s="424"/>
      <c r="B24" s="24">
        <v>43540</v>
      </c>
      <c r="C24" s="25">
        <v>68</v>
      </c>
      <c r="D24" s="26">
        <v>0.59</v>
      </c>
      <c r="E24" s="38">
        <v>56</v>
      </c>
      <c r="F24" s="28">
        <v>80</v>
      </c>
      <c r="G24" s="28">
        <v>58</v>
      </c>
      <c r="H24" s="28">
        <v>0</v>
      </c>
      <c r="I24" s="28">
        <v>0</v>
      </c>
      <c r="J24" s="28">
        <v>0</v>
      </c>
      <c r="K24" s="28">
        <v>0</v>
      </c>
      <c r="L24" s="28">
        <v>24</v>
      </c>
      <c r="M24" s="28">
        <v>0</v>
      </c>
      <c r="N24" s="28">
        <v>24</v>
      </c>
      <c r="O24" s="28">
        <v>0</v>
      </c>
      <c r="P24" s="28">
        <v>0</v>
      </c>
      <c r="Q24" s="28">
        <v>0</v>
      </c>
      <c r="R24" s="67">
        <v>3685</v>
      </c>
      <c r="S24" s="68">
        <v>3676</v>
      </c>
      <c r="T24" s="69">
        <v>0</v>
      </c>
      <c r="U24" s="70">
        <v>0</v>
      </c>
      <c r="V24" s="70">
        <v>0</v>
      </c>
      <c r="W24" s="28">
        <v>44</v>
      </c>
      <c r="X24" s="28">
        <v>0</v>
      </c>
      <c r="Y24" s="28">
        <v>48</v>
      </c>
      <c r="Z24" s="28">
        <v>0</v>
      </c>
      <c r="AA24" s="28">
        <v>60</v>
      </c>
      <c r="AB24" s="28">
        <v>0</v>
      </c>
      <c r="AC24" s="32">
        <v>6</v>
      </c>
      <c r="AD24" s="33">
        <f t="shared" si="11"/>
        <v>0</v>
      </c>
      <c r="AE24" s="28">
        <v>0</v>
      </c>
      <c r="AF24" s="34" t="str">
        <f t="shared" si="6"/>
        <v>no data</v>
      </c>
      <c r="AG24" s="35">
        <f t="shared" si="7"/>
        <v>153.54166666666666</v>
      </c>
      <c r="AH24" s="34" t="str">
        <f t="shared" si="8"/>
        <v>no data</v>
      </c>
      <c r="AI24" s="36">
        <f t="shared" si="9"/>
        <v>1</v>
      </c>
      <c r="AJ24" s="37" t="str">
        <f t="shared" si="10"/>
        <v>no data</v>
      </c>
      <c r="AK24" s="215">
        <v>0</v>
      </c>
      <c r="AL24" s="219">
        <v>0</v>
      </c>
      <c r="AM24" s="38">
        <f t="shared" si="12"/>
        <v>0</v>
      </c>
      <c r="AN24" s="215">
        <v>0.25</v>
      </c>
      <c r="AO24" s="212">
        <v>990</v>
      </c>
      <c r="AP24" s="39">
        <f t="shared" si="13"/>
        <v>247.5</v>
      </c>
      <c r="AQ24" s="199" t="str">
        <f t="shared" si="14"/>
        <v>no data</v>
      </c>
      <c r="AR24" s="196">
        <f t="shared" si="15"/>
        <v>153.16666666666666</v>
      </c>
      <c r="AS24" s="13"/>
      <c r="AT24" s="28">
        <v>0</v>
      </c>
      <c r="AU24" s="28">
        <v>0</v>
      </c>
      <c r="AV24" s="28">
        <v>0</v>
      </c>
      <c r="AW24" s="28">
        <v>0</v>
      </c>
      <c r="AX24" s="28">
        <v>0</v>
      </c>
      <c r="AY24" s="28">
        <v>0</v>
      </c>
      <c r="AZ24" s="28">
        <v>6</v>
      </c>
      <c r="BA24" s="4"/>
      <c r="BB24" s="52">
        <v>0</v>
      </c>
      <c r="BC24" s="52">
        <v>0</v>
      </c>
      <c r="BD24" s="52">
        <v>0</v>
      </c>
      <c r="BE24" s="41">
        <v>0</v>
      </c>
      <c r="BF24" s="41" t="str">
        <f t="shared" si="16"/>
        <v>no data</v>
      </c>
      <c r="BG24" s="60">
        <v>0</v>
      </c>
      <c r="BH24" s="71">
        <v>0</v>
      </c>
      <c r="BI24" s="71">
        <v>0</v>
      </c>
      <c r="BJ24" s="72">
        <v>0</v>
      </c>
      <c r="BK24" s="72">
        <v>0.5</v>
      </c>
      <c r="BL24" s="72">
        <v>0</v>
      </c>
      <c r="BM24" s="72">
        <v>0</v>
      </c>
      <c r="BN24" s="73">
        <v>1001</v>
      </c>
      <c r="BO24" s="73">
        <v>50.09</v>
      </c>
      <c r="BP24" s="74">
        <v>0</v>
      </c>
      <c r="BQ24" s="54">
        <v>0</v>
      </c>
      <c r="BR24" s="54">
        <v>0</v>
      </c>
      <c r="BS24" s="49"/>
      <c r="BT24" s="55">
        <v>0</v>
      </c>
      <c r="BU24" s="55">
        <v>0</v>
      </c>
      <c r="BV24" s="51"/>
      <c r="BW24" s="41">
        <v>0</v>
      </c>
      <c r="BX24" s="73">
        <v>0</v>
      </c>
      <c r="BY24" s="73">
        <v>0</v>
      </c>
      <c r="CA24" s="73">
        <v>0</v>
      </c>
      <c r="CB24" s="73">
        <v>0</v>
      </c>
      <c r="CD24" s="73">
        <v>0</v>
      </c>
      <c r="CE24" s="73">
        <v>0</v>
      </c>
      <c r="CF24" s="73">
        <v>0</v>
      </c>
      <c r="CG24" s="73">
        <v>0</v>
      </c>
    </row>
    <row r="25" spans="1:85">
      <c r="A25" s="424"/>
      <c r="B25" s="24">
        <v>43541</v>
      </c>
      <c r="C25" s="25">
        <v>71.099999999999994</v>
      </c>
      <c r="D25" s="26">
        <v>0.57099999999999995</v>
      </c>
      <c r="E25" s="38">
        <v>57.3</v>
      </c>
      <c r="F25" s="75">
        <v>83</v>
      </c>
      <c r="G25" s="75">
        <v>59</v>
      </c>
      <c r="H25" s="28">
        <v>0</v>
      </c>
      <c r="I25" s="28">
        <v>0</v>
      </c>
      <c r="J25" s="28">
        <v>0</v>
      </c>
      <c r="K25" s="28">
        <v>0</v>
      </c>
      <c r="L25" s="28">
        <v>24</v>
      </c>
      <c r="M25" s="28">
        <v>0</v>
      </c>
      <c r="N25" s="28">
        <v>24</v>
      </c>
      <c r="O25" s="28">
        <v>0</v>
      </c>
      <c r="P25" s="28">
        <v>0</v>
      </c>
      <c r="Q25" s="28">
        <v>0</v>
      </c>
      <c r="R25" s="67">
        <v>3667</v>
      </c>
      <c r="S25" s="68">
        <v>3658</v>
      </c>
      <c r="T25" s="69">
        <v>0</v>
      </c>
      <c r="U25" s="70">
        <v>0</v>
      </c>
      <c r="V25" s="70">
        <v>0</v>
      </c>
      <c r="W25" s="28">
        <v>44</v>
      </c>
      <c r="X25" s="28">
        <v>0</v>
      </c>
      <c r="Y25" s="28">
        <v>48</v>
      </c>
      <c r="Z25" s="28">
        <v>0</v>
      </c>
      <c r="AA25" s="28">
        <v>60</v>
      </c>
      <c r="AB25" s="28">
        <v>0</v>
      </c>
      <c r="AC25" s="32">
        <v>6</v>
      </c>
      <c r="AD25" s="33">
        <f t="shared" si="11"/>
        <v>0</v>
      </c>
      <c r="AE25" s="28">
        <v>0</v>
      </c>
      <c r="AF25" s="34" t="str">
        <f t="shared" si="6"/>
        <v>no data</v>
      </c>
      <c r="AG25" s="35">
        <f t="shared" si="7"/>
        <v>152.79166666666666</v>
      </c>
      <c r="AH25" s="34" t="str">
        <f t="shared" si="8"/>
        <v>no data</v>
      </c>
      <c r="AI25" s="36">
        <f t="shared" si="9"/>
        <v>1</v>
      </c>
      <c r="AJ25" s="37" t="str">
        <f t="shared" si="10"/>
        <v>no data</v>
      </c>
      <c r="AK25" s="215">
        <v>0</v>
      </c>
      <c r="AL25" s="219">
        <v>0</v>
      </c>
      <c r="AM25" s="38">
        <f t="shared" si="12"/>
        <v>0</v>
      </c>
      <c r="AN25" s="215">
        <v>0</v>
      </c>
      <c r="AO25" s="212">
        <v>0</v>
      </c>
      <c r="AP25" s="39">
        <f t="shared" si="13"/>
        <v>0</v>
      </c>
      <c r="AQ25" s="199" t="str">
        <f t="shared" si="14"/>
        <v>no data</v>
      </c>
      <c r="AR25" s="196">
        <f t="shared" si="15"/>
        <v>152.41666666666666</v>
      </c>
      <c r="AS25" s="13"/>
      <c r="AT25" s="28">
        <v>0</v>
      </c>
      <c r="AU25" s="28">
        <v>0</v>
      </c>
      <c r="AV25" s="28">
        <v>0</v>
      </c>
      <c r="AW25" s="28">
        <v>0</v>
      </c>
      <c r="AX25" s="28">
        <v>0</v>
      </c>
      <c r="AY25" s="28">
        <v>0</v>
      </c>
      <c r="AZ25" s="28">
        <v>6</v>
      </c>
      <c r="BA25" s="4"/>
      <c r="BB25" s="52">
        <v>0</v>
      </c>
      <c r="BC25" s="52">
        <v>0</v>
      </c>
      <c r="BD25" s="52">
        <v>0</v>
      </c>
      <c r="BE25" s="41">
        <v>0</v>
      </c>
      <c r="BF25" s="41" t="str">
        <f t="shared" si="16"/>
        <v>no data</v>
      </c>
      <c r="BG25" s="60">
        <v>0</v>
      </c>
      <c r="BH25" s="71">
        <v>0</v>
      </c>
      <c r="BI25" s="44">
        <v>0</v>
      </c>
      <c r="BJ25" s="72">
        <v>0</v>
      </c>
      <c r="BK25" s="72">
        <v>0</v>
      </c>
      <c r="BL25" s="72">
        <v>0</v>
      </c>
      <c r="BM25" s="72">
        <v>0</v>
      </c>
      <c r="BN25" s="73">
        <v>998.5</v>
      </c>
      <c r="BO25" s="73">
        <v>50.1</v>
      </c>
      <c r="BP25" s="74">
        <v>0</v>
      </c>
      <c r="BQ25" s="54">
        <v>0</v>
      </c>
      <c r="BR25" s="54">
        <v>0</v>
      </c>
      <c r="BS25" s="49"/>
      <c r="BT25" s="55">
        <v>0</v>
      </c>
      <c r="BU25" s="55">
        <v>0</v>
      </c>
      <c r="BV25" s="51"/>
      <c r="BW25" s="41">
        <v>0</v>
      </c>
      <c r="BX25" s="73">
        <v>0</v>
      </c>
      <c r="BY25" s="73">
        <v>0</v>
      </c>
      <c r="CA25" s="73">
        <v>0</v>
      </c>
      <c r="CB25" s="73">
        <v>0</v>
      </c>
      <c r="CD25" s="73">
        <v>0</v>
      </c>
      <c r="CE25" s="73">
        <v>0</v>
      </c>
      <c r="CF25" s="73">
        <v>0</v>
      </c>
      <c r="CG25" s="73">
        <v>0</v>
      </c>
    </row>
    <row r="26" spans="1:85">
      <c r="A26" s="425"/>
      <c r="B26" s="24">
        <v>43542</v>
      </c>
      <c r="C26" s="25">
        <v>69.599999999999994</v>
      </c>
      <c r="D26" s="26">
        <v>0.64200000000000002</v>
      </c>
      <c r="E26" s="38">
        <v>59</v>
      </c>
      <c r="F26" s="28">
        <v>83</v>
      </c>
      <c r="G26" s="28">
        <v>60</v>
      </c>
      <c r="H26" s="27">
        <v>0</v>
      </c>
      <c r="I26" s="27">
        <v>0</v>
      </c>
      <c r="J26" s="27">
        <v>0</v>
      </c>
      <c r="K26" s="27">
        <v>0</v>
      </c>
      <c r="L26" s="29">
        <v>24</v>
      </c>
      <c r="M26" s="29">
        <v>0</v>
      </c>
      <c r="N26" s="29">
        <v>24</v>
      </c>
      <c r="O26" s="29">
        <v>0</v>
      </c>
      <c r="P26" s="29">
        <v>0</v>
      </c>
      <c r="Q26" s="29">
        <v>0</v>
      </c>
      <c r="R26" s="67">
        <v>3680</v>
      </c>
      <c r="S26" s="68">
        <v>3658</v>
      </c>
      <c r="T26" s="76">
        <v>0</v>
      </c>
      <c r="U26" s="31">
        <v>0</v>
      </c>
      <c r="V26" s="31">
        <v>0</v>
      </c>
      <c r="W26" s="27">
        <v>44</v>
      </c>
      <c r="X26" s="28">
        <v>0</v>
      </c>
      <c r="Y26" s="28">
        <v>48</v>
      </c>
      <c r="Z26" s="28">
        <v>0</v>
      </c>
      <c r="AA26" s="28">
        <v>60</v>
      </c>
      <c r="AB26" s="28">
        <v>0</v>
      </c>
      <c r="AC26" s="32">
        <v>6</v>
      </c>
      <c r="AD26" s="33">
        <f t="shared" si="11"/>
        <v>0</v>
      </c>
      <c r="AE26" s="28">
        <v>0</v>
      </c>
      <c r="AF26" s="34" t="str">
        <f t="shared" si="6"/>
        <v>no data</v>
      </c>
      <c r="AG26" s="35">
        <f t="shared" si="7"/>
        <v>153.33333333333334</v>
      </c>
      <c r="AH26" s="34" t="str">
        <f t="shared" si="8"/>
        <v>no data</v>
      </c>
      <c r="AI26" s="36">
        <f t="shared" si="9"/>
        <v>1</v>
      </c>
      <c r="AJ26" s="37" t="str">
        <f t="shared" si="10"/>
        <v>no data</v>
      </c>
      <c r="AK26" s="215">
        <v>0</v>
      </c>
      <c r="AL26" s="219">
        <v>0</v>
      </c>
      <c r="AM26" s="38">
        <f t="shared" si="12"/>
        <v>0</v>
      </c>
      <c r="AN26" s="215">
        <v>0</v>
      </c>
      <c r="AO26" s="212">
        <v>0</v>
      </c>
      <c r="AP26" s="39">
        <f t="shared" si="13"/>
        <v>0</v>
      </c>
      <c r="AQ26" s="199" t="str">
        <f t="shared" si="14"/>
        <v>no data</v>
      </c>
      <c r="AR26" s="196">
        <f t="shared" si="15"/>
        <v>152.41666666666666</v>
      </c>
      <c r="AS26" s="13"/>
      <c r="AT26" s="27">
        <v>0</v>
      </c>
      <c r="AU26" s="40">
        <v>0</v>
      </c>
      <c r="AV26" s="40">
        <v>0</v>
      </c>
      <c r="AW26" s="27">
        <v>0</v>
      </c>
      <c r="AX26" s="40">
        <v>0</v>
      </c>
      <c r="AY26" s="27">
        <v>0</v>
      </c>
      <c r="AZ26" s="27">
        <v>6</v>
      </c>
      <c r="BA26" s="4"/>
      <c r="BB26" s="52">
        <v>0</v>
      </c>
      <c r="BC26" s="52">
        <v>0</v>
      </c>
      <c r="BD26" s="52">
        <v>0</v>
      </c>
      <c r="BE26" s="41">
        <v>0</v>
      </c>
      <c r="BF26" s="41" t="str">
        <f t="shared" si="16"/>
        <v>no data</v>
      </c>
      <c r="BG26" s="60">
        <v>0</v>
      </c>
      <c r="BH26" s="43">
        <v>0</v>
      </c>
      <c r="BI26" s="44">
        <v>0</v>
      </c>
      <c r="BJ26" s="45">
        <v>0</v>
      </c>
      <c r="BK26" s="47">
        <v>0</v>
      </c>
      <c r="BL26" s="47">
        <v>0</v>
      </c>
      <c r="BM26" s="47">
        <v>0</v>
      </c>
      <c r="BN26" s="47">
        <v>997.7</v>
      </c>
      <c r="BO26" s="45">
        <v>50.02</v>
      </c>
      <c r="BP26" s="48">
        <v>0</v>
      </c>
      <c r="BQ26" s="54">
        <v>0</v>
      </c>
      <c r="BR26" s="54">
        <v>0</v>
      </c>
      <c r="BS26" s="49"/>
      <c r="BT26" s="55">
        <v>0</v>
      </c>
      <c r="BU26" s="55">
        <v>0</v>
      </c>
      <c r="BV26" s="51"/>
      <c r="BW26" s="41">
        <v>0</v>
      </c>
      <c r="BX26" s="42">
        <v>0</v>
      </c>
      <c r="BY26" s="42">
        <v>0</v>
      </c>
      <c r="CA26" s="42">
        <v>0</v>
      </c>
      <c r="CB26" s="42">
        <v>0</v>
      </c>
      <c r="CD26" s="42">
        <v>0</v>
      </c>
      <c r="CE26" s="42">
        <v>0</v>
      </c>
      <c r="CF26" s="42">
        <v>0</v>
      </c>
      <c r="CG26" s="42">
        <v>0</v>
      </c>
    </row>
    <row r="27" spans="1:85" ht="12.75" customHeight="1">
      <c r="A27" s="423" t="s">
        <v>139</v>
      </c>
      <c r="B27" s="24">
        <v>43543</v>
      </c>
      <c r="C27" s="156">
        <v>71.3</v>
      </c>
      <c r="D27" s="195">
        <v>0.622</v>
      </c>
      <c r="E27" s="170">
        <v>59.8</v>
      </c>
      <c r="F27" s="159">
        <v>88</v>
      </c>
      <c r="G27" s="159">
        <v>61</v>
      </c>
      <c r="H27" s="159">
        <v>0</v>
      </c>
      <c r="I27" s="159">
        <v>0</v>
      </c>
      <c r="J27" s="159">
        <v>0</v>
      </c>
      <c r="K27" s="159">
        <v>0</v>
      </c>
      <c r="L27" s="187">
        <v>8</v>
      </c>
      <c r="M27" s="187">
        <v>0</v>
      </c>
      <c r="N27" s="187">
        <v>8</v>
      </c>
      <c r="O27" s="187">
        <v>0</v>
      </c>
      <c r="P27" s="187">
        <v>0</v>
      </c>
      <c r="Q27" s="187">
        <v>0</v>
      </c>
      <c r="R27" s="188">
        <v>3666</v>
      </c>
      <c r="S27" s="189">
        <v>1240</v>
      </c>
      <c r="T27" s="189">
        <v>0</v>
      </c>
      <c r="U27" s="163">
        <v>0</v>
      </c>
      <c r="V27" s="163">
        <v>0</v>
      </c>
      <c r="W27" s="159">
        <v>44</v>
      </c>
      <c r="X27" s="159">
        <v>960</v>
      </c>
      <c r="Y27" s="159">
        <v>48</v>
      </c>
      <c r="Z27" s="159">
        <v>960</v>
      </c>
      <c r="AA27" s="159">
        <v>60</v>
      </c>
      <c r="AB27" s="159">
        <v>960</v>
      </c>
      <c r="AC27" s="164">
        <v>5</v>
      </c>
      <c r="AD27" s="165">
        <f t="shared" si="11"/>
        <v>0</v>
      </c>
      <c r="AE27" s="159">
        <v>0</v>
      </c>
      <c r="AF27" s="166" t="str">
        <f t="shared" si="6"/>
        <v>no data</v>
      </c>
      <c r="AG27" s="167">
        <f t="shared" si="7"/>
        <v>152.75</v>
      </c>
      <c r="AH27" s="166" t="str">
        <f t="shared" si="8"/>
        <v>no data</v>
      </c>
      <c r="AI27" s="168">
        <f t="shared" si="9"/>
        <v>0.33333333333333331</v>
      </c>
      <c r="AJ27" s="169" t="str">
        <f t="shared" si="10"/>
        <v>no data</v>
      </c>
      <c r="AK27" s="223">
        <v>0</v>
      </c>
      <c r="AL27" s="224">
        <v>0</v>
      </c>
      <c r="AM27" s="170">
        <f t="shared" si="12"/>
        <v>0</v>
      </c>
      <c r="AN27" s="223">
        <v>0</v>
      </c>
      <c r="AO27" s="225">
        <v>0</v>
      </c>
      <c r="AP27" s="171">
        <f t="shared" si="13"/>
        <v>0</v>
      </c>
      <c r="AQ27" s="200" t="str">
        <f t="shared" si="14"/>
        <v>no data</v>
      </c>
      <c r="AR27" s="197">
        <f t="shared" si="15"/>
        <v>51.666666666666664</v>
      </c>
      <c r="AS27" s="13"/>
      <c r="AT27" s="158">
        <v>0</v>
      </c>
      <c r="AU27" s="173">
        <v>0</v>
      </c>
      <c r="AV27" s="173">
        <v>0</v>
      </c>
      <c r="AW27" s="158">
        <v>0</v>
      </c>
      <c r="AX27" s="173">
        <v>0</v>
      </c>
      <c r="AY27" s="158">
        <v>0</v>
      </c>
      <c r="AZ27" s="158">
        <v>5</v>
      </c>
      <c r="BA27" s="4"/>
      <c r="BB27" s="174">
        <v>0</v>
      </c>
      <c r="BC27" s="174">
        <v>0</v>
      </c>
      <c r="BD27" s="174">
        <v>0</v>
      </c>
      <c r="BE27" s="174">
        <v>0</v>
      </c>
      <c r="BF27" s="174" t="str">
        <f t="shared" si="16"/>
        <v>no data</v>
      </c>
      <c r="BG27" s="176">
        <v>0</v>
      </c>
      <c r="BH27" s="190">
        <v>0</v>
      </c>
      <c r="BI27" s="154">
        <v>0</v>
      </c>
      <c r="BJ27" s="180">
        <v>0</v>
      </c>
      <c r="BK27" s="191">
        <v>0</v>
      </c>
      <c r="BL27" s="191">
        <v>0</v>
      </c>
      <c r="BM27" s="191">
        <v>0</v>
      </c>
      <c r="BN27" s="191">
        <v>993</v>
      </c>
      <c r="BO27" s="191">
        <v>50.05</v>
      </c>
      <c r="BP27" s="192">
        <v>0</v>
      </c>
      <c r="BQ27" s="193">
        <v>0</v>
      </c>
      <c r="BR27" s="193">
        <v>0</v>
      </c>
      <c r="BS27" s="49"/>
      <c r="BT27" s="193">
        <v>0</v>
      </c>
      <c r="BU27" s="193">
        <v>0</v>
      </c>
      <c r="BV27" s="51"/>
      <c r="BW27" s="174">
        <v>0</v>
      </c>
      <c r="BX27" s="176">
        <v>0</v>
      </c>
      <c r="BY27" s="176">
        <v>0</v>
      </c>
      <c r="CA27" s="176">
        <v>0</v>
      </c>
      <c r="CB27" s="176">
        <v>0</v>
      </c>
      <c r="CD27" s="176">
        <v>0</v>
      </c>
      <c r="CE27" s="176">
        <v>0</v>
      </c>
      <c r="CF27" s="176">
        <v>0</v>
      </c>
      <c r="CG27" s="176">
        <v>0</v>
      </c>
    </row>
    <row r="28" spans="1:85">
      <c r="A28" s="424"/>
      <c r="B28" s="24">
        <v>43544</v>
      </c>
      <c r="C28" s="156">
        <v>68.2</v>
      </c>
      <c r="D28" s="195">
        <v>0.67500000000000004</v>
      </c>
      <c r="E28" s="170">
        <v>59.1</v>
      </c>
      <c r="F28" s="159">
        <v>82</v>
      </c>
      <c r="G28" s="159">
        <v>59</v>
      </c>
      <c r="H28" s="159">
        <v>0</v>
      </c>
      <c r="I28" s="159">
        <v>0</v>
      </c>
      <c r="J28" s="159">
        <v>0</v>
      </c>
      <c r="K28" s="159">
        <v>0</v>
      </c>
      <c r="L28" s="187">
        <v>0</v>
      </c>
      <c r="M28" s="187">
        <v>0</v>
      </c>
      <c r="N28" s="187">
        <v>0</v>
      </c>
      <c r="O28" s="187">
        <v>0</v>
      </c>
      <c r="P28" s="187">
        <v>0</v>
      </c>
      <c r="Q28" s="187">
        <v>0</v>
      </c>
      <c r="R28" s="188">
        <v>3692</v>
      </c>
      <c r="S28" s="162">
        <v>0</v>
      </c>
      <c r="T28" s="162">
        <v>0</v>
      </c>
      <c r="U28" s="163">
        <v>0</v>
      </c>
      <c r="V28" s="163">
        <v>0</v>
      </c>
      <c r="W28" s="159">
        <v>44</v>
      </c>
      <c r="X28" s="159">
        <v>1440</v>
      </c>
      <c r="Y28" s="159">
        <v>48</v>
      </c>
      <c r="Z28" s="159">
        <v>1440</v>
      </c>
      <c r="AA28" s="159">
        <v>60</v>
      </c>
      <c r="AB28" s="159">
        <v>1440</v>
      </c>
      <c r="AC28" s="164">
        <v>3</v>
      </c>
      <c r="AD28" s="165">
        <f t="shared" si="11"/>
        <v>0</v>
      </c>
      <c r="AE28" s="159">
        <v>0</v>
      </c>
      <c r="AF28" s="166" t="str">
        <f t="shared" si="6"/>
        <v>no data</v>
      </c>
      <c r="AG28" s="167">
        <f t="shared" si="7"/>
        <v>153.83333333333334</v>
      </c>
      <c r="AH28" s="166" t="str">
        <f t="shared" si="8"/>
        <v>no data</v>
      </c>
      <c r="AI28" s="168">
        <f t="shared" si="9"/>
        <v>0</v>
      </c>
      <c r="AJ28" s="169" t="str">
        <f t="shared" si="10"/>
        <v>no data</v>
      </c>
      <c r="AK28" s="223">
        <v>0</v>
      </c>
      <c r="AL28" s="224">
        <v>0</v>
      </c>
      <c r="AM28" s="170">
        <f t="shared" si="12"/>
        <v>0</v>
      </c>
      <c r="AN28" s="223">
        <v>0</v>
      </c>
      <c r="AO28" s="225">
        <v>0</v>
      </c>
      <c r="AP28" s="171">
        <f t="shared" si="13"/>
        <v>0</v>
      </c>
      <c r="AQ28" s="200" t="str">
        <f t="shared" si="14"/>
        <v>no data</v>
      </c>
      <c r="AR28" s="197">
        <f t="shared" si="15"/>
        <v>0</v>
      </c>
      <c r="AS28" s="13"/>
      <c r="AT28" s="158">
        <v>0</v>
      </c>
      <c r="AU28" s="173">
        <v>0</v>
      </c>
      <c r="AV28" s="158">
        <v>0</v>
      </c>
      <c r="AW28" s="158">
        <v>0</v>
      </c>
      <c r="AX28" s="173">
        <v>0</v>
      </c>
      <c r="AY28" s="158">
        <v>0</v>
      </c>
      <c r="AZ28" s="158">
        <v>3</v>
      </c>
      <c r="BA28" s="4"/>
      <c r="BB28" s="174">
        <v>0</v>
      </c>
      <c r="BC28" s="174">
        <v>0</v>
      </c>
      <c r="BD28" s="174">
        <v>0</v>
      </c>
      <c r="BE28" s="174">
        <v>0</v>
      </c>
      <c r="BF28" s="174" t="str">
        <f t="shared" si="16"/>
        <v>no data</v>
      </c>
      <c r="BG28" s="176">
        <v>0</v>
      </c>
      <c r="BH28" s="190">
        <v>0</v>
      </c>
      <c r="BI28" s="154">
        <v>0</v>
      </c>
      <c r="BJ28" s="180">
        <v>0</v>
      </c>
      <c r="BK28" s="191">
        <v>0</v>
      </c>
      <c r="BL28" s="191">
        <v>0</v>
      </c>
      <c r="BM28" s="191">
        <v>0</v>
      </c>
      <c r="BN28" s="194">
        <v>995</v>
      </c>
      <c r="BO28" s="194">
        <v>50.04</v>
      </c>
      <c r="BP28" s="192">
        <v>0</v>
      </c>
      <c r="BQ28" s="193">
        <v>0</v>
      </c>
      <c r="BR28" s="193">
        <v>0</v>
      </c>
      <c r="BS28" s="49"/>
      <c r="BT28" s="193">
        <v>0</v>
      </c>
      <c r="BU28" s="193">
        <v>0</v>
      </c>
      <c r="BV28" s="51"/>
      <c r="BW28" s="174">
        <v>0</v>
      </c>
      <c r="BX28" s="176">
        <v>0</v>
      </c>
      <c r="BY28" s="176">
        <v>0</v>
      </c>
      <c r="CA28" s="176">
        <v>0</v>
      </c>
      <c r="CB28" s="176">
        <v>0</v>
      </c>
      <c r="CD28" s="176">
        <v>0</v>
      </c>
      <c r="CE28" s="176">
        <v>0</v>
      </c>
      <c r="CF28" s="176">
        <v>0</v>
      </c>
      <c r="CG28" s="176">
        <v>0</v>
      </c>
    </row>
    <row r="29" spans="1:85">
      <c r="A29" s="424"/>
      <c r="B29" s="24">
        <v>43545</v>
      </c>
      <c r="C29" s="156">
        <v>71.400000000000006</v>
      </c>
      <c r="D29" s="195">
        <v>0.58299999999999996</v>
      </c>
      <c r="E29" s="170">
        <v>58.3</v>
      </c>
      <c r="F29" s="159">
        <v>91</v>
      </c>
      <c r="G29" s="159">
        <v>60</v>
      </c>
      <c r="H29" s="159">
        <v>0</v>
      </c>
      <c r="I29" s="159">
        <v>0</v>
      </c>
      <c r="J29" s="159">
        <v>0</v>
      </c>
      <c r="K29" s="159">
        <v>0</v>
      </c>
      <c r="L29" s="187">
        <v>0</v>
      </c>
      <c r="M29" s="187">
        <v>0</v>
      </c>
      <c r="N29" s="187">
        <v>0</v>
      </c>
      <c r="O29" s="187">
        <v>0</v>
      </c>
      <c r="P29" s="187">
        <v>0</v>
      </c>
      <c r="Q29" s="187">
        <v>0</v>
      </c>
      <c r="R29" s="188">
        <v>3666</v>
      </c>
      <c r="S29" s="162">
        <v>0</v>
      </c>
      <c r="T29" s="162">
        <v>0</v>
      </c>
      <c r="U29" s="163">
        <v>0</v>
      </c>
      <c r="V29" s="163">
        <v>0</v>
      </c>
      <c r="W29" s="159">
        <v>44</v>
      </c>
      <c r="X29" s="159">
        <v>1440</v>
      </c>
      <c r="Y29" s="159">
        <v>48</v>
      </c>
      <c r="Z29" s="159">
        <v>1440</v>
      </c>
      <c r="AA29" s="159">
        <v>60</v>
      </c>
      <c r="AB29" s="159">
        <v>1440</v>
      </c>
      <c r="AC29" s="164">
        <v>3</v>
      </c>
      <c r="AD29" s="165">
        <f t="shared" si="11"/>
        <v>0</v>
      </c>
      <c r="AE29" s="159">
        <v>0</v>
      </c>
      <c r="AF29" s="166" t="str">
        <f t="shared" si="6"/>
        <v>no data</v>
      </c>
      <c r="AG29" s="167">
        <f t="shared" si="7"/>
        <v>152.75</v>
      </c>
      <c r="AH29" s="166" t="str">
        <f t="shared" si="8"/>
        <v>no data</v>
      </c>
      <c r="AI29" s="168">
        <f t="shared" si="9"/>
        <v>0</v>
      </c>
      <c r="AJ29" s="169" t="str">
        <f t="shared" si="10"/>
        <v>no data</v>
      </c>
      <c r="AK29" s="223">
        <v>0</v>
      </c>
      <c r="AL29" s="224">
        <v>0</v>
      </c>
      <c r="AM29" s="170">
        <f t="shared" si="12"/>
        <v>0</v>
      </c>
      <c r="AN29" s="223">
        <v>0</v>
      </c>
      <c r="AO29" s="225">
        <v>0</v>
      </c>
      <c r="AP29" s="171">
        <f t="shared" si="13"/>
        <v>0</v>
      </c>
      <c r="AQ29" s="200" t="str">
        <f t="shared" si="14"/>
        <v>no data</v>
      </c>
      <c r="AR29" s="197">
        <f t="shared" si="15"/>
        <v>0</v>
      </c>
      <c r="AS29" s="13"/>
      <c r="AT29" s="158">
        <v>0</v>
      </c>
      <c r="AU29" s="173">
        <v>0</v>
      </c>
      <c r="AV29" s="173">
        <v>0</v>
      </c>
      <c r="AW29" s="158">
        <v>0</v>
      </c>
      <c r="AX29" s="173">
        <v>0</v>
      </c>
      <c r="AY29" s="158">
        <v>0</v>
      </c>
      <c r="AZ29" s="158">
        <v>3</v>
      </c>
      <c r="BA29" s="4"/>
      <c r="BB29" s="174">
        <v>0</v>
      </c>
      <c r="BC29" s="174">
        <v>0</v>
      </c>
      <c r="BD29" s="174">
        <v>0</v>
      </c>
      <c r="BE29" s="174">
        <v>0</v>
      </c>
      <c r="BF29" s="174" t="str">
        <f t="shared" si="16"/>
        <v>no data</v>
      </c>
      <c r="BG29" s="176">
        <v>0</v>
      </c>
      <c r="BH29" s="190">
        <v>0</v>
      </c>
      <c r="BI29" s="154">
        <v>0</v>
      </c>
      <c r="BJ29" s="180">
        <v>0</v>
      </c>
      <c r="BK29" s="191">
        <v>0</v>
      </c>
      <c r="BL29" s="191">
        <v>0</v>
      </c>
      <c r="BM29" s="191">
        <v>0</v>
      </c>
      <c r="BN29" s="194">
        <v>998</v>
      </c>
      <c r="BO29" s="180">
        <v>50</v>
      </c>
      <c r="BP29" s="192">
        <v>0</v>
      </c>
      <c r="BQ29" s="193">
        <v>0</v>
      </c>
      <c r="BR29" s="193">
        <v>0</v>
      </c>
      <c r="BS29" s="49"/>
      <c r="BT29" s="193">
        <v>0</v>
      </c>
      <c r="BU29" s="193">
        <v>0</v>
      </c>
      <c r="BV29" s="51"/>
      <c r="BW29" s="174">
        <v>0</v>
      </c>
      <c r="BX29" s="176">
        <v>0</v>
      </c>
      <c r="BY29" s="176">
        <v>0</v>
      </c>
      <c r="CA29" s="176">
        <v>0</v>
      </c>
      <c r="CB29" s="176">
        <v>0</v>
      </c>
      <c r="CD29" s="176">
        <v>0</v>
      </c>
      <c r="CE29" s="176">
        <v>0</v>
      </c>
      <c r="CF29" s="176">
        <v>0</v>
      </c>
      <c r="CG29" s="176">
        <v>0</v>
      </c>
    </row>
    <row r="30" spans="1:85">
      <c r="A30" s="424"/>
      <c r="B30" s="24">
        <v>43546</v>
      </c>
      <c r="C30" s="156">
        <v>74</v>
      </c>
      <c r="D30" s="195">
        <v>0.55900000000000005</v>
      </c>
      <c r="E30" s="170">
        <v>59.4</v>
      </c>
      <c r="F30" s="159">
        <v>88</v>
      </c>
      <c r="G30" s="159">
        <v>63</v>
      </c>
      <c r="H30" s="159">
        <v>0</v>
      </c>
      <c r="I30" s="159">
        <v>0</v>
      </c>
      <c r="J30" s="159">
        <v>0</v>
      </c>
      <c r="K30" s="159">
        <v>0</v>
      </c>
      <c r="L30" s="187">
        <v>0</v>
      </c>
      <c r="M30" s="187">
        <v>0</v>
      </c>
      <c r="N30" s="187">
        <v>0</v>
      </c>
      <c r="O30" s="187">
        <v>0</v>
      </c>
      <c r="P30" s="187">
        <v>0</v>
      </c>
      <c r="Q30" s="187">
        <v>0</v>
      </c>
      <c r="R30" s="188">
        <v>3649</v>
      </c>
      <c r="S30" s="162">
        <v>0</v>
      </c>
      <c r="T30" s="162">
        <v>0</v>
      </c>
      <c r="U30" s="163">
        <v>0</v>
      </c>
      <c r="V30" s="163">
        <v>0</v>
      </c>
      <c r="W30" s="159">
        <v>44</v>
      </c>
      <c r="X30" s="159">
        <v>1440</v>
      </c>
      <c r="Y30" s="159">
        <v>48</v>
      </c>
      <c r="Z30" s="159">
        <v>1440</v>
      </c>
      <c r="AA30" s="159">
        <v>60</v>
      </c>
      <c r="AB30" s="159">
        <v>1440</v>
      </c>
      <c r="AC30" s="164">
        <v>4</v>
      </c>
      <c r="AD30" s="165">
        <f t="shared" si="11"/>
        <v>0</v>
      </c>
      <c r="AE30" s="159">
        <v>0</v>
      </c>
      <c r="AF30" s="166" t="str">
        <f t="shared" si="6"/>
        <v>no data</v>
      </c>
      <c r="AG30" s="167">
        <f t="shared" si="7"/>
        <v>152.04166666666666</v>
      </c>
      <c r="AH30" s="166" t="str">
        <f t="shared" si="8"/>
        <v>no data</v>
      </c>
      <c r="AI30" s="168">
        <f t="shared" si="9"/>
        <v>0</v>
      </c>
      <c r="AJ30" s="169" t="str">
        <f t="shared" si="10"/>
        <v>no data</v>
      </c>
      <c r="AK30" s="223">
        <v>0</v>
      </c>
      <c r="AL30" s="224">
        <v>0</v>
      </c>
      <c r="AM30" s="170">
        <f t="shared" si="12"/>
        <v>0</v>
      </c>
      <c r="AN30" s="223">
        <v>0</v>
      </c>
      <c r="AO30" s="225">
        <v>0</v>
      </c>
      <c r="AP30" s="171">
        <f t="shared" si="13"/>
        <v>0</v>
      </c>
      <c r="AQ30" s="200" t="str">
        <f t="shared" si="14"/>
        <v>no data</v>
      </c>
      <c r="AR30" s="197">
        <f t="shared" si="15"/>
        <v>0</v>
      </c>
      <c r="AS30" s="13"/>
      <c r="AT30" s="158">
        <v>0</v>
      </c>
      <c r="AU30" s="173">
        <v>0</v>
      </c>
      <c r="AV30" s="173">
        <v>0</v>
      </c>
      <c r="AW30" s="158">
        <v>0</v>
      </c>
      <c r="AX30" s="173">
        <v>0</v>
      </c>
      <c r="AY30" s="158">
        <v>0</v>
      </c>
      <c r="AZ30" s="158">
        <v>4</v>
      </c>
      <c r="BA30" s="4"/>
      <c r="BB30" s="174">
        <v>0</v>
      </c>
      <c r="BC30" s="174">
        <v>0</v>
      </c>
      <c r="BD30" s="174">
        <v>0</v>
      </c>
      <c r="BE30" s="174">
        <v>0</v>
      </c>
      <c r="BF30" s="174" t="str">
        <f t="shared" si="16"/>
        <v>no data</v>
      </c>
      <c r="BG30" s="176">
        <v>0</v>
      </c>
      <c r="BH30" s="190">
        <v>0</v>
      </c>
      <c r="BI30" s="154">
        <v>0</v>
      </c>
      <c r="BJ30" s="180">
        <v>0</v>
      </c>
      <c r="BK30" s="191">
        <v>0</v>
      </c>
      <c r="BL30" s="194">
        <v>0</v>
      </c>
      <c r="BM30" s="191">
        <v>0</v>
      </c>
      <c r="BN30" s="191">
        <v>1000</v>
      </c>
      <c r="BO30" s="180">
        <v>50.09</v>
      </c>
      <c r="BP30" s="192">
        <v>0</v>
      </c>
      <c r="BQ30" s="193">
        <v>0</v>
      </c>
      <c r="BR30" s="180">
        <v>0</v>
      </c>
      <c r="BS30" s="49"/>
      <c r="BT30" s="193">
        <v>0</v>
      </c>
      <c r="BU30" s="174">
        <v>0</v>
      </c>
      <c r="BV30" s="51"/>
      <c r="BW30" s="174">
        <v>0</v>
      </c>
      <c r="BX30" s="176">
        <v>0</v>
      </c>
      <c r="BY30" s="176">
        <v>0</v>
      </c>
      <c r="CA30" s="176">
        <v>0</v>
      </c>
      <c r="CB30" s="176">
        <v>0</v>
      </c>
      <c r="CD30" s="176">
        <v>0</v>
      </c>
      <c r="CE30" s="176">
        <v>0</v>
      </c>
      <c r="CF30" s="176">
        <v>0</v>
      </c>
      <c r="CG30" s="176">
        <v>0</v>
      </c>
    </row>
    <row r="31" spans="1:85">
      <c r="A31" s="424"/>
      <c r="B31" s="24">
        <v>43547</v>
      </c>
      <c r="C31" s="156">
        <v>72.3</v>
      </c>
      <c r="D31" s="195">
        <v>0.63200000000000001</v>
      </c>
      <c r="E31" s="170">
        <v>61.3</v>
      </c>
      <c r="F31" s="159">
        <v>87</v>
      </c>
      <c r="G31" s="159">
        <v>66</v>
      </c>
      <c r="H31" s="159">
        <v>0</v>
      </c>
      <c r="I31" s="159">
        <v>0</v>
      </c>
      <c r="J31" s="159">
        <v>0</v>
      </c>
      <c r="K31" s="159">
        <v>0</v>
      </c>
      <c r="L31" s="187">
        <v>0</v>
      </c>
      <c r="M31" s="187">
        <v>0</v>
      </c>
      <c r="N31" s="187">
        <v>0</v>
      </c>
      <c r="O31" s="187">
        <v>0</v>
      </c>
      <c r="P31" s="187">
        <v>0</v>
      </c>
      <c r="Q31" s="187">
        <v>0</v>
      </c>
      <c r="R31" s="188">
        <v>3673</v>
      </c>
      <c r="S31" s="162">
        <v>0</v>
      </c>
      <c r="T31" s="162">
        <v>0</v>
      </c>
      <c r="U31" s="163">
        <v>0</v>
      </c>
      <c r="V31" s="163">
        <v>0</v>
      </c>
      <c r="W31" s="159">
        <v>44</v>
      </c>
      <c r="X31" s="159">
        <v>1440</v>
      </c>
      <c r="Y31" s="159">
        <v>48</v>
      </c>
      <c r="Z31" s="159">
        <v>1440</v>
      </c>
      <c r="AA31" s="159">
        <v>60</v>
      </c>
      <c r="AB31" s="159">
        <v>1440</v>
      </c>
      <c r="AC31" s="164">
        <v>4</v>
      </c>
      <c r="AD31" s="165">
        <f>U31-T31</f>
        <v>0</v>
      </c>
      <c r="AE31" s="159">
        <v>0</v>
      </c>
      <c r="AF31" s="166" t="str">
        <f>IF(AE31&gt;0, V31/(AE31*24),"no data")</f>
        <v>no data</v>
      </c>
      <c r="AG31" s="167">
        <f>IF(R31&gt;0,R31/24,"no data")</f>
        <v>153.04166666666666</v>
      </c>
      <c r="AH31" s="166" t="str">
        <f>IF(U31&gt;0,(U31/R31),"no data")</f>
        <v>no data</v>
      </c>
      <c r="AI31" s="168">
        <f>(1440-((W31*X31)+(Y31*Z31)+(AA31*AB31))/(W31+Y31+AA31))/1440</f>
        <v>0</v>
      </c>
      <c r="AJ31" s="169" t="str">
        <f>IF(U31&gt;0,(1440-((X31*W31+AT31*AU31)+(Z31*Y31+AV31*AW31)+(AA31*AB31+AX31*AY31))/(W31+Y31+AA31))/1440,"no data")</f>
        <v>no data</v>
      </c>
      <c r="AK31" s="223">
        <v>0</v>
      </c>
      <c r="AL31" s="224">
        <v>0</v>
      </c>
      <c r="AM31" s="170">
        <f>AK31*AL31</f>
        <v>0</v>
      </c>
      <c r="AN31" s="223">
        <v>0</v>
      </c>
      <c r="AO31" s="225">
        <v>0</v>
      </c>
      <c r="AP31" s="171">
        <f>AN31*AO31</f>
        <v>0</v>
      </c>
      <c r="AQ31" s="200" t="str">
        <f>IF(U31&gt;0,((((AK31*AL31)+(AN31*AO31))/(U31*1000))*1000000),"no data")</f>
        <v>no data</v>
      </c>
      <c r="AR31" s="197">
        <f>S31/24</f>
        <v>0</v>
      </c>
      <c r="AS31" s="13"/>
      <c r="AT31" s="158">
        <v>0</v>
      </c>
      <c r="AU31" s="173">
        <v>0</v>
      </c>
      <c r="AV31" s="173">
        <v>0</v>
      </c>
      <c r="AW31" s="158">
        <v>0</v>
      </c>
      <c r="AX31" s="173">
        <v>0</v>
      </c>
      <c r="AY31" s="158">
        <v>0</v>
      </c>
      <c r="AZ31" s="158">
        <v>4</v>
      </c>
      <c r="BA31" s="4"/>
      <c r="BB31" s="174">
        <v>0</v>
      </c>
      <c r="BC31" s="174">
        <v>0</v>
      </c>
      <c r="BD31" s="174">
        <v>0</v>
      </c>
      <c r="BE31" s="174">
        <v>0</v>
      </c>
      <c r="BF31" s="174" t="str">
        <f>AQ31</f>
        <v>no data</v>
      </c>
      <c r="BG31" s="176">
        <v>0</v>
      </c>
      <c r="BH31" s="190">
        <v>0</v>
      </c>
      <c r="BI31" s="154">
        <v>0</v>
      </c>
      <c r="BJ31" s="180">
        <v>0</v>
      </c>
      <c r="BK31" s="191">
        <v>0</v>
      </c>
      <c r="BL31" s="194">
        <v>0</v>
      </c>
      <c r="BM31" s="191">
        <v>0</v>
      </c>
      <c r="BN31" s="191">
        <v>999</v>
      </c>
      <c r="BO31" s="180">
        <v>50.04</v>
      </c>
      <c r="BP31" s="192">
        <v>0</v>
      </c>
      <c r="BQ31" s="193">
        <v>0</v>
      </c>
      <c r="BR31" s="180">
        <v>0</v>
      </c>
      <c r="BS31" s="49"/>
      <c r="BT31" s="193">
        <v>0</v>
      </c>
      <c r="BU31" s="174">
        <v>0</v>
      </c>
      <c r="BV31" s="51"/>
      <c r="BW31" s="174">
        <v>0</v>
      </c>
      <c r="BX31" s="176">
        <v>0</v>
      </c>
      <c r="BY31" s="176">
        <v>0</v>
      </c>
      <c r="CA31" s="176">
        <v>0</v>
      </c>
      <c r="CB31" s="176">
        <v>0</v>
      </c>
      <c r="CD31" s="176">
        <v>0</v>
      </c>
      <c r="CE31" s="176">
        <v>0</v>
      </c>
      <c r="CF31" s="176">
        <v>0</v>
      </c>
      <c r="CG31" s="176">
        <v>0</v>
      </c>
    </row>
    <row r="32" spans="1:85">
      <c r="A32" s="424"/>
      <c r="B32" s="24">
        <v>43548</v>
      </c>
      <c r="C32" s="156">
        <v>68.75</v>
      </c>
      <c r="D32" s="195">
        <v>0.70740000000000003</v>
      </c>
      <c r="E32" s="170">
        <v>61.41</v>
      </c>
      <c r="F32" s="159">
        <v>85.77</v>
      </c>
      <c r="G32" s="159">
        <v>62.8</v>
      </c>
      <c r="H32" s="159">
        <v>0</v>
      </c>
      <c r="I32" s="159">
        <v>0</v>
      </c>
      <c r="J32" s="159">
        <v>0</v>
      </c>
      <c r="K32" s="159">
        <v>0</v>
      </c>
      <c r="L32" s="187">
        <v>0</v>
      </c>
      <c r="M32" s="187">
        <v>0</v>
      </c>
      <c r="N32" s="187">
        <v>0</v>
      </c>
      <c r="O32" s="187">
        <v>0</v>
      </c>
      <c r="P32" s="187">
        <v>0</v>
      </c>
      <c r="Q32" s="187">
        <v>0</v>
      </c>
      <c r="R32" s="188">
        <v>3695</v>
      </c>
      <c r="S32" s="162">
        <v>0</v>
      </c>
      <c r="T32" s="162">
        <v>0</v>
      </c>
      <c r="U32" s="163">
        <v>0</v>
      </c>
      <c r="V32" s="163">
        <v>0</v>
      </c>
      <c r="W32" s="159">
        <v>44</v>
      </c>
      <c r="X32" s="159">
        <v>1440</v>
      </c>
      <c r="Y32" s="159">
        <v>48</v>
      </c>
      <c r="Z32" s="159">
        <v>1440</v>
      </c>
      <c r="AA32" s="159">
        <v>60</v>
      </c>
      <c r="AB32" s="159">
        <v>1440</v>
      </c>
      <c r="AC32" s="164">
        <v>4</v>
      </c>
      <c r="AD32" s="165">
        <f>U32-T32</f>
        <v>0</v>
      </c>
      <c r="AE32" s="159">
        <v>0</v>
      </c>
      <c r="AF32" s="166" t="str">
        <f>IF(AE32&gt;0, V32/(AE32*24),"no data")</f>
        <v>no data</v>
      </c>
      <c r="AG32" s="167">
        <f>IF(R32&gt;0,R32/24,"no data")</f>
        <v>153.95833333333334</v>
      </c>
      <c r="AH32" s="166" t="str">
        <f>IF(U32&gt;0,(U32/R32),"no data")</f>
        <v>no data</v>
      </c>
      <c r="AI32" s="168">
        <f>(1440-((W32*X32)+(Y32*Z32)+(AA32*AB32))/(W32+Y32+AA32))/1440</f>
        <v>0</v>
      </c>
      <c r="AJ32" s="169" t="str">
        <f>IF(U32&gt;0,(1440-((X32*W32+AT32*AU32)+(Z32*Y32+AV32*AW32)+(AA32*AB32+AX32*AY32))/(W32+Y32+AA32))/1440,"no data")</f>
        <v>no data</v>
      </c>
      <c r="AK32" s="223">
        <v>0</v>
      </c>
      <c r="AL32" s="224">
        <v>0</v>
      </c>
      <c r="AM32" s="170">
        <f>AK32*AL32</f>
        <v>0</v>
      </c>
      <c r="AN32" s="223">
        <v>0</v>
      </c>
      <c r="AO32" s="225">
        <v>0</v>
      </c>
      <c r="AP32" s="171">
        <f>AN32*AO32</f>
        <v>0</v>
      </c>
      <c r="AQ32" s="200" t="str">
        <f>IF(U32&gt;0,((((AK32*AL32)+(AN32*AO32))/(U32*1000))*1000000),"no data")</f>
        <v>no data</v>
      </c>
      <c r="AR32" s="197">
        <f>S32/24</f>
        <v>0</v>
      </c>
      <c r="AS32" s="13"/>
      <c r="AT32" s="158">
        <v>0</v>
      </c>
      <c r="AU32" s="173">
        <v>0</v>
      </c>
      <c r="AV32" s="173">
        <v>0</v>
      </c>
      <c r="AW32" s="158">
        <v>0</v>
      </c>
      <c r="AX32" s="173">
        <v>0</v>
      </c>
      <c r="AY32" s="158">
        <v>0</v>
      </c>
      <c r="AZ32" s="158">
        <v>4</v>
      </c>
      <c r="BA32" s="4"/>
      <c r="BB32" s="174">
        <v>0</v>
      </c>
      <c r="BC32" s="174">
        <v>0</v>
      </c>
      <c r="BD32" s="174">
        <v>0</v>
      </c>
      <c r="BE32" s="174">
        <v>0</v>
      </c>
      <c r="BF32" s="174" t="str">
        <f>AQ32</f>
        <v>no data</v>
      </c>
      <c r="BG32" s="176">
        <v>0</v>
      </c>
      <c r="BH32" s="190">
        <v>0</v>
      </c>
      <c r="BI32" s="154">
        <v>0</v>
      </c>
      <c r="BJ32" s="180">
        <v>0</v>
      </c>
      <c r="BK32" s="191">
        <v>0</v>
      </c>
      <c r="BL32" s="194">
        <v>0</v>
      </c>
      <c r="BM32" s="191">
        <v>0</v>
      </c>
      <c r="BN32" s="191">
        <v>998.24</v>
      </c>
      <c r="BO32" s="180">
        <v>50.05</v>
      </c>
      <c r="BP32" s="192">
        <v>0</v>
      </c>
      <c r="BQ32" s="193">
        <v>0</v>
      </c>
      <c r="BR32" s="180">
        <v>0</v>
      </c>
      <c r="BS32" s="49"/>
      <c r="BT32" s="193">
        <v>0</v>
      </c>
      <c r="BU32" s="174">
        <v>0</v>
      </c>
      <c r="BV32" s="51"/>
      <c r="BW32" s="174">
        <v>0</v>
      </c>
      <c r="BX32" s="176">
        <v>0</v>
      </c>
      <c r="BY32" s="176">
        <v>0</v>
      </c>
      <c r="CA32" s="176">
        <v>0</v>
      </c>
      <c r="CB32" s="176">
        <v>0</v>
      </c>
      <c r="CD32" s="176">
        <v>0</v>
      </c>
      <c r="CE32" s="176">
        <v>0</v>
      </c>
      <c r="CF32" s="176">
        <v>0</v>
      </c>
      <c r="CG32" s="176">
        <v>0</v>
      </c>
    </row>
    <row r="33" spans="1:85">
      <c r="A33" s="425"/>
      <c r="B33" s="24">
        <v>43549</v>
      </c>
      <c r="C33" s="156">
        <v>74.599999999999994</v>
      </c>
      <c r="D33" s="195">
        <v>0.57899999999999996</v>
      </c>
      <c r="E33" s="170">
        <v>60.8</v>
      </c>
      <c r="F33" s="158">
        <v>93</v>
      </c>
      <c r="G33" s="158">
        <v>65</v>
      </c>
      <c r="H33" s="159">
        <v>0</v>
      </c>
      <c r="I33" s="159">
        <v>0</v>
      </c>
      <c r="J33" s="159">
        <v>0</v>
      </c>
      <c r="K33" s="159">
        <v>0</v>
      </c>
      <c r="L33" s="186">
        <v>0</v>
      </c>
      <c r="M33" s="186">
        <v>0</v>
      </c>
      <c r="N33" s="186">
        <v>0</v>
      </c>
      <c r="O33" s="186">
        <v>0</v>
      </c>
      <c r="P33" s="186">
        <v>0</v>
      </c>
      <c r="Q33" s="186">
        <v>0</v>
      </c>
      <c r="R33" s="186">
        <v>3642</v>
      </c>
      <c r="S33" s="162">
        <v>0</v>
      </c>
      <c r="T33" s="162">
        <v>0</v>
      </c>
      <c r="U33" s="163">
        <v>0</v>
      </c>
      <c r="V33" s="163">
        <v>0</v>
      </c>
      <c r="W33" s="159">
        <v>44</v>
      </c>
      <c r="X33" s="159">
        <v>1440</v>
      </c>
      <c r="Y33" s="159">
        <v>48</v>
      </c>
      <c r="Z33" s="158">
        <v>1440</v>
      </c>
      <c r="AA33" s="159">
        <v>60</v>
      </c>
      <c r="AB33" s="158">
        <v>1440</v>
      </c>
      <c r="AC33" s="164">
        <v>4</v>
      </c>
      <c r="AD33" s="165">
        <f t="shared" si="11"/>
        <v>0</v>
      </c>
      <c r="AE33" s="158">
        <v>0</v>
      </c>
      <c r="AF33" s="166" t="str">
        <f t="shared" si="6"/>
        <v>no data</v>
      </c>
      <c r="AG33" s="167">
        <f t="shared" si="7"/>
        <v>151.75</v>
      </c>
      <c r="AH33" s="166" t="str">
        <f t="shared" si="8"/>
        <v>no data</v>
      </c>
      <c r="AI33" s="168">
        <f t="shared" si="9"/>
        <v>0</v>
      </c>
      <c r="AJ33" s="169" t="str">
        <f t="shared" si="10"/>
        <v>no data</v>
      </c>
      <c r="AK33" s="223">
        <v>0</v>
      </c>
      <c r="AL33" s="224">
        <v>0</v>
      </c>
      <c r="AM33" s="170">
        <f t="shared" si="12"/>
        <v>0</v>
      </c>
      <c r="AN33" s="223">
        <v>0</v>
      </c>
      <c r="AO33" s="225">
        <v>0</v>
      </c>
      <c r="AP33" s="171">
        <f t="shared" si="13"/>
        <v>0</v>
      </c>
      <c r="AQ33" s="200" t="str">
        <f t="shared" si="14"/>
        <v>no data</v>
      </c>
      <c r="AR33" s="197">
        <f t="shared" si="15"/>
        <v>0</v>
      </c>
      <c r="AS33" s="13"/>
      <c r="AT33" s="158">
        <v>0</v>
      </c>
      <c r="AU33" s="173">
        <v>0</v>
      </c>
      <c r="AV33" s="173">
        <v>0</v>
      </c>
      <c r="AW33" s="158">
        <v>0</v>
      </c>
      <c r="AX33" s="173">
        <v>0</v>
      </c>
      <c r="AY33" s="158">
        <v>0</v>
      </c>
      <c r="AZ33" s="158">
        <v>4</v>
      </c>
      <c r="BA33" s="4"/>
      <c r="BB33" s="174">
        <v>0</v>
      </c>
      <c r="BC33" s="174">
        <v>0</v>
      </c>
      <c r="BD33" s="174">
        <v>0</v>
      </c>
      <c r="BE33" s="174">
        <v>0</v>
      </c>
      <c r="BF33" s="174" t="str">
        <f t="shared" si="16"/>
        <v>no data</v>
      </c>
      <c r="BG33" s="176">
        <v>0</v>
      </c>
      <c r="BH33" s="190">
        <v>0</v>
      </c>
      <c r="BI33" s="154">
        <v>0</v>
      </c>
      <c r="BJ33" s="180">
        <v>0</v>
      </c>
      <c r="BK33" s="191">
        <v>0</v>
      </c>
      <c r="BL33" s="191">
        <v>0</v>
      </c>
      <c r="BM33" s="191">
        <v>0</v>
      </c>
      <c r="BN33" s="178">
        <v>997.1</v>
      </c>
      <c r="BO33" s="191">
        <v>50.04</v>
      </c>
      <c r="BP33" s="192">
        <v>0</v>
      </c>
      <c r="BQ33" s="191">
        <v>0</v>
      </c>
      <c r="BR33" s="180">
        <v>0</v>
      </c>
      <c r="BS33" s="49"/>
      <c r="BT33" s="174">
        <v>0</v>
      </c>
      <c r="BU33" s="174">
        <v>0</v>
      </c>
      <c r="BV33" s="51"/>
      <c r="BW33" s="174">
        <v>0</v>
      </c>
      <c r="BX33" s="176">
        <v>0</v>
      </c>
      <c r="BY33" s="176">
        <v>0</v>
      </c>
      <c r="CA33" s="176">
        <v>0</v>
      </c>
      <c r="CB33" s="176">
        <v>0</v>
      </c>
      <c r="CD33" s="176">
        <v>0</v>
      </c>
      <c r="CE33" s="176">
        <v>0</v>
      </c>
      <c r="CF33" s="176">
        <v>0</v>
      </c>
      <c r="CG33" s="176">
        <v>0</v>
      </c>
    </row>
    <row r="34" spans="1:85" ht="12.75" customHeight="1">
      <c r="A34" s="423" t="s">
        <v>140</v>
      </c>
      <c r="B34" s="24">
        <v>43550</v>
      </c>
      <c r="C34" s="25">
        <v>76.400000000000006</v>
      </c>
      <c r="D34" s="26">
        <v>0.57699999999999996</v>
      </c>
      <c r="E34" s="38">
        <v>62</v>
      </c>
      <c r="F34" s="27">
        <v>90</v>
      </c>
      <c r="G34" s="27">
        <v>61</v>
      </c>
      <c r="H34" s="28">
        <v>0</v>
      </c>
      <c r="I34" s="28">
        <v>0</v>
      </c>
      <c r="J34" s="28">
        <v>0</v>
      </c>
      <c r="K34" s="28">
        <v>0</v>
      </c>
      <c r="L34" s="29">
        <v>0</v>
      </c>
      <c r="M34" s="29">
        <v>0</v>
      </c>
      <c r="N34" s="29">
        <v>0</v>
      </c>
      <c r="O34" s="29">
        <v>0</v>
      </c>
      <c r="P34" s="29">
        <v>0</v>
      </c>
      <c r="Q34" s="29">
        <v>0</v>
      </c>
      <c r="R34" s="29">
        <v>3627</v>
      </c>
      <c r="S34" s="30">
        <v>0</v>
      </c>
      <c r="T34" s="30">
        <v>0</v>
      </c>
      <c r="U34" s="31">
        <v>0</v>
      </c>
      <c r="V34" s="31">
        <v>0</v>
      </c>
      <c r="W34" s="28">
        <v>43</v>
      </c>
      <c r="X34" s="28">
        <v>1440</v>
      </c>
      <c r="Y34" s="28">
        <v>47</v>
      </c>
      <c r="Z34" s="28">
        <v>1440</v>
      </c>
      <c r="AA34" s="28">
        <v>60</v>
      </c>
      <c r="AB34" s="27">
        <v>1440</v>
      </c>
      <c r="AC34" s="32">
        <v>5</v>
      </c>
      <c r="AD34" s="33">
        <f t="shared" si="11"/>
        <v>0</v>
      </c>
      <c r="AE34" s="27">
        <v>0</v>
      </c>
      <c r="AF34" s="34" t="str">
        <f t="shared" si="6"/>
        <v>no data</v>
      </c>
      <c r="AG34" s="35">
        <f t="shared" si="7"/>
        <v>151.125</v>
      </c>
      <c r="AH34" s="34" t="str">
        <f t="shared" si="8"/>
        <v>no data</v>
      </c>
      <c r="AI34" s="36">
        <f t="shared" si="9"/>
        <v>0</v>
      </c>
      <c r="AJ34" s="37" t="str">
        <f t="shared" si="10"/>
        <v>no data</v>
      </c>
      <c r="AK34" s="215">
        <v>0</v>
      </c>
      <c r="AL34" s="219">
        <v>0</v>
      </c>
      <c r="AM34" s="38">
        <f t="shared" si="12"/>
        <v>0</v>
      </c>
      <c r="AN34" s="215">
        <v>0</v>
      </c>
      <c r="AO34" s="212">
        <v>0</v>
      </c>
      <c r="AP34" s="39">
        <f t="shared" si="13"/>
        <v>0</v>
      </c>
      <c r="AQ34" s="199" t="str">
        <f t="shared" si="14"/>
        <v>no data</v>
      </c>
      <c r="AR34" s="196">
        <f t="shared" si="15"/>
        <v>0</v>
      </c>
      <c r="AS34" s="13"/>
      <c r="AT34" s="27">
        <v>0</v>
      </c>
      <c r="AU34" s="40">
        <v>0</v>
      </c>
      <c r="AV34" s="40">
        <v>0</v>
      </c>
      <c r="AW34" s="27">
        <v>0</v>
      </c>
      <c r="AX34" s="40">
        <v>0</v>
      </c>
      <c r="AY34" s="27">
        <v>0</v>
      </c>
      <c r="AZ34" s="27">
        <v>5</v>
      </c>
      <c r="BA34" s="4"/>
      <c r="BB34" s="41">
        <v>0</v>
      </c>
      <c r="BC34" s="41">
        <v>0</v>
      </c>
      <c r="BD34" s="41">
        <v>0</v>
      </c>
      <c r="BE34" s="41">
        <v>0</v>
      </c>
      <c r="BF34" s="41" t="str">
        <f t="shared" si="16"/>
        <v>no data</v>
      </c>
      <c r="BG34" s="77">
        <v>0</v>
      </c>
      <c r="BH34" s="43">
        <v>0</v>
      </c>
      <c r="BI34" s="44">
        <v>0</v>
      </c>
      <c r="BJ34" s="45">
        <v>0</v>
      </c>
      <c r="BK34" s="46">
        <v>0</v>
      </c>
      <c r="BL34" s="45">
        <v>0</v>
      </c>
      <c r="BM34" s="45">
        <v>0</v>
      </c>
      <c r="BN34" s="47">
        <v>997</v>
      </c>
      <c r="BO34" s="45">
        <v>49.98</v>
      </c>
      <c r="BP34" s="48">
        <v>0</v>
      </c>
      <c r="BQ34" s="46">
        <v>0</v>
      </c>
      <c r="BR34" s="45">
        <v>0</v>
      </c>
      <c r="BS34" s="49"/>
      <c r="BT34" s="41">
        <v>0</v>
      </c>
      <c r="BU34" s="41">
        <v>0</v>
      </c>
      <c r="BV34" s="51"/>
      <c r="BW34" s="41">
        <v>0</v>
      </c>
      <c r="BX34" s="42">
        <v>0</v>
      </c>
      <c r="BY34" s="42">
        <v>0</v>
      </c>
      <c r="CA34" s="42">
        <v>0</v>
      </c>
      <c r="CB34" s="42">
        <v>0</v>
      </c>
      <c r="CD34" s="42">
        <v>0</v>
      </c>
      <c r="CE34" s="42">
        <v>0</v>
      </c>
      <c r="CF34" s="42">
        <v>0</v>
      </c>
      <c r="CG34" s="42">
        <v>0</v>
      </c>
    </row>
    <row r="35" spans="1:85">
      <c r="A35" s="424"/>
      <c r="B35" s="24">
        <v>43551</v>
      </c>
      <c r="C35" s="25">
        <v>79.5</v>
      </c>
      <c r="D35" s="26">
        <v>0.52800000000000002</v>
      </c>
      <c r="E35" s="38">
        <v>62.3</v>
      </c>
      <c r="F35" s="27">
        <v>93</v>
      </c>
      <c r="G35" s="27">
        <v>67</v>
      </c>
      <c r="H35" s="28">
        <v>0</v>
      </c>
      <c r="I35" s="28">
        <v>0</v>
      </c>
      <c r="J35" s="28">
        <v>0</v>
      </c>
      <c r="K35" s="28">
        <v>0</v>
      </c>
      <c r="L35" s="29">
        <v>0</v>
      </c>
      <c r="M35" s="29">
        <v>0</v>
      </c>
      <c r="N35" s="29">
        <v>0</v>
      </c>
      <c r="O35" s="29">
        <v>0</v>
      </c>
      <c r="P35" s="29">
        <v>0</v>
      </c>
      <c r="Q35" s="29">
        <v>0</v>
      </c>
      <c r="R35" s="29">
        <v>3600</v>
      </c>
      <c r="S35" s="30">
        <v>0</v>
      </c>
      <c r="T35" s="30">
        <v>0</v>
      </c>
      <c r="U35" s="31">
        <v>0</v>
      </c>
      <c r="V35" s="31">
        <v>0</v>
      </c>
      <c r="W35" s="28">
        <v>43</v>
      </c>
      <c r="X35" s="28">
        <v>1440</v>
      </c>
      <c r="Y35" s="28">
        <v>47</v>
      </c>
      <c r="Z35" s="28">
        <v>1440</v>
      </c>
      <c r="AA35" s="28">
        <v>60</v>
      </c>
      <c r="AB35" s="27">
        <v>1440</v>
      </c>
      <c r="AC35" s="32">
        <v>5</v>
      </c>
      <c r="AD35" s="33">
        <f t="shared" si="11"/>
        <v>0</v>
      </c>
      <c r="AE35" s="27">
        <v>0</v>
      </c>
      <c r="AF35" s="34" t="str">
        <f t="shared" si="6"/>
        <v>no data</v>
      </c>
      <c r="AG35" s="35">
        <f t="shared" si="7"/>
        <v>150</v>
      </c>
      <c r="AH35" s="34" t="str">
        <f t="shared" si="8"/>
        <v>no data</v>
      </c>
      <c r="AI35" s="36">
        <f t="shared" si="9"/>
        <v>0</v>
      </c>
      <c r="AJ35" s="37" t="str">
        <f t="shared" si="10"/>
        <v>no data</v>
      </c>
      <c r="AK35" s="215">
        <v>0</v>
      </c>
      <c r="AL35" s="221">
        <v>0</v>
      </c>
      <c r="AM35" s="38">
        <f t="shared" si="12"/>
        <v>0</v>
      </c>
      <c r="AN35" s="215">
        <v>0</v>
      </c>
      <c r="AO35" s="212">
        <v>0</v>
      </c>
      <c r="AP35" s="39">
        <f t="shared" si="13"/>
        <v>0</v>
      </c>
      <c r="AQ35" s="199" t="str">
        <f t="shared" si="14"/>
        <v>no data</v>
      </c>
      <c r="AR35" s="196">
        <f t="shared" si="15"/>
        <v>0</v>
      </c>
      <c r="AS35" s="13"/>
      <c r="AT35" s="27">
        <v>0</v>
      </c>
      <c r="AU35" s="40">
        <v>0</v>
      </c>
      <c r="AV35" s="40">
        <v>0</v>
      </c>
      <c r="AW35" s="27">
        <v>0</v>
      </c>
      <c r="AX35" s="40">
        <v>0</v>
      </c>
      <c r="AY35" s="27">
        <v>0</v>
      </c>
      <c r="AZ35" s="27">
        <v>5</v>
      </c>
      <c r="BA35" s="4"/>
      <c r="BB35" s="41">
        <v>0</v>
      </c>
      <c r="BC35" s="41">
        <v>0</v>
      </c>
      <c r="BD35" s="41">
        <v>0</v>
      </c>
      <c r="BE35" s="41">
        <v>0</v>
      </c>
      <c r="BF35" s="41" t="str">
        <f t="shared" si="16"/>
        <v>no data</v>
      </c>
      <c r="BG35" s="77">
        <v>0</v>
      </c>
      <c r="BH35" s="43">
        <v>0</v>
      </c>
      <c r="BI35" s="44">
        <v>0</v>
      </c>
      <c r="BJ35" s="45">
        <v>0</v>
      </c>
      <c r="BK35" s="45">
        <v>0</v>
      </c>
      <c r="BL35" s="46">
        <v>0</v>
      </c>
      <c r="BM35" s="45">
        <v>0</v>
      </c>
      <c r="BN35" s="47">
        <v>997</v>
      </c>
      <c r="BO35" s="45">
        <v>50.02</v>
      </c>
      <c r="BP35" s="48">
        <v>0</v>
      </c>
      <c r="BQ35" s="52">
        <v>0</v>
      </c>
      <c r="BR35" s="45">
        <v>0</v>
      </c>
      <c r="BS35" s="49"/>
      <c r="BT35" s="41">
        <v>0</v>
      </c>
      <c r="BU35" s="41">
        <v>0</v>
      </c>
      <c r="BV35" s="51"/>
      <c r="BW35" s="41">
        <v>0</v>
      </c>
      <c r="BX35" s="42">
        <v>0</v>
      </c>
      <c r="BY35" s="42">
        <v>0</v>
      </c>
      <c r="CA35" s="42">
        <v>0</v>
      </c>
      <c r="CB35" s="42">
        <v>0</v>
      </c>
      <c r="CD35" s="42">
        <v>0</v>
      </c>
      <c r="CE35" s="42">
        <v>0</v>
      </c>
      <c r="CF35" s="42">
        <v>0</v>
      </c>
      <c r="CG35" s="42">
        <v>0</v>
      </c>
    </row>
    <row r="36" spans="1:85">
      <c r="A36" s="424"/>
      <c r="B36" s="24">
        <v>43552</v>
      </c>
      <c r="C36" s="25">
        <v>79.7</v>
      </c>
      <c r="D36" s="26">
        <v>0.57199999999999995</v>
      </c>
      <c r="E36" s="38">
        <v>64</v>
      </c>
      <c r="F36" s="27">
        <v>91</v>
      </c>
      <c r="G36" s="27">
        <v>62</v>
      </c>
      <c r="H36" s="28">
        <v>0</v>
      </c>
      <c r="I36" s="28">
        <v>0</v>
      </c>
      <c r="J36" s="28">
        <v>0</v>
      </c>
      <c r="K36" s="28">
        <v>0</v>
      </c>
      <c r="L36" s="29">
        <v>0</v>
      </c>
      <c r="M36" s="29">
        <v>0</v>
      </c>
      <c r="N36" s="29">
        <v>0</v>
      </c>
      <c r="O36" s="29">
        <v>0</v>
      </c>
      <c r="P36" s="29">
        <v>0</v>
      </c>
      <c r="Q36" s="29">
        <v>0</v>
      </c>
      <c r="R36" s="29">
        <v>3601</v>
      </c>
      <c r="S36" s="30">
        <v>3638</v>
      </c>
      <c r="T36" s="30">
        <v>3638</v>
      </c>
      <c r="U36" s="31">
        <v>0</v>
      </c>
      <c r="V36" s="31">
        <v>0</v>
      </c>
      <c r="W36" s="28">
        <v>43</v>
      </c>
      <c r="X36" s="28">
        <v>0</v>
      </c>
      <c r="Y36" s="28">
        <v>47</v>
      </c>
      <c r="Z36" s="28">
        <v>0</v>
      </c>
      <c r="AA36" s="28">
        <v>60</v>
      </c>
      <c r="AB36" s="27">
        <v>0</v>
      </c>
      <c r="AC36" s="32">
        <v>6</v>
      </c>
      <c r="AD36" s="33">
        <f t="shared" si="11"/>
        <v>-3638</v>
      </c>
      <c r="AE36" s="27">
        <v>0</v>
      </c>
      <c r="AF36" s="34" t="str">
        <f t="shared" si="6"/>
        <v>no data</v>
      </c>
      <c r="AG36" s="35">
        <f t="shared" si="7"/>
        <v>150.04166666666666</v>
      </c>
      <c r="AH36" s="34" t="str">
        <f t="shared" si="8"/>
        <v>no data</v>
      </c>
      <c r="AI36" s="36">
        <f t="shared" si="9"/>
        <v>1</v>
      </c>
      <c r="AJ36" s="37" t="str">
        <f t="shared" si="10"/>
        <v>no data</v>
      </c>
      <c r="AK36" s="215">
        <v>0</v>
      </c>
      <c r="AL36" s="221">
        <v>0</v>
      </c>
      <c r="AM36" s="38">
        <f t="shared" si="12"/>
        <v>0</v>
      </c>
      <c r="AN36" s="215">
        <v>0</v>
      </c>
      <c r="AO36" s="212">
        <v>0</v>
      </c>
      <c r="AP36" s="39">
        <f t="shared" si="13"/>
        <v>0</v>
      </c>
      <c r="AQ36" s="199" t="str">
        <f t="shared" si="14"/>
        <v>no data</v>
      </c>
      <c r="AR36" s="196">
        <f t="shared" si="15"/>
        <v>151.58333333333334</v>
      </c>
      <c r="AS36" s="13"/>
      <c r="AT36" s="27">
        <v>0</v>
      </c>
      <c r="AU36" s="40">
        <v>0</v>
      </c>
      <c r="AV36" s="40">
        <v>0</v>
      </c>
      <c r="AW36" s="27">
        <v>0</v>
      </c>
      <c r="AX36" s="40">
        <v>0</v>
      </c>
      <c r="AY36" s="27">
        <v>0</v>
      </c>
      <c r="AZ36" s="27">
        <v>6</v>
      </c>
      <c r="BA36" s="4"/>
      <c r="BB36" s="41">
        <v>0</v>
      </c>
      <c r="BC36" s="41">
        <v>0</v>
      </c>
      <c r="BD36" s="41">
        <v>0</v>
      </c>
      <c r="BE36" s="41">
        <v>0</v>
      </c>
      <c r="BF36" s="41" t="str">
        <f t="shared" si="16"/>
        <v>no data</v>
      </c>
      <c r="BG36" s="77">
        <v>0</v>
      </c>
      <c r="BH36" s="43">
        <v>0</v>
      </c>
      <c r="BI36" s="44">
        <v>0</v>
      </c>
      <c r="BJ36" s="45">
        <v>0</v>
      </c>
      <c r="BK36" s="46">
        <v>0</v>
      </c>
      <c r="BL36" s="45">
        <v>0</v>
      </c>
      <c r="BM36" s="45">
        <v>0</v>
      </c>
      <c r="BN36" s="47">
        <v>995</v>
      </c>
      <c r="BO36" s="45">
        <v>50.07</v>
      </c>
      <c r="BP36" s="48">
        <v>0</v>
      </c>
      <c r="BQ36" s="46">
        <v>0</v>
      </c>
      <c r="BR36" s="45">
        <v>0</v>
      </c>
      <c r="BS36" s="49"/>
      <c r="BT36" s="41">
        <v>0</v>
      </c>
      <c r="BU36" s="41">
        <v>0</v>
      </c>
      <c r="BV36" s="51"/>
      <c r="BW36" s="41">
        <v>0</v>
      </c>
      <c r="BX36" s="42">
        <v>0</v>
      </c>
      <c r="BY36" s="42">
        <v>0</v>
      </c>
      <c r="CA36" s="42">
        <v>0</v>
      </c>
      <c r="CB36" s="42">
        <v>0</v>
      </c>
      <c r="CD36" s="42">
        <v>0</v>
      </c>
      <c r="CE36" s="42">
        <v>0</v>
      </c>
      <c r="CF36" s="42">
        <v>0</v>
      </c>
      <c r="CG36" s="42">
        <v>0</v>
      </c>
    </row>
    <row r="37" spans="1:85">
      <c r="A37" s="424"/>
      <c r="B37" s="24">
        <v>43553</v>
      </c>
      <c r="C37" s="25">
        <v>81.599999999999994</v>
      </c>
      <c r="D37" s="26">
        <v>0.60699999999999998</v>
      </c>
      <c r="E37" s="38">
        <v>67.7</v>
      </c>
      <c r="F37" s="27">
        <v>98</v>
      </c>
      <c r="G37" s="27">
        <v>71</v>
      </c>
      <c r="H37" s="28">
        <v>0</v>
      </c>
      <c r="I37" s="28">
        <v>0</v>
      </c>
      <c r="J37" s="28">
        <v>0</v>
      </c>
      <c r="K37" s="28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3581</v>
      </c>
      <c r="S37" s="30">
        <v>3620</v>
      </c>
      <c r="T37" s="30">
        <v>3620</v>
      </c>
      <c r="U37" s="31">
        <v>0</v>
      </c>
      <c r="V37" s="31">
        <v>0</v>
      </c>
      <c r="W37" s="28">
        <v>43</v>
      </c>
      <c r="X37" s="28">
        <v>0</v>
      </c>
      <c r="Y37" s="28">
        <v>47</v>
      </c>
      <c r="Z37" s="28">
        <v>0</v>
      </c>
      <c r="AA37" s="28">
        <v>60</v>
      </c>
      <c r="AB37" s="27">
        <v>0</v>
      </c>
      <c r="AC37" s="32">
        <v>6</v>
      </c>
      <c r="AD37" s="33">
        <f t="shared" si="11"/>
        <v>-3620</v>
      </c>
      <c r="AE37" s="27">
        <v>0</v>
      </c>
      <c r="AF37" s="34" t="str">
        <f t="shared" si="6"/>
        <v>no data</v>
      </c>
      <c r="AG37" s="35">
        <f t="shared" si="7"/>
        <v>149.20833333333334</v>
      </c>
      <c r="AH37" s="34" t="str">
        <f t="shared" si="8"/>
        <v>no data</v>
      </c>
      <c r="AI37" s="36">
        <f t="shared" si="9"/>
        <v>1</v>
      </c>
      <c r="AJ37" s="37" t="str">
        <f t="shared" si="10"/>
        <v>no data</v>
      </c>
      <c r="AK37" s="44">
        <v>0</v>
      </c>
      <c r="AL37" s="38">
        <v>0</v>
      </c>
      <c r="AM37" s="38">
        <f t="shared" si="12"/>
        <v>0</v>
      </c>
      <c r="AN37" s="44">
        <v>0</v>
      </c>
      <c r="AO37" s="27">
        <v>0</v>
      </c>
      <c r="AP37" s="39">
        <f t="shared" si="13"/>
        <v>0</v>
      </c>
      <c r="AQ37" s="199" t="str">
        <f t="shared" si="14"/>
        <v>no data</v>
      </c>
      <c r="AR37" s="196">
        <f t="shared" si="15"/>
        <v>150.83333333333334</v>
      </c>
      <c r="AS37" s="13"/>
      <c r="AT37" s="27">
        <v>0</v>
      </c>
      <c r="AU37" s="40">
        <v>0</v>
      </c>
      <c r="AV37" s="40">
        <v>0</v>
      </c>
      <c r="AW37" s="27">
        <v>0</v>
      </c>
      <c r="AX37" s="40">
        <v>0</v>
      </c>
      <c r="AY37" s="27">
        <v>0</v>
      </c>
      <c r="AZ37" s="27">
        <v>6</v>
      </c>
      <c r="BA37" s="4"/>
      <c r="BB37" s="41">
        <v>0</v>
      </c>
      <c r="BC37" s="41">
        <v>0</v>
      </c>
      <c r="BD37" s="41">
        <v>0</v>
      </c>
      <c r="BE37" s="41">
        <v>0</v>
      </c>
      <c r="BF37" s="41" t="str">
        <f t="shared" si="16"/>
        <v>no data</v>
      </c>
      <c r="BG37" s="77">
        <f>BD37/24</f>
        <v>0</v>
      </c>
      <c r="BH37" s="43">
        <v>0</v>
      </c>
      <c r="BI37" s="44">
        <v>0</v>
      </c>
      <c r="BJ37" s="45">
        <v>0</v>
      </c>
      <c r="BK37" s="46">
        <v>0</v>
      </c>
      <c r="BL37" s="45">
        <v>0</v>
      </c>
      <c r="BM37" s="45">
        <v>0</v>
      </c>
      <c r="BN37" s="47">
        <v>992.7</v>
      </c>
      <c r="BO37" s="45">
        <v>50.1</v>
      </c>
      <c r="BP37" s="53">
        <v>0</v>
      </c>
      <c r="BQ37" s="45">
        <v>0</v>
      </c>
      <c r="BR37" s="45">
        <v>0</v>
      </c>
      <c r="BS37" s="49"/>
      <c r="BT37" s="41">
        <v>0</v>
      </c>
      <c r="BU37" s="41">
        <v>0</v>
      </c>
      <c r="BV37" s="51"/>
      <c r="BW37" s="41">
        <v>0</v>
      </c>
      <c r="BX37" s="42">
        <v>0</v>
      </c>
      <c r="BY37" s="42">
        <v>0</v>
      </c>
      <c r="CA37" s="42">
        <v>0</v>
      </c>
      <c r="CB37" s="42">
        <v>0.5</v>
      </c>
      <c r="CD37" s="42">
        <v>0</v>
      </c>
      <c r="CE37" s="42">
        <v>0</v>
      </c>
      <c r="CF37" s="42">
        <v>0</v>
      </c>
      <c r="CG37" s="42">
        <v>0</v>
      </c>
    </row>
    <row r="38" spans="1:85">
      <c r="A38" s="424"/>
      <c r="B38" s="24">
        <v>43554</v>
      </c>
      <c r="C38" s="25">
        <v>81.599999999999994</v>
      </c>
      <c r="D38" s="26">
        <v>0.51500000000000001</v>
      </c>
      <c r="E38" s="38">
        <v>63.8</v>
      </c>
      <c r="F38" s="27">
        <v>100</v>
      </c>
      <c r="G38" s="27">
        <v>71</v>
      </c>
      <c r="H38" s="28">
        <v>0</v>
      </c>
      <c r="I38" s="28">
        <v>0</v>
      </c>
      <c r="J38" s="28">
        <v>0</v>
      </c>
      <c r="K38" s="28">
        <v>0</v>
      </c>
      <c r="L38" s="29">
        <v>0</v>
      </c>
      <c r="M38" s="29">
        <v>0</v>
      </c>
      <c r="N38" s="29">
        <v>0</v>
      </c>
      <c r="O38" s="29">
        <v>0</v>
      </c>
      <c r="P38" s="29">
        <v>0</v>
      </c>
      <c r="Q38" s="29">
        <v>0</v>
      </c>
      <c r="R38" s="29">
        <v>3582</v>
      </c>
      <c r="S38" s="30">
        <v>3579</v>
      </c>
      <c r="T38" s="30">
        <v>3579</v>
      </c>
      <c r="U38" s="31">
        <v>0</v>
      </c>
      <c r="V38" s="31">
        <v>0</v>
      </c>
      <c r="W38" s="28">
        <v>43</v>
      </c>
      <c r="X38" s="28">
        <v>0</v>
      </c>
      <c r="Y38" s="28">
        <v>47</v>
      </c>
      <c r="Z38" s="28">
        <v>0</v>
      </c>
      <c r="AA38" s="28">
        <v>60</v>
      </c>
      <c r="AB38" s="27">
        <v>0</v>
      </c>
      <c r="AC38" s="32">
        <v>4</v>
      </c>
      <c r="AD38" s="33">
        <f t="shared" si="11"/>
        <v>-3579</v>
      </c>
      <c r="AE38" s="27">
        <v>0</v>
      </c>
      <c r="AF38" s="34" t="str">
        <f t="shared" si="6"/>
        <v>no data</v>
      </c>
      <c r="AG38" s="35">
        <f t="shared" si="7"/>
        <v>149.25</v>
      </c>
      <c r="AH38" s="34" t="str">
        <f t="shared" si="8"/>
        <v>no data</v>
      </c>
      <c r="AI38" s="36">
        <f t="shared" si="9"/>
        <v>1</v>
      </c>
      <c r="AJ38" s="37" t="str">
        <f t="shared" si="10"/>
        <v>no data</v>
      </c>
      <c r="AK38" s="44">
        <v>0</v>
      </c>
      <c r="AL38" s="38">
        <v>0</v>
      </c>
      <c r="AM38" s="38">
        <f t="shared" si="12"/>
        <v>0</v>
      </c>
      <c r="AN38" s="44">
        <v>0</v>
      </c>
      <c r="AO38" s="27">
        <v>0</v>
      </c>
      <c r="AP38" s="39">
        <f t="shared" si="13"/>
        <v>0</v>
      </c>
      <c r="AQ38" s="199" t="str">
        <f t="shared" si="14"/>
        <v>no data</v>
      </c>
      <c r="AR38" s="196">
        <f t="shared" si="15"/>
        <v>149.125</v>
      </c>
      <c r="AS38" s="13"/>
      <c r="AT38" s="27">
        <v>0</v>
      </c>
      <c r="AU38" s="40">
        <v>0</v>
      </c>
      <c r="AV38" s="40">
        <v>0</v>
      </c>
      <c r="AW38" s="27">
        <v>0</v>
      </c>
      <c r="AX38" s="40">
        <v>0</v>
      </c>
      <c r="AY38" s="27">
        <v>0</v>
      </c>
      <c r="AZ38" s="27">
        <v>4</v>
      </c>
      <c r="BA38" s="4"/>
      <c r="BB38" s="41">
        <v>0</v>
      </c>
      <c r="BC38" s="41">
        <v>0</v>
      </c>
      <c r="BD38" s="41">
        <v>0</v>
      </c>
      <c r="BE38" s="41">
        <v>0</v>
      </c>
      <c r="BF38" s="41" t="str">
        <f t="shared" si="16"/>
        <v>no data</v>
      </c>
      <c r="BG38" s="77">
        <f>BD38/24</f>
        <v>0</v>
      </c>
      <c r="BH38" s="43">
        <v>0</v>
      </c>
      <c r="BI38" s="44">
        <v>0</v>
      </c>
      <c r="BJ38" s="45">
        <v>0</v>
      </c>
      <c r="BK38" s="46">
        <v>0</v>
      </c>
      <c r="BL38" s="47">
        <v>0</v>
      </c>
      <c r="BM38" s="47">
        <v>0</v>
      </c>
      <c r="BN38" s="47">
        <v>993.3</v>
      </c>
      <c r="BO38" s="45">
        <v>50.05</v>
      </c>
      <c r="BP38" s="48">
        <v>0</v>
      </c>
      <c r="BQ38" s="42">
        <v>0</v>
      </c>
      <c r="BR38" s="42">
        <v>0</v>
      </c>
      <c r="BS38" s="49"/>
      <c r="BT38" s="41">
        <v>0</v>
      </c>
      <c r="BU38" s="41">
        <v>0</v>
      </c>
      <c r="BV38" s="51"/>
      <c r="BW38" s="41">
        <v>0</v>
      </c>
      <c r="BX38" s="42">
        <v>0</v>
      </c>
      <c r="BY38" s="42">
        <v>0</v>
      </c>
      <c r="CA38" s="42">
        <v>0</v>
      </c>
      <c r="CB38" s="42">
        <v>0</v>
      </c>
      <c r="CD38" s="42">
        <v>0</v>
      </c>
      <c r="CE38" s="42">
        <v>0</v>
      </c>
      <c r="CF38" s="42">
        <v>0</v>
      </c>
      <c r="CG38" s="42">
        <v>0</v>
      </c>
    </row>
    <row r="39" spans="1:85">
      <c r="A39" s="424"/>
      <c r="B39" s="24">
        <v>43555</v>
      </c>
      <c r="C39" s="25">
        <v>77.5</v>
      </c>
      <c r="D39" s="26">
        <v>0.443</v>
      </c>
      <c r="E39" s="38">
        <v>57.4</v>
      </c>
      <c r="F39" s="27">
        <v>93</v>
      </c>
      <c r="G39" s="27">
        <v>64</v>
      </c>
      <c r="H39" s="28">
        <v>0</v>
      </c>
      <c r="I39" s="28">
        <v>0</v>
      </c>
      <c r="J39" s="28">
        <v>0</v>
      </c>
      <c r="K39" s="28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3619</v>
      </c>
      <c r="S39" s="30">
        <v>3567</v>
      </c>
      <c r="T39" s="30">
        <v>3567</v>
      </c>
      <c r="U39" s="31">
        <v>0</v>
      </c>
      <c r="V39" s="31">
        <v>0</v>
      </c>
      <c r="W39" s="28">
        <v>43</v>
      </c>
      <c r="X39" s="28">
        <v>0</v>
      </c>
      <c r="Y39" s="28">
        <v>47</v>
      </c>
      <c r="Z39" s="28">
        <v>0</v>
      </c>
      <c r="AA39" s="28">
        <v>60</v>
      </c>
      <c r="AB39" s="27">
        <v>0</v>
      </c>
      <c r="AC39" s="32">
        <v>4</v>
      </c>
      <c r="AD39" s="33">
        <f t="shared" si="11"/>
        <v>-3567</v>
      </c>
      <c r="AE39" s="27">
        <v>0</v>
      </c>
      <c r="AF39" s="34" t="str">
        <f t="shared" si="6"/>
        <v>no data</v>
      </c>
      <c r="AG39" s="35">
        <f t="shared" si="7"/>
        <v>150.79166666666666</v>
      </c>
      <c r="AH39" s="34" t="str">
        <f t="shared" si="8"/>
        <v>no data</v>
      </c>
      <c r="AI39" s="36">
        <f t="shared" si="9"/>
        <v>1</v>
      </c>
      <c r="AJ39" s="37" t="str">
        <f t="shared" si="10"/>
        <v>no data</v>
      </c>
      <c r="AK39" s="44">
        <v>0</v>
      </c>
      <c r="AL39" s="38">
        <v>0</v>
      </c>
      <c r="AM39" s="38">
        <f t="shared" si="12"/>
        <v>0</v>
      </c>
      <c r="AN39" s="44">
        <v>0</v>
      </c>
      <c r="AO39" s="27">
        <v>0</v>
      </c>
      <c r="AP39" s="39">
        <f t="shared" si="13"/>
        <v>0</v>
      </c>
      <c r="AQ39" s="199" t="str">
        <f t="shared" si="14"/>
        <v>no data</v>
      </c>
      <c r="AR39" s="196">
        <f t="shared" si="15"/>
        <v>148.625</v>
      </c>
      <c r="AS39" s="13"/>
      <c r="AT39" s="27">
        <v>0</v>
      </c>
      <c r="AU39" s="40">
        <v>0</v>
      </c>
      <c r="AV39" s="40">
        <v>0</v>
      </c>
      <c r="AW39" s="27">
        <v>0</v>
      </c>
      <c r="AX39" s="40">
        <v>0</v>
      </c>
      <c r="AY39" s="27">
        <v>0</v>
      </c>
      <c r="AZ39" s="27">
        <v>4</v>
      </c>
      <c r="BA39" s="4"/>
      <c r="BB39" s="41">
        <v>0</v>
      </c>
      <c r="BC39" s="41">
        <v>0</v>
      </c>
      <c r="BD39" s="41">
        <v>0</v>
      </c>
      <c r="BE39" s="41">
        <v>0</v>
      </c>
      <c r="BF39" s="41" t="str">
        <f t="shared" si="16"/>
        <v>no data</v>
      </c>
      <c r="BG39" s="77">
        <f>BD39/24</f>
        <v>0</v>
      </c>
      <c r="BH39" s="43">
        <v>0</v>
      </c>
      <c r="BI39" s="44">
        <v>0</v>
      </c>
      <c r="BJ39" s="45">
        <v>0</v>
      </c>
      <c r="BK39" s="46">
        <v>0</v>
      </c>
      <c r="BL39" s="47">
        <v>0</v>
      </c>
      <c r="BM39" s="47">
        <v>0</v>
      </c>
      <c r="BN39" s="47">
        <v>994.8</v>
      </c>
      <c r="BO39" s="45">
        <v>50.05</v>
      </c>
      <c r="BP39" s="48">
        <v>0</v>
      </c>
      <c r="BQ39" s="42">
        <v>0</v>
      </c>
      <c r="BR39" s="42">
        <v>0</v>
      </c>
      <c r="BS39" s="49"/>
      <c r="BT39" s="41">
        <v>0</v>
      </c>
      <c r="BU39" s="41">
        <v>0</v>
      </c>
      <c r="BV39" s="51"/>
      <c r="BW39" s="41">
        <v>0</v>
      </c>
      <c r="BX39" s="41">
        <v>0</v>
      </c>
      <c r="BY39" s="41">
        <v>0</v>
      </c>
      <c r="CA39" s="41">
        <v>0</v>
      </c>
      <c r="CB39" s="41">
        <v>0</v>
      </c>
      <c r="CD39" s="41">
        <v>0</v>
      </c>
      <c r="CE39" s="41">
        <v>0</v>
      </c>
      <c r="CF39" s="41">
        <v>0</v>
      </c>
      <c r="CG39" s="41">
        <v>0</v>
      </c>
    </row>
    <row r="40" spans="1:85">
      <c r="A40" s="425"/>
      <c r="B40" s="24">
        <v>43556</v>
      </c>
      <c r="C40" s="25"/>
      <c r="D40" s="26"/>
      <c r="E40" s="38"/>
      <c r="F40" s="27"/>
      <c r="G40" s="27"/>
      <c r="H40" s="28"/>
      <c r="I40" s="28"/>
      <c r="J40" s="28"/>
      <c r="K40" s="28"/>
      <c r="L40" s="29"/>
      <c r="M40" s="29"/>
      <c r="N40" s="29"/>
      <c r="O40" s="29"/>
      <c r="P40" s="29"/>
      <c r="Q40" s="29"/>
      <c r="R40" s="29"/>
      <c r="S40" s="30"/>
      <c r="T40" s="30"/>
      <c r="U40" s="31"/>
      <c r="V40" s="31"/>
      <c r="W40" s="28"/>
      <c r="X40" s="28"/>
      <c r="Y40" s="28"/>
      <c r="Z40" s="28"/>
      <c r="AA40" s="28"/>
      <c r="AB40" s="27"/>
      <c r="AC40" s="32"/>
      <c r="AD40" s="33">
        <f t="shared" si="11"/>
        <v>0</v>
      </c>
      <c r="AE40" s="27"/>
      <c r="AF40" s="34" t="str">
        <f t="shared" si="6"/>
        <v>no data</v>
      </c>
      <c r="AG40" s="35" t="str">
        <f t="shared" si="7"/>
        <v>no data</v>
      </c>
      <c r="AH40" s="34" t="str">
        <f t="shared" si="8"/>
        <v>no data</v>
      </c>
      <c r="AI40" s="36" t="e">
        <f t="shared" si="9"/>
        <v>#DIV/0!</v>
      </c>
      <c r="AJ40" s="37" t="str">
        <f t="shared" si="10"/>
        <v>no data</v>
      </c>
      <c r="AK40" s="44"/>
      <c r="AL40" s="38"/>
      <c r="AM40" s="38">
        <f t="shared" si="12"/>
        <v>0</v>
      </c>
      <c r="AN40" s="44"/>
      <c r="AO40" s="27"/>
      <c r="AP40" s="39">
        <f t="shared" si="13"/>
        <v>0</v>
      </c>
      <c r="AQ40" s="199" t="str">
        <f t="shared" si="14"/>
        <v>no data</v>
      </c>
      <c r="AR40" s="196">
        <f t="shared" si="15"/>
        <v>0</v>
      </c>
      <c r="AS40" s="13"/>
      <c r="AT40" s="27"/>
      <c r="AU40" s="40"/>
      <c r="AV40" s="40"/>
      <c r="AW40" s="27"/>
      <c r="AX40" s="40"/>
      <c r="AY40" s="27"/>
      <c r="AZ40" s="27"/>
      <c r="BA40" s="4"/>
      <c r="BB40" s="41"/>
      <c r="BC40" s="41"/>
      <c r="BD40" s="41"/>
      <c r="BE40" s="41"/>
      <c r="BF40" s="41" t="str">
        <f t="shared" si="16"/>
        <v>no data</v>
      </c>
      <c r="BG40" s="77">
        <f>BD40/24</f>
        <v>0</v>
      </c>
      <c r="BH40" s="43"/>
      <c r="BI40" s="44"/>
      <c r="BJ40" s="45"/>
      <c r="BK40" s="46"/>
      <c r="BL40" s="47"/>
      <c r="BM40" s="47"/>
      <c r="BN40" s="47"/>
      <c r="BO40" s="45"/>
      <c r="BP40" s="48"/>
      <c r="BQ40" s="42"/>
      <c r="BR40" s="42"/>
      <c r="BS40" s="49"/>
      <c r="BT40" s="41"/>
      <c r="BU40" s="41"/>
      <c r="BV40" s="51"/>
      <c r="BW40" s="41">
        <f>BH40+BI40</f>
        <v>0</v>
      </c>
      <c r="BX40" s="78"/>
      <c r="BY40" s="78"/>
      <c r="CA40" s="78"/>
      <c r="CB40" s="78"/>
      <c r="CD40" s="78"/>
      <c r="CE40" s="78"/>
      <c r="CF40" s="78"/>
      <c r="CG40" s="78"/>
    </row>
    <row r="41" spans="1:85">
      <c r="A41" s="79"/>
      <c r="B41" s="80" t="s">
        <v>83</v>
      </c>
      <c r="C41" s="81">
        <f>AVERAGE(C9:C39)</f>
        <v>68.986774193548371</v>
      </c>
      <c r="D41" s="81">
        <f>AVERAGE(D9:D39)</f>
        <v>0.62419354838709684</v>
      </c>
      <c r="E41" s="81">
        <f>AVERAGE(E9:E39)</f>
        <v>57.648387096774194</v>
      </c>
      <c r="F41" s="81">
        <f>AVERAGE(F9:F39)</f>
        <v>82.928064516129027</v>
      </c>
      <c r="G41" s="81">
        <f>AVERAGE(G9:G39)</f>
        <v>59.251612903225805</v>
      </c>
      <c r="H41" s="81">
        <f>SUM(H9:H39)+(INT(SUM(I9:I39)/60))</f>
        <v>0</v>
      </c>
      <c r="I41" s="81">
        <f>SUM(I9:I39)-(INT(SUM(I9:I39)/60)*60)</f>
        <v>0</v>
      </c>
      <c r="J41" s="81">
        <f>SUM(J9:J39)+(INT(SUM(K9:K39)/60))</f>
        <v>0</v>
      </c>
      <c r="K41" s="81">
        <f t="shared" ref="K41:Q41" si="17">SUM(K9:K39)-(INT(SUM(K9:K39)/60)*60)</f>
        <v>0</v>
      </c>
      <c r="L41" s="81">
        <f t="shared" si="17"/>
        <v>48</v>
      </c>
      <c r="M41" s="81">
        <f t="shared" si="17"/>
        <v>45</v>
      </c>
      <c r="N41" s="81">
        <f t="shared" si="17"/>
        <v>48</v>
      </c>
      <c r="O41" s="81">
        <f t="shared" si="17"/>
        <v>45</v>
      </c>
      <c r="P41" s="81">
        <f t="shared" si="17"/>
        <v>0</v>
      </c>
      <c r="Q41" s="81">
        <f t="shared" si="17"/>
        <v>0</v>
      </c>
      <c r="R41" s="83">
        <f>SUM(R9:R39)</f>
        <v>113865</v>
      </c>
      <c r="S41" s="83">
        <f t="shared" ref="S41:AB41" si="18">SUM(S9:S39)</f>
        <v>31078</v>
      </c>
      <c r="T41" s="83">
        <f t="shared" si="18"/>
        <v>14404</v>
      </c>
      <c r="U41" s="83">
        <f t="shared" si="18"/>
        <v>0</v>
      </c>
      <c r="V41" s="83">
        <f t="shared" si="18"/>
        <v>0</v>
      </c>
      <c r="W41" s="85">
        <f>AVERAGE(W9:W39)</f>
        <v>43.806451612903224</v>
      </c>
      <c r="X41" s="85">
        <f t="shared" si="18"/>
        <v>12480</v>
      </c>
      <c r="Y41" s="85">
        <f>AVERAGE(Y9:Y39)</f>
        <v>47.806451612903224</v>
      </c>
      <c r="Z41" s="85">
        <f t="shared" si="18"/>
        <v>12480</v>
      </c>
      <c r="AA41" s="85">
        <f>AVERAGE(AA9:AA39)</f>
        <v>60</v>
      </c>
      <c r="AB41" s="85">
        <f t="shared" si="18"/>
        <v>12480</v>
      </c>
      <c r="AC41" s="86">
        <f>V41-U41+AZ41</f>
        <v>150</v>
      </c>
      <c r="AD41" s="87">
        <f>(SUM($AD$9:$AD$39))</f>
        <v>-14404</v>
      </c>
      <c r="AE41" s="87">
        <f>AVERAGE(AE9:AE39)</f>
        <v>0</v>
      </c>
      <c r="AF41" s="90" t="e">
        <f>AVERAGE(AF9:AF39)</f>
        <v>#DIV/0!</v>
      </c>
      <c r="AG41" s="90">
        <f>AVERAGE(AG9:AG39)</f>
        <v>153.04435483870969</v>
      </c>
      <c r="AH41" s="88">
        <f>U41/R41</f>
        <v>0</v>
      </c>
      <c r="AI41" s="88">
        <f>AVERAGE(AI9:AI39)</f>
        <v>0.72043010752688164</v>
      </c>
      <c r="AJ41" s="88" t="e">
        <f>AVERAGE(AJ9:AJ39)</f>
        <v>#DIV/0!</v>
      </c>
      <c r="AK41" s="89">
        <f>SUM(AK9:AK39)</f>
        <v>0</v>
      </c>
      <c r="AL41" s="89">
        <f>AVERAGE(AL9:AL39)</f>
        <v>0</v>
      </c>
      <c r="AM41" s="89">
        <f>SUM(AM9:AM39)</f>
        <v>0</v>
      </c>
      <c r="AN41" s="89">
        <f>SUM(AN9:AN39)</f>
        <v>0.53299999999999992</v>
      </c>
      <c r="AO41" s="87">
        <f>AVERAGE(AO9:AO39)</f>
        <v>64.193548387096769</v>
      </c>
      <c r="AP41" s="90">
        <f>SUM(AP9:AP39)</f>
        <v>530.5</v>
      </c>
      <c r="AQ41" s="91" t="e">
        <f>((AM41+AP41))/(U41*1000)*1000000</f>
        <v>#DIV/0!</v>
      </c>
      <c r="AR41" s="92"/>
      <c r="AS41" s="13"/>
      <c r="AT41" s="93">
        <f>SUM(AT9:AT39)</f>
        <v>0</v>
      </c>
      <c r="AU41" s="93">
        <f t="shared" ref="AU41:BD41" si="19">SUM(AU9:AU39)</f>
        <v>0</v>
      </c>
      <c r="AV41" s="93">
        <f t="shared" si="19"/>
        <v>0</v>
      </c>
      <c r="AW41" s="93">
        <f t="shared" si="19"/>
        <v>0</v>
      </c>
      <c r="AX41" s="93">
        <f t="shared" si="19"/>
        <v>0</v>
      </c>
      <c r="AY41" s="93">
        <f t="shared" si="19"/>
        <v>0</v>
      </c>
      <c r="AZ41" s="93">
        <f t="shared" si="19"/>
        <v>150</v>
      </c>
      <c r="BA41" s="4"/>
      <c r="BB41" s="93">
        <f t="shared" si="19"/>
        <v>0</v>
      </c>
      <c r="BC41" s="93">
        <f t="shared" si="19"/>
        <v>0</v>
      </c>
      <c r="BD41" s="93">
        <f t="shared" si="19"/>
        <v>0</v>
      </c>
      <c r="BE41" s="6">
        <f>(BC41-BB41)</f>
        <v>0</v>
      </c>
      <c r="BF41" s="95" t="e">
        <f t="shared" si="16"/>
        <v>#DIV/0!</v>
      </c>
      <c r="BG41" s="95">
        <f>SUM(BG12:BG40)</f>
        <v>0</v>
      </c>
      <c r="BH41" s="95">
        <f t="shared" ref="BH41:BM41" si="20">SUM(BH9:BH39)</f>
        <v>0</v>
      </c>
      <c r="BI41" s="95">
        <f t="shared" si="20"/>
        <v>0</v>
      </c>
      <c r="BJ41" s="95">
        <f t="shared" si="20"/>
        <v>0</v>
      </c>
      <c r="BK41" s="95">
        <f t="shared" si="20"/>
        <v>0.5</v>
      </c>
      <c r="BL41" s="95">
        <f t="shared" si="20"/>
        <v>0.6</v>
      </c>
      <c r="BM41" s="95">
        <f t="shared" si="20"/>
        <v>0</v>
      </c>
      <c r="BN41" s="96">
        <f>AVERAGE(BN9:BN39)</f>
        <v>997.41741935483867</v>
      </c>
      <c r="BO41" s="96">
        <f t="shared" ref="BO41:BU41" si="21">AVERAGE(BO9:BO39)</f>
        <v>50.058709677419344</v>
      </c>
      <c r="BP41" s="96">
        <f t="shared" si="21"/>
        <v>0</v>
      </c>
      <c r="BQ41" s="96">
        <f t="shared" si="21"/>
        <v>0</v>
      </c>
      <c r="BR41" s="96">
        <f t="shared" si="21"/>
        <v>0</v>
      </c>
      <c r="BS41" s="49"/>
      <c r="BT41" s="96">
        <f t="shared" si="21"/>
        <v>0</v>
      </c>
      <c r="BU41" s="96">
        <f t="shared" si="21"/>
        <v>0</v>
      </c>
      <c r="BV41" s="6"/>
      <c r="BW41" s="97">
        <f>(SUM(BW9:BW39))</f>
        <v>0</v>
      </c>
      <c r="BX41" s="97">
        <f>(SUM(BX9:BX39))</f>
        <v>0</v>
      </c>
      <c r="BY41" s="97">
        <f>(SUM(BY9:BY39))</f>
        <v>0</v>
      </c>
      <c r="CA41" s="97">
        <f>(SUM(CA9:CA39))</f>
        <v>0</v>
      </c>
      <c r="CB41" s="97">
        <f>(SUM(CB9:CB39))</f>
        <v>6.5</v>
      </c>
      <c r="CD41" s="97"/>
      <c r="CE41" s="97"/>
      <c r="CF41" s="97"/>
      <c r="CG41" s="97"/>
    </row>
    <row r="42" spans="1:85" ht="14.95" thickBot="1">
      <c r="A42" s="98"/>
      <c r="B42" s="99" t="s">
        <v>84</v>
      </c>
      <c r="C42" s="100" t="s">
        <v>85</v>
      </c>
      <c r="D42" s="101" t="s">
        <v>86</v>
      </c>
      <c r="E42" s="101"/>
      <c r="F42" s="102" t="s">
        <v>87</v>
      </c>
      <c r="G42" s="102" t="s">
        <v>88</v>
      </c>
      <c r="H42" s="102" t="s">
        <v>75</v>
      </c>
      <c r="I42" s="102" t="s">
        <v>76</v>
      </c>
      <c r="J42" s="102" t="s">
        <v>75</v>
      </c>
      <c r="K42" s="102" t="s">
        <v>76</v>
      </c>
      <c r="L42" s="102" t="s">
        <v>75</v>
      </c>
      <c r="M42" s="102" t="s">
        <v>76</v>
      </c>
      <c r="N42" s="102" t="s">
        <v>75</v>
      </c>
      <c r="O42" s="102" t="s">
        <v>76</v>
      </c>
      <c r="P42" s="103" t="s">
        <v>89</v>
      </c>
      <c r="Q42" s="103" t="s">
        <v>90</v>
      </c>
      <c r="R42" s="103" t="s">
        <v>91</v>
      </c>
      <c r="S42" s="103" t="s">
        <v>91</v>
      </c>
      <c r="T42" s="103" t="s">
        <v>91</v>
      </c>
      <c r="U42" s="103" t="s">
        <v>91</v>
      </c>
      <c r="V42" s="103" t="s">
        <v>91</v>
      </c>
      <c r="W42" s="103" t="s">
        <v>92</v>
      </c>
      <c r="X42" s="103" t="s">
        <v>93</v>
      </c>
      <c r="Y42" s="103" t="s">
        <v>94</v>
      </c>
      <c r="Z42" s="103" t="s">
        <v>93</v>
      </c>
      <c r="AA42" s="103" t="s">
        <v>94</v>
      </c>
      <c r="AB42" s="103" t="s">
        <v>93</v>
      </c>
      <c r="AC42" s="103" t="s">
        <v>95</v>
      </c>
      <c r="AD42" s="103" t="s">
        <v>96</v>
      </c>
      <c r="AE42" s="103" t="s">
        <v>97</v>
      </c>
      <c r="AF42" s="103" t="s">
        <v>98</v>
      </c>
      <c r="AG42" s="103" t="s">
        <v>99</v>
      </c>
      <c r="AH42" s="103" t="s">
        <v>99</v>
      </c>
      <c r="AI42" s="103"/>
      <c r="AJ42" s="103" t="s">
        <v>99</v>
      </c>
      <c r="AK42" s="103" t="s">
        <v>100</v>
      </c>
      <c r="AL42" s="103" t="s">
        <v>99</v>
      </c>
      <c r="AM42" s="103"/>
      <c r="AN42" s="103" t="s">
        <v>100</v>
      </c>
      <c r="AO42" s="103" t="s">
        <v>99</v>
      </c>
      <c r="AP42" s="104"/>
      <c r="AQ42" s="105" t="s">
        <v>99</v>
      </c>
      <c r="AR42" s="106"/>
      <c r="AS42" s="107"/>
      <c r="AZ42" s="108" t="s">
        <v>100</v>
      </c>
      <c r="BA42" s="4"/>
      <c r="BF42" s="109" t="str">
        <f t="shared" si="16"/>
        <v>Avg.</v>
      </c>
      <c r="BS42" s="4"/>
      <c r="BT42" s="5"/>
      <c r="BU42" s="5"/>
      <c r="BV42" s="6"/>
    </row>
    <row r="43" spans="1:85" ht="14.95" thickBot="1"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1"/>
      <c r="AQ43" s="112"/>
      <c r="AR43" s="112"/>
      <c r="AS43" s="4"/>
      <c r="BA43" s="113"/>
      <c r="BB43" s="114"/>
      <c r="BC43" s="114"/>
      <c r="BD43" s="114"/>
      <c r="BE43" s="6"/>
      <c r="BS43" s="4"/>
      <c r="BT43" s="5"/>
      <c r="BU43" s="5"/>
      <c r="BV43" s="6"/>
    </row>
    <row r="44" spans="1:85" ht="61.5" customHeight="1" thickBot="1">
      <c r="B44" s="115" t="s">
        <v>101</v>
      </c>
      <c r="C44" s="116" t="s">
        <v>102</v>
      </c>
      <c r="D44" s="116" t="s">
        <v>103</v>
      </c>
      <c r="E44" s="116" t="s">
        <v>129</v>
      </c>
      <c r="F44" s="418" t="s">
        <v>104</v>
      </c>
      <c r="G44" s="419"/>
      <c r="H44" s="418" t="s">
        <v>105</v>
      </c>
      <c r="I44" s="419"/>
      <c r="J44" s="418" t="s">
        <v>106</v>
      </c>
      <c r="K44" s="419"/>
      <c r="L44" s="418" t="s">
        <v>107</v>
      </c>
      <c r="M44" s="419"/>
      <c r="N44" s="418" t="s">
        <v>108</v>
      </c>
      <c r="O44" s="419"/>
      <c r="P44" s="418" t="s">
        <v>109</v>
      </c>
      <c r="Q44" s="419"/>
      <c r="R44" s="117" t="s">
        <v>110</v>
      </c>
      <c r="S44" s="118" t="s">
        <v>111</v>
      </c>
      <c r="T44" s="119" t="s">
        <v>112</v>
      </c>
      <c r="U44" s="116" t="s">
        <v>11</v>
      </c>
      <c r="V44" s="119" t="s">
        <v>12</v>
      </c>
      <c r="W44" s="116" t="s">
        <v>113</v>
      </c>
      <c r="X44" s="116" t="s">
        <v>14</v>
      </c>
      <c r="Y44" s="116" t="s">
        <v>114</v>
      </c>
      <c r="Z44" s="116" t="s">
        <v>16</v>
      </c>
      <c r="AA44" s="116" t="s">
        <v>18</v>
      </c>
      <c r="AB44" s="116" t="s">
        <v>17</v>
      </c>
      <c r="AC44" s="118" t="s">
        <v>19</v>
      </c>
      <c r="AD44" s="120" t="s">
        <v>20</v>
      </c>
      <c r="AE44" s="121" t="s">
        <v>21</v>
      </c>
      <c r="AF44" s="121" t="s">
        <v>22</v>
      </c>
      <c r="AG44" s="121" t="s">
        <v>115</v>
      </c>
      <c r="AH44" s="122" t="s">
        <v>116</v>
      </c>
      <c r="AI44" s="122" t="s">
        <v>25</v>
      </c>
      <c r="AJ44" s="123" t="s">
        <v>26</v>
      </c>
      <c r="AK44" s="119" t="s">
        <v>117</v>
      </c>
      <c r="AL44" s="124" t="s">
        <v>28</v>
      </c>
      <c r="AM44" s="124" t="s">
        <v>29</v>
      </c>
      <c r="AN44" s="119" t="s">
        <v>118</v>
      </c>
      <c r="AO44" s="124" t="s">
        <v>119</v>
      </c>
      <c r="AP44" s="124" t="s">
        <v>32</v>
      </c>
      <c r="AQ44" s="123" t="s">
        <v>120</v>
      </c>
      <c r="AR44" s="125"/>
      <c r="AS44" s="125"/>
      <c r="BA44" s="113"/>
      <c r="BB44" s="114"/>
      <c r="BC44" s="114"/>
      <c r="BD44" s="114"/>
      <c r="BE44" s="126">
        <f>AVERAGE(BE28:BE31)</f>
        <v>0</v>
      </c>
      <c r="BS44" s="4"/>
      <c r="BT44" s="5"/>
      <c r="BU44" s="5"/>
      <c r="BV44" s="6"/>
    </row>
    <row r="45" spans="1:85">
      <c r="B45" s="127" t="s">
        <v>136</v>
      </c>
      <c r="C45" s="128">
        <f>IF(C6=0,"no data",AVERAGE(C6:C12))</f>
        <v>58.822857142857139</v>
      </c>
      <c r="D45" s="129">
        <f>IF(D6=0,"no data",AVERAGE(D6:D12))</f>
        <v>0.71619999999999984</v>
      </c>
      <c r="E45" s="128">
        <f>IF(E6=0,"no data",AVERAGE(E6:E12))</f>
        <v>52.159999999999989</v>
      </c>
      <c r="F45" s="128">
        <f>IF(F6=0,"no data",AVERAGE(F6:F12))</f>
        <v>66.142857142857139</v>
      </c>
      <c r="G45" s="128">
        <f>IF(G6=0,"no data",AVERAGE(G6:G12))</f>
        <v>51.894285714285715</v>
      </c>
      <c r="H45" s="128">
        <f>SUM(H6:H12)+INT(SUM(I6:I12)/60)</f>
        <v>0</v>
      </c>
      <c r="I45" s="128">
        <f>SUM(I6:I12)-INT(SUM(I6:I12)/60)*60</f>
        <v>0</v>
      </c>
      <c r="J45" s="128">
        <f>SUM(J6:J12)+INT(SUM(K6:K12)/60)</f>
        <v>0</v>
      </c>
      <c r="K45" s="128">
        <f>SUM(K6:K12)-INT(SUM(K6:K12)/60)*60</f>
        <v>0</v>
      </c>
      <c r="L45" s="128">
        <f>SUM(L6:L12)+INT(SUM(M6:M12)/60)</f>
        <v>0</v>
      </c>
      <c r="M45" s="128">
        <f>SUM(M6:M12)-INT(SUM(M6:M12)/60)*60</f>
        <v>0</v>
      </c>
      <c r="N45" s="128">
        <f>SUM(N6:N12)+INT(SUM(O6:O12)/60)</f>
        <v>0</v>
      </c>
      <c r="O45" s="128">
        <f>SUM(O6:O12)-INT(SUM(O6:O12)/60)*60</f>
        <v>0</v>
      </c>
      <c r="P45" s="128">
        <f>SUM(P6:P12)+INT(SUM(Q6:Q12)/60)</f>
        <v>0</v>
      </c>
      <c r="Q45" s="128">
        <f>SUM(Q6:Q12)-INT(SUM(Q6:Q12)/60)*60</f>
        <v>0</v>
      </c>
      <c r="R45" s="130">
        <f t="shared" ref="R45:W45" si="22">IF(R6=0,"no data", AVERAGE(R6:R12))</f>
        <v>3718.4285714285716</v>
      </c>
      <c r="S45" s="130" t="str">
        <f t="shared" si="22"/>
        <v>no data</v>
      </c>
      <c r="T45" s="130" t="str">
        <f t="shared" si="22"/>
        <v>no data</v>
      </c>
      <c r="U45" s="130" t="str">
        <f t="shared" si="22"/>
        <v>no data</v>
      </c>
      <c r="V45" s="130" t="str">
        <f t="shared" si="22"/>
        <v>no data</v>
      </c>
      <c r="W45" s="131">
        <f t="shared" si="22"/>
        <v>44</v>
      </c>
      <c r="X45" s="132" t="str">
        <f>IF(AND(X6=0,X7=0,X8=0,X9=0,X10=0,X11= 0,X12=0),"No outage",SUM(X6:X12))</f>
        <v>No outage</v>
      </c>
      <c r="Y45" s="132">
        <f>IF(Y6=0,"no data", AVERAGE(Y6:Y12))</f>
        <v>48</v>
      </c>
      <c r="Z45" s="132" t="str">
        <f>IF(AND(Z6=0,Z7=0,Z8=0,Z9=0,Z10=0,Z11= 0,Z12=0),"No outage",SUM(Z6:Z12))</f>
        <v>No outage</v>
      </c>
      <c r="AA45" s="132">
        <f>IF(AND(AA6=0,AA7=0,AA8=0,AA9=0,AA10=0, AA11=0,AA12=0),"No outage",SUM(AA6:AA12))</f>
        <v>420</v>
      </c>
      <c r="AB45" s="132" t="str">
        <f>IF(Z6=0,"no data", AVERAGE(AB6:AB12))</f>
        <v>no data</v>
      </c>
      <c r="AC45" s="128" t="str">
        <f>IF(Z6=0,"no data", SUM(AC6:AC12))</f>
        <v>no data</v>
      </c>
      <c r="AD45" s="128" t="str">
        <f>IF(AD6=0,"no data", SUM(AD6:AD12))</f>
        <v>no data</v>
      </c>
      <c r="AE45" s="131" t="str">
        <f t="shared" ref="AE45:AJ45" si="23">IF(AE6=0,"no data", AVERAGE(AE6:AE12))</f>
        <v>no data</v>
      </c>
      <c r="AF45" s="133" t="str">
        <f t="shared" si="23"/>
        <v>no data</v>
      </c>
      <c r="AG45" s="132">
        <f t="shared" si="23"/>
        <v>154.93452380952382</v>
      </c>
      <c r="AH45" s="133" t="str">
        <f>IF(AH6=0,"no data", AVERAGE(AH6:AH12))</f>
        <v>no data</v>
      </c>
      <c r="AI45" s="133">
        <f t="shared" si="23"/>
        <v>1</v>
      </c>
      <c r="AJ45" s="133" t="str">
        <f t="shared" si="23"/>
        <v>no data</v>
      </c>
      <c r="AK45" s="132" t="str">
        <f>IF(AK6=0,"no data", SUM(AK6:AK12))</f>
        <v>no data</v>
      </c>
      <c r="AL45" s="132" t="str">
        <f>IF(AL6=0,"no data", AVERAGE(AL6:AL12))</f>
        <v>no data</v>
      </c>
      <c r="AM45" s="132" t="e">
        <f>AK45*AL45</f>
        <v>#VALUE!</v>
      </c>
      <c r="AN45" s="132" t="str">
        <f>IF(AN6=0,"no data", SUM(AN6:AN12))</f>
        <v>no data</v>
      </c>
      <c r="AO45" s="132" t="str">
        <f>IF(AO6=0,"no data", AVERAGE(AO6:AO12))</f>
        <v>no data</v>
      </c>
      <c r="AP45" s="132" t="e">
        <f>AN45*AO45</f>
        <v>#VALUE!</v>
      </c>
      <c r="AQ45" s="134" t="e">
        <f>IF(AQ6=0,"no data", AVERAGE(AQ6:AQ12))</f>
        <v>#DIV/0!</v>
      </c>
      <c r="AR45" s="135"/>
      <c r="AS45" s="136"/>
      <c r="BA45" s="113"/>
      <c r="BB45" s="114"/>
      <c r="BC45" s="114"/>
      <c r="BD45" s="114"/>
      <c r="BS45" s="4"/>
      <c r="BT45" s="5"/>
      <c r="BU45" s="5"/>
      <c r="BV45" s="6"/>
    </row>
    <row r="46" spans="1:85">
      <c r="B46" s="127" t="s">
        <v>137</v>
      </c>
      <c r="C46" s="137">
        <f>IF(C13=0,"no data", AVERAGE(C13:C19))</f>
        <v>64.888571428571439</v>
      </c>
      <c r="D46" s="138">
        <f>IF(D13=0,"no data", AVERAGE(D13:D19))</f>
        <v>0.62911428571428574</v>
      </c>
      <c r="E46" s="128">
        <f>IF(E7=0,"no data",AVERAGE(E7:E13))</f>
        <v>52.631428571428565</v>
      </c>
      <c r="F46" s="137">
        <f>IF(F13=0,"no data", AVERAGE(F13:F19))</f>
        <v>80.571428571428569</v>
      </c>
      <c r="G46" s="137">
        <f>IF(G13=0,"no data", AVERAGE(G13:G19))</f>
        <v>55.142857142857146</v>
      </c>
      <c r="H46" s="137">
        <f>SUM(H13:H19)+INT(SUM(I13:I19)/60)</f>
        <v>0</v>
      </c>
      <c r="I46" s="137">
        <f>SUM(I13:I19)-INT(SUM(J13:J19)/60)</f>
        <v>0</v>
      </c>
      <c r="J46" s="137">
        <f>SUM(J13:J19)+INT(SUM(K13:K19)/60)</f>
        <v>0</v>
      </c>
      <c r="K46" s="137">
        <f>SUM(K13:K19)-INT(SUM(L13:L19)/60)*60</f>
        <v>0</v>
      </c>
      <c r="L46" s="137">
        <f>SUM(L13:L19)+INT(SUM(M13:M19)/60)</f>
        <v>0</v>
      </c>
      <c r="M46" s="137">
        <f>SUM(M13:M19)-INT(SUM(N13:N19)/60)*60</f>
        <v>0</v>
      </c>
      <c r="N46" s="137">
        <f>SUM(N13:N19)+INT(SUM(O13:O19)/60)</f>
        <v>0</v>
      </c>
      <c r="O46" s="137">
        <f>SUM(O13:O19)-INT(SUM(P13:P19)/60)*60</f>
        <v>0</v>
      </c>
      <c r="P46" s="137">
        <f>SUM(P13:P19)+INT(SUM(Q13:Q19)/60)</f>
        <v>0</v>
      </c>
      <c r="Q46" s="137">
        <f>SUM(Q7:Q13)-INT(SUM(Q13:Q19)/60)*60</f>
        <v>0</v>
      </c>
      <c r="R46" s="139">
        <f>IF(R13=0,"no data", AVERAGE(R13:R19))</f>
        <v>3697.4285714285716</v>
      </c>
      <c r="S46" s="139" t="str">
        <f>IF(S13=0,"no data", AVERAGE(S13:S19))</f>
        <v>no data</v>
      </c>
      <c r="T46" s="139" t="str">
        <f>IF(T13=0,"no data", AVERAGE(T13:T19))</f>
        <v>no data</v>
      </c>
      <c r="U46" s="139" t="str">
        <f>IF(U13=0,"no data", SUM(U13:U19))</f>
        <v>no data</v>
      </c>
      <c r="V46" s="139" t="str">
        <f>IF(V13=0,"no data", SUM(V13:V19))</f>
        <v>no data</v>
      </c>
      <c r="W46" s="139">
        <f>IF(W13=0,"no data", AVERAGE(W13:W19))</f>
        <v>44</v>
      </c>
      <c r="X46" s="140" t="str">
        <f>IF(AND(X13=0,X14=0,X15=0,X16=0,X17=0,X18=0,X19=0),"No outage",SUM(X13:X19))</f>
        <v>No outage</v>
      </c>
      <c r="Y46" s="140">
        <f>IF(AND(Y13=0,Y14=0,Y15=0,Y16=0,Y17=0,Y18=0,Y19=0),"No outage",SUM(Y13:Y19))</f>
        <v>336</v>
      </c>
      <c r="Z46" s="139" t="str">
        <f>IF(Z13=0,"no data", AVERAGE(Z13:Z19))</f>
        <v>no data</v>
      </c>
      <c r="AA46" s="140">
        <f>IF(AND(AA13=0,AA14=0,AA15=0,AA16=0,AA17=0,AA18=0,AA19=0),"No outage",SUM(AA13:AA19))</f>
        <v>420</v>
      </c>
      <c r="AB46" s="139" t="str">
        <f>IF(AB13=0,"no data", AVERAGE(AB13:AB19))</f>
        <v>no data</v>
      </c>
      <c r="AC46" s="139">
        <f>IF(AC13=0,"no data", SUM(AC13:AC19))</f>
        <v>30</v>
      </c>
      <c r="AD46" s="139" t="str">
        <f>IF(AD13=0,"no data", SUM(AD13:AD19))</f>
        <v>no data</v>
      </c>
      <c r="AE46" s="139" t="str">
        <f t="shared" ref="AE46:AJ46" si="24">IF(AE13=0,"no data", AVERAGE(AE13:AE19))</f>
        <v>no data</v>
      </c>
      <c r="AF46" s="141" t="e">
        <f t="shared" si="24"/>
        <v>#DIV/0!</v>
      </c>
      <c r="AG46" s="139">
        <f t="shared" si="24"/>
        <v>154.0595238095238</v>
      </c>
      <c r="AH46" s="141" t="e">
        <f t="shared" si="24"/>
        <v>#DIV/0!</v>
      </c>
      <c r="AI46" s="141">
        <f t="shared" si="24"/>
        <v>1</v>
      </c>
      <c r="AJ46" s="141" t="e">
        <f t="shared" si="24"/>
        <v>#DIV/0!</v>
      </c>
      <c r="AK46" s="142" t="str">
        <f>IF(AK13=0,"no data",SUM(AK13:AK19))</f>
        <v>no data</v>
      </c>
      <c r="AL46" s="143" t="str">
        <f>IF(AL13=0,"no data", AVERAGE(AL13:AL19))</f>
        <v>no data</v>
      </c>
      <c r="AM46" s="140" t="e">
        <f>AK46*AL46</f>
        <v>#VALUE!</v>
      </c>
      <c r="AN46" s="140" t="str">
        <f>IF(AN13=0,"no data", SUM(AN13:AN19))</f>
        <v>no data</v>
      </c>
      <c r="AO46" s="142" t="str">
        <f>IF(AO13=0,"no data",AVERAGE(AO13:AO19))</f>
        <v>no data</v>
      </c>
      <c r="AP46" s="140" t="e">
        <f>AN46*AO46</f>
        <v>#VALUE!</v>
      </c>
      <c r="AQ46" s="144" t="e">
        <f>IF(AQ13=0,"no data", AVERAGE(AQ13:AQ19))</f>
        <v>#DIV/0!</v>
      </c>
      <c r="AR46" s="135"/>
      <c r="AS46" s="136"/>
      <c r="AX46">
        <f>3413/12465</f>
        <v>0.27380665864420378</v>
      </c>
      <c r="BA46" s="113"/>
      <c r="BC46" s="114"/>
      <c r="BS46" s="4"/>
      <c r="BT46" s="5"/>
      <c r="BU46" s="5"/>
      <c r="BV46" s="6"/>
    </row>
    <row r="47" spans="1:85">
      <c r="A47" s="145"/>
      <c r="B47" s="127" t="s">
        <v>138</v>
      </c>
      <c r="C47" s="140">
        <f>IF(C20=0,"no data", AVERAGE(C20:C26))</f>
        <v>67.188571428571436</v>
      </c>
      <c r="D47" s="138">
        <f>IF(D20=0,"no data", AVERAGE(D20:D26))</f>
        <v>0.62234285714285709</v>
      </c>
      <c r="E47" s="128">
        <f>IF(E20=0,"no data",AVERAGE(E20:E26))</f>
        <v>56.26</v>
      </c>
      <c r="F47" s="140">
        <f>IF(F20=0,"no data", AVERAGE(F20:F26))</f>
        <v>81.285714285714292</v>
      </c>
      <c r="G47" s="140">
        <f>IF(G20=0,"no data", AVERAGE(G20:G26))</f>
        <v>57.142857142857146</v>
      </c>
      <c r="H47" s="137">
        <f>SUM(H20:H26)+INT(SUM(I20:I26)/60)</f>
        <v>0</v>
      </c>
      <c r="I47" s="137">
        <f>SUM(I20:I26)-INT(SUM(I26:I26)/60)*60</f>
        <v>0</v>
      </c>
      <c r="J47" s="137">
        <f>SUM(J20:J26)+INT(SUM(K20:K26)/60)</f>
        <v>0</v>
      </c>
      <c r="K47" s="137">
        <f>SUM(K20:K26)-INT(SUM(K20:K26)/60)*60</f>
        <v>0</v>
      </c>
      <c r="L47" s="137">
        <f>SUM(L20:L26)+INT(SUM(M20:M26)/60)</f>
        <v>100</v>
      </c>
      <c r="M47" s="137">
        <f>SUM(M20:M26)-INT(SUM(M20:M26)/60)*60</f>
        <v>45</v>
      </c>
      <c r="N47" s="137">
        <f>SUM(N20:N26)+INT(SUM(O20:O26)/60)</f>
        <v>100</v>
      </c>
      <c r="O47" s="137">
        <f>SUM(O20:O26)-INT(SUM(O20:O26)/60)*60</f>
        <v>45</v>
      </c>
      <c r="P47" s="137">
        <f>SUM(P20:P26)+INT(SUM(Q20:Q26)/60)</f>
        <v>0</v>
      </c>
      <c r="Q47" s="137">
        <f>SUM(Q20:Q26)-INT(SUM(Q20:Q26)/60)*60</f>
        <v>0</v>
      </c>
      <c r="R47" s="139">
        <f>IF(R20=0,"no data", AVERAGE(R20:R26))</f>
        <v>3688.1428571428573</v>
      </c>
      <c r="S47" s="139" t="str">
        <f>IF(S20=0,"no data", AVERAGE(S20:S26))</f>
        <v>no data</v>
      </c>
      <c r="T47" s="139" t="str">
        <f>IF(T20=0,"no data", AVERAGE(T20:T26))</f>
        <v>no data</v>
      </c>
      <c r="U47" s="146" t="str">
        <f>IF(U20=0,"no data", SUM(U20:U26))</f>
        <v>no data</v>
      </c>
      <c r="V47" s="146" t="str">
        <f>IF(V20=0,"no data", SUM(V20:V26))</f>
        <v>no data</v>
      </c>
      <c r="W47" s="146">
        <f>IF(W20=0,"no data", AVERAGE(W20:W26))</f>
        <v>44</v>
      </c>
      <c r="X47" s="140" t="str">
        <f>IF(AND(X20=0,X21=0,X22=0,X23=0,X24=0,X25=0,X26=0),"No outage",SUM(X20:X26))</f>
        <v>No outage</v>
      </c>
      <c r="Y47" s="140">
        <f>IF(AND(Y20=0,Y21=0,Y22=0,Y23=0,Y24=0,Y25=0,Y26=0),"No outage",SUM(Y20:Y26))</f>
        <v>336</v>
      </c>
      <c r="Z47" s="146" t="str">
        <f>IF(Z20=0,"no data", AVERAGE(Z20:Z26))</f>
        <v>no data</v>
      </c>
      <c r="AA47" s="140">
        <f>IF(AND(AA20=0,AA21=0,AA22=0,AA23=0,AA24=0,AA25=0,AA26=0),"No outage",SUM(AA20:AA26))</f>
        <v>420</v>
      </c>
      <c r="AB47" s="140" t="str">
        <f>IF(AB20=0,"no data", AVERAGE(AB20:AB26))</f>
        <v>no data</v>
      </c>
      <c r="AC47" s="140">
        <f>IF(AC20=0,"no data", SUM(AC20:AC26))</f>
        <v>42</v>
      </c>
      <c r="AD47" s="146" t="str">
        <f>IF(AD20=0,"no data", SUM(AD20:AD26))</f>
        <v>no data</v>
      </c>
      <c r="AE47" s="140" t="str">
        <f t="shared" ref="AE47:AJ47" si="25">IF(AE20=0,"no data", AVERAGE(AE20:AE26))</f>
        <v>no data</v>
      </c>
      <c r="AF47" s="141" t="e">
        <f t="shared" si="25"/>
        <v>#DIV/0!</v>
      </c>
      <c r="AG47" s="140">
        <f t="shared" si="25"/>
        <v>153.67261904761904</v>
      </c>
      <c r="AH47" s="141" t="e">
        <f t="shared" si="25"/>
        <v>#DIV/0!</v>
      </c>
      <c r="AI47" s="141">
        <f t="shared" si="25"/>
        <v>1</v>
      </c>
      <c r="AJ47" s="141" t="e">
        <f t="shared" si="25"/>
        <v>#DIV/0!</v>
      </c>
      <c r="AK47" s="140" t="str">
        <f>IF(AK20=0,"no data", SUM(AK20:AK26))</f>
        <v>no data</v>
      </c>
      <c r="AL47" s="140" t="str">
        <f>IF(AL20=0,"no data", AVERAGE(AL20:AL26))</f>
        <v>no data</v>
      </c>
      <c r="AM47" s="140" t="e">
        <f>AK47*AL47</f>
        <v>#VALUE!</v>
      </c>
      <c r="AN47" s="140" t="str">
        <f>IF(AN20=0,"no data", SUM(AN20:AN25))</f>
        <v>no data</v>
      </c>
      <c r="AO47" s="140" t="str">
        <f>IF(AO20=0,"no data", AVERAGE(AO20:AO25))</f>
        <v>no data</v>
      </c>
      <c r="AP47" s="140" t="e">
        <f>AN47*AO47</f>
        <v>#VALUE!</v>
      </c>
      <c r="AQ47" s="144" t="e">
        <f>IF(AQ20=0,"no data", AVERAGE(AQ20:AQ26))</f>
        <v>#DIV/0!</v>
      </c>
      <c r="AR47" s="135"/>
      <c r="AS47" s="136"/>
      <c r="AT47" s="145"/>
      <c r="AU47" s="145"/>
      <c r="AV47" s="145"/>
      <c r="AW47" s="145"/>
      <c r="AX47" s="145">
        <f>3413/12796</f>
        <v>0.26672397624257582</v>
      </c>
      <c r="AY47" s="145"/>
      <c r="AZ47" s="145"/>
      <c r="BA47" s="113"/>
      <c r="BB47" s="145"/>
      <c r="BC47" s="114"/>
      <c r="BD47" s="145"/>
      <c r="BE47" s="145"/>
      <c r="BF47" s="145"/>
      <c r="BG47" s="145"/>
      <c r="BS47" s="4"/>
      <c r="BT47" s="5"/>
      <c r="BU47" s="5"/>
      <c r="BV47" s="6"/>
    </row>
    <row r="48" spans="1:85">
      <c r="B48" s="127" t="s">
        <v>139</v>
      </c>
      <c r="C48" s="140">
        <f>IF(C21=0,"no data", AVERAGE(C27:C33))</f>
        <v>71.507142857142853</v>
      </c>
      <c r="D48" s="138">
        <f>IF(D21=0,"no data", AVERAGE(D27:D33))</f>
        <v>0.62248571428571431</v>
      </c>
      <c r="E48" s="128">
        <f>IF(E20=0,"no data",AVERAGE(E20:E26))</f>
        <v>56.26</v>
      </c>
      <c r="F48" s="140">
        <f>IF(F21=0,"no data", AVERAGE(F27:F33))</f>
        <v>87.824285714285708</v>
      </c>
      <c r="G48" s="140">
        <f>IF(G21=0,"no data", AVERAGE(G27:G33))</f>
        <v>62.4</v>
      </c>
      <c r="H48" s="137">
        <f>SUM(H27:H33)+INT(SUM(I27:I33)/60)</f>
        <v>0</v>
      </c>
      <c r="I48" s="137">
        <f>SUM(I27:I33)-INT(SUM(I27:I33)/60)*60</f>
        <v>0</v>
      </c>
      <c r="J48" s="137">
        <f>SUM(J27:J33)+INT(SUM(K27:K33)/60)</f>
        <v>0</v>
      </c>
      <c r="K48" s="137">
        <f>SUM(K27:K33)-INT(SUM(K27:K33)/60)*60</f>
        <v>0</v>
      </c>
      <c r="L48" s="137">
        <f>SUM(L27:L33)+INT(SUM(M27:M33)/60)</f>
        <v>8</v>
      </c>
      <c r="M48" s="137">
        <f>SUM(M27:M33)-INT(SUM(M27:M33)/60)*60</f>
        <v>0</v>
      </c>
      <c r="N48" s="137">
        <f>SUM(N27:N33)+INT(SUM(O27:O33)/60)</f>
        <v>8</v>
      </c>
      <c r="O48" s="137">
        <f>SUM(O27:O33)-INT(SUM(O27:O33)/60)*60</f>
        <v>0</v>
      </c>
      <c r="P48" s="137">
        <f>SUM(P27:P33)+INT(SUM(Q27:Q33)/60)</f>
        <v>0</v>
      </c>
      <c r="Q48" s="137">
        <f>SUM(Q27:Q33)-INT(SUM(Q27:Q33)/60)*60</f>
        <v>0</v>
      </c>
      <c r="R48" s="139">
        <f>IF(R27=0,"no data", AVERAGE(R27:R33))</f>
        <v>3669</v>
      </c>
      <c r="S48" s="139">
        <f>IF(S27=0,"no data", AVERAGE(S27:S33))</f>
        <v>177.14285714285714</v>
      </c>
      <c r="T48" s="139" t="str">
        <f>IF(T27=0,"no data", AVERAGE(T27:T33))</f>
        <v>no data</v>
      </c>
      <c r="U48" s="139" t="str">
        <f>IF(U27=0,"no data", SUM(U27:U33))</f>
        <v>no data</v>
      </c>
      <c r="V48" s="139" t="str">
        <f>IF(V27=0,"no data", SUM(V27:V33))</f>
        <v>no data</v>
      </c>
      <c r="W48" s="146">
        <f>IF(W27=0,"no data", AVERAGE(W27:W33))</f>
        <v>44</v>
      </c>
      <c r="X48" s="140">
        <f>IF(AND(X27=0,X28=0,X29=0,X30=0,X31=0,X32=0,X33=0),"No outage",SUM(X27:X33))</f>
        <v>9600</v>
      </c>
      <c r="Y48" s="140">
        <f>IF(AND(Y27=0,Y28=0,Y29=0,Y30=0,Y31=0,Y32=0,Y33=0),"No outage",SUM(Y27:Y33))</f>
        <v>336</v>
      </c>
      <c r="Z48" s="146">
        <f>IF(Z27=0,"no data", AVERAGE(Z27:Z33))</f>
        <v>1371.4285714285713</v>
      </c>
      <c r="AA48" s="140">
        <f>IF(AND(AA27=0,AA28=0,AA29=0,AA30=0,AA31=0,AA32=0,AA33=0),"No outage",SUM(AA27:AA33))</f>
        <v>420</v>
      </c>
      <c r="AB48" s="140">
        <f>IF(AB27=0,"no data", AVERAGE(AB27:AB33))</f>
        <v>1371.4285714285713</v>
      </c>
      <c r="AC48" s="139">
        <f>IF(AC27=0,"no data", SUM(AC27:AC33))</f>
        <v>27</v>
      </c>
      <c r="AD48" s="139" t="str">
        <f>IF(AD27=0,"no data", SUM(AD27:AD33))</f>
        <v>no data</v>
      </c>
      <c r="AE48" s="146" t="str">
        <f t="shared" ref="AE48:AJ48" si="26">IF(AE27=0,"no data", AVERAGE(AE27:AE33))</f>
        <v>no data</v>
      </c>
      <c r="AF48" s="138" t="e">
        <f t="shared" si="26"/>
        <v>#DIV/0!</v>
      </c>
      <c r="AG48" s="140">
        <f t="shared" si="26"/>
        <v>152.875</v>
      </c>
      <c r="AH48" s="138" t="e">
        <f t="shared" si="26"/>
        <v>#DIV/0!</v>
      </c>
      <c r="AI48" s="138">
        <f t="shared" si="26"/>
        <v>4.7619047619047616E-2</v>
      </c>
      <c r="AJ48" s="138" t="e">
        <f t="shared" si="26"/>
        <v>#DIV/0!</v>
      </c>
      <c r="AK48" s="139" t="str">
        <f>IF(AK27=0,"no data", SUM(AK27:AK33))</f>
        <v>no data</v>
      </c>
      <c r="AL48" s="140" t="str">
        <f>IF(AL27=0,"no data", AVERAGE(AL27:AL33))</f>
        <v>no data</v>
      </c>
      <c r="AM48" s="140" t="e">
        <f>AK48*AL48</f>
        <v>#VALUE!</v>
      </c>
      <c r="AN48" s="140" t="str">
        <f>IF(AN27=0,"no data", SUM(AN27:AN33))</f>
        <v>no data</v>
      </c>
      <c r="AO48" s="140" t="str">
        <f>IF(AO27=0,"no data", AVERAGE(AO27:AO33))</f>
        <v>no data</v>
      </c>
      <c r="AP48" s="140" t="e">
        <f>AN48*AO48</f>
        <v>#VALUE!</v>
      </c>
      <c r="AQ48" s="144" t="e">
        <f>IF(AQ27=0,"no data", AVERAGE(AQ27:AQ33))</f>
        <v>#DIV/0!</v>
      </c>
      <c r="AR48" s="135"/>
      <c r="AS48" s="136"/>
      <c r="BA48" s="113"/>
      <c r="BC48" s="114"/>
      <c r="BS48" s="4"/>
      <c r="BT48" s="5"/>
      <c r="BU48" s="5"/>
      <c r="BV48" s="6"/>
    </row>
    <row r="49" spans="2:74">
      <c r="B49" s="127" t="s">
        <v>140</v>
      </c>
      <c r="C49" s="140">
        <f>IF(C34=0,"no data", AVERAGE(C34:C40))</f>
        <v>79.38333333333334</v>
      </c>
      <c r="D49" s="140">
        <f>IF(D34=0,"no data", AVERAGE(D34:D40))</f>
        <v>0.54033333333333333</v>
      </c>
      <c r="E49" s="128">
        <f>IF(E34=0,"no data",AVERAGE(E34:E40))</f>
        <v>62.866666666666667</v>
      </c>
      <c r="F49" s="140">
        <f>IF(F34=0,"no data", AVERAGE(F34:F40))</f>
        <v>94.166666666666671</v>
      </c>
      <c r="G49" s="140">
        <f>IF(G34=0,"no data", AVERAGE(G34:G40))</f>
        <v>66</v>
      </c>
      <c r="H49" s="137">
        <f>SUM(H34:H40)+INT(SUM(I34:I40)/60)</f>
        <v>0</v>
      </c>
      <c r="I49" s="137">
        <f>SUM(I34:I40)-INT(SUM(I34:I40)/60)*60</f>
        <v>0</v>
      </c>
      <c r="J49" s="137">
        <f>SUM(J34:J40)+INT(SUM(K34:K40)/60)</f>
        <v>0</v>
      </c>
      <c r="K49" s="137">
        <f>SUM(K34:K40)-INT(SUM(K34:K40)/60)*60</f>
        <v>0</v>
      </c>
      <c r="L49" s="137">
        <f>SUM(L34:L40)+INT(SUM(M34:M40)/60)</f>
        <v>0</v>
      </c>
      <c r="M49" s="137">
        <f>SUM(M34:M40)-INT(SUM(M34:M40)/60)*60</f>
        <v>0</v>
      </c>
      <c r="N49" s="137">
        <f>SUM(N34:N40)+INT(SUM(O34:O40)/60)</f>
        <v>0</v>
      </c>
      <c r="O49" s="137">
        <f>SUM(O34:O40)-INT(SUM(O34:O40)/60)*60</f>
        <v>0</v>
      </c>
      <c r="P49" s="137">
        <f>SUM(P34:P40)+INT(SUM(Q34:Q40)/60)</f>
        <v>0</v>
      </c>
      <c r="Q49" s="137">
        <f>SUM(Q34:Q40)-INT(SUM(Q34:Q40)/60)*60</f>
        <v>0</v>
      </c>
      <c r="R49" s="139">
        <f>IF(R28=0,"no data", AVERAGE(R34:R40))</f>
        <v>3601.6666666666665</v>
      </c>
      <c r="S49" s="139" t="str">
        <f>IF(S34=0,"no data", AVERAGE(S34:S40))</f>
        <v>no data</v>
      </c>
      <c r="T49" s="139" t="str">
        <f>IF(T34=0,"no data", AVERAGE(T34:T40))</f>
        <v>no data</v>
      </c>
      <c r="U49" s="139" t="str">
        <f>IF(U34=0,"no data", SUM(U34:U40))</f>
        <v>no data</v>
      </c>
      <c r="V49" s="139" t="str">
        <f>IF(V34=0,"no data", SUM(V34:V40))</f>
        <v>no data</v>
      </c>
      <c r="W49" s="146">
        <f>IF(W34=0,"no data", AVERAGE(W34:W40))</f>
        <v>43</v>
      </c>
      <c r="X49" s="140" t="e">
        <f>IF(AND(X34=0,X35=0,X36=0,X37=0,X38=0,X39=0,#REF!=0),"No outage",SUM(X34:X40))</f>
        <v>#REF!</v>
      </c>
      <c r="Y49" s="140" t="e">
        <f>IF(AND(Y34=0,Y35=0,Y36=0,Y37=0,Y38=0,Y39=0,#REF!=0),"No outage",SUM(Y34:Y40))</f>
        <v>#REF!</v>
      </c>
      <c r="Z49" s="146">
        <f>IF(Z34=0,"no data", AVERAGE(Z34:Z40))</f>
        <v>480</v>
      </c>
      <c r="AA49" s="140" t="e">
        <f>IF(AND(AA34=0,AA35=0,AA36=0,AA37=0,AA38=0,AA39=0,#REF!=0),"No outage",SUM(AA34:AA40))</f>
        <v>#REF!</v>
      </c>
      <c r="AB49" s="140">
        <f>IF(AB34=0,"no data", AVERAGE(AB34:AB40))</f>
        <v>480</v>
      </c>
      <c r="AC49" s="139">
        <f>IF(AC34=0,"no data", SUM(AC34:AC40))</f>
        <v>30</v>
      </c>
      <c r="AD49" s="139" t="str">
        <f>IF(AD34=0,"no data", SUM(AD34:AD40))</f>
        <v>no data</v>
      </c>
      <c r="AE49" s="146" t="str">
        <f>IF(AE34=0,"no data", AVERAGE(AE34:AE40))</f>
        <v>no data</v>
      </c>
      <c r="AF49" s="138" t="e">
        <f>IF(AF34=0,"no data", AVERAGE(AF34:AF40))</f>
        <v>#DIV/0!</v>
      </c>
      <c r="AG49" s="140">
        <f>IF(AG34=0,"no data", AVERAGE(AG34:AG40))</f>
        <v>150.06944444444443</v>
      </c>
      <c r="AH49" s="138" t="e">
        <f>IF(AH34=0,"no data", AVERAGE(AH34:AH40))</f>
        <v>#DIV/0!</v>
      </c>
      <c r="AI49" s="138" t="str">
        <f>IF(AI28=0,"no data", AVERAGE(AI34:AI40))</f>
        <v>no data</v>
      </c>
      <c r="AJ49" s="138" t="e">
        <f>IF(AJ34=0,"no data", AVERAGE(AJ34:AJ40))</f>
        <v>#DIV/0!</v>
      </c>
      <c r="AK49" s="139" t="str">
        <f>IF(AK34=0,"no data", SUM(AK34:AK40))</f>
        <v>no data</v>
      </c>
      <c r="AL49" s="140" t="str">
        <f>IF(AL34=0,"no data", AVERAGE(AL34:AL40))</f>
        <v>no data</v>
      </c>
      <c r="AM49" s="140" t="e">
        <f>AK49*AL49</f>
        <v>#VALUE!</v>
      </c>
      <c r="AN49" s="140" t="str">
        <f>IF(AN34=0,"no data", SUM(AN34:AN40))</f>
        <v>no data</v>
      </c>
      <c r="AO49" s="140" t="str">
        <f>IF(AO34=0,"no data", AVERAGE(AO34:AO40))</f>
        <v>no data</v>
      </c>
      <c r="AP49" s="140" t="e">
        <f>AN49*AO49</f>
        <v>#VALUE!</v>
      </c>
      <c r="AQ49" s="140" t="e">
        <f>IF(AQ34=0,"no data", AVERAGE(AQ34:AQ40))</f>
        <v>#DIV/0!</v>
      </c>
      <c r="AR49" s="135"/>
      <c r="AS49" s="136"/>
      <c r="BA49" s="113"/>
      <c r="BC49" s="114"/>
      <c r="BS49" s="4"/>
      <c r="BT49" s="5"/>
      <c r="BU49" s="5"/>
      <c r="BV49" s="6"/>
    </row>
    <row r="50" spans="2:74">
      <c r="B50" s="147"/>
      <c r="C50" s="148"/>
      <c r="D50" s="148"/>
      <c r="E50" s="148"/>
      <c r="F50" s="148"/>
      <c r="G50" s="149"/>
      <c r="H50" s="149"/>
      <c r="I50" s="149"/>
      <c r="J50" s="149"/>
      <c r="K50" s="150"/>
      <c r="L50" s="150"/>
      <c r="M50" s="150"/>
      <c r="N50" s="150"/>
      <c r="O50" s="151"/>
      <c r="P50" s="151"/>
      <c r="Q50" s="148"/>
      <c r="R50" s="148"/>
      <c r="S50" s="148"/>
      <c r="T50" s="148"/>
      <c r="U50" s="148"/>
      <c r="V50" s="148"/>
      <c r="W50" s="148"/>
      <c r="X50" s="148"/>
      <c r="Y50" s="148"/>
      <c r="Z50" s="148"/>
      <c r="AA50" s="148"/>
      <c r="AB50" s="148"/>
      <c r="AC50" s="151"/>
      <c r="AD50" s="151"/>
      <c r="AE50" s="148"/>
      <c r="AF50" s="151"/>
      <c r="AG50" s="151"/>
      <c r="AH50" s="148"/>
      <c r="AI50" s="148"/>
      <c r="AJ50" s="148"/>
      <c r="AK50" s="148"/>
      <c r="AL50" s="148"/>
      <c r="AM50" s="148"/>
      <c r="AQ50" s="126"/>
      <c r="AR50" s="126"/>
      <c r="AS50" s="126"/>
      <c r="AT50" s="126"/>
      <c r="BA50" s="113"/>
      <c r="BC50" s="114"/>
      <c r="BS50" s="4"/>
      <c r="BT50" s="5"/>
      <c r="BU50" s="5"/>
      <c r="BV50" s="6"/>
    </row>
    <row r="51" spans="2:74" ht="14.95" thickBot="1">
      <c r="B51" s="147"/>
      <c r="C51" s="148"/>
      <c r="D51" s="148"/>
      <c r="E51" s="148"/>
      <c r="F51" s="148"/>
      <c r="G51" s="149"/>
      <c r="H51" s="149"/>
      <c r="I51" s="149"/>
      <c r="J51" s="149"/>
      <c r="K51" s="150"/>
      <c r="L51" s="150"/>
      <c r="M51" s="150"/>
      <c r="N51" s="150"/>
      <c r="O51" s="151"/>
      <c r="P51" s="151"/>
      <c r="Q51" s="148"/>
      <c r="R51" s="148"/>
      <c r="S51" s="148"/>
      <c r="T51" s="148"/>
      <c r="U51" s="148"/>
      <c r="V51" s="148"/>
      <c r="W51" s="148"/>
      <c r="X51" s="148"/>
      <c r="Y51" s="148"/>
      <c r="Z51" s="148"/>
      <c r="AA51" s="148"/>
      <c r="AB51" s="148"/>
      <c r="AC51" s="151"/>
      <c r="AD51" s="151"/>
      <c r="AE51" s="148"/>
      <c r="AF51" s="151"/>
      <c r="AG51" s="151"/>
      <c r="AH51" s="148"/>
      <c r="AI51" s="148"/>
      <c r="AJ51" s="148"/>
      <c r="AK51" s="148"/>
      <c r="AL51" s="148"/>
      <c r="AM51" s="148"/>
      <c r="AQ51" s="126"/>
      <c r="AR51" s="126"/>
      <c r="AS51" s="126"/>
      <c r="AT51" s="126"/>
      <c r="BA51" s="113"/>
      <c r="BC51" s="114"/>
      <c r="BS51" s="4"/>
      <c r="BT51" s="5"/>
      <c r="BU51" s="5"/>
      <c r="BV51" s="6"/>
    </row>
    <row r="52" spans="2:74" ht="16.3" thickTop="1">
      <c r="B52" s="152" t="s">
        <v>121</v>
      </c>
      <c r="C52" s="420" t="s">
        <v>122</v>
      </c>
      <c r="D52" s="421"/>
      <c r="E52" s="421"/>
      <c r="F52" s="421"/>
      <c r="G52" s="421"/>
      <c r="H52" s="421"/>
      <c r="I52" s="421"/>
      <c r="J52" s="421"/>
      <c r="K52" s="421"/>
      <c r="L52" s="421"/>
      <c r="M52" s="421"/>
      <c r="N52" s="421"/>
      <c r="O52" s="421"/>
      <c r="P52" s="421"/>
      <c r="Q52" s="421"/>
      <c r="R52" s="421"/>
      <c r="S52" s="421"/>
      <c r="T52" s="421"/>
      <c r="U52" s="421"/>
      <c r="V52" s="421"/>
      <c r="W52" s="421"/>
      <c r="X52" s="421"/>
      <c r="Y52" s="421"/>
      <c r="Z52" s="421"/>
      <c r="AA52" s="421"/>
      <c r="AB52" s="421"/>
      <c r="AC52" s="421"/>
      <c r="AD52" s="421"/>
      <c r="AE52" s="422"/>
      <c r="AF52" s="151"/>
      <c r="AG52" s="151"/>
      <c r="AH52" s="148"/>
      <c r="AI52" s="148"/>
      <c r="AJ52" s="148"/>
      <c r="AK52" s="148"/>
      <c r="AL52" s="148"/>
      <c r="AM52" s="148"/>
      <c r="AQ52" s="126"/>
      <c r="AR52" s="126"/>
      <c r="AS52" s="126"/>
      <c r="AT52" s="126"/>
      <c r="BA52" s="113"/>
      <c r="BS52" s="4"/>
      <c r="BT52" s="5"/>
      <c r="BU52" s="5"/>
      <c r="BV52" s="6"/>
    </row>
    <row r="53" spans="2:74" ht="15.8" customHeight="1">
      <c r="B53" s="153">
        <v>43525</v>
      </c>
      <c r="C53" s="403" t="s">
        <v>132</v>
      </c>
      <c r="D53" s="404"/>
      <c r="E53" s="404"/>
      <c r="F53" s="404"/>
      <c r="G53" s="404"/>
      <c r="H53" s="404"/>
      <c r="I53" s="404"/>
      <c r="J53" s="404"/>
      <c r="K53" s="404"/>
      <c r="L53" s="404"/>
      <c r="M53" s="404"/>
      <c r="N53" s="404"/>
      <c r="O53" s="404"/>
      <c r="P53" s="404"/>
      <c r="Q53" s="404"/>
      <c r="R53" s="404"/>
      <c r="S53" s="404"/>
      <c r="T53" s="404"/>
      <c r="U53" s="404"/>
      <c r="V53" s="404"/>
      <c r="W53" s="404"/>
      <c r="X53" s="404"/>
      <c r="Y53" s="404"/>
      <c r="Z53" s="404"/>
      <c r="AA53" s="404"/>
      <c r="AB53" s="404"/>
      <c r="AC53" s="404"/>
      <c r="AD53" s="404"/>
      <c r="AE53" s="405"/>
      <c r="AF53" s="151"/>
      <c r="AG53" s="151"/>
      <c r="AH53" s="148"/>
      <c r="AI53" s="148"/>
      <c r="AJ53" s="148"/>
      <c r="AK53" s="148"/>
      <c r="AL53" s="148"/>
      <c r="AM53" s="148"/>
      <c r="AQ53" s="126"/>
      <c r="AR53" s="126"/>
      <c r="AS53" s="126"/>
      <c r="AT53" s="126"/>
      <c r="BA53" s="113"/>
      <c r="BS53" s="4"/>
      <c r="BT53" s="5"/>
      <c r="BU53" s="5"/>
      <c r="BV53" s="6"/>
    </row>
    <row r="54" spans="2:74" ht="15.65">
      <c r="B54" s="153">
        <v>43526</v>
      </c>
      <c r="C54" s="403" t="s">
        <v>132</v>
      </c>
      <c r="D54" s="404"/>
      <c r="E54" s="404"/>
      <c r="F54" s="404"/>
      <c r="G54" s="404"/>
      <c r="H54" s="404"/>
      <c r="I54" s="404"/>
      <c r="J54" s="404"/>
      <c r="K54" s="404"/>
      <c r="L54" s="404"/>
      <c r="M54" s="404"/>
      <c r="N54" s="404"/>
      <c r="O54" s="404"/>
      <c r="P54" s="404"/>
      <c r="Q54" s="404"/>
      <c r="R54" s="404"/>
      <c r="S54" s="404"/>
      <c r="T54" s="404"/>
      <c r="U54" s="404"/>
      <c r="V54" s="404"/>
      <c r="W54" s="404"/>
      <c r="X54" s="404"/>
      <c r="Y54" s="404"/>
      <c r="Z54" s="404"/>
      <c r="AA54" s="404"/>
      <c r="AB54" s="404"/>
      <c r="AC54" s="404"/>
      <c r="AD54" s="404"/>
      <c r="AE54" s="405"/>
      <c r="AF54" s="151"/>
      <c r="AG54" s="151"/>
      <c r="AH54" s="148"/>
      <c r="AI54" s="148"/>
      <c r="AJ54" s="148"/>
      <c r="AK54" s="148"/>
      <c r="AL54" s="148"/>
      <c r="AM54" s="148"/>
      <c r="AQ54" s="126"/>
      <c r="AR54" s="126"/>
      <c r="AS54" s="126"/>
      <c r="AT54" s="126"/>
      <c r="BA54" s="113"/>
      <c r="BS54" s="4"/>
      <c r="BT54" s="5"/>
      <c r="BU54" s="5"/>
      <c r="BV54" s="6"/>
    </row>
    <row r="55" spans="2:74" ht="15.65">
      <c r="B55" s="153">
        <v>43527</v>
      </c>
      <c r="C55" s="403" t="s">
        <v>132</v>
      </c>
      <c r="D55" s="404"/>
      <c r="E55" s="404"/>
      <c r="F55" s="404"/>
      <c r="G55" s="404"/>
      <c r="H55" s="404"/>
      <c r="I55" s="404"/>
      <c r="J55" s="404"/>
      <c r="K55" s="404"/>
      <c r="L55" s="404"/>
      <c r="M55" s="404"/>
      <c r="N55" s="404"/>
      <c r="O55" s="404"/>
      <c r="P55" s="404"/>
      <c r="Q55" s="404"/>
      <c r="R55" s="404"/>
      <c r="S55" s="404"/>
      <c r="T55" s="404"/>
      <c r="U55" s="404"/>
      <c r="V55" s="404"/>
      <c r="W55" s="404"/>
      <c r="X55" s="404"/>
      <c r="Y55" s="404"/>
      <c r="Z55" s="404"/>
      <c r="AA55" s="404"/>
      <c r="AB55" s="404"/>
      <c r="AC55" s="404"/>
      <c r="AD55" s="404"/>
      <c r="AE55" s="405"/>
      <c r="AF55" s="151"/>
      <c r="AG55" s="151"/>
      <c r="AH55" s="148"/>
      <c r="AI55" s="148"/>
      <c r="AJ55" s="148"/>
      <c r="AK55" s="148"/>
      <c r="AL55" s="148"/>
      <c r="AM55" s="148"/>
      <c r="AQ55" s="126"/>
      <c r="AR55" s="126"/>
      <c r="AS55" s="126"/>
      <c r="AT55" s="126"/>
      <c r="BA55" s="113"/>
      <c r="BS55" s="4"/>
      <c r="BT55" s="5"/>
      <c r="BU55" s="5"/>
      <c r="BV55" s="6"/>
    </row>
    <row r="56" spans="2:74" ht="15.65">
      <c r="B56" s="153">
        <v>43528</v>
      </c>
      <c r="C56" s="403" t="s">
        <v>132</v>
      </c>
      <c r="D56" s="404"/>
      <c r="E56" s="404"/>
      <c r="F56" s="404"/>
      <c r="G56" s="404"/>
      <c r="H56" s="404"/>
      <c r="I56" s="404"/>
      <c r="J56" s="404"/>
      <c r="K56" s="404"/>
      <c r="L56" s="404"/>
      <c r="M56" s="404"/>
      <c r="N56" s="404"/>
      <c r="O56" s="404"/>
      <c r="P56" s="404"/>
      <c r="Q56" s="404"/>
      <c r="R56" s="404"/>
      <c r="S56" s="404"/>
      <c r="T56" s="404"/>
      <c r="U56" s="404"/>
      <c r="V56" s="404"/>
      <c r="W56" s="404"/>
      <c r="X56" s="404"/>
      <c r="Y56" s="404"/>
      <c r="Z56" s="404"/>
      <c r="AA56" s="404"/>
      <c r="AB56" s="404"/>
      <c r="AC56" s="404"/>
      <c r="AD56" s="404"/>
      <c r="AE56" s="405"/>
      <c r="AF56" s="151"/>
      <c r="AG56" s="151"/>
      <c r="AH56" s="148"/>
      <c r="AI56" s="148"/>
      <c r="AJ56" s="148"/>
      <c r="AK56" s="148"/>
      <c r="AL56" s="148"/>
      <c r="AM56" s="148"/>
      <c r="AQ56" s="126"/>
      <c r="AR56" s="126"/>
      <c r="AS56" s="126"/>
      <c r="AT56" s="126"/>
      <c r="BA56" s="113"/>
      <c r="BS56" s="4"/>
      <c r="BT56" s="5"/>
      <c r="BU56" s="5"/>
      <c r="BV56" s="6"/>
    </row>
    <row r="57" spans="2:74" ht="15.65">
      <c r="B57" s="153">
        <v>43529</v>
      </c>
      <c r="C57" s="403" t="s">
        <v>132</v>
      </c>
      <c r="D57" s="404"/>
      <c r="E57" s="404"/>
      <c r="F57" s="404"/>
      <c r="G57" s="404"/>
      <c r="H57" s="404"/>
      <c r="I57" s="404"/>
      <c r="J57" s="404"/>
      <c r="K57" s="404"/>
      <c r="L57" s="404"/>
      <c r="M57" s="404"/>
      <c r="N57" s="404"/>
      <c r="O57" s="404"/>
      <c r="P57" s="404"/>
      <c r="Q57" s="404"/>
      <c r="R57" s="404"/>
      <c r="S57" s="404"/>
      <c r="T57" s="404"/>
      <c r="U57" s="404"/>
      <c r="V57" s="404"/>
      <c r="W57" s="404"/>
      <c r="X57" s="404"/>
      <c r="Y57" s="404"/>
      <c r="Z57" s="404"/>
      <c r="AA57" s="404"/>
      <c r="AB57" s="404"/>
      <c r="AC57" s="404"/>
      <c r="AD57" s="404"/>
      <c r="AE57" s="405"/>
      <c r="AF57" s="151"/>
      <c r="AG57" s="151"/>
      <c r="AH57" s="148"/>
      <c r="AI57" s="148"/>
      <c r="AJ57" s="148"/>
      <c r="AK57" s="148"/>
      <c r="AL57" s="148"/>
      <c r="AM57" s="148"/>
      <c r="AQ57" s="126"/>
      <c r="AR57" s="126"/>
      <c r="AS57" s="126"/>
      <c r="AT57" s="126"/>
      <c r="BA57" s="113"/>
      <c r="BS57" s="4"/>
      <c r="BT57" s="5"/>
      <c r="BU57" s="5"/>
      <c r="BV57" s="6"/>
    </row>
    <row r="58" spans="2:74" ht="15.65">
      <c r="B58" s="153">
        <v>43530</v>
      </c>
      <c r="C58" s="403" t="s">
        <v>132</v>
      </c>
      <c r="D58" s="404"/>
      <c r="E58" s="404"/>
      <c r="F58" s="404"/>
      <c r="G58" s="404"/>
      <c r="H58" s="404"/>
      <c r="I58" s="404"/>
      <c r="J58" s="404"/>
      <c r="K58" s="404"/>
      <c r="L58" s="404"/>
      <c r="M58" s="404"/>
      <c r="N58" s="404"/>
      <c r="O58" s="404"/>
      <c r="P58" s="404"/>
      <c r="Q58" s="404"/>
      <c r="R58" s="404"/>
      <c r="S58" s="404"/>
      <c r="T58" s="404"/>
      <c r="U58" s="404"/>
      <c r="V58" s="404"/>
      <c r="W58" s="404"/>
      <c r="X58" s="404"/>
      <c r="Y58" s="404"/>
      <c r="Z58" s="404"/>
      <c r="AA58" s="404"/>
      <c r="AB58" s="404"/>
      <c r="AC58" s="404"/>
      <c r="AD58" s="404"/>
      <c r="AE58" s="405"/>
      <c r="AF58" s="151"/>
      <c r="AG58" s="151"/>
      <c r="AH58" s="148"/>
      <c r="AI58" s="148"/>
      <c r="AJ58" s="148"/>
      <c r="AK58" s="148"/>
      <c r="AL58" s="148"/>
      <c r="AM58" s="148"/>
      <c r="AQ58" s="126"/>
      <c r="AR58" s="126"/>
      <c r="AS58" s="126"/>
      <c r="AT58" s="126"/>
      <c r="BA58" s="113"/>
      <c r="BS58" s="4"/>
      <c r="BT58" s="5"/>
      <c r="BU58" s="5"/>
      <c r="BV58" s="6"/>
    </row>
    <row r="59" spans="2:74" ht="15.65">
      <c r="B59" s="153">
        <v>43531</v>
      </c>
      <c r="C59" s="403" t="s">
        <v>132</v>
      </c>
      <c r="D59" s="404"/>
      <c r="E59" s="404"/>
      <c r="F59" s="404"/>
      <c r="G59" s="404"/>
      <c r="H59" s="404"/>
      <c r="I59" s="404"/>
      <c r="J59" s="404"/>
      <c r="K59" s="404"/>
      <c r="L59" s="404"/>
      <c r="M59" s="404"/>
      <c r="N59" s="404"/>
      <c r="O59" s="404"/>
      <c r="P59" s="404"/>
      <c r="Q59" s="404"/>
      <c r="R59" s="404"/>
      <c r="S59" s="404"/>
      <c r="T59" s="404"/>
      <c r="U59" s="404"/>
      <c r="V59" s="404"/>
      <c r="W59" s="404"/>
      <c r="X59" s="404"/>
      <c r="Y59" s="404"/>
      <c r="Z59" s="404"/>
      <c r="AA59" s="404"/>
      <c r="AB59" s="404"/>
      <c r="AC59" s="404"/>
      <c r="AD59" s="404"/>
      <c r="AE59" s="405"/>
      <c r="AF59" s="151"/>
      <c r="AG59" s="151"/>
      <c r="AH59" s="148"/>
      <c r="AI59" s="148"/>
      <c r="AJ59" s="148"/>
      <c r="AK59" s="148"/>
      <c r="AL59" s="148"/>
      <c r="AM59" s="148"/>
      <c r="AQ59" s="126"/>
      <c r="AR59" s="126"/>
      <c r="AS59" s="126"/>
      <c r="AT59" s="126"/>
      <c r="BA59" s="113"/>
      <c r="BS59" s="4"/>
      <c r="BT59" s="5"/>
      <c r="BU59" s="5"/>
      <c r="BV59" s="6"/>
    </row>
    <row r="60" spans="2:74" ht="15.65">
      <c r="B60" s="153">
        <v>43532</v>
      </c>
      <c r="C60" s="403" t="s">
        <v>132</v>
      </c>
      <c r="D60" s="404"/>
      <c r="E60" s="404"/>
      <c r="F60" s="404"/>
      <c r="G60" s="404"/>
      <c r="H60" s="404"/>
      <c r="I60" s="404"/>
      <c r="J60" s="404"/>
      <c r="K60" s="404"/>
      <c r="L60" s="404"/>
      <c r="M60" s="404"/>
      <c r="N60" s="404"/>
      <c r="O60" s="404"/>
      <c r="P60" s="404"/>
      <c r="Q60" s="404"/>
      <c r="R60" s="404"/>
      <c r="S60" s="404"/>
      <c r="T60" s="404"/>
      <c r="U60" s="404"/>
      <c r="V60" s="404"/>
      <c r="W60" s="404"/>
      <c r="X60" s="404"/>
      <c r="Y60" s="404"/>
      <c r="Z60" s="404"/>
      <c r="AA60" s="404"/>
      <c r="AB60" s="404"/>
      <c r="AC60" s="404"/>
      <c r="AD60" s="404"/>
      <c r="AE60" s="405"/>
      <c r="AF60" s="151"/>
      <c r="AG60" s="151"/>
      <c r="AH60" s="148"/>
      <c r="AI60" s="148"/>
      <c r="AJ60" s="148"/>
      <c r="AK60" s="148"/>
      <c r="AL60" s="148"/>
      <c r="AM60" s="148"/>
      <c r="AQ60" s="126"/>
      <c r="AR60" s="126"/>
      <c r="AS60" s="126"/>
      <c r="AT60" s="126"/>
      <c r="BA60" s="113"/>
      <c r="BS60" s="4"/>
      <c r="BT60" s="5"/>
      <c r="BU60" s="5"/>
      <c r="BV60" s="6"/>
    </row>
    <row r="61" spans="2:74" ht="15.65">
      <c r="B61" s="153">
        <v>43533</v>
      </c>
      <c r="C61" s="403" t="s">
        <v>132</v>
      </c>
      <c r="D61" s="404"/>
      <c r="E61" s="404"/>
      <c r="F61" s="404"/>
      <c r="G61" s="404"/>
      <c r="H61" s="404"/>
      <c r="I61" s="404"/>
      <c r="J61" s="404"/>
      <c r="K61" s="404"/>
      <c r="L61" s="404"/>
      <c r="M61" s="404"/>
      <c r="N61" s="404"/>
      <c r="O61" s="404"/>
      <c r="P61" s="404"/>
      <c r="Q61" s="404"/>
      <c r="R61" s="404"/>
      <c r="S61" s="404"/>
      <c r="T61" s="404"/>
      <c r="U61" s="404"/>
      <c r="V61" s="404"/>
      <c r="W61" s="404"/>
      <c r="X61" s="404"/>
      <c r="Y61" s="404"/>
      <c r="Z61" s="404"/>
      <c r="AA61" s="404"/>
      <c r="AB61" s="404"/>
      <c r="AC61" s="404"/>
      <c r="AD61" s="404"/>
      <c r="AE61" s="405"/>
      <c r="AF61" s="151"/>
      <c r="AG61" s="151"/>
      <c r="AH61" s="148"/>
      <c r="AI61" s="148"/>
      <c r="AJ61" s="148"/>
      <c r="AK61" s="148"/>
      <c r="AL61" s="148"/>
      <c r="AM61" s="148"/>
      <c r="AQ61" s="126"/>
      <c r="AR61" s="126"/>
      <c r="AS61" s="126"/>
      <c r="AT61" s="126"/>
      <c r="BA61" s="113"/>
      <c r="BS61" s="4"/>
      <c r="BT61" s="5"/>
      <c r="BU61" s="5"/>
      <c r="BV61" s="6"/>
    </row>
    <row r="62" spans="2:74" ht="15.65">
      <c r="B62" s="153">
        <v>43534</v>
      </c>
      <c r="C62" s="403" t="s">
        <v>132</v>
      </c>
      <c r="D62" s="404"/>
      <c r="E62" s="404"/>
      <c r="F62" s="404"/>
      <c r="G62" s="404"/>
      <c r="H62" s="404"/>
      <c r="I62" s="404"/>
      <c r="J62" s="404"/>
      <c r="K62" s="404"/>
      <c r="L62" s="404"/>
      <c r="M62" s="404"/>
      <c r="N62" s="404"/>
      <c r="O62" s="404"/>
      <c r="P62" s="404"/>
      <c r="Q62" s="404"/>
      <c r="R62" s="404"/>
      <c r="S62" s="404"/>
      <c r="T62" s="404"/>
      <c r="U62" s="404"/>
      <c r="V62" s="404"/>
      <c r="W62" s="404"/>
      <c r="X62" s="404"/>
      <c r="Y62" s="404"/>
      <c r="Z62" s="404"/>
      <c r="AA62" s="404"/>
      <c r="AB62" s="404"/>
      <c r="AC62" s="404"/>
      <c r="AD62" s="404"/>
      <c r="AE62" s="405"/>
      <c r="AF62" s="151"/>
      <c r="AG62" s="151"/>
      <c r="AH62" s="148"/>
      <c r="AI62" s="148"/>
      <c r="AJ62" s="148"/>
      <c r="AK62" s="148"/>
      <c r="AL62" s="148"/>
      <c r="AM62" s="148"/>
      <c r="AQ62" s="126"/>
      <c r="AR62" s="126"/>
      <c r="AS62" s="126"/>
      <c r="AT62" s="126"/>
      <c r="BA62" s="113"/>
      <c r="BS62" s="4"/>
      <c r="BT62" s="5"/>
      <c r="BU62" s="5"/>
      <c r="BV62" s="6"/>
    </row>
    <row r="63" spans="2:74" ht="15.65">
      <c r="B63" s="153">
        <v>43535</v>
      </c>
      <c r="C63" s="403" t="s">
        <v>132</v>
      </c>
      <c r="D63" s="404"/>
      <c r="E63" s="404"/>
      <c r="F63" s="404"/>
      <c r="G63" s="404"/>
      <c r="H63" s="404"/>
      <c r="I63" s="404"/>
      <c r="J63" s="404"/>
      <c r="K63" s="404"/>
      <c r="L63" s="404"/>
      <c r="M63" s="404"/>
      <c r="N63" s="404"/>
      <c r="O63" s="404"/>
      <c r="P63" s="404"/>
      <c r="Q63" s="404"/>
      <c r="R63" s="404"/>
      <c r="S63" s="404"/>
      <c r="T63" s="404"/>
      <c r="U63" s="404"/>
      <c r="V63" s="404"/>
      <c r="W63" s="404"/>
      <c r="X63" s="404"/>
      <c r="Y63" s="404"/>
      <c r="Z63" s="404"/>
      <c r="AA63" s="404"/>
      <c r="AB63" s="404"/>
      <c r="AC63" s="404"/>
      <c r="AD63" s="404"/>
      <c r="AE63" s="405"/>
      <c r="AF63" s="151"/>
      <c r="AG63" s="151"/>
      <c r="AH63" s="148"/>
      <c r="AI63" s="148"/>
      <c r="AJ63" s="148"/>
      <c r="AK63" s="148"/>
      <c r="AL63" s="148"/>
      <c r="AM63" s="148"/>
      <c r="AQ63" s="126"/>
      <c r="AR63" s="126"/>
      <c r="AS63" s="126"/>
      <c r="AT63" s="126"/>
      <c r="BA63" s="113"/>
      <c r="BS63" s="4"/>
      <c r="BT63" s="5"/>
      <c r="BU63" s="5"/>
      <c r="BV63" s="6"/>
    </row>
    <row r="64" spans="2:74" ht="15.65">
      <c r="B64" s="153">
        <v>43536</v>
      </c>
      <c r="C64" s="403" t="s">
        <v>132</v>
      </c>
      <c r="D64" s="404"/>
      <c r="E64" s="404"/>
      <c r="F64" s="404"/>
      <c r="G64" s="404"/>
      <c r="H64" s="404"/>
      <c r="I64" s="404"/>
      <c r="J64" s="404"/>
      <c r="K64" s="404"/>
      <c r="L64" s="404"/>
      <c r="M64" s="404"/>
      <c r="N64" s="404"/>
      <c r="O64" s="404"/>
      <c r="P64" s="404"/>
      <c r="Q64" s="404"/>
      <c r="R64" s="404"/>
      <c r="S64" s="404"/>
      <c r="T64" s="404"/>
      <c r="U64" s="404"/>
      <c r="V64" s="404"/>
      <c r="W64" s="404"/>
      <c r="X64" s="404"/>
      <c r="Y64" s="404"/>
      <c r="Z64" s="404"/>
      <c r="AA64" s="404"/>
      <c r="AB64" s="404"/>
      <c r="AC64" s="404"/>
      <c r="AD64" s="404"/>
      <c r="AE64" s="405"/>
      <c r="AF64" s="151"/>
      <c r="AG64" s="151"/>
      <c r="AH64" s="148"/>
      <c r="AI64" s="148"/>
      <c r="AJ64" s="148"/>
      <c r="AK64" s="148"/>
      <c r="AL64" s="148"/>
      <c r="AM64" s="148"/>
      <c r="AQ64" s="126"/>
      <c r="AR64" s="126"/>
      <c r="AS64" s="126"/>
      <c r="AT64" s="126"/>
      <c r="BA64" s="113"/>
      <c r="BS64" s="4"/>
      <c r="BT64" s="5"/>
      <c r="BU64" s="5"/>
      <c r="BV64" s="6"/>
    </row>
    <row r="65" spans="2:74" ht="15.65">
      <c r="B65" s="153">
        <v>43537</v>
      </c>
      <c r="C65" s="403" t="s">
        <v>132</v>
      </c>
      <c r="D65" s="404"/>
      <c r="E65" s="404"/>
      <c r="F65" s="404"/>
      <c r="G65" s="404"/>
      <c r="H65" s="404"/>
      <c r="I65" s="404"/>
      <c r="J65" s="404"/>
      <c r="K65" s="404"/>
      <c r="L65" s="404"/>
      <c r="M65" s="404"/>
      <c r="N65" s="404"/>
      <c r="O65" s="404"/>
      <c r="P65" s="404"/>
      <c r="Q65" s="404"/>
      <c r="R65" s="404"/>
      <c r="S65" s="404"/>
      <c r="T65" s="404"/>
      <c r="U65" s="404"/>
      <c r="V65" s="404"/>
      <c r="W65" s="404"/>
      <c r="X65" s="404"/>
      <c r="Y65" s="404"/>
      <c r="Z65" s="404"/>
      <c r="AA65" s="404"/>
      <c r="AB65" s="404"/>
      <c r="AC65" s="404"/>
      <c r="AD65" s="404"/>
      <c r="AE65" s="405"/>
      <c r="AF65" s="151"/>
      <c r="AG65" s="151"/>
      <c r="AH65" s="148"/>
      <c r="AI65" s="148"/>
      <c r="AJ65" s="148"/>
      <c r="AK65" s="148"/>
      <c r="AL65" s="148"/>
      <c r="AM65" s="148"/>
      <c r="AQ65" s="126"/>
      <c r="AR65" s="126"/>
      <c r="AS65" s="126"/>
      <c r="AT65" s="126"/>
      <c r="BA65" s="113"/>
      <c r="BS65" s="4"/>
      <c r="BT65" s="5"/>
      <c r="BU65" s="5"/>
      <c r="BV65" s="6"/>
    </row>
    <row r="66" spans="2:74" ht="15.65">
      <c r="B66" s="153">
        <v>43538</v>
      </c>
      <c r="C66" s="403" t="s">
        <v>141</v>
      </c>
      <c r="D66" s="404"/>
      <c r="E66" s="404"/>
      <c r="F66" s="404"/>
      <c r="G66" s="404"/>
      <c r="H66" s="404"/>
      <c r="I66" s="404"/>
      <c r="J66" s="404"/>
      <c r="K66" s="404"/>
      <c r="L66" s="404"/>
      <c r="M66" s="404"/>
      <c r="N66" s="404"/>
      <c r="O66" s="404"/>
      <c r="P66" s="404"/>
      <c r="Q66" s="404"/>
      <c r="R66" s="404"/>
      <c r="S66" s="404"/>
      <c r="T66" s="404"/>
      <c r="U66" s="404"/>
      <c r="V66" s="404"/>
      <c r="W66" s="404"/>
      <c r="X66" s="404"/>
      <c r="Y66" s="404"/>
      <c r="Z66" s="404"/>
      <c r="AA66" s="404"/>
      <c r="AB66" s="404"/>
      <c r="AC66" s="404"/>
      <c r="AD66" s="404"/>
      <c r="AE66" s="405"/>
      <c r="AF66" s="151"/>
      <c r="AG66" s="151"/>
      <c r="AH66" s="148"/>
      <c r="AI66" s="148"/>
      <c r="AJ66" s="148"/>
      <c r="AK66" s="148"/>
      <c r="AL66" s="148"/>
      <c r="AM66" s="148"/>
      <c r="AQ66" s="126"/>
      <c r="AR66" s="126"/>
      <c r="AS66" s="126"/>
      <c r="AT66" s="126"/>
      <c r="BA66" s="113"/>
      <c r="BS66" s="4"/>
      <c r="BT66" s="5"/>
      <c r="BU66" s="5"/>
      <c r="BV66" s="6"/>
    </row>
    <row r="67" spans="2:74" ht="15.65">
      <c r="B67" s="153">
        <v>43539</v>
      </c>
      <c r="C67" s="403" t="s">
        <v>142</v>
      </c>
      <c r="D67" s="404"/>
      <c r="E67" s="404"/>
      <c r="F67" s="404"/>
      <c r="G67" s="404"/>
      <c r="H67" s="404"/>
      <c r="I67" s="404"/>
      <c r="J67" s="404"/>
      <c r="K67" s="404"/>
      <c r="L67" s="404"/>
      <c r="M67" s="404"/>
      <c r="N67" s="404"/>
      <c r="O67" s="404"/>
      <c r="P67" s="404"/>
      <c r="Q67" s="404"/>
      <c r="R67" s="404"/>
      <c r="S67" s="404"/>
      <c r="T67" s="404"/>
      <c r="U67" s="404"/>
      <c r="V67" s="404"/>
      <c r="W67" s="404"/>
      <c r="X67" s="404"/>
      <c r="Y67" s="404"/>
      <c r="Z67" s="404"/>
      <c r="AA67" s="404"/>
      <c r="AB67" s="404"/>
      <c r="AC67" s="404"/>
      <c r="AD67" s="404"/>
      <c r="AE67" s="405"/>
      <c r="AF67" s="151"/>
      <c r="AG67" s="151"/>
      <c r="AH67" s="148"/>
      <c r="AI67" s="148"/>
      <c r="AJ67" s="148"/>
      <c r="AK67" s="148"/>
      <c r="AL67" s="148"/>
      <c r="AM67" s="148"/>
      <c r="AQ67" s="126"/>
      <c r="AR67" s="126"/>
      <c r="AS67" s="126"/>
      <c r="AT67" s="126"/>
      <c r="BA67" s="113"/>
      <c r="BS67" s="4"/>
      <c r="BT67" s="5"/>
      <c r="BU67" s="5"/>
      <c r="BV67" s="6"/>
    </row>
    <row r="68" spans="2:74" ht="15.65">
      <c r="B68" s="153">
        <v>43540</v>
      </c>
      <c r="C68" s="403" t="s">
        <v>142</v>
      </c>
      <c r="D68" s="404"/>
      <c r="E68" s="404"/>
      <c r="F68" s="404"/>
      <c r="G68" s="404"/>
      <c r="H68" s="404"/>
      <c r="I68" s="404"/>
      <c r="J68" s="404"/>
      <c r="K68" s="404"/>
      <c r="L68" s="404"/>
      <c r="M68" s="404"/>
      <c r="N68" s="404"/>
      <c r="O68" s="404"/>
      <c r="P68" s="404"/>
      <c r="Q68" s="404"/>
      <c r="R68" s="404"/>
      <c r="S68" s="404"/>
      <c r="T68" s="404"/>
      <c r="U68" s="404"/>
      <c r="V68" s="404"/>
      <c r="W68" s="404"/>
      <c r="X68" s="404"/>
      <c r="Y68" s="404"/>
      <c r="Z68" s="404"/>
      <c r="AA68" s="404"/>
      <c r="AB68" s="404"/>
      <c r="AC68" s="404"/>
      <c r="AD68" s="404"/>
      <c r="AE68" s="405"/>
      <c r="AF68" s="151"/>
      <c r="AG68" s="151"/>
      <c r="AH68" s="148"/>
      <c r="AI68" s="148"/>
      <c r="AJ68" s="148"/>
      <c r="AK68" s="148"/>
      <c r="AL68" s="148"/>
      <c r="AM68" s="148"/>
      <c r="AQ68" s="126"/>
      <c r="AR68" s="126"/>
      <c r="AS68" s="126"/>
      <c r="AT68" s="126"/>
      <c r="BA68" s="113"/>
      <c r="BS68" s="4"/>
      <c r="BT68" s="5"/>
      <c r="BU68" s="5"/>
      <c r="BV68" s="6"/>
    </row>
    <row r="69" spans="2:74" ht="15.65">
      <c r="B69" s="153">
        <v>43541</v>
      </c>
      <c r="C69" s="403" t="s">
        <v>142</v>
      </c>
      <c r="D69" s="404"/>
      <c r="E69" s="404"/>
      <c r="F69" s="404"/>
      <c r="G69" s="404"/>
      <c r="H69" s="404"/>
      <c r="I69" s="404"/>
      <c r="J69" s="404"/>
      <c r="K69" s="404"/>
      <c r="L69" s="404"/>
      <c r="M69" s="404"/>
      <c r="N69" s="404"/>
      <c r="O69" s="404"/>
      <c r="P69" s="404"/>
      <c r="Q69" s="404"/>
      <c r="R69" s="404"/>
      <c r="S69" s="404"/>
      <c r="T69" s="404"/>
      <c r="U69" s="404"/>
      <c r="V69" s="404"/>
      <c r="W69" s="404"/>
      <c r="X69" s="404"/>
      <c r="Y69" s="404"/>
      <c r="Z69" s="404"/>
      <c r="AA69" s="404"/>
      <c r="AB69" s="404"/>
      <c r="AC69" s="404"/>
      <c r="AD69" s="404"/>
      <c r="AE69" s="405"/>
      <c r="AF69" s="151"/>
      <c r="AG69" s="151"/>
      <c r="AH69" s="148"/>
      <c r="AI69" s="148"/>
      <c r="AJ69" s="148"/>
      <c r="AK69" s="148"/>
      <c r="AL69" s="148"/>
      <c r="AM69" s="148"/>
      <c r="AQ69" s="126"/>
      <c r="AR69" s="126"/>
      <c r="AS69" s="126"/>
      <c r="AT69" s="126"/>
      <c r="BA69" s="113"/>
      <c r="BS69" s="4"/>
      <c r="BT69" s="5"/>
      <c r="BU69" s="5"/>
      <c r="BV69" s="6"/>
    </row>
    <row r="70" spans="2:74" ht="15.65">
      <c r="B70" s="153">
        <v>43542</v>
      </c>
      <c r="C70" s="403" t="s">
        <v>142</v>
      </c>
      <c r="D70" s="404"/>
      <c r="E70" s="404"/>
      <c r="F70" s="404"/>
      <c r="G70" s="404"/>
      <c r="H70" s="404"/>
      <c r="I70" s="404"/>
      <c r="J70" s="404"/>
      <c r="K70" s="404"/>
      <c r="L70" s="404"/>
      <c r="M70" s="404"/>
      <c r="N70" s="404"/>
      <c r="O70" s="404"/>
      <c r="P70" s="404"/>
      <c r="Q70" s="404"/>
      <c r="R70" s="404"/>
      <c r="S70" s="404"/>
      <c r="T70" s="404"/>
      <c r="U70" s="404"/>
      <c r="V70" s="404"/>
      <c r="W70" s="404"/>
      <c r="X70" s="404"/>
      <c r="Y70" s="404"/>
      <c r="Z70" s="404"/>
      <c r="AA70" s="404"/>
      <c r="AB70" s="404"/>
      <c r="AC70" s="404"/>
      <c r="AD70" s="404"/>
      <c r="AE70" s="405"/>
      <c r="AF70" s="151"/>
      <c r="AG70" s="151"/>
      <c r="AH70" s="148"/>
      <c r="AI70" s="148"/>
      <c r="AJ70" s="148"/>
      <c r="AK70" s="148"/>
      <c r="AL70" s="148"/>
      <c r="AM70" s="148"/>
      <c r="AQ70" s="126"/>
      <c r="AR70" s="126"/>
      <c r="AS70" s="126"/>
      <c r="AT70" s="126"/>
      <c r="BA70" s="113"/>
      <c r="BS70" s="4"/>
      <c r="BT70" s="5"/>
      <c r="BU70" s="5"/>
      <c r="BV70" s="6"/>
    </row>
    <row r="71" spans="2:74" ht="15.65">
      <c r="B71" s="153">
        <v>43543</v>
      </c>
      <c r="C71" s="403" t="s">
        <v>143</v>
      </c>
      <c r="D71" s="404"/>
      <c r="E71" s="404"/>
      <c r="F71" s="404"/>
      <c r="G71" s="404"/>
      <c r="H71" s="404"/>
      <c r="I71" s="404"/>
      <c r="J71" s="404"/>
      <c r="K71" s="404"/>
      <c r="L71" s="404"/>
      <c r="M71" s="404"/>
      <c r="N71" s="404"/>
      <c r="O71" s="404"/>
      <c r="P71" s="404"/>
      <c r="Q71" s="404"/>
      <c r="R71" s="404"/>
      <c r="S71" s="404"/>
      <c r="T71" s="404"/>
      <c r="U71" s="404"/>
      <c r="V71" s="404"/>
      <c r="W71" s="404"/>
      <c r="X71" s="404"/>
      <c r="Y71" s="404"/>
      <c r="Z71" s="404"/>
      <c r="AA71" s="404"/>
      <c r="AB71" s="404"/>
      <c r="AC71" s="404"/>
      <c r="AD71" s="404"/>
      <c r="AE71" s="405"/>
      <c r="AF71" s="151"/>
      <c r="AG71" s="151"/>
      <c r="AH71" s="148"/>
      <c r="AI71" s="148"/>
      <c r="AJ71" s="148"/>
      <c r="AK71" s="148"/>
      <c r="AL71" s="148"/>
      <c r="AM71" s="148"/>
      <c r="AQ71" s="126"/>
      <c r="AR71" s="126"/>
      <c r="AS71" s="126"/>
      <c r="AT71" s="126"/>
      <c r="BA71" s="113"/>
      <c r="BS71" s="4"/>
      <c r="BT71" s="5"/>
      <c r="BU71" s="5"/>
      <c r="BV71" s="6"/>
    </row>
    <row r="72" spans="2:74" ht="15.65">
      <c r="B72" s="153">
        <v>43544</v>
      </c>
      <c r="C72" s="403" t="s">
        <v>144</v>
      </c>
      <c r="D72" s="404"/>
      <c r="E72" s="404"/>
      <c r="F72" s="404"/>
      <c r="G72" s="404"/>
      <c r="H72" s="404"/>
      <c r="I72" s="404"/>
      <c r="J72" s="404"/>
      <c r="K72" s="404"/>
      <c r="L72" s="404"/>
      <c r="M72" s="404"/>
      <c r="N72" s="404"/>
      <c r="O72" s="404"/>
      <c r="P72" s="404"/>
      <c r="Q72" s="404"/>
      <c r="R72" s="404"/>
      <c r="S72" s="404"/>
      <c r="T72" s="404"/>
      <c r="U72" s="404"/>
      <c r="V72" s="404"/>
      <c r="W72" s="404"/>
      <c r="X72" s="404"/>
      <c r="Y72" s="404"/>
      <c r="Z72" s="404"/>
      <c r="AA72" s="404"/>
      <c r="AB72" s="404"/>
      <c r="AC72" s="404"/>
      <c r="AD72" s="404"/>
      <c r="AE72" s="405"/>
      <c r="AF72" s="151"/>
      <c r="AG72" s="151"/>
      <c r="AH72" s="148"/>
      <c r="AI72" s="148"/>
      <c r="AJ72" s="148"/>
      <c r="AK72" s="148"/>
      <c r="AL72" s="148"/>
      <c r="AM72" s="148"/>
      <c r="AQ72" s="126"/>
      <c r="AR72" s="126"/>
      <c r="AS72" s="126"/>
      <c r="AT72" s="126"/>
      <c r="BA72" s="113"/>
      <c r="BS72" s="4"/>
      <c r="BT72" s="5"/>
      <c r="BU72" s="5"/>
      <c r="BV72" s="6"/>
    </row>
    <row r="73" spans="2:74" ht="15.65">
      <c r="B73" s="153">
        <v>43545</v>
      </c>
      <c r="C73" s="403" t="s">
        <v>144</v>
      </c>
      <c r="D73" s="404"/>
      <c r="E73" s="404"/>
      <c r="F73" s="404"/>
      <c r="G73" s="404"/>
      <c r="H73" s="404"/>
      <c r="I73" s="404"/>
      <c r="J73" s="404"/>
      <c r="K73" s="404"/>
      <c r="L73" s="404"/>
      <c r="M73" s="404"/>
      <c r="N73" s="404"/>
      <c r="O73" s="404"/>
      <c r="P73" s="404"/>
      <c r="Q73" s="404"/>
      <c r="R73" s="404"/>
      <c r="S73" s="404"/>
      <c r="T73" s="404"/>
      <c r="U73" s="404"/>
      <c r="V73" s="404"/>
      <c r="W73" s="404"/>
      <c r="X73" s="404"/>
      <c r="Y73" s="404"/>
      <c r="Z73" s="404"/>
      <c r="AA73" s="404"/>
      <c r="AB73" s="404"/>
      <c r="AC73" s="404"/>
      <c r="AD73" s="404"/>
      <c r="AE73" s="405"/>
      <c r="AF73" s="151"/>
      <c r="AG73" s="151"/>
      <c r="AH73" s="148"/>
      <c r="AI73" s="148"/>
      <c r="AJ73" s="148"/>
      <c r="AK73" s="148"/>
      <c r="AL73" s="148"/>
      <c r="AM73" s="148"/>
      <c r="AQ73" s="126"/>
      <c r="AR73" s="126"/>
      <c r="AS73" s="126"/>
      <c r="AT73" s="126"/>
      <c r="BA73" s="113"/>
      <c r="BS73" s="4"/>
      <c r="BT73" s="5"/>
      <c r="BU73" s="5"/>
      <c r="BV73" s="6"/>
    </row>
    <row r="74" spans="2:74" ht="15.65">
      <c r="B74" s="153">
        <v>43546</v>
      </c>
      <c r="C74" s="403" t="s">
        <v>144</v>
      </c>
      <c r="D74" s="404"/>
      <c r="E74" s="404"/>
      <c r="F74" s="404"/>
      <c r="G74" s="404"/>
      <c r="H74" s="404"/>
      <c r="I74" s="404"/>
      <c r="J74" s="404"/>
      <c r="K74" s="404"/>
      <c r="L74" s="404"/>
      <c r="M74" s="404"/>
      <c r="N74" s="404"/>
      <c r="O74" s="404"/>
      <c r="P74" s="404"/>
      <c r="Q74" s="404"/>
      <c r="R74" s="404"/>
      <c r="S74" s="404"/>
      <c r="T74" s="404"/>
      <c r="U74" s="404"/>
      <c r="V74" s="404"/>
      <c r="W74" s="404"/>
      <c r="X74" s="404"/>
      <c r="Y74" s="404"/>
      <c r="Z74" s="404"/>
      <c r="AA74" s="404"/>
      <c r="AB74" s="404"/>
      <c r="AC74" s="404"/>
      <c r="AD74" s="404"/>
      <c r="AE74" s="405"/>
      <c r="AF74" s="151"/>
      <c r="AG74" s="151"/>
      <c r="AH74" s="148"/>
      <c r="AI74" s="148"/>
      <c r="AJ74" s="148"/>
      <c r="AK74" s="148"/>
      <c r="AL74" s="148"/>
      <c r="AM74" s="148"/>
      <c r="AQ74" s="126"/>
      <c r="AR74" s="126"/>
      <c r="AS74" s="126"/>
      <c r="AT74" s="126"/>
      <c r="BA74" s="113"/>
      <c r="BS74" s="4"/>
      <c r="BT74" s="5"/>
      <c r="BU74" s="5"/>
      <c r="BV74" s="6"/>
    </row>
    <row r="75" spans="2:74" ht="15.65">
      <c r="B75" s="153">
        <v>43547</v>
      </c>
      <c r="C75" s="403" t="s">
        <v>144</v>
      </c>
      <c r="D75" s="404"/>
      <c r="E75" s="404"/>
      <c r="F75" s="404"/>
      <c r="G75" s="404"/>
      <c r="H75" s="404"/>
      <c r="I75" s="404"/>
      <c r="J75" s="404"/>
      <c r="K75" s="404"/>
      <c r="L75" s="404"/>
      <c r="M75" s="404"/>
      <c r="N75" s="404"/>
      <c r="O75" s="404"/>
      <c r="P75" s="404"/>
      <c r="Q75" s="404"/>
      <c r="R75" s="404"/>
      <c r="S75" s="404"/>
      <c r="T75" s="404"/>
      <c r="U75" s="404"/>
      <c r="V75" s="404"/>
      <c r="W75" s="404"/>
      <c r="X75" s="404"/>
      <c r="Y75" s="404"/>
      <c r="Z75" s="404"/>
      <c r="AA75" s="404"/>
      <c r="AB75" s="404"/>
      <c r="AC75" s="404"/>
      <c r="AD75" s="404"/>
      <c r="AE75" s="405"/>
      <c r="AF75" s="151"/>
      <c r="AG75" s="151"/>
      <c r="AH75" s="148"/>
      <c r="AI75" s="148"/>
      <c r="AJ75" s="148"/>
      <c r="AK75" s="148"/>
      <c r="AL75" s="148"/>
      <c r="AM75" s="148"/>
      <c r="AQ75" s="126"/>
      <c r="AR75" s="126"/>
      <c r="AS75" s="126"/>
      <c r="AT75" s="126"/>
      <c r="BA75" s="113"/>
      <c r="BS75" s="4"/>
      <c r="BT75" s="5"/>
      <c r="BU75" s="5"/>
      <c r="BV75" s="6"/>
    </row>
    <row r="76" spans="2:74" ht="15.65">
      <c r="B76" s="153">
        <v>43548</v>
      </c>
      <c r="C76" s="403" t="s">
        <v>144</v>
      </c>
      <c r="D76" s="404"/>
      <c r="E76" s="404"/>
      <c r="F76" s="404"/>
      <c r="G76" s="404"/>
      <c r="H76" s="404"/>
      <c r="I76" s="404"/>
      <c r="J76" s="404"/>
      <c r="K76" s="404"/>
      <c r="L76" s="404"/>
      <c r="M76" s="404"/>
      <c r="N76" s="404"/>
      <c r="O76" s="404"/>
      <c r="P76" s="404"/>
      <c r="Q76" s="404"/>
      <c r="R76" s="404"/>
      <c r="S76" s="404"/>
      <c r="T76" s="404"/>
      <c r="U76" s="404"/>
      <c r="V76" s="404"/>
      <c r="W76" s="404"/>
      <c r="X76" s="404"/>
      <c r="Y76" s="404"/>
      <c r="Z76" s="404"/>
      <c r="AA76" s="404"/>
      <c r="AB76" s="404"/>
      <c r="AC76" s="404"/>
      <c r="AD76" s="404"/>
      <c r="AE76" s="405"/>
      <c r="AF76" s="151"/>
      <c r="AG76" s="151"/>
      <c r="AH76" s="148"/>
      <c r="AI76" s="148"/>
      <c r="AJ76" s="148"/>
      <c r="AK76" s="148"/>
      <c r="AL76" s="148"/>
      <c r="AM76" s="148"/>
      <c r="AQ76" s="126"/>
      <c r="AR76" s="126"/>
      <c r="AS76" s="126"/>
      <c r="AT76" s="126"/>
      <c r="BA76" s="113"/>
      <c r="BS76" s="4"/>
      <c r="BT76" s="5"/>
      <c r="BU76" s="5"/>
      <c r="BV76" s="6"/>
    </row>
    <row r="77" spans="2:74" ht="15.65">
      <c r="B77" s="153">
        <v>43549</v>
      </c>
      <c r="C77" s="403" t="s">
        <v>144</v>
      </c>
      <c r="D77" s="404"/>
      <c r="E77" s="404"/>
      <c r="F77" s="404"/>
      <c r="G77" s="404"/>
      <c r="H77" s="404"/>
      <c r="I77" s="404"/>
      <c r="J77" s="404"/>
      <c r="K77" s="404"/>
      <c r="L77" s="404"/>
      <c r="M77" s="404"/>
      <c r="N77" s="404"/>
      <c r="O77" s="404"/>
      <c r="P77" s="404"/>
      <c r="Q77" s="404"/>
      <c r="R77" s="404"/>
      <c r="S77" s="404"/>
      <c r="T77" s="404"/>
      <c r="U77" s="404"/>
      <c r="V77" s="404"/>
      <c r="W77" s="404"/>
      <c r="X77" s="404"/>
      <c r="Y77" s="404"/>
      <c r="Z77" s="404"/>
      <c r="AA77" s="404"/>
      <c r="AB77" s="404"/>
      <c r="AC77" s="404"/>
      <c r="AD77" s="404"/>
      <c r="AE77" s="405"/>
      <c r="AF77" s="151"/>
      <c r="AG77" s="151"/>
      <c r="AH77" s="148"/>
      <c r="AI77" s="148"/>
      <c r="AJ77" s="148"/>
      <c r="AK77" s="148"/>
      <c r="AL77" s="148"/>
      <c r="AM77" s="148"/>
      <c r="AQ77" s="126"/>
      <c r="AR77" s="126"/>
      <c r="AS77" s="126"/>
      <c r="AT77" s="126"/>
      <c r="BA77" s="113"/>
      <c r="BS77" s="4"/>
      <c r="BT77" s="5"/>
      <c r="BU77" s="5"/>
      <c r="BV77" s="6"/>
    </row>
    <row r="78" spans="2:74" ht="15.65">
      <c r="B78" s="153">
        <v>43550</v>
      </c>
      <c r="C78" s="403" t="s">
        <v>144</v>
      </c>
      <c r="D78" s="404"/>
      <c r="E78" s="404"/>
      <c r="F78" s="404"/>
      <c r="G78" s="404"/>
      <c r="H78" s="404"/>
      <c r="I78" s="404"/>
      <c r="J78" s="404"/>
      <c r="K78" s="404"/>
      <c r="L78" s="404"/>
      <c r="M78" s="404"/>
      <c r="N78" s="404"/>
      <c r="O78" s="404"/>
      <c r="P78" s="404"/>
      <c r="Q78" s="404"/>
      <c r="R78" s="404"/>
      <c r="S78" s="404"/>
      <c r="T78" s="404"/>
      <c r="U78" s="404"/>
      <c r="V78" s="404"/>
      <c r="W78" s="404"/>
      <c r="X78" s="404"/>
      <c r="Y78" s="404"/>
      <c r="Z78" s="404"/>
      <c r="AA78" s="404"/>
      <c r="AB78" s="404"/>
      <c r="AC78" s="404"/>
      <c r="AD78" s="404"/>
      <c r="AE78" s="405"/>
      <c r="AF78" s="151"/>
      <c r="AG78" s="151"/>
      <c r="AH78" s="148"/>
      <c r="AI78" s="148"/>
      <c r="AJ78" s="148"/>
      <c r="AK78" s="148"/>
      <c r="AL78" s="148"/>
      <c r="AM78" s="148"/>
      <c r="AQ78" s="126"/>
      <c r="AR78" s="126"/>
      <c r="AS78" s="126"/>
      <c r="AT78" s="126"/>
      <c r="BA78" s="113"/>
      <c r="BS78" s="4"/>
      <c r="BT78" s="5"/>
      <c r="BU78" s="5"/>
      <c r="BV78" s="6"/>
    </row>
    <row r="79" spans="2:74" ht="15.65">
      <c r="B79" s="153">
        <v>43551</v>
      </c>
      <c r="C79" s="403" t="s">
        <v>144</v>
      </c>
      <c r="D79" s="404"/>
      <c r="E79" s="404"/>
      <c r="F79" s="404"/>
      <c r="G79" s="404"/>
      <c r="H79" s="404"/>
      <c r="I79" s="404"/>
      <c r="J79" s="404"/>
      <c r="K79" s="404"/>
      <c r="L79" s="404"/>
      <c r="M79" s="404"/>
      <c r="N79" s="404"/>
      <c r="O79" s="404"/>
      <c r="P79" s="404"/>
      <c r="Q79" s="404"/>
      <c r="R79" s="404"/>
      <c r="S79" s="404"/>
      <c r="T79" s="404"/>
      <c r="U79" s="404"/>
      <c r="V79" s="404"/>
      <c r="W79" s="404"/>
      <c r="X79" s="404"/>
      <c r="Y79" s="404"/>
      <c r="Z79" s="404"/>
      <c r="AA79" s="404"/>
      <c r="AB79" s="404"/>
      <c r="AC79" s="404"/>
      <c r="AD79" s="404"/>
      <c r="AE79" s="405"/>
      <c r="AF79" s="151"/>
      <c r="AG79" s="151"/>
      <c r="AH79" s="148"/>
      <c r="AI79" s="148"/>
      <c r="AJ79" s="148"/>
      <c r="AK79" s="148"/>
      <c r="AL79" s="148"/>
      <c r="AM79" s="148"/>
      <c r="AQ79" s="126"/>
      <c r="AR79" s="126"/>
      <c r="AS79" s="126"/>
      <c r="AT79" s="126"/>
      <c r="BA79" s="113"/>
      <c r="BS79" s="4"/>
      <c r="BT79" s="5"/>
      <c r="BU79" s="5"/>
      <c r="BV79" s="6"/>
    </row>
    <row r="80" spans="2:74" ht="14.3" customHeight="1">
      <c r="B80" s="153">
        <v>43552</v>
      </c>
      <c r="C80" s="403" t="s">
        <v>145</v>
      </c>
      <c r="D80" s="404"/>
      <c r="E80" s="404"/>
      <c r="F80" s="404"/>
      <c r="G80" s="404"/>
      <c r="H80" s="404"/>
      <c r="I80" s="404"/>
      <c r="J80" s="404"/>
      <c r="K80" s="404"/>
      <c r="L80" s="404"/>
      <c r="M80" s="404"/>
      <c r="N80" s="404"/>
      <c r="O80" s="404"/>
      <c r="P80" s="404"/>
      <c r="Q80" s="404"/>
      <c r="R80" s="404"/>
      <c r="S80" s="404"/>
      <c r="T80" s="404"/>
      <c r="U80" s="404"/>
      <c r="V80" s="404"/>
      <c r="W80" s="404"/>
      <c r="X80" s="404"/>
      <c r="Y80" s="404"/>
      <c r="Z80" s="404"/>
      <c r="AA80" s="404"/>
      <c r="AB80" s="404"/>
      <c r="AC80" s="404"/>
      <c r="AD80" s="404"/>
      <c r="AE80" s="405"/>
      <c r="AF80" s="151"/>
      <c r="AG80" s="151"/>
      <c r="AH80" s="148"/>
      <c r="AI80" s="148"/>
      <c r="AJ80" s="148"/>
      <c r="AK80" s="148"/>
      <c r="AL80" s="148"/>
      <c r="AM80" s="148"/>
      <c r="AQ80" s="126"/>
      <c r="AR80" s="126"/>
      <c r="AS80" s="126"/>
      <c r="AT80" s="126"/>
      <c r="BA80" s="113"/>
      <c r="BS80" s="4"/>
      <c r="BT80" s="5"/>
      <c r="BU80" s="5"/>
      <c r="BV80" s="6"/>
    </row>
    <row r="81" spans="2:74" ht="15.65">
      <c r="B81" s="153">
        <v>43553</v>
      </c>
      <c r="C81" s="403" t="s">
        <v>145</v>
      </c>
      <c r="D81" s="404"/>
      <c r="E81" s="404"/>
      <c r="F81" s="404"/>
      <c r="G81" s="404"/>
      <c r="H81" s="404"/>
      <c r="I81" s="404"/>
      <c r="J81" s="404"/>
      <c r="K81" s="404"/>
      <c r="L81" s="404"/>
      <c r="M81" s="404"/>
      <c r="N81" s="404"/>
      <c r="O81" s="404"/>
      <c r="P81" s="404"/>
      <c r="Q81" s="404"/>
      <c r="R81" s="404"/>
      <c r="S81" s="404"/>
      <c r="T81" s="404"/>
      <c r="U81" s="404"/>
      <c r="V81" s="404"/>
      <c r="W81" s="404"/>
      <c r="X81" s="404"/>
      <c r="Y81" s="404"/>
      <c r="Z81" s="404"/>
      <c r="AA81" s="404"/>
      <c r="AB81" s="404"/>
      <c r="AC81" s="404"/>
      <c r="AD81" s="404"/>
      <c r="AE81" s="405"/>
      <c r="AF81" s="151"/>
      <c r="AG81" s="151"/>
      <c r="AH81" s="148"/>
      <c r="AI81" s="148"/>
      <c r="AJ81" s="148"/>
      <c r="AK81" s="148"/>
      <c r="AL81" s="148"/>
      <c r="AM81" s="148"/>
      <c r="AQ81" s="126"/>
      <c r="AR81" s="126"/>
      <c r="AS81" s="126"/>
      <c r="AT81" s="126"/>
      <c r="BA81" s="113"/>
      <c r="BS81" s="4"/>
      <c r="BT81" s="5"/>
      <c r="BU81" s="5"/>
      <c r="BV81" s="6"/>
    </row>
    <row r="82" spans="2:74" ht="15.65">
      <c r="B82" s="153">
        <v>43554</v>
      </c>
      <c r="C82" s="403" t="s">
        <v>145</v>
      </c>
      <c r="D82" s="404"/>
      <c r="E82" s="404"/>
      <c r="F82" s="404"/>
      <c r="G82" s="404"/>
      <c r="H82" s="404"/>
      <c r="I82" s="404"/>
      <c r="J82" s="404"/>
      <c r="K82" s="404"/>
      <c r="L82" s="404"/>
      <c r="M82" s="404"/>
      <c r="N82" s="404"/>
      <c r="O82" s="404"/>
      <c r="P82" s="404"/>
      <c r="Q82" s="404"/>
      <c r="R82" s="404"/>
      <c r="S82" s="404"/>
      <c r="T82" s="404"/>
      <c r="U82" s="404"/>
      <c r="V82" s="404"/>
      <c r="W82" s="404"/>
      <c r="X82" s="404"/>
      <c r="Y82" s="404"/>
      <c r="Z82" s="404"/>
      <c r="AA82" s="404"/>
      <c r="AB82" s="404"/>
      <c r="AC82" s="404"/>
      <c r="AD82" s="404"/>
      <c r="AE82" s="405"/>
      <c r="AF82" s="151"/>
      <c r="AG82" s="151"/>
      <c r="AH82" s="148"/>
      <c r="AI82" s="148"/>
      <c r="AJ82" s="148"/>
      <c r="AK82" s="148"/>
      <c r="AL82" s="148"/>
      <c r="AM82" s="148"/>
      <c r="AQ82" s="126"/>
      <c r="AR82" s="126"/>
      <c r="AS82" s="126"/>
      <c r="AT82" s="126"/>
      <c r="BA82" s="113"/>
      <c r="BS82" s="4"/>
      <c r="BT82" s="5"/>
      <c r="BU82" s="5"/>
      <c r="BV82" s="6"/>
    </row>
    <row r="83" spans="2:74" ht="15.65">
      <c r="B83" s="153">
        <v>43555</v>
      </c>
      <c r="C83" s="403" t="s">
        <v>145</v>
      </c>
      <c r="D83" s="404"/>
      <c r="E83" s="404"/>
      <c r="F83" s="404"/>
      <c r="G83" s="404"/>
      <c r="H83" s="404"/>
      <c r="I83" s="404"/>
      <c r="J83" s="404"/>
      <c r="K83" s="404"/>
      <c r="L83" s="404"/>
      <c r="M83" s="404"/>
      <c r="N83" s="404"/>
      <c r="O83" s="404"/>
      <c r="P83" s="404"/>
      <c r="Q83" s="404"/>
      <c r="R83" s="404"/>
      <c r="S83" s="404"/>
      <c r="T83" s="404"/>
      <c r="U83" s="404"/>
      <c r="V83" s="404"/>
      <c r="W83" s="404"/>
      <c r="X83" s="404"/>
      <c r="Y83" s="404"/>
      <c r="Z83" s="404"/>
      <c r="AA83" s="404"/>
      <c r="AB83" s="404"/>
      <c r="AC83" s="404"/>
      <c r="AD83" s="404"/>
      <c r="AE83" s="405"/>
      <c r="AF83" s="151"/>
      <c r="AG83" s="151"/>
      <c r="AH83" s="148"/>
      <c r="AI83" s="148"/>
      <c r="AJ83" s="148"/>
      <c r="AK83" s="148"/>
      <c r="AL83" s="148"/>
      <c r="AM83" s="148"/>
      <c r="AQ83" s="126"/>
      <c r="AR83" s="126"/>
      <c r="AS83" s="126"/>
      <c r="AT83" s="126"/>
      <c r="BA83" s="113"/>
      <c r="BS83" s="4"/>
      <c r="BT83" s="5"/>
      <c r="BU83" s="5"/>
      <c r="BV83" s="6"/>
    </row>
  </sheetData>
  <mergeCells count="117">
    <mergeCell ref="C82:AE82"/>
    <mergeCell ref="C83:AE83"/>
    <mergeCell ref="C69:AE69"/>
    <mergeCell ref="C70:AE70"/>
    <mergeCell ref="C71:AE71"/>
    <mergeCell ref="C72:AE72"/>
    <mergeCell ref="C73:AE73"/>
    <mergeCell ref="C74:AE74"/>
    <mergeCell ref="C79:AE79"/>
    <mergeCell ref="C80:AE80"/>
    <mergeCell ref="C59:AE59"/>
    <mergeCell ref="C60:AE60"/>
    <mergeCell ref="C81:AE81"/>
    <mergeCell ref="C63:AE63"/>
    <mergeCell ref="C64:AE64"/>
    <mergeCell ref="C65:AE65"/>
    <mergeCell ref="C66:AE66"/>
    <mergeCell ref="C67:AE67"/>
    <mergeCell ref="C68:AE68"/>
    <mergeCell ref="C75:AE75"/>
    <mergeCell ref="C61:AE61"/>
    <mergeCell ref="C62:AE62"/>
    <mergeCell ref="C76:AE76"/>
    <mergeCell ref="C77:AE77"/>
    <mergeCell ref="C78:AE78"/>
    <mergeCell ref="C55:AE55"/>
    <mergeCell ref="C56:AE56"/>
    <mergeCell ref="L44:M44"/>
    <mergeCell ref="N44:O44"/>
    <mergeCell ref="C57:AE57"/>
    <mergeCell ref="C58:AE58"/>
    <mergeCell ref="A34:A40"/>
    <mergeCell ref="F44:G44"/>
    <mergeCell ref="H44:I44"/>
    <mergeCell ref="J44:K44"/>
    <mergeCell ref="P44:Q44"/>
    <mergeCell ref="C52:AE52"/>
    <mergeCell ref="C53:AE53"/>
    <mergeCell ref="C54:AE54"/>
    <mergeCell ref="A6:A12"/>
    <mergeCell ref="A13:A19"/>
    <mergeCell ref="AJ3:AJ5"/>
    <mergeCell ref="AK3:AK5"/>
    <mergeCell ref="AL3:AL5"/>
    <mergeCell ref="AM3:AM5"/>
    <mergeCell ref="BE3:BE5"/>
    <mergeCell ref="BF3:BF5"/>
    <mergeCell ref="Y3:Y5"/>
    <mergeCell ref="A20:A26"/>
    <mergeCell ref="A27:A33"/>
    <mergeCell ref="CA3:CA5"/>
    <mergeCell ref="CB3:CB5"/>
    <mergeCell ref="AP3:AP5"/>
    <mergeCell ref="AQ3:AQ5"/>
    <mergeCell ref="AR3:AR5"/>
    <mergeCell ref="AT3:AT5"/>
    <mergeCell ref="AU3:AU5"/>
    <mergeCell ref="AV3:AV5"/>
    <mergeCell ref="AD3:AD5"/>
    <mergeCell ref="AE3:AE5"/>
    <mergeCell ref="AF3:AF5"/>
    <mergeCell ref="AG3:AG5"/>
    <mergeCell ref="AH3:AH5"/>
    <mergeCell ref="AB3:AB5"/>
    <mergeCell ref="AC3:AC5"/>
    <mergeCell ref="R3:R5"/>
    <mergeCell ref="S3:S5"/>
    <mergeCell ref="T3:T5"/>
    <mergeCell ref="U3:U5"/>
    <mergeCell ref="V3:V5"/>
    <mergeCell ref="W3:W5"/>
    <mergeCell ref="X3:X5"/>
    <mergeCell ref="CD3:CE3"/>
    <mergeCell ref="AX3:AX5"/>
    <mergeCell ref="AY3:AY5"/>
    <mergeCell ref="AZ3:AZ5"/>
    <mergeCell ref="BB3:BB5"/>
    <mergeCell ref="BC3:BC5"/>
    <mergeCell ref="BU3:BU5"/>
    <mergeCell ref="BX3:BX5"/>
    <mergeCell ref="BY3:BY5"/>
    <mergeCell ref="BD3:BD5"/>
    <mergeCell ref="BW4:BW5"/>
    <mergeCell ref="CF3:CG3"/>
    <mergeCell ref="H4:I4"/>
    <mergeCell ref="J4:K4"/>
    <mergeCell ref="L4:M4"/>
    <mergeCell ref="N4:O4"/>
    <mergeCell ref="BH4:BH5"/>
    <mergeCell ref="BI4:BI5"/>
    <mergeCell ref="BQ3:BQ5"/>
    <mergeCell ref="BR3:BR5"/>
    <mergeCell ref="BT3:BT5"/>
    <mergeCell ref="AI3:AI5"/>
    <mergeCell ref="BG3:BG5"/>
    <mergeCell ref="BL3:BM3"/>
    <mergeCell ref="BP3:BP5"/>
    <mergeCell ref="BK4:BK5"/>
    <mergeCell ref="BL4:BL5"/>
    <mergeCell ref="BM4:BM5"/>
    <mergeCell ref="BN4:BN5"/>
    <mergeCell ref="BO4:BO5"/>
    <mergeCell ref="Z3:Z5"/>
    <mergeCell ref="AA3:AA5"/>
    <mergeCell ref="AW3:AW5"/>
    <mergeCell ref="AN3:AN5"/>
    <mergeCell ref="AO3:AO5"/>
    <mergeCell ref="B1:Y1"/>
    <mergeCell ref="B2:AG2"/>
    <mergeCell ref="B3:B5"/>
    <mergeCell ref="C3:C5"/>
    <mergeCell ref="D3:D5"/>
    <mergeCell ref="E3:E5"/>
    <mergeCell ref="F3:G4"/>
    <mergeCell ref="H3:K3"/>
    <mergeCell ref="L3:O3"/>
    <mergeCell ref="P3:Q4"/>
  </mergeCells>
  <phoneticPr fontId="0" type="noConversion"/>
  <conditionalFormatting sqref="R13:T15">
    <cfRule type="cellIs" dxfId="9" priority="1" stopIfTrue="1" operator="greaterThan">
      <formula>3768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G116"/>
  <sheetViews>
    <sheetView workbookViewId="0">
      <pane xSplit="2" ySplit="5" topLeftCell="C105" activePane="bottomRight" state="frozen"/>
      <selection pane="topRight" activeCell="C1" sqref="C1"/>
      <selection pane="bottomLeft" activeCell="A6" sqref="A6"/>
      <selection pane="bottomRight" activeCell="K121" sqref="K121"/>
    </sheetView>
  </sheetViews>
  <sheetFormatPr defaultRowHeight="14.3"/>
  <cols>
    <col min="2" max="2" width="9.625" bestFit="1" customWidth="1"/>
    <col min="5" max="5" width="9.25" bestFit="1" customWidth="1"/>
    <col min="9" max="9" width="6.625" customWidth="1"/>
    <col min="10" max="10" width="14.375" customWidth="1"/>
    <col min="11" max="11" width="13.625" customWidth="1"/>
    <col min="12" max="12" width="11.375" customWidth="1"/>
    <col min="22" max="22" width="9.625" customWidth="1"/>
    <col min="25" max="25" width="9.25" customWidth="1"/>
    <col min="37" max="37" width="10.875" customWidth="1"/>
    <col min="39" max="39" width="11" customWidth="1"/>
    <col min="40" max="40" width="10.625" customWidth="1"/>
    <col min="41" max="41" width="9.375" customWidth="1"/>
    <col min="42" max="42" width="11.625" customWidth="1"/>
    <col min="45" max="45" width="9.125" style="4"/>
    <col min="53" max="53" width="9.125" style="4"/>
    <col min="66" max="66" width="9.625" bestFit="1" customWidth="1"/>
    <col min="71" max="71" width="9.125" style="4"/>
    <col min="74" max="74" width="9.125" style="4"/>
    <col min="78" max="78" width="9.125" style="4"/>
    <col min="79" max="79" width="12.375" customWidth="1"/>
    <col min="80" max="80" width="12" customWidth="1"/>
    <col min="81" max="81" width="8.25" style="4" customWidth="1"/>
    <col min="82" max="82" width="10" customWidth="1"/>
  </cols>
  <sheetData>
    <row r="1" spans="1:85" ht="18.350000000000001">
      <c r="B1" s="479" t="s">
        <v>0</v>
      </c>
      <c r="C1" s="479"/>
      <c r="D1" s="479"/>
      <c r="E1" s="479"/>
      <c r="F1" s="479"/>
      <c r="G1" s="479"/>
      <c r="H1" s="479"/>
      <c r="I1" s="479"/>
      <c r="J1" s="479"/>
      <c r="K1" s="479"/>
      <c r="L1" s="479"/>
      <c r="M1" s="479"/>
      <c r="N1" s="479"/>
      <c r="O1" s="479"/>
      <c r="P1" s="479"/>
      <c r="Q1" s="479"/>
      <c r="R1" s="479"/>
      <c r="S1" s="479"/>
      <c r="T1" s="479"/>
      <c r="U1" s="479"/>
      <c r="V1" s="479"/>
      <c r="W1" s="479"/>
      <c r="X1" s="479"/>
      <c r="Y1" s="479"/>
      <c r="Z1" s="1"/>
      <c r="AA1" s="2"/>
      <c r="AB1" s="2"/>
      <c r="AC1" s="2"/>
      <c r="AD1" s="2"/>
      <c r="AE1" s="3"/>
      <c r="AF1" s="3"/>
      <c r="AG1" s="3"/>
      <c r="AH1" s="3"/>
      <c r="AI1" s="3"/>
      <c r="AJ1" s="3"/>
      <c r="AK1" s="3"/>
      <c r="AL1" s="3"/>
      <c r="AM1" s="3"/>
      <c r="BT1" s="5"/>
      <c r="BU1" s="5"/>
      <c r="BV1" s="6"/>
    </row>
    <row r="2" spans="1:85" ht="19.05" thickBot="1">
      <c r="B2" s="480">
        <v>43556</v>
      </c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480"/>
      <c r="R2" s="480"/>
      <c r="S2" s="480"/>
      <c r="T2" s="480"/>
      <c r="U2" s="480"/>
      <c r="V2" s="480"/>
      <c r="W2" s="480"/>
      <c r="X2" s="480"/>
      <c r="Y2" s="480"/>
      <c r="Z2" s="480"/>
      <c r="AA2" s="480"/>
      <c r="AB2" s="480"/>
      <c r="AC2" s="480"/>
      <c r="AD2" s="480"/>
      <c r="AE2" s="480"/>
      <c r="AF2" s="480"/>
      <c r="AG2" s="480"/>
      <c r="AH2" s="7"/>
      <c r="AI2" s="7"/>
      <c r="AJ2" s="7"/>
      <c r="AK2" s="8"/>
      <c r="AL2" s="8"/>
      <c r="AM2" s="8"/>
      <c r="AN2" s="8"/>
      <c r="AO2" s="8"/>
      <c r="AP2" s="8"/>
      <c r="AQ2" s="8"/>
      <c r="AR2" s="8"/>
      <c r="AS2" s="9"/>
      <c r="AT2" s="10"/>
      <c r="AU2" s="10"/>
      <c r="AV2" s="10"/>
      <c r="AW2" s="10"/>
      <c r="AX2" s="10"/>
      <c r="AY2" s="11"/>
      <c r="AZ2" s="11"/>
      <c r="BT2" s="5"/>
      <c r="BU2" s="5"/>
      <c r="BV2" s="6"/>
    </row>
    <row r="3" spans="1:85" ht="29.25" thickBot="1">
      <c r="A3" s="12"/>
      <c r="B3" s="481" t="s">
        <v>1</v>
      </c>
      <c r="C3" s="415" t="s">
        <v>2</v>
      </c>
      <c r="D3" s="484" t="s">
        <v>3</v>
      </c>
      <c r="E3" s="415" t="s">
        <v>129</v>
      </c>
      <c r="F3" s="487" t="s">
        <v>4</v>
      </c>
      <c r="G3" s="488"/>
      <c r="H3" s="491" t="s">
        <v>5</v>
      </c>
      <c r="I3" s="492"/>
      <c r="J3" s="492"/>
      <c r="K3" s="493"/>
      <c r="L3" s="491" t="s">
        <v>6</v>
      </c>
      <c r="M3" s="492"/>
      <c r="N3" s="492"/>
      <c r="O3" s="493"/>
      <c r="P3" s="435" t="s">
        <v>7</v>
      </c>
      <c r="Q3" s="436"/>
      <c r="R3" s="494" t="s">
        <v>8</v>
      </c>
      <c r="S3" s="439" t="s">
        <v>9</v>
      </c>
      <c r="T3" s="442" t="s">
        <v>10</v>
      </c>
      <c r="U3" s="406" t="s">
        <v>11</v>
      </c>
      <c r="V3" s="409" t="s">
        <v>12</v>
      </c>
      <c r="W3" s="412" t="s">
        <v>13</v>
      </c>
      <c r="X3" s="412" t="s">
        <v>14</v>
      </c>
      <c r="Y3" s="412" t="s">
        <v>15</v>
      </c>
      <c r="Z3" s="412" t="s">
        <v>16</v>
      </c>
      <c r="AA3" s="412" t="s">
        <v>17</v>
      </c>
      <c r="AB3" s="412" t="s">
        <v>18</v>
      </c>
      <c r="AC3" s="503" t="s">
        <v>19</v>
      </c>
      <c r="AD3" s="500" t="s">
        <v>20</v>
      </c>
      <c r="AE3" s="497" t="s">
        <v>21</v>
      </c>
      <c r="AF3" s="500" t="s">
        <v>22</v>
      </c>
      <c r="AG3" s="453" t="s">
        <v>23</v>
      </c>
      <c r="AH3" s="453" t="s">
        <v>24</v>
      </c>
      <c r="AI3" s="453" t="s">
        <v>25</v>
      </c>
      <c r="AJ3" s="432" t="s">
        <v>26</v>
      </c>
      <c r="AK3" s="456" t="s">
        <v>27</v>
      </c>
      <c r="AL3" s="429" t="s">
        <v>28</v>
      </c>
      <c r="AM3" s="432" t="s">
        <v>29</v>
      </c>
      <c r="AN3" s="429" t="s">
        <v>30</v>
      </c>
      <c r="AO3" s="429" t="s">
        <v>31</v>
      </c>
      <c r="AP3" s="432" t="s">
        <v>32</v>
      </c>
      <c r="AQ3" s="459" t="s">
        <v>33</v>
      </c>
      <c r="AR3" s="445" t="s">
        <v>34</v>
      </c>
      <c r="AS3" s="13"/>
      <c r="AT3" s="448" t="s">
        <v>35</v>
      </c>
      <c r="AU3" s="451" t="s">
        <v>36</v>
      </c>
      <c r="AV3" s="451" t="s">
        <v>37</v>
      </c>
      <c r="AW3" s="451" t="s">
        <v>38</v>
      </c>
      <c r="AX3" s="451" t="s">
        <v>39</v>
      </c>
      <c r="AY3" s="451" t="s">
        <v>40</v>
      </c>
      <c r="AZ3" s="451" t="s">
        <v>41</v>
      </c>
      <c r="BB3" s="451" t="s">
        <v>42</v>
      </c>
      <c r="BC3" s="451" t="s">
        <v>43</v>
      </c>
      <c r="BD3" s="451" t="s">
        <v>44</v>
      </c>
      <c r="BE3" s="451" t="s">
        <v>45</v>
      </c>
      <c r="BF3" s="451" t="s">
        <v>46</v>
      </c>
      <c r="BG3" s="451" t="s">
        <v>47</v>
      </c>
      <c r="BH3" s="14" t="s">
        <v>48</v>
      </c>
      <c r="BI3" s="14" t="s">
        <v>49</v>
      </c>
      <c r="BJ3" s="14" t="s">
        <v>50</v>
      </c>
      <c r="BK3" s="14" t="s">
        <v>51</v>
      </c>
      <c r="BL3" s="462" t="s">
        <v>52</v>
      </c>
      <c r="BM3" s="463"/>
      <c r="BN3" s="14" t="s">
        <v>53</v>
      </c>
      <c r="BO3" s="14" t="s">
        <v>54</v>
      </c>
      <c r="BP3" s="451" t="s">
        <v>55</v>
      </c>
      <c r="BQ3" s="474" t="s">
        <v>56</v>
      </c>
      <c r="BR3" s="474" t="s">
        <v>57</v>
      </c>
      <c r="BS3" s="15"/>
      <c r="BT3" s="471" t="s">
        <v>58</v>
      </c>
      <c r="BU3" s="471" t="s">
        <v>59</v>
      </c>
      <c r="BV3" s="6"/>
      <c r="BW3" s="14" t="s">
        <v>60</v>
      </c>
      <c r="BX3" s="451" t="s">
        <v>61</v>
      </c>
      <c r="BY3" s="451" t="s">
        <v>62</v>
      </c>
      <c r="CA3" s="468" t="s">
        <v>63</v>
      </c>
      <c r="CB3" s="468" t="s">
        <v>64</v>
      </c>
      <c r="CD3" s="477" t="s">
        <v>123</v>
      </c>
      <c r="CE3" s="478"/>
      <c r="CF3" s="477" t="s">
        <v>127</v>
      </c>
      <c r="CG3" s="478"/>
    </row>
    <row r="4" spans="1:85" ht="27.85" thickBot="1">
      <c r="A4" s="16"/>
      <c r="B4" s="482"/>
      <c r="C4" s="416"/>
      <c r="D4" s="485"/>
      <c r="E4" s="416"/>
      <c r="F4" s="489"/>
      <c r="G4" s="490"/>
      <c r="H4" s="491" t="s">
        <v>65</v>
      </c>
      <c r="I4" s="506"/>
      <c r="J4" s="507" t="s">
        <v>66</v>
      </c>
      <c r="K4" s="493"/>
      <c r="L4" s="491" t="s">
        <v>65</v>
      </c>
      <c r="M4" s="506"/>
      <c r="N4" s="507" t="s">
        <v>66</v>
      </c>
      <c r="O4" s="493"/>
      <c r="P4" s="437"/>
      <c r="Q4" s="438"/>
      <c r="R4" s="495"/>
      <c r="S4" s="440"/>
      <c r="T4" s="443"/>
      <c r="U4" s="407"/>
      <c r="V4" s="410"/>
      <c r="W4" s="413"/>
      <c r="X4" s="413"/>
      <c r="Y4" s="413"/>
      <c r="Z4" s="413"/>
      <c r="AA4" s="413"/>
      <c r="AB4" s="413"/>
      <c r="AC4" s="504"/>
      <c r="AD4" s="501"/>
      <c r="AE4" s="498"/>
      <c r="AF4" s="501"/>
      <c r="AG4" s="454"/>
      <c r="AH4" s="454"/>
      <c r="AI4" s="454"/>
      <c r="AJ4" s="433"/>
      <c r="AK4" s="457"/>
      <c r="AL4" s="430"/>
      <c r="AM4" s="433"/>
      <c r="AN4" s="430"/>
      <c r="AO4" s="430"/>
      <c r="AP4" s="433"/>
      <c r="AQ4" s="460"/>
      <c r="AR4" s="446"/>
      <c r="AS4" s="13"/>
      <c r="AT4" s="449"/>
      <c r="AU4" s="413"/>
      <c r="AV4" s="413"/>
      <c r="AW4" s="413"/>
      <c r="AX4" s="413"/>
      <c r="AY4" s="413"/>
      <c r="AZ4" s="413"/>
      <c r="BB4" s="413"/>
      <c r="BC4" s="413"/>
      <c r="BD4" s="413"/>
      <c r="BE4" s="413"/>
      <c r="BF4" s="413"/>
      <c r="BG4" s="413"/>
      <c r="BH4" s="466" t="s">
        <v>67</v>
      </c>
      <c r="BI4" s="466" t="s">
        <v>67</v>
      </c>
      <c r="BJ4" s="17" t="s">
        <v>68</v>
      </c>
      <c r="BK4" s="464" t="s">
        <v>69</v>
      </c>
      <c r="BL4" s="464" t="s">
        <v>69</v>
      </c>
      <c r="BM4" s="464" t="s">
        <v>70</v>
      </c>
      <c r="BN4" s="466" t="s">
        <v>71</v>
      </c>
      <c r="BO4" s="466" t="s">
        <v>72</v>
      </c>
      <c r="BP4" s="413"/>
      <c r="BQ4" s="475"/>
      <c r="BR4" s="475"/>
      <c r="BS4" s="15"/>
      <c r="BT4" s="472"/>
      <c r="BU4" s="472"/>
      <c r="BV4" s="6"/>
      <c r="BW4" s="466" t="s">
        <v>67</v>
      </c>
      <c r="BX4" s="413"/>
      <c r="BY4" s="413"/>
      <c r="CA4" s="469"/>
      <c r="CB4" s="469"/>
      <c r="CD4" s="208" t="s">
        <v>128</v>
      </c>
      <c r="CE4" s="207" t="s">
        <v>124</v>
      </c>
      <c r="CF4" s="208" t="s">
        <v>128</v>
      </c>
      <c r="CG4" s="207" t="s">
        <v>124</v>
      </c>
    </row>
    <row r="5" spans="1:85" ht="14.95" thickBot="1">
      <c r="A5" s="16"/>
      <c r="B5" s="483"/>
      <c r="C5" s="417"/>
      <c r="D5" s="486"/>
      <c r="E5" s="417"/>
      <c r="F5" s="18" t="s">
        <v>73</v>
      </c>
      <c r="G5" s="19" t="s">
        <v>74</v>
      </c>
      <c r="H5" s="20" t="s">
        <v>75</v>
      </c>
      <c r="I5" s="21" t="s">
        <v>76</v>
      </c>
      <c r="J5" s="21" t="s">
        <v>75</v>
      </c>
      <c r="K5" s="22" t="s">
        <v>76</v>
      </c>
      <c r="L5" s="23" t="s">
        <v>75</v>
      </c>
      <c r="M5" s="21" t="s">
        <v>76</v>
      </c>
      <c r="N5" s="21" t="s">
        <v>75</v>
      </c>
      <c r="O5" s="19" t="s">
        <v>76</v>
      </c>
      <c r="P5" s="21" t="s">
        <v>75</v>
      </c>
      <c r="Q5" s="19" t="s">
        <v>76</v>
      </c>
      <c r="R5" s="496"/>
      <c r="S5" s="441"/>
      <c r="T5" s="444"/>
      <c r="U5" s="408"/>
      <c r="V5" s="411"/>
      <c r="W5" s="414"/>
      <c r="X5" s="414"/>
      <c r="Y5" s="414"/>
      <c r="Z5" s="414"/>
      <c r="AA5" s="414"/>
      <c r="AB5" s="414"/>
      <c r="AC5" s="505"/>
      <c r="AD5" s="502"/>
      <c r="AE5" s="499"/>
      <c r="AF5" s="502"/>
      <c r="AG5" s="455"/>
      <c r="AH5" s="455"/>
      <c r="AI5" s="455"/>
      <c r="AJ5" s="434"/>
      <c r="AK5" s="458"/>
      <c r="AL5" s="431"/>
      <c r="AM5" s="434"/>
      <c r="AN5" s="431"/>
      <c r="AO5" s="431"/>
      <c r="AP5" s="434"/>
      <c r="AQ5" s="461"/>
      <c r="AR5" s="447"/>
      <c r="AS5" s="13"/>
      <c r="AT5" s="450"/>
      <c r="AU5" s="452"/>
      <c r="AV5" s="452"/>
      <c r="AW5" s="452"/>
      <c r="AX5" s="452"/>
      <c r="AY5" s="452"/>
      <c r="AZ5" s="452"/>
      <c r="BB5" s="452"/>
      <c r="BC5" s="452"/>
      <c r="BD5" s="452"/>
      <c r="BE5" s="452"/>
      <c r="BF5" s="452"/>
      <c r="BG5" s="452"/>
      <c r="BH5" s="467"/>
      <c r="BI5" s="467"/>
      <c r="BJ5" s="17" t="s">
        <v>77</v>
      </c>
      <c r="BK5" s="465"/>
      <c r="BL5" s="465"/>
      <c r="BM5" s="465"/>
      <c r="BN5" s="467"/>
      <c r="BO5" s="467"/>
      <c r="BP5" s="452"/>
      <c r="BQ5" s="476"/>
      <c r="BR5" s="476"/>
      <c r="BS5" s="15"/>
      <c r="BT5" s="473"/>
      <c r="BU5" s="473"/>
      <c r="BV5" s="6"/>
      <c r="BW5" s="467"/>
      <c r="BX5" s="452"/>
      <c r="BY5" s="452"/>
      <c r="CA5" s="470"/>
      <c r="CB5" s="470"/>
      <c r="CD5" s="210" t="s">
        <v>125</v>
      </c>
      <c r="CE5" s="209" t="s">
        <v>126</v>
      </c>
      <c r="CF5" s="210" t="s">
        <v>125</v>
      </c>
      <c r="CG5" s="209" t="s">
        <v>126</v>
      </c>
    </row>
    <row r="6" spans="1:85" ht="12.75" customHeight="1">
      <c r="A6" s="423" t="s">
        <v>140</v>
      </c>
      <c r="B6" s="24">
        <v>43550</v>
      </c>
      <c r="C6" s="25">
        <v>76.400000000000006</v>
      </c>
      <c r="D6" s="26">
        <v>0.57699999999999996</v>
      </c>
      <c r="E6" s="38">
        <v>62</v>
      </c>
      <c r="F6" s="27">
        <v>90</v>
      </c>
      <c r="G6" s="27">
        <v>61</v>
      </c>
      <c r="H6" s="28">
        <v>0</v>
      </c>
      <c r="I6" s="28">
        <v>0</v>
      </c>
      <c r="J6" s="28">
        <v>0</v>
      </c>
      <c r="K6" s="28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3627</v>
      </c>
      <c r="S6" s="30">
        <v>0</v>
      </c>
      <c r="T6" s="30">
        <v>0</v>
      </c>
      <c r="U6" s="31">
        <v>0</v>
      </c>
      <c r="V6" s="31">
        <v>0</v>
      </c>
      <c r="W6" s="28">
        <v>43</v>
      </c>
      <c r="X6" s="28">
        <v>1440</v>
      </c>
      <c r="Y6" s="28">
        <v>47</v>
      </c>
      <c r="Z6" s="28">
        <v>1440</v>
      </c>
      <c r="AA6" s="28">
        <v>60</v>
      </c>
      <c r="AB6" s="27">
        <v>1440</v>
      </c>
      <c r="AC6" s="32">
        <v>5</v>
      </c>
      <c r="AD6" s="33">
        <f t="shared" ref="AD6:AD47" si="0">U6-T6</f>
        <v>0</v>
      </c>
      <c r="AE6" s="27">
        <v>0</v>
      </c>
      <c r="AF6" s="34">
        <v>0</v>
      </c>
      <c r="AG6" s="35">
        <f t="shared" ref="AG6:AG47" si="1">IF(R6&gt;0,R6/24,"no data")</f>
        <v>151.125</v>
      </c>
      <c r="AH6" s="34">
        <v>0</v>
      </c>
      <c r="AI6" s="36">
        <f t="shared" ref="AI6:AI47" si="2">(1440-((W6*X6)+(Y6*Z6)+(AA6*AB6))/(W6+Y6+AA6))/1440</f>
        <v>0</v>
      </c>
      <c r="AJ6" s="37">
        <v>0</v>
      </c>
      <c r="AK6" s="215">
        <v>0</v>
      </c>
      <c r="AL6" s="219">
        <v>0</v>
      </c>
      <c r="AM6" s="38">
        <f t="shared" ref="AM6:AM47" si="3">AK6*AL6</f>
        <v>0</v>
      </c>
      <c r="AN6" s="215">
        <v>0</v>
      </c>
      <c r="AO6" s="219">
        <v>0</v>
      </c>
      <c r="AP6" s="39">
        <f t="shared" ref="AP6:AP47" si="4">AN6*AO6</f>
        <v>0</v>
      </c>
      <c r="AQ6" s="199" t="str">
        <f t="shared" ref="AQ6:AQ47" si="5">IF(U6&gt;0,((((AK6*AL6)+(AN6*AO6))/(U6*1000))*1000000),"no data")</f>
        <v>no data</v>
      </c>
      <c r="AR6" s="196">
        <f t="shared" ref="AR6:AR47" si="6">S6/24</f>
        <v>0</v>
      </c>
      <c r="AS6" s="13"/>
      <c r="AT6" s="27">
        <v>0</v>
      </c>
      <c r="AU6" s="40">
        <v>0</v>
      </c>
      <c r="AV6" s="40">
        <v>0</v>
      </c>
      <c r="AW6" s="27">
        <v>0</v>
      </c>
      <c r="AX6" s="40">
        <v>0</v>
      </c>
      <c r="AY6" s="27">
        <v>0</v>
      </c>
      <c r="AZ6" s="27">
        <v>5</v>
      </c>
      <c r="BB6" s="41">
        <v>0</v>
      </c>
      <c r="BC6" s="41">
        <v>0</v>
      </c>
      <c r="BD6" s="41">
        <v>0</v>
      </c>
      <c r="BE6" s="41">
        <v>0</v>
      </c>
      <c r="BF6" s="41" t="str">
        <f t="shared" ref="BF6:BF49" si="7">AQ6</f>
        <v>no data</v>
      </c>
      <c r="BG6" s="77">
        <f>BD6/24</f>
        <v>0</v>
      </c>
      <c r="BH6" s="43">
        <v>0</v>
      </c>
      <c r="BI6" s="44">
        <v>0</v>
      </c>
      <c r="BJ6" s="45">
        <v>0</v>
      </c>
      <c r="BK6" s="46">
        <v>0</v>
      </c>
      <c r="BL6" s="45">
        <v>0</v>
      </c>
      <c r="BM6" s="45">
        <v>0</v>
      </c>
      <c r="BN6" s="47">
        <v>997</v>
      </c>
      <c r="BO6" s="45">
        <v>49.98</v>
      </c>
      <c r="BP6" s="48">
        <v>0</v>
      </c>
      <c r="BQ6" s="46">
        <v>0</v>
      </c>
      <c r="BR6" s="45">
        <v>0</v>
      </c>
      <c r="BS6" s="49">
        <f t="shared" ref="BS6:BS12" si="8">BQ6-BR6</f>
        <v>0</v>
      </c>
      <c r="BT6" s="41">
        <v>0</v>
      </c>
      <c r="BU6" s="41">
        <v>0</v>
      </c>
      <c r="BV6" s="51"/>
      <c r="BW6" s="41">
        <f>BH6+BI6</f>
        <v>0</v>
      </c>
      <c r="BX6" s="41">
        <v>0</v>
      </c>
      <c r="BY6" s="41">
        <v>0</v>
      </c>
      <c r="CA6" s="41">
        <v>0</v>
      </c>
      <c r="CB6" s="41">
        <v>0</v>
      </c>
      <c r="CD6" s="42">
        <v>0</v>
      </c>
      <c r="CE6" s="42">
        <v>0</v>
      </c>
      <c r="CF6" s="42">
        <v>0</v>
      </c>
      <c r="CG6" s="42">
        <v>0</v>
      </c>
    </row>
    <row r="7" spans="1:85">
      <c r="A7" s="424"/>
      <c r="B7" s="24">
        <v>43551</v>
      </c>
      <c r="C7" s="25">
        <v>79.5</v>
      </c>
      <c r="D7" s="26">
        <v>0.52800000000000002</v>
      </c>
      <c r="E7" s="38">
        <v>62.3</v>
      </c>
      <c r="F7" s="27">
        <v>93</v>
      </c>
      <c r="G7" s="27">
        <v>67</v>
      </c>
      <c r="H7" s="28">
        <v>0</v>
      </c>
      <c r="I7" s="28">
        <v>0</v>
      </c>
      <c r="J7" s="28">
        <v>0</v>
      </c>
      <c r="K7" s="28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3600</v>
      </c>
      <c r="S7" s="30">
        <v>0</v>
      </c>
      <c r="T7" s="30">
        <v>0</v>
      </c>
      <c r="U7" s="31">
        <v>0</v>
      </c>
      <c r="V7" s="31">
        <v>0</v>
      </c>
      <c r="W7" s="28">
        <v>43</v>
      </c>
      <c r="X7" s="28">
        <v>1440</v>
      </c>
      <c r="Y7" s="28">
        <v>47</v>
      </c>
      <c r="Z7" s="28">
        <v>1440</v>
      </c>
      <c r="AA7" s="28">
        <v>60</v>
      </c>
      <c r="AB7" s="27">
        <v>1440</v>
      </c>
      <c r="AC7" s="32">
        <v>5</v>
      </c>
      <c r="AD7" s="33">
        <f t="shared" si="0"/>
        <v>0</v>
      </c>
      <c r="AE7" s="27">
        <v>0</v>
      </c>
      <c r="AF7" s="34">
        <v>0</v>
      </c>
      <c r="AG7" s="35">
        <f t="shared" si="1"/>
        <v>150</v>
      </c>
      <c r="AH7" s="34">
        <v>0</v>
      </c>
      <c r="AI7" s="36">
        <f t="shared" si="2"/>
        <v>0</v>
      </c>
      <c r="AJ7" s="37">
        <v>0</v>
      </c>
      <c r="AK7" s="215">
        <v>0</v>
      </c>
      <c r="AL7" s="221">
        <v>0</v>
      </c>
      <c r="AM7" s="38">
        <f t="shared" si="3"/>
        <v>0</v>
      </c>
      <c r="AN7" s="215">
        <v>0</v>
      </c>
      <c r="AO7" s="221">
        <v>0</v>
      </c>
      <c r="AP7" s="39">
        <f t="shared" si="4"/>
        <v>0</v>
      </c>
      <c r="AQ7" s="199" t="str">
        <f t="shared" si="5"/>
        <v>no data</v>
      </c>
      <c r="AR7" s="196">
        <f t="shared" si="6"/>
        <v>0</v>
      </c>
      <c r="AS7" s="13"/>
      <c r="AT7" s="27">
        <v>0</v>
      </c>
      <c r="AU7" s="40">
        <v>0</v>
      </c>
      <c r="AV7" s="40">
        <v>0</v>
      </c>
      <c r="AW7" s="27">
        <v>0</v>
      </c>
      <c r="AX7" s="40">
        <v>0</v>
      </c>
      <c r="AY7" s="27">
        <v>0</v>
      </c>
      <c r="AZ7" s="27">
        <v>5</v>
      </c>
      <c r="BB7" s="41">
        <v>0</v>
      </c>
      <c r="BC7" s="41">
        <v>0</v>
      </c>
      <c r="BD7" s="41">
        <v>0</v>
      </c>
      <c r="BE7" s="41">
        <v>0</v>
      </c>
      <c r="BF7" s="41" t="str">
        <f t="shared" si="7"/>
        <v>no data</v>
      </c>
      <c r="BG7" s="77">
        <f>BD7/24</f>
        <v>0</v>
      </c>
      <c r="BH7" s="43">
        <v>0</v>
      </c>
      <c r="BI7" s="44">
        <v>0</v>
      </c>
      <c r="BJ7" s="45">
        <v>0</v>
      </c>
      <c r="BK7" s="45">
        <v>0</v>
      </c>
      <c r="BL7" s="46">
        <v>0</v>
      </c>
      <c r="BM7" s="45">
        <v>0</v>
      </c>
      <c r="BN7" s="47">
        <v>997</v>
      </c>
      <c r="BO7" s="45">
        <v>50.02</v>
      </c>
      <c r="BP7" s="48">
        <v>0</v>
      </c>
      <c r="BQ7" s="52">
        <v>0</v>
      </c>
      <c r="BR7" s="45">
        <v>0</v>
      </c>
      <c r="BS7" s="49">
        <f t="shared" si="8"/>
        <v>0</v>
      </c>
      <c r="BT7" s="41">
        <v>0</v>
      </c>
      <c r="BU7" s="41">
        <v>0</v>
      </c>
      <c r="BV7" s="51"/>
      <c r="BW7" s="41">
        <f>BH7+BI7</f>
        <v>0</v>
      </c>
      <c r="BX7" s="41">
        <v>0</v>
      </c>
      <c r="BY7" s="41">
        <v>0</v>
      </c>
      <c r="CA7" s="41">
        <v>0</v>
      </c>
      <c r="CB7" s="41">
        <v>0</v>
      </c>
      <c r="CD7" s="42">
        <v>0</v>
      </c>
      <c r="CE7" s="42">
        <v>0</v>
      </c>
      <c r="CF7" s="42">
        <v>0</v>
      </c>
      <c r="CG7" s="42">
        <v>0</v>
      </c>
    </row>
    <row r="8" spans="1:85">
      <c r="A8" s="424"/>
      <c r="B8" s="24">
        <v>43552</v>
      </c>
      <c r="C8" s="25">
        <v>79.7</v>
      </c>
      <c r="D8" s="26">
        <v>0.57199999999999995</v>
      </c>
      <c r="E8" s="38">
        <v>64</v>
      </c>
      <c r="F8" s="27">
        <v>91</v>
      </c>
      <c r="G8" s="27">
        <v>62</v>
      </c>
      <c r="H8" s="28">
        <v>0</v>
      </c>
      <c r="I8" s="28">
        <v>0</v>
      </c>
      <c r="J8" s="28">
        <v>0</v>
      </c>
      <c r="K8" s="28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3601</v>
      </c>
      <c r="S8" s="30">
        <v>3638</v>
      </c>
      <c r="T8" s="30">
        <v>3638</v>
      </c>
      <c r="U8" s="31">
        <v>0</v>
      </c>
      <c r="V8" s="31">
        <v>0</v>
      </c>
      <c r="W8" s="28">
        <v>43</v>
      </c>
      <c r="X8" s="28">
        <v>0</v>
      </c>
      <c r="Y8" s="28">
        <v>47</v>
      </c>
      <c r="Z8" s="28">
        <v>0</v>
      </c>
      <c r="AA8" s="28">
        <v>60</v>
      </c>
      <c r="AB8" s="27">
        <v>0</v>
      </c>
      <c r="AC8" s="32">
        <v>6</v>
      </c>
      <c r="AD8" s="33">
        <f t="shared" si="0"/>
        <v>-3638</v>
      </c>
      <c r="AE8" s="27">
        <v>0</v>
      </c>
      <c r="AF8" s="34">
        <v>0</v>
      </c>
      <c r="AG8" s="35">
        <f t="shared" si="1"/>
        <v>150.04166666666666</v>
      </c>
      <c r="AH8" s="34">
        <v>0</v>
      </c>
      <c r="AI8" s="36">
        <f t="shared" si="2"/>
        <v>1</v>
      </c>
      <c r="AJ8" s="37">
        <v>0</v>
      </c>
      <c r="AK8" s="215">
        <v>0</v>
      </c>
      <c r="AL8" s="221">
        <v>0</v>
      </c>
      <c r="AM8" s="38">
        <f t="shared" si="3"/>
        <v>0</v>
      </c>
      <c r="AN8" s="215">
        <v>0</v>
      </c>
      <c r="AO8" s="221">
        <v>0</v>
      </c>
      <c r="AP8" s="39">
        <f t="shared" si="4"/>
        <v>0</v>
      </c>
      <c r="AQ8" s="199" t="str">
        <f t="shared" si="5"/>
        <v>no data</v>
      </c>
      <c r="AR8" s="196">
        <f t="shared" si="6"/>
        <v>151.58333333333334</v>
      </c>
      <c r="AS8" s="13"/>
      <c r="AT8" s="27">
        <v>0</v>
      </c>
      <c r="AU8" s="40">
        <v>0</v>
      </c>
      <c r="AV8" s="40">
        <v>0</v>
      </c>
      <c r="AW8" s="27">
        <v>0</v>
      </c>
      <c r="AX8" s="40">
        <v>0</v>
      </c>
      <c r="AY8" s="27">
        <v>0</v>
      </c>
      <c r="AZ8" s="27">
        <v>6</v>
      </c>
      <c r="BB8" s="41">
        <v>0</v>
      </c>
      <c r="BC8" s="41">
        <v>0</v>
      </c>
      <c r="BD8" s="41">
        <v>0</v>
      </c>
      <c r="BE8" s="41">
        <v>0</v>
      </c>
      <c r="BF8" s="41" t="str">
        <f t="shared" si="7"/>
        <v>no data</v>
      </c>
      <c r="BG8" s="77">
        <f>BD8/24</f>
        <v>0</v>
      </c>
      <c r="BH8" s="43">
        <v>0</v>
      </c>
      <c r="BI8" s="44">
        <v>0</v>
      </c>
      <c r="BJ8" s="45">
        <v>0</v>
      </c>
      <c r="BK8" s="46">
        <v>0</v>
      </c>
      <c r="BL8" s="45">
        <v>0</v>
      </c>
      <c r="BM8" s="45">
        <v>0</v>
      </c>
      <c r="BN8" s="47">
        <v>995</v>
      </c>
      <c r="BO8" s="45">
        <v>50.07</v>
      </c>
      <c r="BP8" s="48">
        <v>0</v>
      </c>
      <c r="BQ8" s="46">
        <v>0</v>
      </c>
      <c r="BR8" s="45">
        <v>0</v>
      </c>
      <c r="BS8" s="49">
        <f t="shared" si="8"/>
        <v>0</v>
      </c>
      <c r="BT8" s="41">
        <v>0</v>
      </c>
      <c r="BU8" s="41">
        <v>0</v>
      </c>
      <c r="BV8" s="51"/>
      <c r="BW8" s="41">
        <f>BH8+BI8</f>
        <v>0</v>
      </c>
      <c r="BX8" s="41">
        <v>0</v>
      </c>
      <c r="BY8" s="41">
        <v>0</v>
      </c>
      <c r="CA8" s="41">
        <v>0</v>
      </c>
      <c r="CB8" s="41">
        <v>0</v>
      </c>
      <c r="CD8" s="42">
        <v>0</v>
      </c>
      <c r="CE8" s="42">
        <v>0</v>
      </c>
      <c r="CF8" s="42">
        <v>0</v>
      </c>
      <c r="CG8" s="42">
        <v>0</v>
      </c>
    </row>
    <row r="9" spans="1:85">
      <c r="A9" s="424"/>
      <c r="B9" s="24">
        <v>43553</v>
      </c>
      <c r="C9" s="25">
        <v>81.599999999999994</v>
      </c>
      <c r="D9" s="26">
        <v>0.60699999999999998</v>
      </c>
      <c r="E9" s="38">
        <v>67.7</v>
      </c>
      <c r="F9" s="27">
        <v>98</v>
      </c>
      <c r="G9" s="27">
        <v>71</v>
      </c>
      <c r="H9" s="28">
        <v>0</v>
      </c>
      <c r="I9" s="28">
        <v>0</v>
      </c>
      <c r="J9" s="28">
        <v>0</v>
      </c>
      <c r="K9" s="28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3581</v>
      </c>
      <c r="S9" s="30">
        <v>3620</v>
      </c>
      <c r="T9" s="30">
        <v>3620</v>
      </c>
      <c r="U9" s="31">
        <v>0</v>
      </c>
      <c r="V9" s="31">
        <v>0</v>
      </c>
      <c r="W9" s="28">
        <v>43</v>
      </c>
      <c r="X9" s="28">
        <v>0</v>
      </c>
      <c r="Y9" s="28">
        <v>47</v>
      </c>
      <c r="Z9" s="28">
        <v>0</v>
      </c>
      <c r="AA9" s="28">
        <v>60</v>
      </c>
      <c r="AB9" s="27">
        <v>0</v>
      </c>
      <c r="AC9" s="32">
        <v>6</v>
      </c>
      <c r="AD9" s="33">
        <f t="shared" si="0"/>
        <v>-3620</v>
      </c>
      <c r="AE9" s="27">
        <v>0</v>
      </c>
      <c r="AF9" s="34" t="str">
        <f t="shared" ref="AF9:AF47" si="9">IF(AE9&gt;0, V9/(AE9*24),"no data")</f>
        <v>no data</v>
      </c>
      <c r="AG9" s="35">
        <f t="shared" si="1"/>
        <v>149.20833333333334</v>
      </c>
      <c r="AH9" s="34" t="str">
        <f t="shared" ref="AH9:AH47" si="10">IF(U9&gt;0,(U9/R9),"no data")</f>
        <v>no data</v>
      </c>
      <c r="AI9" s="36">
        <f t="shared" si="2"/>
        <v>1</v>
      </c>
      <c r="AJ9" s="37" t="str">
        <f t="shared" ref="AJ9:AJ47" si="11">IF(U9&gt;0,(1440-((X9*W9+AT9*AU9)+(Z9*Y9+AV9*AW9)+(AA9*AB9+AX9*AY9))/(W9+Y9+AA9))/1440,"no data")</f>
        <v>no data</v>
      </c>
      <c r="AK9" s="44">
        <v>0</v>
      </c>
      <c r="AL9" s="38">
        <v>0</v>
      </c>
      <c r="AM9" s="38">
        <f t="shared" si="3"/>
        <v>0</v>
      </c>
      <c r="AN9" s="44">
        <v>0</v>
      </c>
      <c r="AO9" s="38">
        <v>0</v>
      </c>
      <c r="AP9" s="39">
        <f t="shared" si="4"/>
        <v>0</v>
      </c>
      <c r="AQ9" s="199" t="str">
        <f t="shared" si="5"/>
        <v>no data</v>
      </c>
      <c r="AR9" s="196">
        <f t="shared" si="6"/>
        <v>150.83333333333334</v>
      </c>
      <c r="AS9" s="13"/>
      <c r="AT9" s="27">
        <v>0</v>
      </c>
      <c r="AU9" s="40">
        <v>0</v>
      </c>
      <c r="AV9" s="40">
        <v>0</v>
      </c>
      <c r="AW9" s="27">
        <v>0</v>
      </c>
      <c r="AX9" s="40">
        <v>0</v>
      </c>
      <c r="AY9" s="27">
        <v>0</v>
      </c>
      <c r="AZ9" s="27">
        <v>6</v>
      </c>
      <c r="BB9" s="41">
        <v>0</v>
      </c>
      <c r="BC9" s="41">
        <v>0</v>
      </c>
      <c r="BD9" s="41">
        <v>0</v>
      </c>
      <c r="BE9" s="41">
        <v>0</v>
      </c>
      <c r="BF9" s="41" t="str">
        <f t="shared" si="7"/>
        <v>no data</v>
      </c>
      <c r="BG9" s="77">
        <f t="shared" ref="BG9:BG41" si="12">BD9/24</f>
        <v>0</v>
      </c>
      <c r="BH9" s="43">
        <v>0</v>
      </c>
      <c r="BI9" s="44">
        <v>0</v>
      </c>
      <c r="BJ9" s="45">
        <v>0</v>
      </c>
      <c r="BK9" s="46">
        <v>0</v>
      </c>
      <c r="BL9" s="45">
        <v>0</v>
      </c>
      <c r="BM9" s="45">
        <v>0</v>
      </c>
      <c r="BN9" s="47">
        <v>992.7</v>
      </c>
      <c r="BO9" s="45">
        <v>50.1</v>
      </c>
      <c r="BP9" s="53">
        <v>0</v>
      </c>
      <c r="BQ9" s="45">
        <v>0</v>
      </c>
      <c r="BR9" s="45">
        <v>0</v>
      </c>
      <c r="BS9" s="49">
        <f t="shared" si="8"/>
        <v>0</v>
      </c>
      <c r="BT9" s="41">
        <v>0</v>
      </c>
      <c r="BU9" s="41">
        <v>0</v>
      </c>
      <c r="BV9" s="51">
        <f t="shared" ref="BV9:BV29" si="13">BU9-BT9</f>
        <v>0</v>
      </c>
      <c r="BW9" s="41">
        <f>BH9+BI9</f>
        <v>0</v>
      </c>
      <c r="BX9" s="41">
        <v>0</v>
      </c>
      <c r="BY9" s="41">
        <v>0</v>
      </c>
      <c r="CA9" s="41">
        <v>0</v>
      </c>
      <c r="CB9" s="41">
        <v>0.5</v>
      </c>
      <c r="CD9" s="42">
        <v>0</v>
      </c>
      <c r="CE9" s="42">
        <v>0</v>
      </c>
      <c r="CF9" s="42">
        <v>0</v>
      </c>
      <c r="CG9" s="42">
        <v>0</v>
      </c>
    </row>
    <row r="10" spans="1:85">
      <c r="A10" s="424"/>
      <c r="B10" s="24">
        <v>43554</v>
      </c>
      <c r="C10" s="25">
        <v>81.599999999999994</v>
      </c>
      <c r="D10" s="26">
        <v>0.51500000000000001</v>
      </c>
      <c r="E10" s="38">
        <v>63.8</v>
      </c>
      <c r="F10" s="27">
        <v>100</v>
      </c>
      <c r="G10" s="27">
        <v>71</v>
      </c>
      <c r="H10" s="28">
        <v>0</v>
      </c>
      <c r="I10" s="28">
        <v>0</v>
      </c>
      <c r="J10" s="28">
        <v>0</v>
      </c>
      <c r="K10" s="28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3582</v>
      </c>
      <c r="S10" s="30">
        <v>3579</v>
      </c>
      <c r="T10" s="30">
        <v>3579</v>
      </c>
      <c r="U10" s="31">
        <v>0</v>
      </c>
      <c r="V10" s="31">
        <v>0</v>
      </c>
      <c r="W10" s="28">
        <v>43</v>
      </c>
      <c r="X10" s="28">
        <v>0</v>
      </c>
      <c r="Y10" s="28">
        <v>47</v>
      </c>
      <c r="Z10" s="28">
        <v>0</v>
      </c>
      <c r="AA10" s="28">
        <v>60</v>
      </c>
      <c r="AB10" s="27">
        <v>0</v>
      </c>
      <c r="AC10" s="32">
        <v>4</v>
      </c>
      <c r="AD10" s="33">
        <f t="shared" si="0"/>
        <v>-3579</v>
      </c>
      <c r="AE10" s="27">
        <v>0</v>
      </c>
      <c r="AF10" s="34" t="str">
        <f t="shared" si="9"/>
        <v>no data</v>
      </c>
      <c r="AG10" s="35">
        <f t="shared" si="1"/>
        <v>149.25</v>
      </c>
      <c r="AH10" s="34" t="str">
        <f t="shared" si="10"/>
        <v>no data</v>
      </c>
      <c r="AI10" s="36">
        <f t="shared" si="2"/>
        <v>1</v>
      </c>
      <c r="AJ10" s="37" t="str">
        <f t="shared" si="11"/>
        <v>no data</v>
      </c>
      <c r="AK10" s="44">
        <v>0</v>
      </c>
      <c r="AL10" s="38">
        <v>0</v>
      </c>
      <c r="AM10" s="38">
        <f t="shared" si="3"/>
        <v>0</v>
      </c>
      <c r="AN10" s="44">
        <v>0</v>
      </c>
      <c r="AO10" s="38">
        <v>0</v>
      </c>
      <c r="AP10" s="39">
        <f t="shared" si="4"/>
        <v>0</v>
      </c>
      <c r="AQ10" s="199" t="str">
        <f t="shared" si="5"/>
        <v>no data</v>
      </c>
      <c r="AR10" s="196">
        <f t="shared" si="6"/>
        <v>149.125</v>
      </c>
      <c r="AS10" s="13"/>
      <c r="AT10" s="27">
        <v>0</v>
      </c>
      <c r="AU10" s="40">
        <v>0</v>
      </c>
      <c r="AV10" s="40">
        <v>0</v>
      </c>
      <c r="AW10" s="27">
        <v>0</v>
      </c>
      <c r="AX10" s="40">
        <v>0</v>
      </c>
      <c r="AY10" s="27">
        <v>0</v>
      </c>
      <c r="AZ10" s="27">
        <v>4</v>
      </c>
      <c r="BB10" s="41">
        <v>0</v>
      </c>
      <c r="BC10" s="41">
        <v>0</v>
      </c>
      <c r="BD10" s="41">
        <v>0</v>
      </c>
      <c r="BE10" s="41">
        <v>0</v>
      </c>
      <c r="BF10" s="41" t="str">
        <f t="shared" si="7"/>
        <v>no data</v>
      </c>
      <c r="BG10" s="77">
        <f t="shared" si="12"/>
        <v>0</v>
      </c>
      <c r="BH10" s="43">
        <v>0</v>
      </c>
      <c r="BI10" s="44">
        <v>0</v>
      </c>
      <c r="BJ10" s="45">
        <v>0</v>
      </c>
      <c r="BK10" s="46">
        <v>0</v>
      </c>
      <c r="BL10" s="47">
        <v>0</v>
      </c>
      <c r="BM10" s="47">
        <v>0</v>
      </c>
      <c r="BN10" s="47">
        <v>993.3</v>
      </c>
      <c r="BO10" s="45">
        <v>50.05</v>
      </c>
      <c r="BP10" s="48">
        <v>0</v>
      </c>
      <c r="BQ10" s="42">
        <v>0</v>
      </c>
      <c r="BR10" s="42">
        <v>0</v>
      </c>
      <c r="BS10" s="49">
        <f t="shared" si="8"/>
        <v>0</v>
      </c>
      <c r="BT10" s="41">
        <v>0</v>
      </c>
      <c r="BU10" s="41">
        <v>0</v>
      </c>
      <c r="BV10" s="51">
        <f t="shared" si="13"/>
        <v>0</v>
      </c>
      <c r="BW10" s="41">
        <f t="shared" ref="BW10:BW16" si="14">BH10+BI10</f>
        <v>0</v>
      </c>
      <c r="BX10" s="41">
        <v>0</v>
      </c>
      <c r="BY10" s="41">
        <v>0</v>
      </c>
      <c r="CA10" s="41">
        <v>0</v>
      </c>
      <c r="CB10" s="41">
        <v>0</v>
      </c>
      <c r="CD10" s="42">
        <v>0</v>
      </c>
      <c r="CE10" s="42">
        <v>0</v>
      </c>
      <c r="CF10" s="42">
        <v>0</v>
      </c>
      <c r="CG10" s="42">
        <v>0</v>
      </c>
    </row>
    <row r="11" spans="1:85">
      <c r="A11" s="424"/>
      <c r="B11" s="24">
        <v>43555</v>
      </c>
      <c r="C11" s="25">
        <v>77.5</v>
      </c>
      <c r="D11" s="26">
        <v>0.443</v>
      </c>
      <c r="E11" s="38">
        <v>57.4</v>
      </c>
      <c r="F11" s="27">
        <v>93</v>
      </c>
      <c r="G11" s="27">
        <v>64</v>
      </c>
      <c r="H11" s="28">
        <v>0</v>
      </c>
      <c r="I11" s="28">
        <v>0</v>
      </c>
      <c r="J11" s="28">
        <v>0</v>
      </c>
      <c r="K11" s="28">
        <v>0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3619</v>
      </c>
      <c r="S11" s="30">
        <v>3567</v>
      </c>
      <c r="T11" s="30">
        <v>3567</v>
      </c>
      <c r="U11" s="31">
        <v>0</v>
      </c>
      <c r="V11" s="31">
        <v>0</v>
      </c>
      <c r="W11" s="28">
        <v>43</v>
      </c>
      <c r="X11" s="28">
        <v>0</v>
      </c>
      <c r="Y11" s="28">
        <v>47</v>
      </c>
      <c r="Z11" s="28">
        <v>0</v>
      </c>
      <c r="AA11" s="28">
        <v>60</v>
      </c>
      <c r="AB11" s="27">
        <v>0</v>
      </c>
      <c r="AC11" s="32">
        <v>4</v>
      </c>
      <c r="AD11" s="33">
        <f t="shared" si="0"/>
        <v>-3567</v>
      </c>
      <c r="AE11" s="27">
        <v>0</v>
      </c>
      <c r="AF11" s="34" t="str">
        <f t="shared" si="9"/>
        <v>no data</v>
      </c>
      <c r="AG11" s="35">
        <f t="shared" si="1"/>
        <v>150.79166666666666</v>
      </c>
      <c r="AH11" s="34" t="str">
        <f t="shared" si="10"/>
        <v>no data</v>
      </c>
      <c r="AI11" s="36">
        <f t="shared" si="2"/>
        <v>1</v>
      </c>
      <c r="AJ11" s="37" t="str">
        <f t="shared" si="11"/>
        <v>no data</v>
      </c>
      <c r="AK11" s="44">
        <v>0</v>
      </c>
      <c r="AL11" s="38">
        <v>0</v>
      </c>
      <c r="AM11" s="38">
        <f t="shared" si="3"/>
        <v>0</v>
      </c>
      <c r="AN11" s="44">
        <v>0</v>
      </c>
      <c r="AO11" s="38">
        <v>0</v>
      </c>
      <c r="AP11" s="39">
        <f t="shared" si="4"/>
        <v>0</v>
      </c>
      <c r="AQ11" s="199" t="str">
        <f t="shared" si="5"/>
        <v>no data</v>
      </c>
      <c r="AR11" s="196">
        <f t="shared" si="6"/>
        <v>148.625</v>
      </c>
      <c r="AS11" s="13"/>
      <c r="AT11" s="27">
        <v>0</v>
      </c>
      <c r="AU11" s="40">
        <v>0</v>
      </c>
      <c r="AV11" s="40">
        <v>0</v>
      </c>
      <c r="AW11" s="27">
        <v>0</v>
      </c>
      <c r="AX11" s="40">
        <v>0</v>
      </c>
      <c r="AY11" s="27">
        <v>0</v>
      </c>
      <c r="AZ11" s="27">
        <v>4</v>
      </c>
      <c r="BB11" s="41">
        <v>0</v>
      </c>
      <c r="BC11" s="41">
        <v>0</v>
      </c>
      <c r="BD11" s="41">
        <v>0</v>
      </c>
      <c r="BE11" s="41">
        <v>0</v>
      </c>
      <c r="BF11" s="41" t="str">
        <f t="shared" si="7"/>
        <v>no data</v>
      </c>
      <c r="BG11" s="77">
        <f t="shared" si="12"/>
        <v>0</v>
      </c>
      <c r="BH11" s="43">
        <v>0</v>
      </c>
      <c r="BI11" s="44">
        <v>0</v>
      </c>
      <c r="BJ11" s="45">
        <v>0</v>
      </c>
      <c r="BK11" s="46">
        <v>0</v>
      </c>
      <c r="BL11" s="47">
        <v>0</v>
      </c>
      <c r="BM11" s="47">
        <v>0</v>
      </c>
      <c r="BN11" s="47">
        <v>994.8</v>
      </c>
      <c r="BO11" s="45">
        <v>50.05</v>
      </c>
      <c r="BP11" s="48">
        <v>0</v>
      </c>
      <c r="BQ11" s="42">
        <v>0</v>
      </c>
      <c r="BR11" s="42">
        <v>0</v>
      </c>
      <c r="BS11" s="49">
        <f t="shared" si="8"/>
        <v>0</v>
      </c>
      <c r="BT11" s="41">
        <v>0</v>
      </c>
      <c r="BU11" s="41">
        <v>0</v>
      </c>
      <c r="BV11" s="51">
        <f t="shared" si="13"/>
        <v>0</v>
      </c>
      <c r="BW11" s="41">
        <f t="shared" si="14"/>
        <v>0</v>
      </c>
      <c r="BX11" s="41">
        <v>0</v>
      </c>
      <c r="BY11" s="41">
        <v>0</v>
      </c>
      <c r="CA11" s="41">
        <v>0</v>
      </c>
      <c r="CB11" s="41">
        <v>0</v>
      </c>
      <c r="CD11" s="41">
        <v>0</v>
      </c>
      <c r="CE11" s="41">
        <v>0</v>
      </c>
      <c r="CF11" s="41">
        <v>0</v>
      </c>
      <c r="CG11" s="41">
        <v>0</v>
      </c>
    </row>
    <row r="12" spans="1:85">
      <c r="A12" s="425"/>
      <c r="B12" s="24">
        <v>43556</v>
      </c>
      <c r="C12" s="25">
        <v>79</v>
      </c>
      <c r="D12" s="26">
        <v>0.47099999999999997</v>
      </c>
      <c r="E12" s="38">
        <v>59.4</v>
      </c>
      <c r="F12" s="27">
        <v>93</v>
      </c>
      <c r="G12" s="27">
        <v>68</v>
      </c>
      <c r="H12" s="28">
        <v>0</v>
      </c>
      <c r="I12" s="28">
        <v>0</v>
      </c>
      <c r="J12" s="28">
        <v>0</v>
      </c>
      <c r="K12" s="28">
        <v>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3605</v>
      </c>
      <c r="S12" s="30">
        <v>3550</v>
      </c>
      <c r="T12" s="30">
        <v>3550</v>
      </c>
      <c r="U12" s="31">
        <v>0</v>
      </c>
      <c r="V12" s="31">
        <v>0</v>
      </c>
      <c r="W12" s="28">
        <v>43</v>
      </c>
      <c r="X12" s="28">
        <v>0</v>
      </c>
      <c r="Y12" s="28">
        <v>47</v>
      </c>
      <c r="Z12" s="28">
        <v>0</v>
      </c>
      <c r="AA12" s="28">
        <v>60</v>
      </c>
      <c r="AB12" s="27">
        <v>0</v>
      </c>
      <c r="AC12" s="32">
        <v>6</v>
      </c>
      <c r="AD12" s="33">
        <f t="shared" si="0"/>
        <v>-3550</v>
      </c>
      <c r="AE12" s="27">
        <v>0</v>
      </c>
      <c r="AF12" s="34" t="str">
        <f t="shared" si="9"/>
        <v>no data</v>
      </c>
      <c r="AG12" s="35">
        <f t="shared" si="1"/>
        <v>150.20833333333334</v>
      </c>
      <c r="AH12" s="34" t="str">
        <f t="shared" si="10"/>
        <v>no data</v>
      </c>
      <c r="AI12" s="36">
        <f t="shared" si="2"/>
        <v>1</v>
      </c>
      <c r="AJ12" s="37" t="str">
        <f t="shared" si="11"/>
        <v>no data</v>
      </c>
      <c r="AK12" s="44">
        <v>0</v>
      </c>
      <c r="AL12" s="38">
        <v>0</v>
      </c>
      <c r="AM12" s="38">
        <f t="shared" si="3"/>
        <v>0</v>
      </c>
      <c r="AN12" s="44">
        <v>0</v>
      </c>
      <c r="AO12" s="27">
        <v>0</v>
      </c>
      <c r="AP12" s="39">
        <f t="shared" si="4"/>
        <v>0</v>
      </c>
      <c r="AQ12" s="199" t="str">
        <f t="shared" si="5"/>
        <v>no data</v>
      </c>
      <c r="AR12" s="196">
        <f t="shared" si="6"/>
        <v>147.91666666666666</v>
      </c>
      <c r="AS12" s="13"/>
      <c r="AT12" s="27">
        <v>0</v>
      </c>
      <c r="AU12" s="40">
        <v>0</v>
      </c>
      <c r="AV12" s="40">
        <v>0</v>
      </c>
      <c r="AW12" s="27">
        <v>0</v>
      </c>
      <c r="AX12" s="40">
        <v>0</v>
      </c>
      <c r="AY12" s="27">
        <v>0</v>
      </c>
      <c r="AZ12" s="27">
        <v>6</v>
      </c>
      <c r="BB12" s="41">
        <v>0</v>
      </c>
      <c r="BC12" s="41">
        <v>0</v>
      </c>
      <c r="BD12" s="41">
        <v>0</v>
      </c>
      <c r="BE12" s="41">
        <v>0</v>
      </c>
      <c r="BF12" s="41" t="str">
        <f t="shared" si="7"/>
        <v>no data</v>
      </c>
      <c r="BG12" s="77">
        <f t="shared" si="12"/>
        <v>0</v>
      </c>
      <c r="BH12" s="43">
        <v>0</v>
      </c>
      <c r="BI12" s="44">
        <v>0</v>
      </c>
      <c r="BJ12" s="45">
        <v>0</v>
      </c>
      <c r="BK12" s="46">
        <v>0</v>
      </c>
      <c r="BL12" s="47">
        <v>0</v>
      </c>
      <c r="BM12" s="47">
        <v>0</v>
      </c>
      <c r="BN12" s="47">
        <v>994</v>
      </c>
      <c r="BO12" s="45">
        <v>50.08</v>
      </c>
      <c r="BP12" s="48">
        <v>0</v>
      </c>
      <c r="BQ12" s="42">
        <v>0</v>
      </c>
      <c r="BR12" s="42">
        <v>0</v>
      </c>
      <c r="BS12" s="49">
        <f t="shared" si="8"/>
        <v>0</v>
      </c>
      <c r="BT12" s="41">
        <v>0</v>
      </c>
      <c r="BU12" s="41">
        <v>0</v>
      </c>
      <c r="BV12" s="51">
        <f t="shared" si="13"/>
        <v>0</v>
      </c>
      <c r="BW12" s="41">
        <f t="shared" si="14"/>
        <v>0</v>
      </c>
      <c r="BX12" s="78">
        <v>0</v>
      </c>
      <c r="BY12" s="78">
        <v>0</v>
      </c>
      <c r="CA12" s="78">
        <v>0</v>
      </c>
      <c r="CB12" s="78">
        <v>0</v>
      </c>
      <c r="CD12" s="78">
        <v>0</v>
      </c>
      <c r="CE12" s="78">
        <v>0</v>
      </c>
      <c r="CF12" s="78">
        <v>0</v>
      </c>
      <c r="CG12" s="78">
        <v>0</v>
      </c>
    </row>
    <row r="13" spans="1:85" ht="14.95" customHeight="1">
      <c r="A13" s="426" t="s">
        <v>146</v>
      </c>
      <c r="B13" s="222">
        <v>43557</v>
      </c>
      <c r="C13" s="156">
        <v>80.900000000000006</v>
      </c>
      <c r="D13" s="157">
        <v>0.45400000000000001</v>
      </c>
      <c r="E13" s="170">
        <v>60.4</v>
      </c>
      <c r="F13" s="158">
        <v>96</v>
      </c>
      <c r="G13" s="158">
        <v>66</v>
      </c>
      <c r="H13" s="159">
        <v>0</v>
      </c>
      <c r="I13" s="159">
        <v>0</v>
      </c>
      <c r="J13" s="159">
        <v>0</v>
      </c>
      <c r="K13" s="159">
        <v>0</v>
      </c>
      <c r="L13" s="160">
        <v>0</v>
      </c>
      <c r="M13" s="160">
        <v>0</v>
      </c>
      <c r="N13" s="160">
        <v>0</v>
      </c>
      <c r="O13" s="160">
        <v>0</v>
      </c>
      <c r="P13" s="160">
        <v>0</v>
      </c>
      <c r="Q13" s="160">
        <v>0</v>
      </c>
      <c r="R13" s="161">
        <v>3581</v>
      </c>
      <c r="S13" s="162">
        <v>2736</v>
      </c>
      <c r="T13" s="162">
        <v>3526</v>
      </c>
      <c r="U13" s="163">
        <v>83</v>
      </c>
      <c r="V13" s="163">
        <v>92</v>
      </c>
      <c r="W13" s="158">
        <v>43</v>
      </c>
      <c r="X13" s="158">
        <v>239</v>
      </c>
      <c r="Y13" s="158">
        <v>47</v>
      </c>
      <c r="Z13" s="158">
        <v>337</v>
      </c>
      <c r="AA13" s="158">
        <v>60</v>
      </c>
      <c r="AB13" s="158">
        <v>420</v>
      </c>
      <c r="AC13" s="164">
        <v>9</v>
      </c>
      <c r="AD13" s="165">
        <f t="shared" si="0"/>
        <v>-3443</v>
      </c>
      <c r="AE13" s="158">
        <v>29</v>
      </c>
      <c r="AF13" s="166">
        <f t="shared" si="9"/>
        <v>0.13218390804597702</v>
      </c>
      <c r="AG13" s="167">
        <f t="shared" si="1"/>
        <v>149.20833333333334</v>
      </c>
      <c r="AH13" s="166">
        <f t="shared" si="10"/>
        <v>2.3177883272828818E-2</v>
      </c>
      <c r="AI13" s="168">
        <f t="shared" si="2"/>
        <v>0.76242592592592595</v>
      </c>
      <c r="AJ13" s="169">
        <f t="shared" si="11"/>
        <v>0.7291805555555555</v>
      </c>
      <c r="AK13" s="223">
        <v>0.104</v>
      </c>
      <c r="AL13" s="224">
        <v>171.84</v>
      </c>
      <c r="AM13" s="170">
        <f t="shared" si="3"/>
        <v>17.871359999999999</v>
      </c>
      <c r="AN13" s="223">
        <v>1.4079999999999999</v>
      </c>
      <c r="AO13" s="244">
        <v>1005</v>
      </c>
      <c r="AP13" s="171">
        <f t="shared" si="4"/>
        <v>1415.04</v>
      </c>
      <c r="AQ13" s="200">
        <f t="shared" si="5"/>
        <v>17263.992289156628</v>
      </c>
      <c r="AR13" s="197">
        <f t="shared" si="6"/>
        <v>114</v>
      </c>
      <c r="AS13" s="13"/>
      <c r="AT13" s="172">
        <v>25</v>
      </c>
      <c r="AU13" s="158">
        <v>181</v>
      </c>
      <c r="AV13" s="173">
        <v>32</v>
      </c>
      <c r="AW13" s="173">
        <v>83</v>
      </c>
      <c r="AX13" s="158">
        <v>0</v>
      </c>
      <c r="AY13" s="173">
        <v>0</v>
      </c>
      <c r="AZ13" s="158">
        <v>9</v>
      </c>
      <c r="BB13" s="158">
        <v>68</v>
      </c>
      <c r="BC13" s="158">
        <v>24</v>
      </c>
      <c r="BD13" s="158">
        <v>0</v>
      </c>
      <c r="BE13" s="174">
        <v>44</v>
      </c>
      <c r="BF13" s="175">
        <f t="shared" si="7"/>
        <v>17263.992289156628</v>
      </c>
      <c r="BG13" s="176">
        <f t="shared" si="12"/>
        <v>0</v>
      </c>
      <c r="BH13" s="177">
        <v>0</v>
      </c>
      <c r="BI13" s="155">
        <v>0</v>
      </c>
      <c r="BJ13" s="176">
        <v>0</v>
      </c>
      <c r="BK13" s="174">
        <v>15.29</v>
      </c>
      <c r="BL13" s="174">
        <v>11.52</v>
      </c>
      <c r="BM13" s="174">
        <v>0</v>
      </c>
      <c r="BN13" s="174">
        <v>993</v>
      </c>
      <c r="BO13" s="176">
        <v>50.02</v>
      </c>
      <c r="BP13" s="179">
        <v>0.92290000000000005</v>
      </c>
      <c r="BQ13" s="185">
        <v>87.86</v>
      </c>
      <c r="BR13" s="185">
        <v>85.5</v>
      </c>
      <c r="BS13" s="49">
        <f>BQ13-BR13</f>
        <v>2.3599999999999994</v>
      </c>
      <c r="BT13" s="178">
        <v>14848</v>
      </c>
      <c r="BU13" s="178">
        <v>10864</v>
      </c>
      <c r="BV13" s="51">
        <f t="shared" si="13"/>
        <v>-3984</v>
      </c>
      <c r="BW13" s="174">
        <f t="shared" si="14"/>
        <v>0</v>
      </c>
      <c r="BX13" s="176">
        <v>0</v>
      </c>
      <c r="BY13" s="176">
        <v>0</v>
      </c>
      <c r="CA13" s="176">
        <v>0</v>
      </c>
      <c r="CB13" s="176">
        <v>1.8</v>
      </c>
      <c r="CD13" s="176">
        <v>2</v>
      </c>
      <c r="CE13" s="176">
        <v>4.5</v>
      </c>
      <c r="CF13" s="176">
        <v>0</v>
      </c>
      <c r="CG13" s="176">
        <v>0</v>
      </c>
    </row>
    <row r="14" spans="1:85">
      <c r="A14" s="427"/>
      <c r="B14" s="222">
        <v>43558</v>
      </c>
      <c r="C14" s="156">
        <v>82.5</v>
      </c>
      <c r="D14" s="195">
        <v>0.626</v>
      </c>
      <c r="E14" s="170">
        <v>48.9</v>
      </c>
      <c r="F14" s="158">
        <v>98</v>
      </c>
      <c r="G14" s="158">
        <v>71</v>
      </c>
      <c r="H14" s="159">
        <v>24</v>
      </c>
      <c r="I14" s="159">
        <v>0</v>
      </c>
      <c r="J14" s="159">
        <v>0</v>
      </c>
      <c r="K14" s="159">
        <v>0</v>
      </c>
      <c r="L14" s="160">
        <v>0</v>
      </c>
      <c r="M14" s="160">
        <v>0</v>
      </c>
      <c r="N14" s="160">
        <v>0</v>
      </c>
      <c r="O14" s="160">
        <v>0</v>
      </c>
      <c r="P14" s="160">
        <v>0</v>
      </c>
      <c r="Q14" s="160">
        <v>0</v>
      </c>
      <c r="R14" s="161">
        <v>3567</v>
      </c>
      <c r="S14" s="162">
        <v>1680</v>
      </c>
      <c r="T14" s="162">
        <v>3514</v>
      </c>
      <c r="U14" s="163">
        <v>1646</v>
      </c>
      <c r="V14" s="163">
        <v>1716</v>
      </c>
      <c r="W14" s="158">
        <v>43</v>
      </c>
      <c r="X14" s="158">
        <v>0</v>
      </c>
      <c r="Y14" s="158">
        <v>47</v>
      </c>
      <c r="Z14" s="158">
        <v>1440</v>
      </c>
      <c r="AA14" s="158">
        <v>60</v>
      </c>
      <c r="AB14" s="158">
        <v>42</v>
      </c>
      <c r="AC14" s="164">
        <f>V14-U14</f>
        <v>70</v>
      </c>
      <c r="AD14" s="165">
        <f t="shared" si="0"/>
        <v>-1868</v>
      </c>
      <c r="AE14" s="158">
        <v>76</v>
      </c>
      <c r="AF14" s="166">
        <f t="shared" si="9"/>
        <v>0.94078947368421051</v>
      </c>
      <c r="AG14" s="167">
        <f t="shared" si="1"/>
        <v>148.625</v>
      </c>
      <c r="AH14" s="166">
        <f t="shared" si="10"/>
        <v>0.46145220072890386</v>
      </c>
      <c r="AI14" s="168">
        <f t="shared" si="2"/>
        <v>0.67500000000000004</v>
      </c>
      <c r="AJ14" s="169">
        <f t="shared" si="11"/>
        <v>0.46918333333333334</v>
      </c>
      <c r="AK14" s="223">
        <v>0</v>
      </c>
      <c r="AL14" s="224">
        <v>0</v>
      </c>
      <c r="AM14" s="170">
        <f t="shared" si="3"/>
        <v>0</v>
      </c>
      <c r="AN14" s="223">
        <v>14.747</v>
      </c>
      <c r="AO14" s="244">
        <v>995.99918627517457</v>
      </c>
      <c r="AP14" s="171">
        <f t="shared" si="4"/>
        <v>14688</v>
      </c>
      <c r="AQ14" s="200">
        <f t="shared" si="5"/>
        <v>8923.4507897934382</v>
      </c>
      <c r="AR14" s="197">
        <f t="shared" si="6"/>
        <v>70</v>
      </c>
      <c r="AS14" s="13"/>
      <c r="AT14" s="172">
        <v>0</v>
      </c>
      <c r="AU14" s="158">
        <v>0</v>
      </c>
      <c r="AV14" s="173">
        <v>0</v>
      </c>
      <c r="AW14" s="173">
        <v>0</v>
      </c>
      <c r="AX14" s="158">
        <v>31.8</v>
      </c>
      <c r="AY14" s="173">
        <v>1398</v>
      </c>
      <c r="AZ14" s="158">
        <v>0</v>
      </c>
      <c r="BB14" s="158">
        <v>1040</v>
      </c>
      <c r="BC14" s="158">
        <v>0</v>
      </c>
      <c r="BD14" s="158">
        <v>676</v>
      </c>
      <c r="BE14" s="174">
        <v>0</v>
      </c>
      <c r="BF14" s="175">
        <f t="shared" si="7"/>
        <v>8923.4507897934382</v>
      </c>
      <c r="BG14" s="176">
        <f t="shared" si="12"/>
        <v>28.166666666666668</v>
      </c>
      <c r="BH14" s="177">
        <v>2.4319999999999999</v>
      </c>
      <c r="BI14" s="155">
        <v>0</v>
      </c>
      <c r="BJ14" s="176">
        <v>0</v>
      </c>
      <c r="BK14" s="174">
        <v>24.2</v>
      </c>
      <c r="BL14" s="174">
        <v>0</v>
      </c>
      <c r="BM14" s="174">
        <v>0</v>
      </c>
      <c r="BN14" s="178">
        <v>992</v>
      </c>
      <c r="BO14" s="178">
        <v>50.06</v>
      </c>
      <c r="BP14" s="179">
        <v>0</v>
      </c>
      <c r="BQ14" s="176">
        <v>87.35</v>
      </c>
      <c r="BR14" s="176">
        <v>0</v>
      </c>
      <c r="BS14" s="49">
        <f t="shared" ref="BS14:BS23" si="15">BQ14-BR14</f>
        <v>87.35</v>
      </c>
      <c r="BT14" s="174">
        <v>10946</v>
      </c>
      <c r="BU14" s="174">
        <v>0</v>
      </c>
      <c r="BV14" s="51">
        <f t="shared" si="13"/>
        <v>-10946</v>
      </c>
      <c r="BW14" s="174">
        <f t="shared" si="14"/>
        <v>2.4319999999999999</v>
      </c>
      <c r="BX14" s="176">
        <v>22.1</v>
      </c>
      <c r="BY14" s="176">
        <v>0</v>
      </c>
      <c r="CA14" s="176">
        <v>0</v>
      </c>
      <c r="CB14" s="176">
        <v>3.9</v>
      </c>
      <c r="CD14" s="176">
        <v>2</v>
      </c>
      <c r="CE14" s="176">
        <v>4.5</v>
      </c>
      <c r="CF14" s="176">
        <v>0</v>
      </c>
      <c r="CG14" s="176">
        <v>0</v>
      </c>
    </row>
    <row r="15" spans="1:85">
      <c r="A15" s="427"/>
      <c r="B15" s="222">
        <v>43559</v>
      </c>
      <c r="C15" s="156">
        <v>83.95</v>
      </c>
      <c r="D15" s="195">
        <v>0.50329999999999997</v>
      </c>
      <c r="E15" s="170">
        <v>64.760000000000005</v>
      </c>
      <c r="F15" s="158">
        <v>96</v>
      </c>
      <c r="G15" s="158">
        <v>71</v>
      </c>
      <c r="H15" s="159">
        <v>24</v>
      </c>
      <c r="I15" s="159">
        <v>0</v>
      </c>
      <c r="J15" s="159">
        <v>0</v>
      </c>
      <c r="K15" s="159">
        <v>0</v>
      </c>
      <c r="L15" s="160">
        <v>0</v>
      </c>
      <c r="M15" s="160">
        <v>0</v>
      </c>
      <c r="N15" s="160">
        <v>0</v>
      </c>
      <c r="O15" s="160">
        <v>0</v>
      </c>
      <c r="P15" s="160">
        <v>0</v>
      </c>
      <c r="Q15" s="160">
        <v>0</v>
      </c>
      <c r="R15" s="161">
        <v>3551</v>
      </c>
      <c r="S15" s="162">
        <v>1656</v>
      </c>
      <c r="T15" s="162">
        <v>3519</v>
      </c>
      <c r="U15" s="163">
        <v>1637</v>
      </c>
      <c r="V15" s="163">
        <v>1708</v>
      </c>
      <c r="W15" s="158">
        <v>43</v>
      </c>
      <c r="X15" s="158">
        <v>0</v>
      </c>
      <c r="Y15" s="158">
        <v>47</v>
      </c>
      <c r="Z15" s="158">
        <v>1440</v>
      </c>
      <c r="AA15" s="158">
        <v>60</v>
      </c>
      <c r="AB15" s="158">
        <v>0</v>
      </c>
      <c r="AC15" s="164">
        <f>V15-U15</f>
        <v>71</v>
      </c>
      <c r="AD15" s="165">
        <f t="shared" si="0"/>
        <v>-1882</v>
      </c>
      <c r="AE15" s="158">
        <v>75</v>
      </c>
      <c r="AF15" s="166">
        <f t="shared" si="9"/>
        <v>0.94888888888888889</v>
      </c>
      <c r="AG15" s="167">
        <f t="shared" si="1"/>
        <v>147.95833333333334</v>
      </c>
      <c r="AH15" s="166">
        <f t="shared" si="10"/>
        <v>0.46099690228104762</v>
      </c>
      <c r="AI15" s="168">
        <f t="shared" si="2"/>
        <v>0.68666666666666665</v>
      </c>
      <c r="AJ15" s="169">
        <f t="shared" si="11"/>
        <v>0.47333333333333333</v>
      </c>
      <c r="AK15" s="223">
        <v>0</v>
      </c>
      <c r="AL15" s="224">
        <v>0</v>
      </c>
      <c r="AM15" s="170">
        <f t="shared" si="3"/>
        <v>0</v>
      </c>
      <c r="AN15" s="223">
        <v>14.529</v>
      </c>
      <c r="AO15" s="244">
        <v>1008.1905155206828</v>
      </c>
      <c r="AP15" s="171">
        <f t="shared" si="4"/>
        <v>14648</v>
      </c>
      <c r="AQ15" s="200">
        <f t="shared" si="5"/>
        <v>8948.0757483200978</v>
      </c>
      <c r="AR15" s="197">
        <f t="shared" si="6"/>
        <v>69</v>
      </c>
      <c r="AS15" s="13"/>
      <c r="AT15" s="181">
        <v>0</v>
      </c>
      <c r="AU15" s="158">
        <v>0</v>
      </c>
      <c r="AV15" s="173">
        <v>0</v>
      </c>
      <c r="AW15" s="173">
        <v>0</v>
      </c>
      <c r="AX15" s="158">
        <v>32</v>
      </c>
      <c r="AY15" s="173">
        <v>1440</v>
      </c>
      <c r="AZ15" s="158">
        <v>0</v>
      </c>
      <c r="BB15" s="158">
        <v>1031</v>
      </c>
      <c r="BC15" s="158">
        <v>0</v>
      </c>
      <c r="BD15" s="158">
        <v>677</v>
      </c>
      <c r="BE15" s="183">
        <v>0</v>
      </c>
      <c r="BF15" s="175">
        <f t="shared" si="7"/>
        <v>8948.0757483200978</v>
      </c>
      <c r="BG15" s="176">
        <f t="shared" si="12"/>
        <v>28.208333333333332</v>
      </c>
      <c r="BH15" s="177">
        <v>2.1469999999999998</v>
      </c>
      <c r="BI15" s="155">
        <v>0</v>
      </c>
      <c r="BJ15" s="176">
        <v>0</v>
      </c>
      <c r="BK15" s="174">
        <v>24.26</v>
      </c>
      <c r="BL15" s="174">
        <v>0</v>
      </c>
      <c r="BM15" s="174">
        <v>0</v>
      </c>
      <c r="BN15" s="178">
        <v>992.38</v>
      </c>
      <c r="BO15" s="178">
        <v>50.04</v>
      </c>
      <c r="BP15" s="179">
        <v>0</v>
      </c>
      <c r="BQ15" s="176">
        <v>87.15</v>
      </c>
      <c r="BR15" s="176">
        <v>0</v>
      </c>
      <c r="BS15" s="49">
        <f t="shared" si="15"/>
        <v>87.15</v>
      </c>
      <c r="BT15" s="174">
        <v>11057</v>
      </c>
      <c r="BU15" s="174">
        <v>0</v>
      </c>
      <c r="BV15" s="51">
        <f t="shared" si="13"/>
        <v>-11057</v>
      </c>
      <c r="BW15" s="174">
        <f t="shared" si="14"/>
        <v>2.1469999999999998</v>
      </c>
      <c r="BX15" s="176">
        <v>24</v>
      </c>
      <c r="BY15" s="176">
        <v>0</v>
      </c>
      <c r="CA15" s="176">
        <v>0</v>
      </c>
      <c r="CB15" s="176">
        <v>0</v>
      </c>
      <c r="CD15" s="176">
        <v>2.1</v>
      </c>
      <c r="CE15" s="176">
        <v>4.5</v>
      </c>
      <c r="CF15" s="176">
        <v>0</v>
      </c>
      <c r="CG15" s="176">
        <v>0</v>
      </c>
    </row>
    <row r="16" spans="1:85">
      <c r="A16" s="427"/>
      <c r="B16" s="222">
        <v>43560</v>
      </c>
      <c r="C16" s="156">
        <v>85.9</v>
      </c>
      <c r="D16" s="195">
        <v>0.51900000000000002</v>
      </c>
      <c r="E16" s="170">
        <v>66.599999999999994</v>
      </c>
      <c r="F16" s="158">
        <v>99</v>
      </c>
      <c r="G16" s="158">
        <v>72</v>
      </c>
      <c r="H16" s="159">
        <v>24</v>
      </c>
      <c r="I16" s="159">
        <v>0</v>
      </c>
      <c r="J16" s="159">
        <v>14</v>
      </c>
      <c r="K16" s="159">
        <v>8</v>
      </c>
      <c r="L16" s="160">
        <v>0</v>
      </c>
      <c r="M16" s="160">
        <v>0</v>
      </c>
      <c r="N16" s="160">
        <v>0</v>
      </c>
      <c r="O16" s="160">
        <v>0</v>
      </c>
      <c r="P16" s="160">
        <v>13</v>
      </c>
      <c r="Q16" s="160">
        <v>45</v>
      </c>
      <c r="R16" s="161">
        <v>3537</v>
      </c>
      <c r="S16" s="162">
        <v>2707</v>
      </c>
      <c r="T16" s="162">
        <v>2707</v>
      </c>
      <c r="U16" s="163">
        <v>2663</v>
      </c>
      <c r="V16" s="163">
        <v>2758</v>
      </c>
      <c r="W16" s="158">
        <v>42</v>
      </c>
      <c r="X16" s="158">
        <v>0</v>
      </c>
      <c r="Y16" s="158">
        <v>42</v>
      </c>
      <c r="Z16" s="158">
        <v>508</v>
      </c>
      <c r="AA16" s="158">
        <v>61</v>
      </c>
      <c r="AB16" s="158">
        <v>0</v>
      </c>
      <c r="AC16" s="164">
        <v>95</v>
      </c>
      <c r="AD16" s="165">
        <f t="shared" si="0"/>
        <v>-44</v>
      </c>
      <c r="AE16" s="158">
        <v>149</v>
      </c>
      <c r="AF16" s="166">
        <f>IF(AE16&gt;0, V16/(AE16*24),"no data")</f>
        <v>0.77125279642058164</v>
      </c>
      <c r="AG16" s="167">
        <f t="shared" si="1"/>
        <v>147.375</v>
      </c>
      <c r="AH16" s="166">
        <f t="shared" si="10"/>
        <v>0.75289793610404299</v>
      </c>
      <c r="AI16" s="168">
        <f t="shared" si="2"/>
        <v>0.89781609195402301</v>
      </c>
      <c r="AJ16" s="169">
        <f t="shared" si="11"/>
        <v>0.784669540229885</v>
      </c>
      <c r="AK16" s="223">
        <v>2.42</v>
      </c>
      <c r="AL16" s="224">
        <v>133.02000000000001</v>
      </c>
      <c r="AM16" s="170">
        <f t="shared" si="3"/>
        <v>321.90840000000003</v>
      </c>
      <c r="AN16" s="223">
        <v>23.347999999999999</v>
      </c>
      <c r="AO16" s="244">
        <v>1006.1247216035636</v>
      </c>
      <c r="AP16" s="171">
        <f t="shared" si="4"/>
        <v>23491</v>
      </c>
      <c r="AQ16" s="200">
        <f t="shared" si="5"/>
        <v>8942.1360871197903</v>
      </c>
      <c r="AR16" s="197">
        <f t="shared" si="6"/>
        <v>112.79166666666667</v>
      </c>
      <c r="AS16" s="13"/>
      <c r="AT16" s="158">
        <v>0</v>
      </c>
      <c r="AU16" s="173">
        <v>0</v>
      </c>
      <c r="AV16" s="173">
        <v>25</v>
      </c>
      <c r="AW16" s="158">
        <v>84</v>
      </c>
      <c r="AX16" s="173">
        <v>35</v>
      </c>
      <c r="AY16" s="158">
        <v>615</v>
      </c>
      <c r="AZ16" s="158">
        <v>0</v>
      </c>
      <c r="BB16" s="174">
        <v>1015</v>
      </c>
      <c r="BC16" s="174">
        <v>615</v>
      </c>
      <c r="BD16" s="183">
        <v>1128</v>
      </c>
      <c r="BE16" s="183">
        <f>BC16-BB16</f>
        <v>-400</v>
      </c>
      <c r="BF16" s="175">
        <f t="shared" si="7"/>
        <v>8942.1360871197903</v>
      </c>
      <c r="BG16" s="176">
        <f t="shared" si="12"/>
        <v>47</v>
      </c>
      <c r="BH16" s="177">
        <v>2.1789999999999998</v>
      </c>
      <c r="BI16" s="155">
        <v>1.44</v>
      </c>
      <c r="BJ16" s="176">
        <v>0</v>
      </c>
      <c r="BK16" s="174">
        <v>24.12</v>
      </c>
      <c r="BL16" s="174">
        <v>13.03</v>
      </c>
      <c r="BM16" s="174">
        <v>9.75</v>
      </c>
      <c r="BN16" s="178">
        <v>991.8</v>
      </c>
      <c r="BO16" s="178">
        <v>50.05</v>
      </c>
      <c r="BP16" s="184">
        <v>0.93510000000000004</v>
      </c>
      <c r="BQ16" s="176">
        <v>87.09</v>
      </c>
      <c r="BR16" s="176">
        <v>86.73</v>
      </c>
      <c r="BS16" s="49">
        <f t="shared" si="15"/>
        <v>0.35999999999999943</v>
      </c>
      <c r="BT16" s="174">
        <v>11155</v>
      </c>
      <c r="BU16" s="174">
        <v>11160</v>
      </c>
      <c r="BV16" s="51">
        <f t="shared" si="13"/>
        <v>5</v>
      </c>
      <c r="BW16" s="174">
        <f t="shared" si="14"/>
        <v>3.6189999999999998</v>
      </c>
      <c r="BX16" s="176">
        <v>24</v>
      </c>
      <c r="BY16" s="176">
        <v>14.08</v>
      </c>
      <c r="CA16" s="176">
        <v>0</v>
      </c>
      <c r="CB16" s="176">
        <v>5.62</v>
      </c>
      <c r="CD16" s="176">
        <v>2.2000000000000002</v>
      </c>
      <c r="CE16" s="176">
        <v>4.5</v>
      </c>
      <c r="CF16" s="176">
        <v>2.1</v>
      </c>
      <c r="CG16" s="176">
        <v>0</v>
      </c>
    </row>
    <row r="17" spans="1:85">
      <c r="A17" s="427"/>
      <c r="B17" s="222">
        <v>43561</v>
      </c>
      <c r="C17" s="156">
        <v>87.2</v>
      </c>
      <c r="D17" s="195">
        <v>0.51500000000000001</v>
      </c>
      <c r="E17" s="170">
        <v>67.599999999999994</v>
      </c>
      <c r="F17" s="158">
        <v>100</v>
      </c>
      <c r="G17" s="158">
        <v>75</v>
      </c>
      <c r="H17" s="159">
        <v>24</v>
      </c>
      <c r="I17" s="159">
        <v>0</v>
      </c>
      <c r="J17" s="159">
        <v>24</v>
      </c>
      <c r="K17" s="159">
        <v>0</v>
      </c>
      <c r="L17" s="160">
        <v>0</v>
      </c>
      <c r="M17" s="160">
        <v>0</v>
      </c>
      <c r="N17" s="160">
        <v>0</v>
      </c>
      <c r="O17" s="160">
        <v>0</v>
      </c>
      <c r="P17" s="160">
        <v>24</v>
      </c>
      <c r="Q17" s="160">
        <v>0</v>
      </c>
      <c r="R17" s="161">
        <v>3520</v>
      </c>
      <c r="S17" s="162">
        <v>3467</v>
      </c>
      <c r="T17" s="162">
        <v>3467</v>
      </c>
      <c r="U17" s="163">
        <v>3397</v>
      </c>
      <c r="V17" s="163">
        <v>3506</v>
      </c>
      <c r="W17" s="158">
        <v>42</v>
      </c>
      <c r="X17" s="158">
        <v>0</v>
      </c>
      <c r="Y17" s="158">
        <v>42</v>
      </c>
      <c r="Z17" s="158">
        <v>0</v>
      </c>
      <c r="AA17" s="158">
        <v>62</v>
      </c>
      <c r="AB17" s="158">
        <v>0</v>
      </c>
      <c r="AC17" s="164">
        <f>(V17-U17)+AZ17</f>
        <v>109</v>
      </c>
      <c r="AD17" s="165">
        <f t="shared" si="0"/>
        <v>-70</v>
      </c>
      <c r="AE17" s="158">
        <v>148</v>
      </c>
      <c r="AF17" s="166">
        <f>IF(AE17&gt;0, V17/(AE17*24),"no data")</f>
        <v>0.9870495495495496</v>
      </c>
      <c r="AG17" s="167">
        <f t="shared" si="1"/>
        <v>146.66666666666666</v>
      </c>
      <c r="AH17" s="166">
        <f t="shared" si="10"/>
        <v>0.96505681818181821</v>
      </c>
      <c r="AI17" s="168">
        <f t="shared" si="2"/>
        <v>1</v>
      </c>
      <c r="AJ17" s="169">
        <f t="shared" si="11"/>
        <v>1</v>
      </c>
      <c r="AK17" s="223">
        <v>5.0999999999999996</v>
      </c>
      <c r="AL17" s="224">
        <v>129.38</v>
      </c>
      <c r="AM17" s="170">
        <f t="shared" si="3"/>
        <v>659.83799999999997</v>
      </c>
      <c r="AN17" s="223">
        <v>28.934999999999999</v>
      </c>
      <c r="AO17" s="244">
        <v>1006.0480387074477</v>
      </c>
      <c r="AP17" s="171">
        <f t="shared" si="4"/>
        <v>29110</v>
      </c>
      <c r="AQ17" s="200">
        <f>IF(U17&gt;0,((((AK17*AL17)+(AN17*AO17))/(U17*1000))*1000000),"no data")</f>
        <v>8763.5672652340309</v>
      </c>
      <c r="AR17" s="197">
        <f t="shared" si="6"/>
        <v>144.45833333333334</v>
      </c>
      <c r="AS17" s="13"/>
      <c r="AT17" s="158">
        <v>0</v>
      </c>
      <c r="AU17" s="173">
        <v>0</v>
      </c>
      <c r="AV17" s="173">
        <v>0</v>
      </c>
      <c r="AW17" s="158">
        <v>0</v>
      </c>
      <c r="AX17" s="173">
        <v>0</v>
      </c>
      <c r="AY17" s="158">
        <v>0</v>
      </c>
      <c r="AZ17" s="158">
        <v>0</v>
      </c>
      <c r="BB17" s="174">
        <v>1005</v>
      </c>
      <c r="BC17" s="174">
        <v>1009</v>
      </c>
      <c r="BD17" s="183">
        <v>1492</v>
      </c>
      <c r="BE17" s="183">
        <f t="shared" ref="BE17:BE23" si="16">BC17-BB17</f>
        <v>4</v>
      </c>
      <c r="BF17" s="175">
        <f t="shared" si="7"/>
        <v>8763.5672652340309</v>
      </c>
      <c r="BG17" s="176">
        <f t="shared" si="12"/>
        <v>62.166666666666664</v>
      </c>
      <c r="BH17" s="177">
        <v>2.44</v>
      </c>
      <c r="BI17" s="155">
        <v>2.4670000000000001</v>
      </c>
      <c r="BJ17" s="176">
        <v>0</v>
      </c>
      <c r="BK17" s="174">
        <v>23.93</v>
      </c>
      <c r="BL17" s="174">
        <v>19.96</v>
      </c>
      <c r="BM17" s="174">
        <v>19.77</v>
      </c>
      <c r="BN17" s="178">
        <v>990.67</v>
      </c>
      <c r="BO17" s="178">
        <v>49.99</v>
      </c>
      <c r="BP17" s="184">
        <v>0.9365</v>
      </c>
      <c r="BQ17" s="176">
        <v>87.05</v>
      </c>
      <c r="BR17" s="176">
        <v>86.75</v>
      </c>
      <c r="BS17" s="49">
        <f t="shared" si="15"/>
        <v>0.29999999999999716</v>
      </c>
      <c r="BT17" s="174">
        <v>11172</v>
      </c>
      <c r="BU17" s="174">
        <v>11018</v>
      </c>
      <c r="BV17" s="51">
        <f t="shared" si="13"/>
        <v>-154</v>
      </c>
      <c r="BW17" s="174">
        <v>0</v>
      </c>
      <c r="BX17" s="176">
        <v>24</v>
      </c>
      <c r="BY17" s="176">
        <v>24</v>
      </c>
      <c r="CA17" s="176">
        <v>0</v>
      </c>
      <c r="CB17" s="176">
        <v>0</v>
      </c>
      <c r="CD17" s="176">
        <v>2.1</v>
      </c>
      <c r="CE17" s="176">
        <v>4.5</v>
      </c>
      <c r="CF17" s="176">
        <v>2.1</v>
      </c>
      <c r="CG17" s="176">
        <v>0</v>
      </c>
    </row>
    <row r="18" spans="1:85">
      <c r="A18" s="427"/>
      <c r="B18" s="222">
        <v>43562</v>
      </c>
      <c r="C18" s="156">
        <v>86</v>
      </c>
      <c r="D18" s="195">
        <v>0.53</v>
      </c>
      <c r="E18" s="170">
        <v>67</v>
      </c>
      <c r="F18" s="158">
        <v>99</v>
      </c>
      <c r="G18" s="158">
        <v>76</v>
      </c>
      <c r="H18" s="158">
        <v>24</v>
      </c>
      <c r="I18" s="158">
        <v>0</v>
      </c>
      <c r="J18" s="158">
        <v>24</v>
      </c>
      <c r="K18" s="158">
        <v>0</v>
      </c>
      <c r="L18" s="160">
        <v>0</v>
      </c>
      <c r="M18" s="160">
        <v>0</v>
      </c>
      <c r="N18" s="160">
        <v>0</v>
      </c>
      <c r="O18" s="160">
        <v>0</v>
      </c>
      <c r="P18" s="160">
        <v>24</v>
      </c>
      <c r="Q18" s="160">
        <v>0</v>
      </c>
      <c r="R18" s="161">
        <v>3542</v>
      </c>
      <c r="S18" s="162">
        <v>3477</v>
      </c>
      <c r="T18" s="162">
        <v>3477</v>
      </c>
      <c r="U18" s="163">
        <v>3409</v>
      </c>
      <c r="V18" s="163">
        <v>3516</v>
      </c>
      <c r="W18" s="158">
        <v>42</v>
      </c>
      <c r="X18" s="158">
        <v>0</v>
      </c>
      <c r="Y18" s="158">
        <v>42</v>
      </c>
      <c r="Z18" s="158">
        <v>0</v>
      </c>
      <c r="AA18" s="158">
        <v>62</v>
      </c>
      <c r="AB18" s="158">
        <v>0</v>
      </c>
      <c r="AC18" s="164">
        <f t="shared" ref="AC18:AC40" si="17">(V18-U18)+AZ18</f>
        <v>107</v>
      </c>
      <c r="AD18" s="165">
        <f t="shared" si="0"/>
        <v>-68</v>
      </c>
      <c r="AE18" s="158">
        <v>150</v>
      </c>
      <c r="AF18" s="166">
        <f t="shared" si="9"/>
        <v>0.97666666666666668</v>
      </c>
      <c r="AG18" s="167">
        <f t="shared" si="1"/>
        <v>147.58333333333334</v>
      </c>
      <c r="AH18" s="166">
        <f t="shared" si="10"/>
        <v>0.96245059288537549</v>
      </c>
      <c r="AI18" s="168">
        <f t="shared" si="2"/>
        <v>1</v>
      </c>
      <c r="AJ18" s="169">
        <f t="shared" si="11"/>
        <v>1</v>
      </c>
      <c r="AK18" s="223">
        <v>5.9870000000000001</v>
      </c>
      <c r="AL18" s="224">
        <v>135.63</v>
      </c>
      <c r="AM18" s="170">
        <f t="shared" si="3"/>
        <v>812.01680999999996</v>
      </c>
      <c r="AN18" s="223">
        <v>28.818000000000001</v>
      </c>
      <c r="AO18" s="244">
        <v>1010.4101603164688</v>
      </c>
      <c r="AP18" s="171">
        <f t="shared" si="4"/>
        <v>29118</v>
      </c>
      <c r="AQ18" s="200">
        <f t="shared" si="5"/>
        <v>8779.70572308595</v>
      </c>
      <c r="AR18" s="197">
        <f t="shared" si="6"/>
        <v>144.875</v>
      </c>
      <c r="AS18" s="13"/>
      <c r="AT18" s="158">
        <v>0</v>
      </c>
      <c r="AU18" s="158">
        <v>0</v>
      </c>
      <c r="AV18" s="158">
        <v>0</v>
      </c>
      <c r="AW18" s="158">
        <v>0</v>
      </c>
      <c r="AX18" s="158">
        <v>0</v>
      </c>
      <c r="AY18" s="158">
        <v>0</v>
      </c>
      <c r="AZ18" s="158">
        <v>0</v>
      </c>
      <c r="BB18" s="174">
        <v>1008</v>
      </c>
      <c r="BC18" s="174">
        <v>1014</v>
      </c>
      <c r="BD18" s="174">
        <v>1494</v>
      </c>
      <c r="BE18" s="183">
        <f t="shared" si="16"/>
        <v>6</v>
      </c>
      <c r="BF18" s="176">
        <f t="shared" si="7"/>
        <v>8779.70572308595</v>
      </c>
      <c r="BG18" s="176">
        <f t="shared" si="12"/>
        <v>62.25</v>
      </c>
      <c r="BH18" s="177">
        <v>2.5259999999999998</v>
      </c>
      <c r="BI18" s="155">
        <v>2.4249999999999998</v>
      </c>
      <c r="BJ18" s="176">
        <v>0</v>
      </c>
      <c r="BK18" s="174">
        <v>23.97</v>
      </c>
      <c r="BL18" s="174">
        <v>19.920000000000002</v>
      </c>
      <c r="BM18" s="174">
        <v>20.350000000000001</v>
      </c>
      <c r="BN18" s="178">
        <v>989</v>
      </c>
      <c r="BO18" s="178">
        <v>50.07</v>
      </c>
      <c r="BP18" s="184">
        <v>0.9355</v>
      </c>
      <c r="BQ18" s="176">
        <v>86.95</v>
      </c>
      <c r="BR18" s="185">
        <v>86.77</v>
      </c>
      <c r="BS18" s="49">
        <f t="shared" si="15"/>
        <v>0.18000000000000682</v>
      </c>
      <c r="BT18" s="174">
        <v>11174</v>
      </c>
      <c r="BU18" s="174">
        <v>11002</v>
      </c>
      <c r="BV18" s="51">
        <f t="shared" si="13"/>
        <v>-172</v>
      </c>
      <c r="BW18" s="174">
        <v>0</v>
      </c>
      <c r="BX18" s="176">
        <v>24</v>
      </c>
      <c r="BY18" s="176">
        <v>24</v>
      </c>
      <c r="CA18" s="176">
        <v>0</v>
      </c>
      <c r="CB18" s="176">
        <v>0</v>
      </c>
      <c r="CD18" s="176">
        <v>2.1</v>
      </c>
      <c r="CE18" s="176">
        <v>4.5</v>
      </c>
      <c r="CF18" s="176">
        <v>2.1</v>
      </c>
      <c r="CG18" s="176">
        <v>-0.4</v>
      </c>
    </row>
    <row r="19" spans="1:85">
      <c r="A19" s="428"/>
      <c r="B19" s="222">
        <v>43563</v>
      </c>
      <c r="C19" s="156">
        <v>83.2</v>
      </c>
      <c r="D19" s="195">
        <v>0.52</v>
      </c>
      <c r="E19" s="170">
        <v>65</v>
      </c>
      <c r="F19" s="158">
        <v>95</v>
      </c>
      <c r="G19" s="158">
        <v>70</v>
      </c>
      <c r="H19" s="158">
        <v>24</v>
      </c>
      <c r="I19" s="158">
        <v>0</v>
      </c>
      <c r="J19" s="158">
        <v>24</v>
      </c>
      <c r="K19" s="158">
        <v>0</v>
      </c>
      <c r="L19" s="160">
        <v>0</v>
      </c>
      <c r="M19" s="160">
        <v>0</v>
      </c>
      <c r="N19" s="160">
        <v>0</v>
      </c>
      <c r="O19" s="160">
        <v>0</v>
      </c>
      <c r="P19" s="160">
        <v>24</v>
      </c>
      <c r="Q19" s="160">
        <v>0</v>
      </c>
      <c r="R19" s="161">
        <v>3562</v>
      </c>
      <c r="S19" s="162">
        <v>3518</v>
      </c>
      <c r="T19" s="162">
        <v>3518</v>
      </c>
      <c r="U19" s="163">
        <v>3448</v>
      </c>
      <c r="V19" s="163">
        <v>3557</v>
      </c>
      <c r="W19" s="158">
        <v>42</v>
      </c>
      <c r="X19" s="158">
        <v>0</v>
      </c>
      <c r="Y19" s="158">
        <v>43</v>
      </c>
      <c r="Z19" s="158">
        <v>0</v>
      </c>
      <c r="AA19" s="158">
        <v>63</v>
      </c>
      <c r="AB19" s="158">
        <v>0</v>
      </c>
      <c r="AC19" s="164">
        <f t="shared" si="17"/>
        <v>109</v>
      </c>
      <c r="AD19" s="165">
        <f t="shared" si="0"/>
        <v>-70</v>
      </c>
      <c r="AE19" s="158">
        <v>151</v>
      </c>
      <c r="AF19" s="166">
        <f t="shared" si="9"/>
        <v>0.98151214128035325</v>
      </c>
      <c r="AG19" s="167">
        <f t="shared" si="1"/>
        <v>148.41666666666666</v>
      </c>
      <c r="AH19" s="166">
        <f t="shared" si="10"/>
        <v>0.96799550814149349</v>
      </c>
      <c r="AI19" s="168">
        <f t="shared" si="2"/>
        <v>1</v>
      </c>
      <c r="AJ19" s="169">
        <f t="shared" si="11"/>
        <v>1</v>
      </c>
      <c r="AK19" s="223">
        <v>6.92</v>
      </c>
      <c r="AL19" s="224">
        <v>138.81</v>
      </c>
      <c r="AM19" s="170">
        <f t="shared" si="3"/>
        <v>960.5652</v>
      </c>
      <c r="AN19" s="223">
        <v>28.986999999999998</v>
      </c>
      <c r="AO19" s="244">
        <v>1007.91</v>
      </c>
      <c r="AP19" s="171">
        <f t="shared" si="4"/>
        <v>29216.287169999996</v>
      </c>
      <c r="AQ19" s="200">
        <f t="shared" si="5"/>
        <v>8751.9873462877022</v>
      </c>
      <c r="AR19" s="197">
        <f t="shared" si="6"/>
        <v>146.58333333333334</v>
      </c>
      <c r="AS19" s="13"/>
      <c r="AT19" s="158">
        <v>0</v>
      </c>
      <c r="AU19" s="158">
        <v>0</v>
      </c>
      <c r="AV19" s="158">
        <v>0</v>
      </c>
      <c r="AW19" s="158">
        <v>0</v>
      </c>
      <c r="AX19" s="158">
        <v>0</v>
      </c>
      <c r="AY19" s="158">
        <v>0</v>
      </c>
      <c r="AZ19" s="158">
        <v>0</v>
      </c>
      <c r="BB19" s="174">
        <v>1023</v>
      </c>
      <c r="BC19" s="174">
        <v>1027</v>
      </c>
      <c r="BD19" s="174">
        <v>1507</v>
      </c>
      <c r="BE19" s="183">
        <f t="shared" si="16"/>
        <v>4</v>
      </c>
      <c r="BF19" s="176">
        <f t="shared" si="7"/>
        <v>8751.9873462877022</v>
      </c>
      <c r="BG19" s="176">
        <f t="shared" si="12"/>
        <v>62.791666666666664</v>
      </c>
      <c r="BH19" s="177">
        <v>2.5070000000000001</v>
      </c>
      <c r="BI19" s="155">
        <v>2.4110999999999998</v>
      </c>
      <c r="BJ19" s="176">
        <v>0</v>
      </c>
      <c r="BK19" s="174">
        <v>24.24</v>
      </c>
      <c r="BL19" s="174">
        <v>20.059999999999999</v>
      </c>
      <c r="BM19" s="174">
        <v>20.98</v>
      </c>
      <c r="BN19" s="178">
        <v>990.9</v>
      </c>
      <c r="BO19" s="178">
        <v>50.06</v>
      </c>
      <c r="BP19" s="184">
        <v>0.93420000000000003</v>
      </c>
      <c r="BQ19" s="176">
        <v>86.86</v>
      </c>
      <c r="BR19" s="185">
        <v>86.61</v>
      </c>
      <c r="BS19" s="49">
        <f t="shared" si="15"/>
        <v>0.25</v>
      </c>
      <c r="BT19" s="174">
        <v>11128</v>
      </c>
      <c r="BU19" s="174">
        <v>10961</v>
      </c>
      <c r="BV19" s="51">
        <f t="shared" si="13"/>
        <v>-167</v>
      </c>
      <c r="BW19" s="174">
        <v>0</v>
      </c>
      <c r="BX19" s="176">
        <v>24</v>
      </c>
      <c r="BY19" s="176">
        <v>24</v>
      </c>
      <c r="CA19" s="176">
        <v>0</v>
      </c>
      <c r="CB19" s="176">
        <v>6.4</v>
      </c>
      <c r="CD19" s="176">
        <v>2.1</v>
      </c>
      <c r="CE19" s="176">
        <v>4.5</v>
      </c>
      <c r="CF19" s="176">
        <v>2.1</v>
      </c>
      <c r="CG19" s="176">
        <v>-0.6</v>
      </c>
    </row>
    <row r="20" spans="1:85" ht="12.75" customHeight="1">
      <c r="A20" s="423" t="s">
        <v>147</v>
      </c>
      <c r="B20" s="245">
        <v>43564</v>
      </c>
      <c r="C20" s="226">
        <v>85</v>
      </c>
      <c r="D20" s="227">
        <v>0.53</v>
      </c>
      <c r="E20" s="228">
        <v>67</v>
      </c>
      <c r="F20" s="229">
        <v>98</v>
      </c>
      <c r="G20" s="229">
        <v>73</v>
      </c>
      <c r="H20" s="229">
        <v>24</v>
      </c>
      <c r="I20" s="229">
        <v>0</v>
      </c>
      <c r="J20" s="229">
        <v>24</v>
      </c>
      <c r="K20" s="229">
        <v>0</v>
      </c>
      <c r="L20" s="230">
        <v>0</v>
      </c>
      <c r="M20" s="230">
        <v>0</v>
      </c>
      <c r="N20" s="230">
        <v>0</v>
      </c>
      <c r="O20" s="230">
        <v>0</v>
      </c>
      <c r="P20" s="230">
        <v>22</v>
      </c>
      <c r="Q20" s="230">
        <v>42</v>
      </c>
      <c r="R20" s="231">
        <v>3549</v>
      </c>
      <c r="S20" s="232">
        <v>3494</v>
      </c>
      <c r="T20" s="232">
        <v>3464</v>
      </c>
      <c r="U20" s="233">
        <v>3394</v>
      </c>
      <c r="V20" s="233">
        <v>3499</v>
      </c>
      <c r="W20" s="229">
        <v>42</v>
      </c>
      <c r="X20" s="229">
        <v>0</v>
      </c>
      <c r="Y20" s="229">
        <v>42</v>
      </c>
      <c r="Z20" s="229">
        <v>0</v>
      </c>
      <c r="AA20" s="229">
        <v>62</v>
      </c>
      <c r="AB20" s="229">
        <v>0</v>
      </c>
      <c r="AC20" s="229">
        <f t="shared" si="17"/>
        <v>105</v>
      </c>
      <c r="AD20" s="235">
        <f t="shared" si="0"/>
        <v>-70</v>
      </c>
      <c r="AE20" s="229">
        <v>150</v>
      </c>
      <c r="AF20" s="236">
        <f t="shared" si="9"/>
        <v>0.9719444444444445</v>
      </c>
      <c r="AG20" s="237">
        <f t="shared" si="1"/>
        <v>147.875</v>
      </c>
      <c r="AH20" s="236">
        <f t="shared" si="10"/>
        <v>0.95632572555649475</v>
      </c>
      <c r="AI20" s="238">
        <f t="shared" si="2"/>
        <v>1</v>
      </c>
      <c r="AJ20" s="239">
        <f t="shared" si="11"/>
        <v>0.99406392694063928</v>
      </c>
      <c r="AK20" s="216">
        <v>7.8</v>
      </c>
      <c r="AL20" s="220">
        <v>139.61000000000001</v>
      </c>
      <c r="AM20" s="228">
        <f t="shared" si="3"/>
        <v>1088.9580000000001</v>
      </c>
      <c r="AN20" s="216">
        <v>28.531179999999999</v>
      </c>
      <c r="AO20" s="267">
        <v>1007.8675329937283</v>
      </c>
      <c r="AP20" s="240">
        <f t="shared" si="4"/>
        <v>28755.65</v>
      </c>
      <c r="AQ20" s="241">
        <f t="shared" si="5"/>
        <v>8793.3435474366543</v>
      </c>
      <c r="AR20" s="196">
        <f t="shared" si="6"/>
        <v>145.58333333333334</v>
      </c>
      <c r="AS20" s="13"/>
      <c r="AT20" s="229">
        <v>0</v>
      </c>
      <c r="AU20" s="229">
        <v>0</v>
      </c>
      <c r="AV20" s="229">
        <v>0</v>
      </c>
      <c r="AW20" s="229">
        <v>0</v>
      </c>
      <c r="AX20" s="229">
        <v>16</v>
      </c>
      <c r="AY20" s="229">
        <v>78</v>
      </c>
      <c r="AZ20" s="229">
        <v>0</v>
      </c>
      <c r="BB20" s="41">
        <v>1009</v>
      </c>
      <c r="BC20" s="41">
        <v>1016</v>
      </c>
      <c r="BD20" s="41">
        <v>1474</v>
      </c>
      <c r="BE20" s="41">
        <f t="shared" si="16"/>
        <v>7</v>
      </c>
      <c r="BF20" s="42">
        <f t="shared" si="7"/>
        <v>8793.3435474366543</v>
      </c>
      <c r="BG20" s="42">
        <f t="shared" si="12"/>
        <v>61.416666666666664</v>
      </c>
      <c r="BH20" s="61">
        <v>2.2970000000000002</v>
      </c>
      <c r="BI20" s="62">
        <v>2.2189999999999999</v>
      </c>
      <c r="BJ20" s="42">
        <v>0</v>
      </c>
      <c r="BK20" s="41">
        <v>24.07</v>
      </c>
      <c r="BL20" s="41">
        <v>19.899999999999999</v>
      </c>
      <c r="BM20" s="41">
        <v>21.01</v>
      </c>
      <c r="BN20" s="63">
        <v>990.4</v>
      </c>
      <c r="BO20" s="63">
        <v>50.07</v>
      </c>
      <c r="BP20" s="64">
        <v>0.93410000000000004</v>
      </c>
      <c r="BQ20" s="42">
        <v>86.85</v>
      </c>
      <c r="BR20" s="54">
        <v>86.71</v>
      </c>
      <c r="BS20" s="49">
        <f t="shared" si="15"/>
        <v>0.14000000000000057</v>
      </c>
      <c r="BT20" s="41">
        <v>11188</v>
      </c>
      <c r="BU20" s="41">
        <v>11013</v>
      </c>
      <c r="BV20" s="51">
        <f t="shared" si="13"/>
        <v>-175</v>
      </c>
      <c r="BW20" s="41">
        <v>0</v>
      </c>
      <c r="BX20" s="42">
        <v>24</v>
      </c>
      <c r="BY20" s="42">
        <v>24</v>
      </c>
      <c r="CA20" s="42">
        <v>0</v>
      </c>
      <c r="CB20" s="42">
        <v>0</v>
      </c>
      <c r="CD20" s="42">
        <v>2.2000000000000002</v>
      </c>
      <c r="CE20" s="42">
        <v>4.7</v>
      </c>
      <c r="CF20" s="42">
        <v>2.1</v>
      </c>
      <c r="CG20" s="42">
        <v>-0.5</v>
      </c>
    </row>
    <row r="21" spans="1:85">
      <c r="A21" s="424"/>
      <c r="B21" s="245">
        <v>43565</v>
      </c>
      <c r="C21" s="226">
        <v>83.3</v>
      </c>
      <c r="D21" s="227">
        <v>0.53800000000000003</v>
      </c>
      <c r="E21" s="228">
        <v>66.599999999999994</v>
      </c>
      <c r="F21" s="229">
        <v>94</v>
      </c>
      <c r="G21" s="229">
        <v>72</v>
      </c>
      <c r="H21" s="229">
        <v>18</v>
      </c>
      <c r="I21" s="229">
        <v>32</v>
      </c>
      <c r="J21" s="229">
        <v>24</v>
      </c>
      <c r="K21" s="229">
        <v>0</v>
      </c>
      <c r="L21" s="230">
        <v>4</v>
      </c>
      <c r="M21" s="230">
        <v>45</v>
      </c>
      <c r="N21" s="230">
        <v>0</v>
      </c>
      <c r="O21" s="230">
        <v>0</v>
      </c>
      <c r="P21" s="230">
        <v>18</v>
      </c>
      <c r="Q21" s="230">
        <v>25</v>
      </c>
      <c r="R21" s="231">
        <v>3563</v>
      </c>
      <c r="S21" s="232">
        <v>3503</v>
      </c>
      <c r="T21" s="232">
        <v>3088</v>
      </c>
      <c r="U21" s="233">
        <v>3047</v>
      </c>
      <c r="V21" s="233">
        <v>3140</v>
      </c>
      <c r="W21" s="229">
        <v>43</v>
      </c>
      <c r="X21" s="229">
        <v>0</v>
      </c>
      <c r="Y21" s="229">
        <v>43</v>
      </c>
      <c r="Z21" s="229">
        <v>0</v>
      </c>
      <c r="AA21" s="229">
        <v>63</v>
      </c>
      <c r="AB21" s="229">
        <v>0</v>
      </c>
      <c r="AC21" s="229">
        <f t="shared" si="17"/>
        <v>93</v>
      </c>
      <c r="AD21" s="235">
        <f t="shared" si="0"/>
        <v>-41</v>
      </c>
      <c r="AE21" s="229">
        <v>150</v>
      </c>
      <c r="AF21" s="236">
        <f t="shared" si="9"/>
        <v>0.87222222222222223</v>
      </c>
      <c r="AG21" s="237">
        <f t="shared" si="1"/>
        <v>148.45833333333334</v>
      </c>
      <c r="AH21" s="236">
        <f t="shared" si="10"/>
        <v>0.85517822060061743</v>
      </c>
      <c r="AI21" s="238">
        <f t="shared" si="2"/>
        <v>1</v>
      </c>
      <c r="AJ21" s="239">
        <f t="shared" si="11"/>
        <v>0.94350764354958983</v>
      </c>
      <c r="AK21" s="216">
        <v>7.79</v>
      </c>
      <c r="AL21" s="220">
        <v>137.11000000000001</v>
      </c>
      <c r="AM21" s="228">
        <f t="shared" si="3"/>
        <v>1068.0869</v>
      </c>
      <c r="AN21" s="216">
        <v>25.748940000000001</v>
      </c>
      <c r="AO21" s="267">
        <v>1006.4608484854133</v>
      </c>
      <c r="AP21" s="240">
        <f t="shared" si="4"/>
        <v>25915.3</v>
      </c>
      <c r="AQ21" s="241">
        <f t="shared" si="5"/>
        <v>8855.7226452248105</v>
      </c>
      <c r="AR21" s="196">
        <f t="shared" si="6"/>
        <v>145.95833333333334</v>
      </c>
      <c r="AS21" s="13"/>
      <c r="AT21" s="229">
        <v>17</v>
      </c>
      <c r="AU21" s="229">
        <v>43</v>
      </c>
      <c r="AV21" s="229">
        <v>0</v>
      </c>
      <c r="AW21" s="229">
        <v>0</v>
      </c>
      <c r="AX21" s="229">
        <v>34</v>
      </c>
      <c r="AY21" s="229">
        <v>335</v>
      </c>
      <c r="AZ21" s="229">
        <v>0</v>
      </c>
      <c r="BB21" s="41">
        <v>793</v>
      </c>
      <c r="BC21" s="41">
        <v>1023</v>
      </c>
      <c r="BD21" s="41">
        <v>1324</v>
      </c>
      <c r="BE21" s="41">
        <f t="shared" si="16"/>
        <v>230</v>
      </c>
      <c r="BF21" s="42">
        <f t="shared" si="7"/>
        <v>8855.7226452248105</v>
      </c>
      <c r="BG21" s="42">
        <f t="shared" si="12"/>
        <v>55.166666666666664</v>
      </c>
      <c r="BH21" s="61">
        <v>2</v>
      </c>
      <c r="BI21" s="62">
        <v>2.371</v>
      </c>
      <c r="BJ21" s="42">
        <v>0</v>
      </c>
      <c r="BK21" s="41">
        <v>19.28</v>
      </c>
      <c r="BL21" s="41">
        <v>20.059999999999999</v>
      </c>
      <c r="BM21" s="41">
        <v>20.9</v>
      </c>
      <c r="BN21" s="63">
        <v>993.54</v>
      </c>
      <c r="BO21" s="63">
        <v>50.06</v>
      </c>
      <c r="BP21" s="64">
        <v>0.93540000000000001</v>
      </c>
      <c r="BQ21" s="42">
        <v>87.22</v>
      </c>
      <c r="BR21" s="54">
        <v>86.71</v>
      </c>
      <c r="BS21" s="49">
        <f t="shared" si="15"/>
        <v>0.51000000000000512</v>
      </c>
      <c r="BT21" s="41">
        <v>11351</v>
      </c>
      <c r="BU21" s="41">
        <v>11027</v>
      </c>
      <c r="BV21" s="51">
        <f t="shared" si="13"/>
        <v>-324</v>
      </c>
      <c r="BW21" s="41">
        <v>0</v>
      </c>
      <c r="BX21" s="42">
        <v>18.600000000000001</v>
      </c>
      <c r="BY21" s="42">
        <v>24</v>
      </c>
      <c r="CA21" s="42">
        <v>0</v>
      </c>
      <c r="CB21" s="42">
        <v>4.3</v>
      </c>
      <c r="CD21" s="42">
        <v>2.1</v>
      </c>
      <c r="CE21" s="42">
        <v>4</v>
      </c>
      <c r="CF21" s="42">
        <v>2.1</v>
      </c>
      <c r="CG21" s="42">
        <v>-0.8</v>
      </c>
    </row>
    <row r="22" spans="1:85">
      <c r="A22" s="424"/>
      <c r="B22" s="245">
        <v>43566</v>
      </c>
      <c r="C22" s="226">
        <v>84.2</v>
      </c>
      <c r="D22" s="227">
        <v>0.51500000000000001</v>
      </c>
      <c r="E22" s="228">
        <v>65.5</v>
      </c>
      <c r="F22" s="229">
        <v>97</v>
      </c>
      <c r="G22" s="229">
        <v>73</v>
      </c>
      <c r="H22" s="229">
        <v>24</v>
      </c>
      <c r="I22" s="229">
        <v>0</v>
      </c>
      <c r="J22" s="229">
        <v>24</v>
      </c>
      <c r="K22" s="229">
        <v>0</v>
      </c>
      <c r="L22" s="247">
        <v>0</v>
      </c>
      <c r="M22" s="247">
        <v>0</v>
      </c>
      <c r="N22" s="247">
        <v>0</v>
      </c>
      <c r="O22" s="247">
        <v>0</v>
      </c>
      <c r="P22" s="247">
        <v>24</v>
      </c>
      <c r="Q22" s="247">
        <v>0</v>
      </c>
      <c r="R22" s="231">
        <v>3556</v>
      </c>
      <c r="S22" s="232">
        <v>3479</v>
      </c>
      <c r="T22" s="232">
        <v>3479</v>
      </c>
      <c r="U22" s="258">
        <v>3423</v>
      </c>
      <c r="V22" s="233">
        <v>3524</v>
      </c>
      <c r="W22" s="229">
        <v>42</v>
      </c>
      <c r="X22" s="229">
        <v>0</v>
      </c>
      <c r="Y22" s="229">
        <v>43</v>
      </c>
      <c r="Z22" s="229">
        <v>0</v>
      </c>
      <c r="AA22" s="229">
        <v>62</v>
      </c>
      <c r="AB22" s="229">
        <v>0</v>
      </c>
      <c r="AC22" s="229">
        <f t="shared" si="17"/>
        <v>101</v>
      </c>
      <c r="AD22" s="235">
        <f t="shared" si="0"/>
        <v>-56</v>
      </c>
      <c r="AE22" s="27">
        <v>150</v>
      </c>
      <c r="AF22" s="34">
        <f t="shared" si="9"/>
        <v>0.97888888888888892</v>
      </c>
      <c r="AG22" s="35">
        <f t="shared" si="1"/>
        <v>148.16666666666666</v>
      </c>
      <c r="AH22" s="34">
        <f t="shared" si="10"/>
        <v>0.96259842519685035</v>
      </c>
      <c r="AI22" s="36">
        <f t="shared" si="2"/>
        <v>1</v>
      </c>
      <c r="AJ22" s="37">
        <f t="shared" si="11"/>
        <v>1</v>
      </c>
      <c r="AK22" s="215">
        <v>7.7949999999999999</v>
      </c>
      <c r="AL22" s="219">
        <v>136.13999999999999</v>
      </c>
      <c r="AM22" s="38">
        <f t="shared" si="3"/>
        <v>1061.2112999999999</v>
      </c>
      <c r="AN22" s="215">
        <v>28.761119999999998</v>
      </c>
      <c r="AO22" s="267">
        <v>1006.6986264790801</v>
      </c>
      <c r="AP22" s="39">
        <f t="shared" si="4"/>
        <v>28953.78</v>
      </c>
      <c r="AQ22" s="199">
        <f t="shared" si="5"/>
        <v>8768.6214723926387</v>
      </c>
      <c r="AR22" s="196">
        <f t="shared" si="6"/>
        <v>144.95833333333334</v>
      </c>
      <c r="AS22" s="13"/>
      <c r="AT22" s="27">
        <v>0</v>
      </c>
      <c r="AU22" s="40">
        <v>0</v>
      </c>
      <c r="AV22" s="40">
        <v>0</v>
      </c>
      <c r="AW22" s="27">
        <v>0</v>
      </c>
      <c r="AX22" s="40">
        <v>0</v>
      </c>
      <c r="AY22" s="27">
        <v>0</v>
      </c>
      <c r="AZ22" s="27">
        <v>0</v>
      </c>
      <c r="BB22" s="52">
        <v>1004</v>
      </c>
      <c r="BC22" s="52">
        <v>1027</v>
      </c>
      <c r="BD22" s="52">
        <v>1493</v>
      </c>
      <c r="BE22" s="41">
        <f t="shared" si="16"/>
        <v>23</v>
      </c>
      <c r="BF22" s="41">
        <f t="shared" si="7"/>
        <v>8768.6214723926387</v>
      </c>
      <c r="BG22" s="42">
        <f t="shared" si="12"/>
        <v>62.208333333333336</v>
      </c>
      <c r="BH22" s="43">
        <v>2.4420000000000002</v>
      </c>
      <c r="BI22" s="44">
        <v>2.3279999999999998</v>
      </c>
      <c r="BJ22" s="45">
        <v>0</v>
      </c>
      <c r="BK22" s="47">
        <v>24.21</v>
      </c>
      <c r="BL22" s="47">
        <v>20.100000000000001</v>
      </c>
      <c r="BM22" s="47">
        <v>20.67</v>
      </c>
      <c r="BN22" s="66">
        <v>993.33</v>
      </c>
      <c r="BO22" s="45">
        <v>50.11</v>
      </c>
      <c r="BP22" s="48">
        <v>0.93559999999999999</v>
      </c>
      <c r="BQ22" s="42">
        <v>87.13</v>
      </c>
      <c r="BR22" s="42">
        <v>86.66</v>
      </c>
      <c r="BS22" s="49">
        <f t="shared" si="15"/>
        <v>0.46999999999999886</v>
      </c>
      <c r="BT22" s="41">
        <v>11344</v>
      </c>
      <c r="BU22" s="41">
        <v>10985</v>
      </c>
      <c r="BV22" s="51">
        <f t="shared" si="13"/>
        <v>-359</v>
      </c>
      <c r="BW22" s="41">
        <v>0</v>
      </c>
      <c r="BX22" s="42">
        <v>24</v>
      </c>
      <c r="BY22" s="42">
        <v>24</v>
      </c>
      <c r="CA22" s="42">
        <v>0</v>
      </c>
      <c r="CB22" s="42">
        <v>0</v>
      </c>
      <c r="CD22" s="42">
        <v>2.1</v>
      </c>
      <c r="CE22" s="42">
        <v>3.8</v>
      </c>
      <c r="CF22" s="42">
        <v>2.1</v>
      </c>
      <c r="CG22" s="42">
        <v>-0.8</v>
      </c>
    </row>
    <row r="23" spans="1:85">
      <c r="A23" s="424"/>
      <c r="B23" s="245">
        <v>43567</v>
      </c>
      <c r="C23" s="226">
        <v>81.3</v>
      </c>
      <c r="D23" s="227">
        <v>0.58699999999999997</v>
      </c>
      <c r="E23" s="228">
        <v>67.2</v>
      </c>
      <c r="F23" s="229">
        <v>92</v>
      </c>
      <c r="G23" s="229">
        <v>70</v>
      </c>
      <c r="H23" s="229">
        <v>24</v>
      </c>
      <c r="I23" s="229">
        <v>0</v>
      </c>
      <c r="J23" s="229">
        <v>24</v>
      </c>
      <c r="K23" s="229">
        <v>0</v>
      </c>
      <c r="L23" s="247">
        <v>0</v>
      </c>
      <c r="M23" s="247">
        <v>0</v>
      </c>
      <c r="N23" s="247">
        <v>0</v>
      </c>
      <c r="O23" s="247">
        <v>0</v>
      </c>
      <c r="P23" s="247">
        <v>24</v>
      </c>
      <c r="Q23" s="247">
        <v>0</v>
      </c>
      <c r="R23" s="259">
        <v>3582</v>
      </c>
      <c r="S23" s="232">
        <v>3478</v>
      </c>
      <c r="T23" s="232">
        <v>3478</v>
      </c>
      <c r="U23" s="260">
        <v>3414</v>
      </c>
      <c r="V23" s="233">
        <v>3506</v>
      </c>
      <c r="W23" s="229">
        <v>42</v>
      </c>
      <c r="X23" s="229">
        <v>0</v>
      </c>
      <c r="Y23" s="229">
        <v>43</v>
      </c>
      <c r="Z23" s="229">
        <v>0</v>
      </c>
      <c r="AA23" s="229">
        <v>62</v>
      </c>
      <c r="AB23" s="229">
        <v>0</v>
      </c>
      <c r="AC23" s="229">
        <f t="shared" si="17"/>
        <v>92</v>
      </c>
      <c r="AD23" s="235">
        <f t="shared" si="0"/>
        <v>-64</v>
      </c>
      <c r="AE23" s="27">
        <v>149</v>
      </c>
      <c r="AF23" s="34">
        <f t="shared" si="9"/>
        <v>0.98042505592841167</v>
      </c>
      <c r="AG23" s="35">
        <f t="shared" si="1"/>
        <v>149.25</v>
      </c>
      <c r="AH23" s="34">
        <f t="shared" si="10"/>
        <v>0.95309882747068675</v>
      </c>
      <c r="AI23" s="36">
        <f t="shared" si="2"/>
        <v>1</v>
      </c>
      <c r="AJ23" s="37">
        <f t="shared" si="11"/>
        <v>1</v>
      </c>
      <c r="AK23" s="216">
        <v>7.84</v>
      </c>
      <c r="AL23" s="220">
        <v>137.29</v>
      </c>
      <c r="AM23" s="38">
        <f t="shared" si="3"/>
        <v>1076.3535999999999</v>
      </c>
      <c r="AN23" s="216">
        <v>29.003299999999999</v>
      </c>
      <c r="AO23" s="267">
        <v>997.08240096816576</v>
      </c>
      <c r="AP23" s="39">
        <f t="shared" si="4"/>
        <v>28918.68</v>
      </c>
      <c r="AQ23" s="199">
        <f t="shared" si="5"/>
        <v>8785.8915055653197</v>
      </c>
      <c r="AR23" s="196">
        <f t="shared" si="6"/>
        <v>144.91666666666666</v>
      </c>
      <c r="AS23" s="13"/>
      <c r="AT23" s="27">
        <v>0</v>
      </c>
      <c r="AU23" s="40">
        <v>0</v>
      </c>
      <c r="AV23" s="40">
        <v>0</v>
      </c>
      <c r="AW23" s="27">
        <v>0</v>
      </c>
      <c r="AX23" s="40">
        <v>0</v>
      </c>
      <c r="AY23" s="27">
        <v>0</v>
      </c>
      <c r="AZ23" s="27">
        <v>0</v>
      </c>
      <c r="BB23" s="52">
        <v>1005</v>
      </c>
      <c r="BC23" s="52">
        <v>1025</v>
      </c>
      <c r="BD23" s="52">
        <v>1476</v>
      </c>
      <c r="BE23" s="41">
        <f t="shared" si="16"/>
        <v>20</v>
      </c>
      <c r="BF23" s="41">
        <f t="shared" si="7"/>
        <v>8785.8915055653197</v>
      </c>
      <c r="BG23" s="42">
        <f t="shared" si="12"/>
        <v>61.5</v>
      </c>
      <c r="BH23" s="43">
        <v>2.3580000000000001</v>
      </c>
      <c r="BI23" s="44">
        <v>2.3180000000000001</v>
      </c>
      <c r="BJ23" s="45">
        <v>0</v>
      </c>
      <c r="BK23" s="47">
        <v>24.44</v>
      </c>
      <c r="BL23" s="47">
        <v>19.97</v>
      </c>
      <c r="BM23" s="47">
        <v>21.47</v>
      </c>
      <c r="BN23" s="66">
        <v>994.04</v>
      </c>
      <c r="BO23" s="45">
        <v>50.08</v>
      </c>
      <c r="BP23" s="48">
        <v>0.93510000000000004</v>
      </c>
      <c r="BQ23" s="42">
        <v>87.16</v>
      </c>
      <c r="BR23" s="42">
        <v>86.76</v>
      </c>
      <c r="BS23" s="49">
        <f t="shared" si="15"/>
        <v>0.39999999999999147</v>
      </c>
      <c r="BT23" s="41">
        <v>11418</v>
      </c>
      <c r="BU23" s="41">
        <v>10978</v>
      </c>
      <c r="BV23" s="51">
        <f t="shared" si="13"/>
        <v>-440</v>
      </c>
      <c r="BW23" s="41">
        <v>0</v>
      </c>
      <c r="BX23" s="42">
        <v>24</v>
      </c>
      <c r="BY23" s="42">
        <v>24</v>
      </c>
      <c r="CA23" s="42">
        <v>0</v>
      </c>
      <c r="CB23" s="42">
        <v>6.1</v>
      </c>
      <c r="CD23" s="42">
        <v>2.1</v>
      </c>
      <c r="CE23" s="42">
        <v>3.9</v>
      </c>
      <c r="CF23" s="42">
        <v>2.1</v>
      </c>
      <c r="CG23" s="42">
        <v>-0.8</v>
      </c>
    </row>
    <row r="24" spans="1:85">
      <c r="A24" s="424"/>
      <c r="B24" s="245">
        <v>43568</v>
      </c>
      <c r="C24" s="226">
        <v>80.3</v>
      </c>
      <c r="D24" s="227">
        <v>0.61299999999999999</v>
      </c>
      <c r="E24" s="228">
        <v>67.7</v>
      </c>
      <c r="F24" s="246">
        <v>91</v>
      </c>
      <c r="G24" s="246">
        <v>70</v>
      </c>
      <c r="H24" s="246">
        <v>24</v>
      </c>
      <c r="I24" s="246">
        <v>0</v>
      </c>
      <c r="J24" s="246">
        <v>24</v>
      </c>
      <c r="K24" s="246">
        <v>0</v>
      </c>
      <c r="L24" s="246">
        <v>0</v>
      </c>
      <c r="M24" s="246">
        <v>0</v>
      </c>
      <c r="N24" s="246">
        <v>0</v>
      </c>
      <c r="O24" s="246">
        <v>0</v>
      </c>
      <c r="P24" s="246">
        <v>24</v>
      </c>
      <c r="Q24" s="246">
        <v>0</v>
      </c>
      <c r="R24" s="259">
        <v>3595</v>
      </c>
      <c r="S24" s="261">
        <v>3472</v>
      </c>
      <c r="T24" s="262">
        <v>3472</v>
      </c>
      <c r="U24" s="263">
        <v>3401</v>
      </c>
      <c r="V24" s="263">
        <v>3499</v>
      </c>
      <c r="W24" s="246">
        <v>42</v>
      </c>
      <c r="X24" s="246">
        <v>0</v>
      </c>
      <c r="Y24" s="246">
        <v>43</v>
      </c>
      <c r="Z24" s="246">
        <v>0</v>
      </c>
      <c r="AA24" s="246">
        <v>61</v>
      </c>
      <c r="AB24" s="246">
        <v>0</v>
      </c>
      <c r="AC24" s="229">
        <f t="shared" si="17"/>
        <v>98</v>
      </c>
      <c r="AD24" s="235">
        <f t="shared" si="0"/>
        <v>-71</v>
      </c>
      <c r="AE24" s="28">
        <v>149</v>
      </c>
      <c r="AF24" s="34">
        <f t="shared" si="9"/>
        <v>0.9784675615212528</v>
      </c>
      <c r="AG24" s="35">
        <f t="shared" si="1"/>
        <v>149.79166666666666</v>
      </c>
      <c r="AH24" s="34">
        <f t="shared" si="10"/>
        <v>0.94603616133518775</v>
      </c>
      <c r="AI24" s="36">
        <f t="shared" si="2"/>
        <v>1</v>
      </c>
      <c r="AJ24" s="37">
        <f t="shared" si="11"/>
        <v>1</v>
      </c>
      <c r="AK24" s="216">
        <v>7.774</v>
      </c>
      <c r="AL24" s="220">
        <v>135.66</v>
      </c>
      <c r="AM24" s="38">
        <f t="shared" si="3"/>
        <v>1054.62084</v>
      </c>
      <c r="AN24" s="216">
        <v>29.036339999999999</v>
      </c>
      <c r="AO24" s="269">
        <v>989.53518246445662</v>
      </c>
      <c r="AP24" s="39">
        <f t="shared" si="4"/>
        <v>28732.48</v>
      </c>
      <c r="AQ24" s="199">
        <f t="shared" si="5"/>
        <v>8758.3360305792412</v>
      </c>
      <c r="AR24" s="196">
        <f t="shared" si="6"/>
        <v>144.66666666666666</v>
      </c>
      <c r="AS24" s="13"/>
      <c r="AT24" s="28">
        <v>0</v>
      </c>
      <c r="AU24" s="28">
        <v>0</v>
      </c>
      <c r="AV24" s="28">
        <v>0</v>
      </c>
      <c r="AW24" s="28">
        <v>0</v>
      </c>
      <c r="AX24" s="28">
        <v>0</v>
      </c>
      <c r="AY24" s="28">
        <v>0</v>
      </c>
      <c r="AZ24" s="28">
        <v>0</v>
      </c>
      <c r="BB24" s="52">
        <v>1008</v>
      </c>
      <c r="BC24" s="52">
        <v>1027</v>
      </c>
      <c r="BD24" s="52">
        <v>1464</v>
      </c>
      <c r="BE24" s="41">
        <v>19</v>
      </c>
      <c r="BF24" s="41">
        <f t="shared" si="7"/>
        <v>8758.3360305792412</v>
      </c>
      <c r="BG24" s="42">
        <f t="shared" si="12"/>
        <v>61</v>
      </c>
      <c r="BH24" s="71">
        <v>2.2930000000000001</v>
      </c>
      <c r="BI24" s="71">
        <v>2.234</v>
      </c>
      <c r="BJ24" s="72">
        <v>0</v>
      </c>
      <c r="BK24" s="72">
        <v>24.5</v>
      </c>
      <c r="BL24" s="72">
        <v>20.12</v>
      </c>
      <c r="BM24" s="72">
        <v>21.43</v>
      </c>
      <c r="BN24" s="73">
        <v>995</v>
      </c>
      <c r="BO24" s="73">
        <v>50.1</v>
      </c>
      <c r="BP24" s="74">
        <v>0.93500000000000005</v>
      </c>
      <c r="BQ24" s="54">
        <v>87.13</v>
      </c>
      <c r="BR24" s="54">
        <v>86.79</v>
      </c>
      <c r="BS24" s="49"/>
      <c r="BT24" s="55">
        <v>11420</v>
      </c>
      <c r="BU24" s="55">
        <v>11017</v>
      </c>
      <c r="BV24" s="51">
        <f t="shared" si="13"/>
        <v>-403</v>
      </c>
      <c r="BW24" s="41">
        <v>0</v>
      </c>
      <c r="BX24" s="73">
        <v>24</v>
      </c>
      <c r="BY24" s="73">
        <v>24</v>
      </c>
      <c r="CA24" s="73">
        <v>0</v>
      </c>
      <c r="CB24" s="73">
        <v>2.9</v>
      </c>
      <c r="CD24" s="73">
        <v>2.1</v>
      </c>
      <c r="CE24" s="73">
        <v>4</v>
      </c>
      <c r="CF24" s="73">
        <v>2.1</v>
      </c>
      <c r="CG24" s="73">
        <v>-0.8</v>
      </c>
    </row>
    <row r="25" spans="1:85">
      <c r="A25" s="424"/>
      <c r="B25" s="245">
        <v>43569</v>
      </c>
      <c r="C25" s="226">
        <v>82.8</v>
      </c>
      <c r="D25" s="227">
        <v>0.58699999999999997</v>
      </c>
      <c r="E25" s="228">
        <v>69</v>
      </c>
      <c r="F25" s="264">
        <v>94</v>
      </c>
      <c r="G25" s="264">
        <v>72</v>
      </c>
      <c r="H25" s="246">
        <v>24</v>
      </c>
      <c r="I25" s="246">
        <v>0</v>
      </c>
      <c r="J25" s="246">
        <v>24</v>
      </c>
      <c r="K25" s="246">
        <v>0</v>
      </c>
      <c r="L25" s="246">
        <v>0</v>
      </c>
      <c r="M25" s="246">
        <v>0</v>
      </c>
      <c r="N25" s="246">
        <v>0</v>
      </c>
      <c r="O25" s="246">
        <v>0</v>
      </c>
      <c r="P25" s="246">
        <v>0</v>
      </c>
      <c r="Q25" s="246">
        <v>0</v>
      </c>
      <c r="R25" s="259">
        <v>3570</v>
      </c>
      <c r="S25" s="261">
        <v>3038</v>
      </c>
      <c r="T25" s="262">
        <v>3038</v>
      </c>
      <c r="U25" s="263">
        <v>2973</v>
      </c>
      <c r="V25" s="263">
        <v>3058</v>
      </c>
      <c r="W25" s="246">
        <v>42</v>
      </c>
      <c r="X25" s="246">
        <v>0</v>
      </c>
      <c r="Y25" s="246">
        <v>43</v>
      </c>
      <c r="Z25" s="246">
        <v>0</v>
      </c>
      <c r="AA25" s="246">
        <v>61</v>
      </c>
      <c r="AB25" s="246">
        <v>0</v>
      </c>
      <c r="AC25" s="229">
        <f t="shared" si="17"/>
        <v>85</v>
      </c>
      <c r="AD25" s="235">
        <f t="shared" si="0"/>
        <v>-65</v>
      </c>
      <c r="AE25" s="28">
        <v>130</v>
      </c>
      <c r="AF25" s="34">
        <f t="shared" si="9"/>
        <v>0.98012820512820509</v>
      </c>
      <c r="AG25" s="35">
        <f t="shared" si="1"/>
        <v>148.75</v>
      </c>
      <c r="AH25" s="34">
        <f t="shared" si="10"/>
        <v>0.83277310924369752</v>
      </c>
      <c r="AI25" s="36">
        <f t="shared" si="2"/>
        <v>1</v>
      </c>
      <c r="AJ25" s="37">
        <f t="shared" si="11"/>
        <v>0.87671232876712335</v>
      </c>
      <c r="AK25" s="216">
        <v>7.8559999999999999</v>
      </c>
      <c r="AL25" s="220">
        <v>142.43</v>
      </c>
      <c r="AM25" s="38">
        <f t="shared" si="3"/>
        <v>1118.9300800000001</v>
      </c>
      <c r="AN25" s="216">
        <v>24.290620000000001</v>
      </c>
      <c r="AO25" s="269">
        <v>989.44119170280544</v>
      </c>
      <c r="AP25" s="39">
        <f t="shared" si="4"/>
        <v>24034.14</v>
      </c>
      <c r="AQ25" s="199">
        <f t="shared" si="5"/>
        <v>8460.5012041708706</v>
      </c>
      <c r="AR25" s="196">
        <f t="shared" si="6"/>
        <v>126.58333333333333</v>
      </c>
      <c r="AS25" s="13"/>
      <c r="AT25" s="28">
        <v>0</v>
      </c>
      <c r="AU25" s="28">
        <v>0</v>
      </c>
      <c r="AV25" s="28">
        <v>0</v>
      </c>
      <c r="AW25" s="28">
        <v>0</v>
      </c>
      <c r="AX25" s="28">
        <v>18</v>
      </c>
      <c r="AY25" s="28">
        <v>1440</v>
      </c>
      <c r="AZ25" s="28">
        <v>0</v>
      </c>
      <c r="BB25" s="52">
        <v>1000</v>
      </c>
      <c r="BC25" s="52">
        <v>1020</v>
      </c>
      <c r="BD25" s="52">
        <v>1038</v>
      </c>
      <c r="BE25" s="41">
        <v>20</v>
      </c>
      <c r="BF25" s="41">
        <f t="shared" si="7"/>
        <v>8460.5012041708706</v>
      </c>
      <c r="BG25" s="60">
        <f t="shared" si="12"/>
        <v>43.25</v>
      </c>
      <c r="BH25" s="71">
        <v>0</v>
      </c>
      <c r="BI25" s="44">
        <v>0</v>
      </c>
      <c r="BJ25" s="72">
        <v>0</v>
      </c>
      <c r="BK25" s="72">
        <v>24.35</v>
      </c>
      <c r="BL25" s="72">
        <v>20.21</v>
      </c>
      <c r="BM25" s="72">
        <v>21.01</v>
      </c>
      <c r="BN25" s="73">
        <v>995</v>
      </c>
      <c r="BO25" s="73">
        <v>50.04</v>
      </c>
      <c r="BP25" s="74">
        <v>0.93340000000000001</v>
      </c>
      <c r="BQ25" s="54">
        <v>87.14</v>
      </c>
      <c r="BR25" s="54">
        <v>86.76</v>
      </c>
      <c r="BS25" s="49"/>
      <c r="BT25" s="55">
        <v>11436</v>
      </c>
      <c r="BU25" s="55">
        <v>11109</v>
      </c>
      <c r="BV25" s="51">
        <f t="shared" si="13"/>
        <v>-327</v>
      </c>
      <c r="BW25" s="41">
        <v>0</v>
      </c>
      <c r="BX25" s="73">
        <v>0</v>
      </c>
      <c r="BY25" s="73">
        <v>0</v>
      </c>
      <c r="CA25" s="73">
        <v>0</v>
      </c>
      <c r="CB25" s="73">
        <v>0</v>
      </c>
      <c r="CD25" s="73">
        <v>2.1</v>
      </c>
      <c r="CE25" s="73">
        <v>4.5</v>
      </c>
      <c r="CF25" s="73">
        <v>2.1</v>
      </c>
      <c r="CG25" s="73">
        <v>-0.8</v>
      </c>
    </row>
    <row r="26" spans="1:85">
      <c r="A26" s="425"/>
      <c r="B26" s="245">
        <v>43570</v>
      </c>
      <c r="C26" s="226">
        <v>77.22</v>
      </c>
      <c r="D26" s="227">
        <v>0.62419999999999998</v>
      </c>
      <c r="E26" s="228">
        <v>65.27</v>
      </c>
      <c r="F26" s="246">
        <v>93.3</v>
      </c>
      <c r="G26" s="246">
        <v>67.900000000000006</v>
      </c>
      <c r="H26" s="229">
        <v>20</v>
      </c>
      <c r="I26" s="229">
        <v>20</v>
      </c>
      <c r="J26" s="229">
        <v>24</v>
      </c>
      <c r="K26" s="229">
        <v>0</v>
      </c>
      <c r="L26" s="247">
        <v>3</v>
      </c>
      <c r="M26" s="247">
        <v>19</v>
      </c>
      <c r="N26" s="247">
        <v>0</v>
      </c>
      <c r="O26" s="247">
        <v>0</v>
      </c>
      <c r="P26" s="247">
        <v>9</v>
      </c>
      <c r="Q26" s="247">
        <v>7</v>
      </c>
      <c r="R26" s="259">
        <v>3622</v>
      </c>
      <c r="S26" s="261">
        <v>3294</v>
      </c>
      <c r="T26" s="265">
        <v>3006</v>
      </c>
      <c r="U26" s="233">
        <v>2956</v>
      </c>
      <c r="V26" s="233">
        <v>3039</v>
      </c>
      <c r="W26" s="229">
        <v>42</v>
      </c>
      <c r="X26" s="246">
        <v>0</v>
      </c>
      <c r="Y26" s="246">
        <v>43</v>
      </c>
      <c r="Z26" s="246">
        <v>0</v>
      </c>
      <c r="AA26" s="246">
        <v>61</v>
      </c>
      <c r="AB26" s="246">
        <v>0</v>
      </c>
      <c r="AC26" s="229">
        <f t="shared" si="17"/>
        <v>83</v>
      </c>
      <c r="AD26" s="235">
        <f t="shared" si="0"/>
        <v>-50</v>
      </c>
      <c r="AE26" s="28">
        <v>146</v>
      </c>
      <c r="AF26" s="34">
        <f t="shared" si="9"/>
        <v>0.8672945205479452</v>
      </c>
      <c r="AG26" s="35">
        <f t="shared" si="1"/>
        <v>150.91666666666666</v>
      </c>
      <c r="AH26" s="34">
        <f t="shared" si="10"/>
        <v>0.81612368856985096</v>
      </c>
      <c r="AI26" s="36">
        <f t="shared" si="2"/>
        <v>1</v>
      </c>
      <c r="AJ26" s="37">
        <f t="shared" si="11"/>
        <v>0.83344748858447482</v>
      </c>
      <c r="AK26" s="216">
        <v>7.9809999999999999</v>
      </c>
      <c r="AL26" s="220">
        <v>135.69</v>
      </c>
      <c r="AM26" s="38">
        <f t="shared" si="3"/>
        <v>1082.9418900000001</v>
      </c>
      <c r="AN26" s="216">
        <v>24.550070000000002</v>
      </c>
      <c r="AO26" s="269">
        <v>990.31041459352241</v>
      </c>
      <c r="AP26" s="39">
        <f t="shared" si="4"/>
        <v>24312.19</v>
      </c>
      <c r="AQ26" s="199">
        <f t="shared" si="5"/>
        <v>8591.045970906629</v>
      </c>
      <c r="AR26" s="196">
        <f t="shared" si="6"/>
        <v>137.25</v>
      </c>
      <c r="AS26" s="13"/>
      <c r="AT26" s="27">
        <v>9</v>
      </c>
      <c r="AU26" s="40">
        <v>21</v>
      </c>
      <c r="AV26" s="40">
        <v>0</v>
      </c>
      <c r="AW26" s="27">
        <v>0</v>
      </c>
      <c r="AX26" s="40">
        <v>39</v>
      </c>
      <c r="AY26" s="27">
        <v>893</v>
      </c>
      <c r="AZ26" s="27">
        <v>0</v>
      </c>
      <c r="BB26" s="52">
        <v>872</v>
      </c>
      <c r="BC26" s="52">
        <v>1039</v>
      </c>
      <c r="BD26" s="52">
        <v>1128</v>
      </c>
      <c r="BE26" s="41">
        <f>BC26-BB26</f>
        <v>167</v>
      </c>
      <c r="BF26" s="41">
        <f t="shared" si="7"/>
        <v>8591.045970906629</v>
      </c>
      <c r="BG26" s="60">
        <f t="shared" si="12"/>
        <v>47</v>
      </c>
      <c r="BH26" s="43">
        <v>0.84599999999999997</v>
      </c>
      <c r="BI26" s="44">
        <v>0.80400000000000005</v>
      </c>
      <c r="BJ26" s="45">
        <v>0</v>
      </c>
      <c r="BK26" s="47">
        <v>24.65</v>
      </c>
      <c r="BL26" s="47">
        <v>20.59</v>
      </c>
      <c r="BM26" s="47">
        <v>21.09</v>
      </c>
      <c r="BN26" s="47">
        <v>993.3</v>
      </c>
      <c r="BO26" s="45">
        <v>50.15</v>
      </c>
      <c r="BP26" s="48">
        <v>0.93600000000000005</v>
      </c>
      <c r="BQ26" s="54">
        <v>87.04</v>
      </c>
      <c r="BR26" s="54">
        <v>86.77</v>
      </c>
      <c r="BS26" s="49"/>
      <c r="BT26" s="55">
        <v>11375</v>
      </c>
      <c r="BU26" s="55">
        <v>11073</v>
      </c>
      <c r="BV26" s="51">
        <f t="shared" si="13"/>
        <v>-302</v>
      </c>
      <c r="BW26" s="41">
        <v>0</v>
      </c>
      <c r="BX26" s="42">
        <v>9.1999999999999993</v>
      </c>
      <c r="BY26" s="42">
        <v>13</v>
      </c>
      <c r="CA26" s="42">
        <v>0</v>
      </c>
      <c r="CB26" s="42">
        <v>4.0999999999999996</v>
      </c>
      <c r="CD26" s="42">
        <v>2.1</v>
      </c>
      <c r="CE26" s="42">
        <v>4.9000000000000004</v>
      </c>
      <c r="CF26" s="42">
        <v>2.1</v>
      </c>
      <c r="CG26" s="42">
        <v>0.9</v>
      </c>
    </row>
    <row r="27" spans="1:85" ht="12.75" customHeight="1">
      <c r="A27" s="426" t="s">
        <v>148</v>
      </c>
      <c r="B27" s="222">
        <v>43571</v>
      </c>
      <c r="C27" s="156">
        <v>71.87</v>
      </c>
      <c r="D27" s="195">
        <v>0.74729999999999996</v>
      </c>
      <c r="E27" s="170">
        <v>65.58</v>
      </c>
      <c r="F27" s="159">
        <v>85.81</v>
      </c>
      <c r="G27" s="159">
        <v>65.150000000000006</v>
      </c>
      <c r="H27" s="159">
        <v>0</v>
      </c>
      <c r="I27" s="159">
        <v>0</v>
      </c>
      <c r="J27" s="159">
        <v>24</v>
      </c>
      <c r="K27" s="159">
        <v>0</v>
      </c>
      <c r="L27" s="187">
        <v>24</v>
      </c>
      <c r="M27" s="187">
        <v>0</v>
      </c>
      <c r="N27" s="187">
        <v>0</v>
      </c>
      <c r="O27" s="187">
        <v>0</v>
      </c>
      <c r="P27" s="187">
        <v>0</v>
      </c>
      <c r="Q27" s="187">
        <v>0</v>
      </c>
      <c r="R27" s="188">
        <v>3671</v>
      </c>
      <c r="S27" s="189">
        <v>3506</v>
      </c>
      <c r="T27" s="189">
        <v>1504</v>
      </c>
      <c r="U27" s="163">
        <v>1504</v>
      </c>
      <c r="V27" s="163">
        <v>1565</v>
      </c>
      <c r="W27" s="159">
        <v>43</v>
      </c>
      <c r="X27" s="159">
        <v>0</v>
      </c>
      <c r="Y27" s="159">
        <v>44</v>
      </c>
      <c r="Z27" s="159">
        <v>0</v>
      </c>
      <c r="AA27" s="159">
        <v>61</v>
      </c>
      <c r="AB27" s="159">
        <v>0</v>
      </c>
      <c r="AC27" s="164">
        <f t="shared" si="17"/>
        <v>61</v>
      </c>
      <c r="AD27" s="165">
        <f t="shared" si="0"/>
        <v>0</v>
      </c>
      <c r="AE27" s="159">
        <v>66</v>
      </c>
      <c r="AF27" s="166">
        <f t="shared" si="9"/>
        <v>0.9880050505050505</v>
      </c>
      <c r="AG27" s="167">
        <f t="shared" si="1"/>
        <v>152.95833333333334</v>
      </c>
      <c r="AH27" s="166">
        <f t="shared" si="10"/>
        <v>0.40969763007354942</v>
      </c>
      <c r="AI27" s="168">
        <f t="shared" si="2"/>
        <v>1</v>
      </c>
      <c r="AJ27" s="169">
        <f t="shared" si="11"/>
        <v>0.7364864864864864</v>
      </c>
      <c r="AK27" s="223">
        <v>7.7919999999999998</v>
      </c>
      <c r="AL27" s="224">
        <v>138.88999999999999</v>
      </c>
      <c r="AM27" s="170">
        <f t="shared" si="3"/>
        <v>1082.2308799999998</v>
      </c>
      <c r="AN27" s="223">
        <v>12.237626699999998</v>
      </c>
      <c r="AO27" s="244">
        <v>990.76141127919857</v>
      </c>
      <c r="AP27" s="171">
        <f t="shared" si="4"/>
        <v>12124.568299999999</v>
      </c>
      <c r="AQ27" s="200">
        <f t="shared" si="5"/>
        <v>8781.1164760638294</v>
      </c>
      <c r="AR27" s="197">
        <f t="shared" si="6"/>
        <v>146.08333333333334</v>
      </c>
      <c r="AS27" s="13"/>
      <c r="AT27" s="158">
        <v>0</v>
      </c>
      <c r="AU27" s="173">
        <v>0</v>
      </c>
      <c r="AV27" s="173">
        <v>0</v>
      </c>
      <c r="AW27" s="158">
        <v>0</v>
      </c>
      <c r="AX27" s="173">
        <v>39</v>
      </c>
      <c r="AY27" s="158">
        <v>1440</v>
      </c>
      <c r="AZ27" s="158">
        <v>0</v>
      </c>
      <c r="BB27" s="174">
        <v>0</v>
      </c>
      <c r="BC27" s="174">
        <v>1047</v>
      </c>
      <c r="BD27" s="174">
        <v>518</v>
      </c>
      <c r="BE27" s="174">
        <f>BC27-BB27</f>
        <v>1047</v>
      </c>
      <c r="BF27" s="174">
        <f t="shared" si="7"/>
        <v>8781.1164760638294</v>
      </c>
      <c r="BG27" s="176">
        <f t="shared" si="12"/>
        <v>21.583333333333332</v>
      </c>
      <c r="BH27" s="190">
        <v>0</v>
      </c>
      <c r="BI27" s="154">
        <v>0.223</v>
      </c>
      <c r="BJ27" s="180">
        <v>0</v>
      </c>
      <c r="BK27" s="191">
        <v>0</v>
      </c>
      <c r="BL27" s="191">
        <v>20.56</v>
      </c>
      <c r="BM27" s="191">
        <v>21.01</v>
      </c>
      <c r="BN27" s="191">
        <v>991.04</v>
      </c>
      <c r="BO27" s="191">
        <v>50.15</v>
      </c>
      <c r="BP27" s="192">
        <v>0.93489999999999995</v>
      </c>
      <c r="BQ27" s="193">
        <v>0</v>
      </c>
      <c r="BR27" s="193">
        <v>86.89</v>
      </c>
      <c r="BS27" s="49"/>
      <c r="BT27" s="193">
        <v>0</v>
      </c>
      <c r="BU27" s="191">
        <v>10960</v>
      </c>
      <c r="BV27" s="51">
        <f t="shared" si="13"/>
        <v>10960</v>
      </c>
      <c r="BW27" s="155">
        <f>BH27+BI27</f>
        <v>0.223</v>
      </c>
      <c r="BX27" s="176">
        <v>0</v>
      </c>
      <c r="BY27" s="176">
        <v>24</v>
      </c>
      <c r="CA27" s="176">
        <v>0</v>
      </c>
      <c r="CB27" s="176">
        <v>0.6</v>
      </c>
      <c r="CD27" s="176">
        <v>0</v>
      </c>
      <c r="CE27" s="176">
        <v>0</v>
      </c>
      <c r="CF27" s="176">
        <v>2.1</v>
      </c>
      <c r="CG27" s="176">
        <v>-0.9</v>
      </c>
    </row>
    <row r="28" spans="1:85">
      <c r="A28" s="427"/>
      <c r="B28" s="222">
        <v>43572</v>
      </c>
      <c r="C28" s="156">
        <v>69.06</v>
      </c>
      <c r="D28" s="195">
        <v>0.755</v>
      </c>
      <c r="E28" s="170">
        <v>64.11</v>
      </c>
      <c r="F28" s="159">
        <v>74.400000000000006</v>
      </c>
      <c r="G28" s="159">
        <v>64.2</v>
      </c>
      <c r="H28" s="159">
        <v>10</v>
      </c>
      <c r="I28" s="159">
        <v>48</v>
      </c>
      <c r="J28" s="159">
        <v>24</v>
      </c>
      <c r="K28" s="159">
        <v>0</v>
      </c>
      <c r="L28" s="187">
        <v>12</v>
      </c>
      <c r="M28" s="187">
        <v>20</v>
      </c>
      <c r="N28" s="187">
        <v>0</v>
      </c>
      <c r="O28" s="187">
        <v>0</v>
      </c>
      <c r="P28" s="187">
        <v>10</v>
      </c>
      <c r="Q28" s="187">
        <v>40</v>
      </c>
      <c r="R28" s="188">
        <v>3693</v>
      </c>
      <c r="S28" s="162">
        <v>3554</v>
      </c>
      <c r="T28" s="162">
        <v>2433</v>
      </c>
      <c r="U28" s="163">
        <v>2403</v>
      </c>
      <c r="V28" s="163">
        <v>2484</v>
      </c>
      <c r="W28" s="159">
        <v>44</v>
      </c>
      <c r="X28" s="159">
        <v>0</v>
      </c>
      <c r="Y28" s="159">
        <v>44</v>
      </c>
      <c r="Z28" s="159">
        <v>0</v>
      </c>
      <c r="AA28" s="159">
        <v>61</v>
      </c>
      <c r="AB28" s="159">
        <v>0</v>
      </c>
      <c r="AC28" s="164">
        <f t="shared" si="17"/>
        <v>81</v>
      </c>
      <c r="AD28" s="165">
        <f t="shared" si="0"/>
        <v>-30</v>
      </c>
      <c r="AE28" s="159">
        <v>149</v>
      </c>
      <c r="AF28" s="166">
        <f t="shared" si="9"/>
        <v>0.69463087248322153</v>
      </c>
      <c r="AG28" s="167">
        <f t="shared" si="1"/>
        <v>153.875</v>
      </c>
      <c r="AH28" s="166">
        <f t="shared" si="10"/>
        <v>0.65069049553208769</v>
      </c>
      <c r="AI28" s="168">
        <f t="shared" si="2"/>
        <v>1</v>
      </c>
      <c r="AJ28" s="169">
        <f t="shared" si="11"/>
        <v>0.85274049217002246</v>
      </c>
      <c r="AK28" s="223">
        <v>7.726</v>
      </c>
      <c r="AL28" s="224">
        <v>136.47</v>
      </c>
      <c r="AM28" s="170">
        <f t="shared" si="3"/>
        <v>1054.3672200000001</v>
      </c>
      <c r="AN28" s="223">
        <v>20.166391400000006</v>
      </c>
      <c r="AO28" s="244">
        <v>989.29374642604614</v>
      </c>
      <c r="AP28" s="171">
        <f t="shared" si="4"/>
        <v>19950.484900000003</v>
      </c>
      <c r="AQ28" s="200">
        <f t="shared" si="5"/>
        <v>8741.0953474823145</v>
      </c>
      <c r="AR28" s="197">
        <f t="shared" si="6"/>
        <v>148.08333333333334</v>
      </c>
      <c r="AS28" s="13"/>
      <c r="AT28" s="158">
        <v>23</v>
      </c>
      <c r="AU28" s="173">
        <v>52</v>
      </c>
      <c r="AV28" s="158">
        <v>0</v>
      </c>
      <c r="AW28" s="158">
        <v>0</v>
      </c>
      <c r="AX28" s="173">
        <v>38</v>
      </c>
      <c r="AY28" s="158">
        <v>800</v>
      </c>
      <c r="AZ28" s="158">
        <v>0</v>
      </c>
      <c r="BB28" s="174">
        <v>494</v>
      </c>
      <c r="BC28" s="174">
        <v>1055</v>
      </c>
      <c r="BD28" s="174">
        <v>935</v>
      </c>
      <c r="BE28" s="174">
        <f>BC28-BB28</f>
        <v>561</v>
      </c>
      <c r="BF28" s="174">
        <f t="shared" si="7"/>
        <v>8741.0953474823145</v>
      </c>
      <c r="BG28" s="176">
        <f t="shared" si="12"/>
        <v>38.958333333333336</v>
      </c>
      <c r="BH28" s="190">
        <v>0.86899999999999999</v>
      </c>
      <c r="BI28" s="154">
        <v>1.044</v>
      </c>
      <c r="BJ28" s="180">
        <v>0</v>
      </c>
      <c r="BK28" s="191">
        <v>25.15</v>
      </c>
      <c r="BL28" s="191">
        <v>20.94</v>
      </c>
      <c r="BM28" s="191">
        <v>21.21</v>
      </c>
      <c r="BN28" s="194">
        <v>995.42</v>
      </c>
      <c r="BO28" s="194">
        <v>50.07</v>
      </c>
      <c r="BP28" s="192">
        <v>0.93520000000000003</v>
      </c>
      <c r="BQ28" s="193">
        <v>87.66</v>
      </c>
      <c r="BR28" s="193">
        <v>86.86</v>
      </c>
      <c r="BS28" s="49"/>
      <c r="BT28" s="193">
        <v>11229</v>
      </c>
      <c r="BU28" s="193">
        <v>11055</v>
      </c>
      <c r="BV28" s="51">
        <f t="shared" si="13"/>
        <v>-174</v>
      </c>
      <c r="BW28" s="155">
        <f t="shared" ref="BW28:BW34" si="18">BH28+BI28</f>
        <v>1.913</v>
      </c>
      <c r="BX28" s="176">
        <v>11.083333333333334</v>
      </c>
      <c r="BY28" s="176">
        <v>24</v>
      </c>
      <c r="CA28" s="176">
        <v>0</v>
      </c>
      <c r="CB28" s="176">
        <v>0</v>
      </c>
      <c r="CD28" s="176">
        <v>2.1</v>
      </c>
      <c r="CE28" s="176">
        <v>4.7</v>
      </c>
      <c r="CF28" s="176">
        <v>2.1</v>
      </c>
      <c r="CG28" s="176">
        <v>-1</v>
      </c>
    </row>
    <row r="29" spans="1:85">
      <c r="A29" s="427"/>
      <c r="B29" s="222">
        <v>43573</v>
      </c>
      <c r="C29" s="156">
        <v>73.900000000000006</v>
      </c>
      <c r="D29" s="195">
        <v>0.65100000000000002</v>
      </c>
      <c r="E29" s="170">
        <v>63.3</v>
      </c>
      <c r="F29" s="159">
        <v>84</v>
      </c>
      <c r="G29" s="159">
        <v>63</v>
      </c>
      <c r="H29" s="159">
        <v>19</v>
      </c>
      <c r="I29" s="159">
        <v>6</v>
      </c>
      <c r="J29" s="159">
        <v>24</v>
      </c>
      <c r="K29" s="159">
        <v>0</v>
      </c>
      <c r="L29" s="187">
        <v>3</v>
      </c>
      <c r="M29" s="187">
        <v>58</v>
      </c>
      <c r="N29" s="187">
        <v>0</v>
      </c>
      <c r="O29" s="187">
        <v>0</v>
      </c>
      <c r="P29" s="187">
        <v>0</v>
      </c>
      <c r="Q29" s="187">
        <v>0</v>
      </c>
      <c r="R29" s="188">
        <v>3649</v>
      </c>
      <c r="S29" s="162">
        <v>3226</v>
      </c>
      <c r="T29" s="162">
        <v>2825</v>
      </c>
      <c r="U29" s="163">
        <v>2782</v>
      </c>
      <c r="V29" s="163">
        <v>2861</v>
      </c>
      <c r="W29" s="159">
        <v>44</v>
      </c>
      <c r="X29" s="159">
        <v>0</v>
      </c>
      <c r="Y29" s="159">
        <v>44</v>
      </c>
      <c r="Z29" s="159">
        <v>0</v>
      </c>
      <c r="AA29" s="159">
        <v>61</v>
      </c>
      <c r="AB29" s="159">
        <v>0</v>
      </c>
      <c r="AC29" s="164">
        <f t="shared" si="17"/>
        <v>79</v>
      </c>
      <c r="AD29" s="165">
        <f t="shared" si="0"/>
        <v>-43</v>
      </c>
      <c r="AE29" s="159">
        <v>134</v>
      </c>
      <c r="AF29" s="166">
        <f t="shared" si="9"/>
        <v>0.88961442786069655</v>
      </c>
      <c r="AG29" s="167">
        <f t="shared" si="1"/>
        <v>152.04166666666666</v>
      </c>
      <c r="AH29" s="166">
        <f t="shared" si="10"/>
        <v>0.76240065771444232</v>
      </c>
      <c r="AI29" s="168">
        <f t="shared" si="2"/>
        <v>1</v>
      </c>
      <c r="AJ29" s="169">
        <f t="shared" si="11"/>
        <v>0.85384041759880691</v>
      </c>
      <c r="AK29" s="223">
        <v>7.8479999999999999</v>
      </c>
      <c r="AL29" s="224">
        <v>133.85</v>
      </c>
      <c r="AM29" s="170">
        <f t="shared" si="3"/>
        <v>1050.4548</v>
      </c>
      <c r="AN29" s="223">
        <v>23.188414699999999</v>
      </c>
      <c r="AO29" s="244">
        <v>984.37467137414967</v>
      </c>
      <c r="AP29" s="171">
        <f t="shared" si="4"/>
        <v>22826.088100000001</v>
      </c>
      <c r="AQ29" s="200">
        <f t="shared" si="5"/>
        <v>8582.5100287562909</v>
      </c>
      <c r="AR29" s="197">
        <f t="shared" si="6"/>
        <v>134.41666666666666</v>
      </c>
      <c r="AS29" s="13"/>
      <c r="AT29" s="158">
        <v>20</v>
      </c>
      <c r="AU29" s="173">
        <v>56</v>
      </c>
      <c r="AV29" s="173">
        <v>0</v>
      </c>
      <c r="AW29" s="158">
        <v>0</v>
      </c>
      <c r="AX29" s="173">
        <v>21</v>
      </c>
      <c r="AY29" s="158">
        <v>1440</v>
      </c>
      <c r="AZ29" s="158">
        <v>0</v>
      </c>
      <c r="BB29" s="174">
        <v>854</v>
      </c>
      <c r="BC29" s="174">
        <v>1055</v>
      </c>
      <c r="BD29" s="174">
        <v>952</v>
      </c>
      <c r="BE29" s="174">
        <f t="shared" ref="BE29:BE41" si="19">BC29-BB29</f>
        <v>201</v>
      </c>
      <c r="BF29" s="174">
        <f t="shared" si="7"/>
        <v>8582.5100287562909</v>
      </c>
      <c r="BG29" s="176">
        <f t="shared" si="12"/>
        <v>39.666666666666664</v>
      </c>
      <c r="BH29" s="190">
        <v>0</v>
      </c>
      <c r="BI29" s="154">
        <v>6.7000000000000004E-2</v>
      </c>
      <c r="BJ29" s="180">
        <v>0</v>
      </c>
      <c r="BK29" s="191">
        <v>25.5</v>
      </c>
      <c r="BL29" s="191">
        <v>21.35</v>
      </c>
      <c r="BM29" s="191">
        <v>21.1</v>
      </c>
      <c r="BN29" s="194">
        <v>997.7</v>
      </c>
      <c r="BO29" s="180">
        <v>50.1</v>
      </c>
      <c r="BP29" s="192">
        <v>0.93600000000000005</v>
      </c>
      <c r="BQ29" s="193">
        <v>87.64</v>
      </c>
      <c r="BR29" s="193">
        <v>86.8</v>
      </c>
      <c r="BS29" s="49"/>
      <c r="BT29" s="193">
        <v>11843</v>
      </c>
      <c r="BU29" s="193">
        <v>11494</v>
      </c>
      <c r="BV29" s="51">
        <f t="shared" si="13"/>
        <v>-349</v>
      </c>
      <c r="BW29" s="155">
        <f t="shared" si="18"/>
        <v>6.7000000000000004E-2</v>
      </c>
      <c r="BX29" s="176">
        <v>0</v>
      </c>
      <c r="BY29" s="176">
        <v>8.4499999999999993</v>
      </c>
      <c r="CA29" s="176">
        <v>0</v>
      </c>
      <c r="CB29" s="176">
        <v>5.97</v>
      </c>
      <c r="CD29" s="176">
        <v>2.1</v>
      </c>
      <c r="CE29" s="176">
        <v>4.8</v>
      </c>
      <c r="CF29" s="176">
        <v>2.1</v>
      </c>
      <c r="CG29" s="176">
        <v>-1</v>
      </c>
    </row>
    <row r="30" spans="1:85">
      <c r="A30" s="427"/>
      <c r="B30" s="222">
        <v>43574</v>
      </c>
      <c r="C30" s="156">
        <v>80</v>
      </c>
      <c r="D30" s="195">
        <v>0.54</v>
      </c>
      <c r="E30" s="170">
        <v>64</v>
      </c>
      <c r="F30" s="159">
        <v>92</v>
      </c>
      <c r="G30" s="159">
        <v>66</v>
      </c>
      <c r="H30" s="159">
        <v>8</v>
      </c>
      <c r="I30" s="159">
        <v>9</v>
      </c>
      <c r="J30" s="159">
        <v>13</v>
      </c>
      <c r="K30" s="159">
        <v>15</v>
      </c>
      <c r="L30" s="187">
        <v>15</v>
      </c>
      <c r="M30" s="187">
        <v>13</v>
      </c>
      <c r="N30" s="187">
        <v>10</v>
      </c>
      <c r="O30" s="187">
        <v>28</v>
      </c>
      <c r="P30" s="187">
        <v>0</v>
      </c>
      <c r="Q30" s="187">
        <v>0</v>
      </c>
      <c r="R30" s="188">
        <v>3597</v>
      </c>
      <c r="S30" s="162">
        <v>3151</v>
      </c>
      <c r="T30" s="162">
        <v>1402</v>
      </c>
      <c r="U30" s="163">
        <v>1377</v>
      </c>
      <c r="V30" s="163">
        <v>1418</v>
      </c>
      <c r="W30" s="159">
        <v>43</v>
      </c>
      <c r="X30" s="159">
        <v>0</v>
      </c>
      <c r="Y30" s="159">
        <v>44</v>
      </c>
      <c r="Z30" s="159">
        <v>0</v>
      </c>
      <c r="AA30" s="159">
        <v>61</v>
      </c>
      <c r="AB30" s="159">
        <v>0</v>
      </c>
      <c r="AC30" s="164">
        <f t="shared" si="17"/>
        <v>50</v>
      </c>
      <c r="AD30" s="165">
        <f t="shared" si="0"/>
        <v>-25</v>
      </c>
      <c r="AE30" s="159">
        <v>132</v>
      </c>
      <c r="AF30" s="166">
        <f t="shared" si="9"/>
        <v>0.44760101010101011</v>
      </c>
      <c r="AG30" s="167">
        <f t="shared" si="1"/>
        <v>149.875</v>
      </c>
      <c r="AH30" s="166">
        <f t="shared" si="10"/>
        <v>0.38281901584653877</v>
      </c>
      <c r="AI30" s="168">
        <f t="shared" si="2"/>
        <v>1</v>
      </c>
      <c r="AJ30" s="169">
        <f t="shared" si="11"/>
        <v>0.92150900900900901</v>
      </c>
      <c r="AK30" s="223">
        <v>4.3209999999999997</v>
      </c>
      <c r="AL30" s="224">
        <v>131.09</v>
      </c>
      <c r="AM30" s="170">
        <f t="shared" si="3"/>
        <v>566.43988999999999</v>
      </c>
      <c r="AN30" s="223">
        <v>11.373272699999999</v>
      </c>
      <c r="AO30" s="244">
        <v>982.99845566878935</v>
      </c>
      <c r="AP30" s="171">
        <f t="shared" si="4"/>
        <v>11179.909500000002</v>
      </c>
      <c r="AQ30" s="200">
        <f t="shared" si="5"/>
        <v>8530.3917138707347</v>
      </c>
      <c r="AR30" s="197">
        <f t="shared" si="6"/>
        <v>131.29166666666666</v>
      </c>
      <c r="AS30" s="13"/>
      <c r="AT30" s="158">
        <v>19</v>
      </c>
      <c r="AU30" s="173">
        <v>38</v>
      </c>
      <c r="AV30" s="173">
        <v>18</v>
      </c>
      <c r="AW30" s="158">
        <v>17</v>
      </c>
      <c r="AX30" s="173">
        <v>25</v>
      </c>
      <c r="AY30" s="158">
        <v>628</v>
      </c>
      <c r="AZ30" s="158">
        <v>9</v>
      </c>
      <c r="BB30" s="174">
        <v>368</v>
      </c>
      <c r="BC30" s="174">
        <v>586</v>
      </c>
      <c r="BD30" s="174">
        <v>464</v>
      </c>
      <c r="BE30" s="174">
        <f t="shared" si="19"/>
        <v>218</v>
      </c>
      <c r="BF30" s="174">
        <f t="shared" si="7"/>
        <v>8530.3917138707347</v>
      </c>
      <c r="BG30" s="176">
        <f t="shared" si="12"/>
        <v>19.333333333333332</v>
      </c>
      <c r="BH30" s="190">
        <v>0</v>
      </c>
      <c r="BI30" s="154">
        <v>0</v>
      </c>
      <c r="BJ30" s="180">
        <v>0</v>
      </c>
      <c r="BK30" s="191">
        <v>9</v>
      </c>
      <c r="BL30" s="194">
        <v>11.76</v>
      </c>
      <c r="BM30" s="191">
        <v>11.8</v>
      </c>
      <c r="BN30" s="191">
        <v>993.9</v>
      </c>
      <c r="BO30" s="180">
        <v>50.04</v>
      </c>
      <c r="BP30" s="192">
        <v>0.93689999999999996</v>
      </c>
      <c r="BQ30" s="193">
        <v>87.37</v>
      </c>
      <c r="BR30" s="180">
        <v>86.78</v>
      </c>
      <c r="BS30" s="49"/>
      <c r="BT30" s="193">
        <v>11303</v>
      </c>
      <c r="BU30" s="174">
        <v>11134</v>
      </c>
      <c r="BV30" s="51"/>
      <c r="BW30" s="155">
        <f t="shared" si="18"/>
        <v>0</v>
      </c>
      <c r="BX30" s="176">
        <v>0</v>
      </c>
      <c r="BY30" s="176">
        <v>0</v>
      </c>
      <c r="CA30" s="176">
        <v>0</v>
      </c>
      <c r="CB30" s="176">
        <v>0</v>
      </c>
      <c r="CD30" s="176">
        <v>2.1</v>
      </c>
      <c r="CE30" s="176">
        <v>4.8</v>
      </c>
      <c r="CF30" s="176">
        <v>2.2000000000000002</v>
      </c>
      <c r="CG30" s="176">
        <v>-0.9</v>
      </c>
    </row>
    <row r="31" spans="1:85">
      <c r="A31" s="427"/>
      <c r="B31" s="222">
        <v>43575</v>
      </c>
      <c r="C31" s="156">
        <v>84</v>
      </c>
      <c r="D31" s="195">
        <v>0.49</v>
      </c>
      <c r="E31" s="170">
        <v>64</v>
      </c>
      <c r="F31" s="159">
        <v>97</v>
      </c>
      <c r="G31" s="159">
        <v>72</v>
      </c>
      <c r="H31" s="159">
        <v>4</v>
      </c>
      <c r="I31" s="159">
        <v>12</v>
      </c>
      <c r="J31" s="159">
        <v>4</v>
      </c>
      <c r="K31" s="159">
        <v>44</v>
      </c>
      <c r="L31" s="187">
        <v>19</v>
      </c>
      <c r="M31" s="187">
        <v>2</v>
      </c>
      <c r="N31" s="187">
        <v>15</v>
      </c>
      <c r="O31" s="187">
        <v>46</v>
      </c>
      <c r="P31" s="187">
        <v>0</v>
      </c>
      <c r="Q31" s="187">
        <v>0</v>
      </c>
      <c r="R31" s="188">
        <v>3553</v>
      </c>
      <c r="S31" s="162">
        <v>3271</v>
      </c>
      <c r="T31" s="162">
        <v>674</v>
      </c>
      <c r="U31" s="163">
        <v>661</v>
      </c>
      <c r="V31" s="163">
        <v>686</v>
      </c>
      <c r="W31" s="159">
        <v>42</v>
      </c>
      <c r="X31" s="159">
        <v>0</v>
      </c>
      <c r="Y31" s="159">
        <v>43</v>
      </c>
      <c r="Z31" s="159">
        <v>0</v>
      </c>
      <c r="AA31" s="159">
        <v>61</v>
      </c>
      <c r="AB31" s="159">
        <v>0</v>
      </c>
      <c r="AC31" s="164">
        <f t="shared" si="17"/>
        <v>35</v>
      </c>
      <c r="AD31" s="165">
        <f t="shared" si="0"/>
        <v>-13</v>
      </c>
      <c r="AE31" s="159">
        <v>127</v>
      </c>
      <c r="AF31" s="166">
        <f t="shared" si="9"/>
        <v>0.22506561679790027</v>
      </c>
      <c r="AG31" s="167">
        <f t="shared" si="1"/>
        <v>148.04166666666666</v>
      </c>
      <c r="AH31" s="166">
        <f t="shared" si="10"/>
        <v>0.18603996622572475</v>
      </c>
      <c r="AI31" s="168">
        <f t="shared" si="2"/>
        <v>1</v>
      </c>
      <c r="AJ31" s="169">
        <f t="shared" si="11"/>
        <v>0.94784056316590559</v>
      </c>
      <c r="AK31" s="223">
        <v>2.6819999999999999</v>
      </c>
      <c r="AL31" s="224">
        <v>152.44999999999999</v>
      </c>
      <c r="AM31" s="170">
        <f t="shared" si="3"/>
        <v>408.87089999999995</v>
      </c>
      <c r="AN31" s="223">
        <v>5.9444678870000001</v>
      </c>
      <c r="AO31" s="244">
        <v>996.6951630703627</v>
      </c>
      <c r="AP31" s="171">
        <f t="shared" si="4"/>
        <v>5924.8223899999994</v>
      </c>
      <c r="AQ31" s="200">
        <f t="shared" si="5"/>
        <v>9581.9868229954609</v>
      </c>
      <c r="AR31" s="197">
        <f t="shared" si="6"/>
        <v>136.29166666666666</v>
      </c>
      <c r="AS31" s="13"/>
      <c r="AT31" s="158">
        <v>21</v>
      </c>
      <c r="AU31" s="173">
        <v>46</v>
      </c>
      <c r="AV31" s="173">
        <v>18</v>
      </c>
      <c r="AW31" s="158">
        <v>210</v>
      </c>
      <c r="AX31" s="173">
        <v>20</v>
      </c>
      <c r="AY31" s="170">
        <v>311</v>
      </c>
      <c r="AZ31" s="158">
        <v>10</v>
      </c>
      <c r="BB31" s="174">
        <v>193</v>
      </c>
      <c r="BC31" s="174">
        <v>298</v>
      </c>
      <c r="BD31" s="174">
        <v>195</v>
      </c>
      <c r="BE31" s="174">
        <f t="shared" si="19"/>
        <v>105</v>
      </c>
      <c r="BF31" s="174">
        <f t="shared" si="7"/>
        <v>9581.9868229954609</v>
      </c>
      <c r="BG31" s="176">
        <f t="shared" si="12"/>
        <v>8.125</v>
      </c>
      <c r="BH31" s="190">
        <v>0</v>
      </c>
      <c r="BI31" s="154">
        <v>0</v>
      </c>
      <c r="BJ31" s="180">
        <v>0</v>
      </c>
      <c r="BK31" s="191">
        <v>4.8</v>
      </c>
      <c r="BL31" s="194">
        <v>6.2</v>
      </c>
      <c r="BM31" s="191">
        <v>6.63</v>
      </c>
      <c r="BN31" s="191">
        <v>990.3</v>
      </c>
      <c r="BO31" s="180">
        <v>50.04</v>
      </c>
      <c r="BP31" s="192">
        <v>0.93140000000000001</v>
      </c>
      <c r="BQ31" s="193">
        <v>87.3</v>
      </c>
      <c r="BR31" s="180">
        <v>86.97</v>
      </c>
      <c r="BS31" s="49"/>
      <c r="BT31" s="193">
        <v>11194</v>
      </c>
      <c r="BU31" s="174">
        <v>10890</v>
      </c>
      <c r="BV31" s="51"/>
      <c r="BW31" s="155">
        <f t="shared" si="18"/>
        <v>0</v>
      </c>
      <c r="BX31" s="176">
        <v>0</v>
      </c>
      <c r="BY31" s="176">
        <v>0</v>
      </c>
      <c r="CA31" s="176">
        <v>0</v>
      </c>
      <c r="CB31" s="176">
        <v>7.2</v>
      </c>
      <c r="CD31" s="176">
        <v>2</v>
      </c>
      <c r="CE31" s="176">
        <v>4.8</v>
      </c>
      <c r="CF31" s="176">
        <v>2.1</v>
      </c>
      <c r="CG31" s="176">
        <v>-0.8</v>
      </c>
    </row>
    <row r="32" spans="1:85">
      <c r="A32" s="427"/>
      <c r="B32" s="222">
        <v>43576</v>
      </c>
      <c r="C32" s="156">
        <v>87.1</v>
      </c>
      <c r="D32" s="195">
        <v>0.48</v>
      </c>
      <c r="E32" s="170">
        <v>66</v>
      </c>
      <c r="F32" s="159">
        <v>99</v>
      </c>
      <c r="G32" s="159">
        <v>75</v>
      </c>
      <c r="H32" s="159">
        <v>0</v>
      </c>
      <c r="I32" s="159">
        <v>0</v>
      </c>
      <c r="J32" s="159">
        <v>0</v>
      </c>
      <c r="K32" s="159">
        <v>0</v>
      </c>
      <c r="L32" s="187">
        <v>24</v>
      </c>
      <c r="M32" s="187">
        <v>0</v>
      </c>
      <c r="N32" s="187">
        <v>24</v>
      </c>
      <c r="O32" s="187">
        <v>0</v>
      </c>
      <c r="P32" s="187">
        <v>0</v>
      </c>
      <c r="Q32" s="187">
        <v>0</v>
      </c>
      <c r="R32" s="188">
        <v>3525</v>
      </c>
      <c r="S32" s="162">
        <v>3524</v>
      </c>
      <c r="T32" s="162">
        <v>0</v>
      </c>
      <c r="U32" s="268">
        <v>0</v>
      </c>
      <c r="V32" s="163">
        <v>0</v>
      </c>
      <c r="W32" s="159">
        <v>42</v>
      </c>
      <c r="X32" s="159">
        <v>0</v>
      </c>
      <c r="Y32" s="159">
        <v>43</v>
      </c>
      <c r="Z32" s="159">
        <v>0</v>
      </c>
      <c r="AA32" s="159">
        <v>60</v>
      </c>
      <c r="AB32" s="159">
        <v>0</v>
      </c>
      <c r="AC32" s="164">
        <f t="shared" si="17"/>
        <v>14</v>
      </c>
      <c r="AD32" s="165">
        <f t="shared" si="0"/>
        <v>0</v>
      </c>
      <c r="AE32" s="159">
        <v>0</v>
      </c>
      <c r="AF32" s="166" t="str">
        <f t="shared" si="9"/>
        <v>no data</v>
      </c>
      <c r="AG32" s="167">
        <f t="shared" si="1"/>
        <v>146.875</v>
      </c>
      <c r="AH32" s="166" t="str">
        <f t="shared" si="10"/>
        <v>no data</v>
      </c>
      <c r="AI32" s="168">
        <f t="shared" si="2"/>
        <v>1</v>
      </c>
      <c r="AJ32" s="169" t="str">
        <f t="shared" si="11"/>
        <v>no data</v>
      </c>
      <c r="AK32" s="223">
        <v>0</v>
      </c>
      <c r="AL32" s="224">
        <v>0</v>
      </c>
      <c r="AM32" s="170">
        <f t="shared" si="3"/>
        <v>0</v>
      </c>
      <c r="AN32" s="223">
        <v>0</v>
      </c>
      <c r="AO32" s="225">
        <v>0</v>
      </c>
      <c r="AP32" s="171">
        <f t="shared" si="4"/>
        <v>0</v>
      </c>
      <c r="AQ32" s="200" t="str">
        <f t="shared" si="5"/>
        <v>no data</v>
      </c>
      <c r="AR32" s="197">
        <f t="shared" si="6"/>
        <v>146.83333333333334</v>
      </c>
      <c r="AS32" s="13"/>
      <c r="AT32" s="158">
        <v>0</v>
      </c>
      <c r="AU32" s="173">
        <v>0</v>
      </c>
      <c r="AV32" s="173">
        <v>0</v>
      </c>
      <c r="AW32" s="158">
        <v>0</v>
      </c>
      <c r="AX32" s="173">
        <v>0</v>
      </c>
      <c r="AY32" s="158">
        <v>0</v>
      </c>
      <c r="AZ32" s="158">
        <v>14</v>
      </c>
      <c r="BB32" s="174">
        <v>0</v>
      </c>
      <c r="BC32" s="174">
        <v>0</v>
      </c>
      <c r="BD32" s="174">
        <v>0</v>
      </c>
      <c r="BE32" s="174">
        <f t="shared" si="19"/>
        <v>0</v>
      </c>
      <c r="BF32" s="174" t="str">
        <f t="shared" si="7"/>
        <v>no data</v>
      </c>
      <c r="BG32" s="176">
        <f t="shared" si="12"/>
        <v>0</v>
      </c>
      <c r="BH32" s="190">
        <v>0</v>
      </c>
      <c r="BI32" s="154">
        <v>0</v>
      </c>
      <c r="BJ32" s="180">
        <v>0</v>
      </c>
      <c r="BK32" s="191">
        <v>0</v>
      </c>
      <c r="BL32" s="194">
        <v>0</v>
      </c>
      <c r="BM32" s="191">
        <v>0</v>
      </c>
      <c r="BN32" s="191">
        <v>989.4</v>
      </c>
      <c r="BO32" s="180">
        <v>50.07</v>
      </c>
      <c r="BP32" s="192">
        <v>0</v>
      </c>
      <c r="BQ32" s="193">
        <v>0</v>
      </c>
      <c r="BR32" s="180">
        <v>0</v>
      </c>
      <c r="BS32" s="49"/>
      <c r="BT32" s="193">
        <v>0</v>
      </c>
      <c r="BU32" s="174">
        <v>0</v>
      </c>
      <c r="BV32" s="51"/>
      <c r="BW32" s="155">
        <f t="shared" si="18"/>
        <v>0</v>
      </c>
      <c r="BX32" s="176">
        <v>0</v>
      </c>
      <c r="BY32" s="176">
        <v>0</v>
      </c>
      <c r="CA32" s="176">
        <v>0</v>
      </c>
      <c r="CB32" s="176">
        <v>0</v>
      </c>
      <c r="CD32" s="176">
        <v>0</v>
      </c>
      <c r="CE32" s="176">
        <v>0</v>
      </c>
      <c r="CF32" s="176">
        <v>0</v>
      </c>
      <c r="CG32" s="176">
        <v>0</v>
      </c>
    </row>
    <row r="33" spans="1:85">
      <c r="A33" s="428"/>
      <c r="B33" s="222">
        <v>43577</v>
      </c>
      <c r="C33" s="156">
        <v>91.4</v>
      </c>
      <c r="D33" s="195">
        <v>0.436</v>
      </c>
      <c r="E33" s="170">
        <v>67</v>
      </c>
      <c r="F33" s="158">
        <v>106</v>
      </c>
      <c r="G33" s="158">
        <v>77</v>
      </c>
      <c r="H33" s="159">
        <v>12</v>
      </c>
      <c r="I33" s="159">
        <v>2</v>
      </c>
      <c r="J33" s="159">
        <v>13</v>
      </c>
      <c r="K33" s="159">
        <v>25</v>
      </c>
      <c r="L33" s="186">
        <v>11</v>
      </c>
      <c r="M33" s="186">
        <v>25</v>
      </c>
      <c r="N33" s="186">
        <v>9</v>
      </c>
      <c r="O33" s="186">
        <v>14</v>
      </c>
      <c r="P33" s="186">
        <v>0</v>
      </c>
      <c r="Q33" s="186">
        <v>0</v>
      </c>
      <c r="R33" s="186">
        <v>3480</v>
      </c>
      <c r="S33" s="162">
        <v>3244</v>
      </c>
      <c r="T33" s="162">
        <v>1615</v>
      </c>
      <c r="U33" s="163">
        <v>1584</v>
      </c>
      <c r="V33" s="163">
        <v>1637</v>
      </c>
      <c r="W33" s="159">
        <v>42</v>
      </c>
      <c r="X33" s="159">
        <v>0</v>
      </c>
      <c r="Y33" s="159">
        <v>43</v>
      </c>
      <c r="Z33" s="158">
        <v>0</v>
      </c>
      <c r="AA33" s="159">
        <v>60</v>
      </c>
      <c r="AB33" s="158">
        <v>0</v>
      </c>
      <c r="AC33" s="164">
        <f t="shared" si="17"/>
        <v>58</v>
      </c>
      <c r="AD33" s="165">
        <f t="shared" si="0"/>
        <v>-31</v>
      </c>
      <c r="AE33" s="158">
        <v>129</v>
      </c>
      <c r="AF33" s="166">
        <f t="shared" si="9"/>
        <v>0.52874677002583981</v>
      </c>
      <c r="AG33" s="167">
        <f t="shared" si="1"/>
        <v>145</v>
      </c>
      <c r="AH33" s="166">
        <f t="shared" si="10"/>
        <v>0.45517241379310347</v>
      </c>
      <c r="AI33" s="168">
        <f t="shared" si="2"/>
        <v>1</v>
      </c>
      <c r="AJ33" s="169">
        <f t="shared" si="11"/>
        <v>0.92272988505747122</v>
      </c>
      <c r="AK33" s="223">
        <v>4.6159999999999997</v>
      </c>
      <c r="AL33" s="224">
        <v>144</v>
      </c>
      <c r="AM33" s="170">
        <f t="shared" si="3"/>
        <v>664.70399999999995</v>
      </c>
      <c r="AN33" s="223">
        <v>13.1482112</v>
      </c>
      <c r="AO33" s="244">
        <v>1006.5120949684775</v>
      </c>
      <c r="AP33" s="171">
        <f t="shared" si="4"/>
        <v>13233.8336</v>
      </c>
      <c r="AQ33" s="200">
        <f t="shared" si="5"/>
        <v>8774.3292929292929</v>
      </c>
      <c r="AR33" s="197">
        <f t="shared" si="6"/>
        <v>135.16666666666666</v>
      </c>
      <c r="AS33" s="13"/>
      <c r="AT33" s="158">
        <v>25</v>
      </c>
      <c r="AU33" s="173">
        <v>33</v>
      </c>
      <c r="AV33" s="173">
        <v>17</v>
      </c>
      <c r="AW33" s="158">
        <v>81</v>
      </c>
      <c r="AX33" s="173">
        <v>18</v>
      </c>
      <c r="AY33" s="158">
        <v>774</v>
      </c>
      <c r="AZ33" s="158">
        <v>5</v>
      </c>
      <c r="BB33" s="174">
        <v>510</v>
      </c>
      <c r="BC33" s="174">
        <v>605</v>
      </c>
      <c r="BD33" s="174">
        <v>522</v>
      </c>
      <c r="BE33" s="174">
        <f t="shared" si="19"/>
        <v>95</v>
      </c>
      <c r="BF33" s="174">
        <f t="shared" si="7"/>
        <v>8774.3292929292929</v>
      </c>
      <c r="BG33" s="176">
        <f t="shared" si="12"/>
        <v>21.75</v>
      </c>
      <c r="BH33" s="190">
        <v>0</v>
      </c>
      <c r="BI33" s="154">
        <v>0</v>
      </c>
      <c r="BJ33" s="180">
        <v>0</v>
      </c>
      <c r="BK33" s="191">
        <v>12.34</v>
      </c>
      <c r="BL33" s="191">
        <v>12.03</v>
      </c>
      <c r="BM33" s="191">
        <v>12.1</v>
      </c>
      <c r="BN33" s="178">
        <v>988.96</v>
      </c>
      <c r="BO33" s="191">
        <v>50.12</v>
      </c>
      <c r="BP33" s="192">
        <v>0.93389999999999995</v>
      </c>
      <c r="BQ33" s="191">
        <v>87.21</v>
      </c>
      <c r="BR33" s="180">
        <v>87.01</v>
      </c>
      <c r="BS33" s="49"/>
      <c r="BT33" s="174">
        <v>11187</v>
      </c>
      <c r="BU33" s="174">
        <v>10954</v>
      </c>
      <c r="BV33" s="51"/>
      <c r="BW33" s="155">
        <f t="shared" si="18"/>
        <v>0</v>
      </c>
      <c r="BX33" s="176">
        <v>0</v>
      </c>
      <c r="BY33" s="176">
        <v>0</v>
      </c>
      <c r="CA33" s="176">
        <v>0</v>
      </c>
      <c r="CB33" s="176">
        <v>0</v>
      </c>
      <c r="CD33" s="176">
        <v>2.2000000000000002</v>
      </c>
      <c r="CE33" s="176">
        <v>4.9000000000000004</v>
      </c>
      <c r="CF33" s="176">
        <v>2.1</v>
      </c>
      <c r="CG33" s="176">
        <v>-0.8</v>
      </c>
    </row>
    <row r="34" spans="1:85" ht="14.95" customHeight="1">
      <c r="A34" s="423" t="s">
        <v>149</v>
      </c>
      <c r="B34" s="245">
        <v>43578</v>
      </c>
      <c r="C34" s="226">
        <v>92.3</v>
      </c>
      <c r="D34" s="227">
        <v>0.45</v>
      </c>
      <c r="E34" s="228">
        <v>67.599999999999994</v>
      </c>
      <c r="F34" s="229">
        <v>105</v>
      </c>
      <c r="G34" s="229">
        <v>79</v>
      </c>
      <c r="H34" s="246">
        <v>14</v>
      </c>
      <c r="I34" s="246">
        <v>23</v>
      </c>
      <c r="J34" s="246">
        <v>24</v>
      </c>
      <c r="K34" s="246">
        <v>0</v>
      </c>
      <c r="L34" s="247">
        <v>8</v>
      </c>
      <c r="M34" s="247">
        <v>42</v>
      </c>
      <c r="N34" s="247">
        <v>0</v>
      </c>
      <c r="O34" s="247">
        <v>0</v>
      </c>
      <c r="P34" s="247">
        <v>0</v>
      </c>
      <c r="Q34" s="247">
        <v>0</v>
      </c>
      <c r="R34" s="247">
        <v>3475</v>
      </c>
      <c r="S34" s="232">
        <v>3157</v>
      </c>
      <c r="T34" s="232">
        <v>2393</v>
      </c>
      <c r="U34" s="233">
        <v>2369</v>
      </c>
      <c r="V34" s="233">
        <v>2447</v>
      </c>
      <c r="W34" s="246">
        <v>42</v>
      </c>
      <c r="X34" s="246">
        <v>0</v>
      </c>
      <c r="Y34" s="246">
        <v>43</v>
      </c>
      <c r="Z34" s="246">
        <v>0</v>
      </c>
      <c r="AA34" s="246">
        <v>60</v>
      </c>
      <c r="AB34" s="229">
        <v>0</v>
      </c>
      <c r="AC34" s="229">
        <f t="shared" si="17"/>
        <v>78</v>
      </c>
      <c r="AD34" s="235">
        <f t="shared" ref="AD34:AD40" si="20">U34-T34</f>
        <v>-24</v>
      </c>
      <c r="AE34" s="229">
        <v>128</v>
      </c>
      <c r="AF34" s="236">
        <f t="shared" ref="AF34:AF41" si="21">IF(AE34&gt;0, V34/(AE34*24),"no data")</f>
        <v>0.79654947916666663</v>
      </c>
      <c r="AG34" s="237">
        <f t="shared" ref="AG34:AG41" si="22">IF(R34&gt;0,R34/24,"no data")</f>
        <v>144.79166666666666</v>
      </c>
      <c r="AH34" s="236">
        <f t="shared" ref="AH34:AH41" si="23">IF(U34&gt;0,(U34/R34),"no data")</f>
        <v>0.68172661870503592</v>
      </c>
      <c r="AI34" s="238">
        <f t="shared" ref="AI34:AI41" si="24">(1440-((W34*X34)+(Y34*Z34)+(AA34*AB34))/(W34+Y34+AA34))/1440</f>
        <v>1</v>
      </c>
      <c r="AJ34" s="239">
        <f t="shared" ref="AJ34:AJ41" si="25">IF(U34&gt;0,(1440-((X34*W34+AT34*AU34)+(Z34*Y34+AV34*AW34)+(AA34*AB34+AX34*AY34))/(W34+Y34+AA34))/1440,"no data")</f>
        <v>0.80852490421455947</v>
      </c>
      <c r="AK34" s="216">
        <v>7.9690000000000003</v>
      </c>
      <c r="AL34" s="220">
        <v>134.88999999999999</v>
      </c>
      <c r="AM34" s="251">
        <f t="shared" si="3"/>
        <v>1074.93841</v>
      </c>
      <c r="AN34" s="216">
        <v>19.191733800000002</v>
      </c>
      <c r="AO34" s="269">
        <v>1009.2608204059185</v>
      </c>
      <c r="AP34" s="228">
        <f t="shared" ref="AP34:AP40" si="26">AN34*AO34</f>
        <v>19369.464999999997</v>
      </c>
      <c r="AQ34" s="269">
        <f t="shared" ref="AQ34:AQ40" si="27">IF(U34&gt;0,((((AK34*AL34)+(AN34*AO34))/(U34*1000))*1000000),"no data")</f>
        <v>8629.9718910932861</v>
      </c>
      <c r="AR34" s="270">
        <f t="shared" ref="AR34:AR40" si="28">S34/24</f>
        <v>131.54166666666666</v>
      </c>
      <c r="AS34" s="13"/>
      <c r="AT34" s="229">
        <v>20</v>
      </c>
      <c r="AU34" s="248">
        <v>55</v>
      </c>
      <c r="AV34" s="248">
        <v>0</v>
      </c>
      <c r="AW34" s="229">
        <v>0</v>
      </c>
      <c r="AX34" s="248">
        <v>27</v>
      </c>
      <c r="AY34" s="229">
        <v>1440</v>
      </c>
      <c r="AZ34" s="229">
        <v>0</v>
      </c>
      <c r="BB34" s="41">
        <v>613</v>
      </c>
      <c r="BC34" s="41">
        <v>1019</v>
      </c>
      <c r="BD34" s="41">
        <v>815</v>
      </c>
      <c r="BE34" s="41">
        <f t="shared" si="19"/>
        <v>406</v>
      </c>
      <c r="BF34" s="41">
        <f t="shared" si="7"/>
        <v>8629.9718910932861</v>
      </c>
      <c r="BG34" s="60">
        <f t="shared" si="12"/>
        <v>33.958333333333336</v>
      </c>
      <c r="BH34" s="249">
        <v>0</v>
      </c>
      <c r="BI34" s="250">
        <v>0</v>
      </c>
      <c r="BJ34" s="251">
        <v>0</v>
      </c>
      <c r="BK34" s="252">
        <v>14.85</v>
      </c>
      <c r="BL34" s="252">
        <v>19.8</v>
      </c>
      <c r="BM34" s="252">
        <v>20.6</v>
      </c>
      <c r="BN34" s="63">
        <v>988.54</v>
      </c>
      <c r="BO34" s="252">
        <v>50.1</v>
      </c>
      <c r="BP34" s="253">
        <v>0.93640000000000001</v>
      </c>
      <c r="BQ34" s="252">
        <v>86.86</v>
      </c>
      <c r="BR34" s="251">
        <v>86.93</v>
      </c>
      <c r="BS34" s="49"/>
      <c r="BT34" s="41">
        <v>11245</v>
      </c>
      <c r="BU34" s="41">
        <v>10927</v>
      </c>
      <c r="BV34" s="51"/>
      <c r="BW34" s="41">
        <f t="shared" si="18"/>
        <v>0</v>
      </c>
      <c r="BX34" s="42">
        <v>0</v>
      </c>
      <c r="BY34" s="42">
        <v>0</v>
      </c>
      <c r="CA34" s="42">
        <v>0</v>
      </c>
      <c r="CB34" s="42">
        <v>4.83</v>
      </c>
      <c r="CD34" s="42">
        <v>2.1</v>
      </c>
      <c r="CE34" s="42">
        <v>4.9000000000000004</v>
      </c>
      <c r="CF34" s="42">
        <v>2.1</v>
      </c>
      <c r="CG34" s="42">
        <v>-0.9</v>
      </c>
    </row>
    <row r="35" spans="1:85">
      <c r="A35" s="424"/>
      <c r="B35" s="245">
        <v>43579</v>
      </c>
      <c r="C35" s="226">
        <v>84.3</v>
      </c>
      <c r="D35" s="227">
        <v>0.51500000000000001</v>
      </c>
      <c r="E35" s="228">
        <v>66</v>
      </c>
      <c r="F35" s="229">
        <v>92</v>
      </c>
      <c r="G35" s="229">
        <v>77</v>
      </c>
      <c r="H35" s="246">
        <v>15</v>
      </c>
      <c r="I35" s="246">
        <v>14</v>
      </c>
      <c r="J35" s="246">
        <v>24</v>
      </c>
      <c r="K35" s="246">
        <v>0</v>
      </c>
      <c r="L35" s="247">
        <v>7</v>
      </c>
      <c r="M35" s="247">
        <v>51</v>
      </c>
      <c r="N35" s="247">
        <v>0</v>
      </c>
      <c r="O35" s="247">
        <v>0</v>
      </c>
      <c r="P35" s="247">
        <v>0</v>
      </c>
      <c r="Q35" s="247">
        <v>0</v>
      </c>
      <c r="R35" s="247">
        <v>3559</v>
      </c>
      <c r="S35" s="232">
        <v>3183</v>
      </c>
      <c r="T35" s="232">
        <v>2459</v>
      </c>
      <c r="U35" s="233">
        <v>2424</v>
      </c>
      <c r="V35" s="233">
        <v>2502</v>
      </c>
      <c r="W35" s="246">
        <v>42</v>
      </c>
      <c r="X35" s="246">
        <v>0</v>
      </c>
      <c r="Y35" s="246">
        <v>43</v>
      </c>
      <c r="Z35" s="246">
        <v>0</v>
      </c>
      <c r="AA35" s="246">
        <v>60</v>
      </c>
      <c r="AB35" s="229">
        <v>0</v>
      </c>
      <c r="AC35" s="229">
        <f t="shared" si="17"/>
        <v>78</v>
      </c>
      <c r="AD35" s="235">
        <f t="shared" si="20"/>
        <v>-35</v>
      </c>
      <c r="AE35" s="229">
        <v>129</v>
      </c>
      <c r="AF35" s="236">
        <f t="shared" si="21"/>
        <v>0.80813953488372092</v>
      </c>
      <c r="AG35" s="237">
        <f t="shared" si="22"/>
        <v>148.29166666666666</v>
      </c>
      <c r="AH35" s="236">
        <f t="shared" si="23"/>
        <v>0.68109019387468395</v>
      </c>
      <c r="AI35" s="238">
        <f t="shared" si="24"/>
        <v>1</v>
      </c>
      <c r="AJ35" s="239">
        <f t="shared" si="25"/>
        <v>0.81844827586206903</v>
      </c>
      <c r="AK35" s="216">
        <v>7.9189999999999996</v>
      </c>
      <c r="AL35" s="220">
        <v>131.33000000000001</v>
      </c>
      <c r="AM35" s="251">
        <f t="shared" si="3"/>
        <v>1040.00227</v>
      </c>
      <c r="AN35" s="216">
        <v>19.68</v>
      </c>
      <c r="AO35" s="269">
        <v>1000.662</v>
      </c>
      <c r="AP35" s="228">
        <f t="shared" si="26"/>
        <v>19693.028160000002</v>
      </c>
      <c r="AQ35" s="269">
        <f t="shared" si="27"/>
        <v>8553.2303754125423</v>
      </c>
      <c r="AR35" s="270">
        <f t="shared" si="28"/>
        <v>132.625</v>
      </c>
      <c r="AS35" s="13"/>
      <c r="AT35" s="229">
        <v>18</v>
      </c>
      <c r="AU35" s="248">
        <v>26</v>
      </c>
      <c r="AV35" s="248">
        <v>0</v>
      </c>
      <c r="AW35" s="229">
        <v>0</v>
      </c>
      <c r="AX35" s="248">
        <v>26</v>
      </c>
      <c r="AY35" s="229">
        <v>1440</v>
      </c>
      <c r="AZ35" s="229">
        <v>0</v>
      </c>
      <c r="BB35" s="41">
        <v>648</v>
      </c>
      <c r="BC35" s="41">
        <v>1027</v>
      </c>
      <c r="BD35" s="41">
        <v>827</v>
      </c>
      <c r="BE35" s="41">
        <f t="shared" si="19"/>
        <v>379</v>
      </c>
      <c r="BF35" s="41">
        <f t="shared" si="7"/>
        <v>8553.2303754125423</v>
      </c>
      <c r="BG35" s="60">
        <f t="shared" si="12"/>
        <v>34.458333333333336</v>
      </c>
      <c r="BH35" s="249">
        <v>0</v>
      </c>
      <c r="BI35" s="250">
        <v>0</v>
      </c>
      <c r="BJ35" s="251">
        <v>0</v>
      </c>
      <c r="BK35" s="252">
        <v>15.63</v>
      </c>
      <c r="BL35" s="252">
        <v>20.16</v>
      </c>
      <c r="BM35" s="252">
        <v>20.79</v>
      </c>
      <c r="BN35" s="63">
        <v>993</v>
      </c>
      <c r="BO35" s="252">
        <v>50.07</v>
      </c>
      <c r="BP35" s="253">
        <v>0.93710000000000004</v>
      </c>
      <c r="BQ35" s="252">
        <v>87.08</v>
      </c>
      <c r="BR35" s="251">
        <v>87.04</v>
      </c>
      <c r="BS35" s="49"/>
      <c r="BT35" s="41">
        <v>11248</v>
      </c>
      <c r="BU35" s="41">
        <v>11012</v>
      </c>
      <c r="BV35" s="51"/>
      <c r="BW35" s="41">
        <v>0</v>
      </c>
      <c r="BX35" s="42">
        <v>0</v>
      </c>
      <c r="BY35" s="42">
        <v>0</v>
      </c>
      <c r="CA35" s="42">
        <v>0</v>
      </c>
      <c r="CB35" s="42">
        <v>1.1499999999999999</v>
      </c>
      <c r="CD35" s="42">
        <v>2.1</v>
      </c>
      <c r="CE35" s="42">
        <v>4.9000000000000004</v>
      </c>
      <c r="CF35" s="42">
        <v>2.1</v>
      </c>
      <c r="CG35" s="42">
        <v>-0.9</v>
      </c>
    </row>
    <row r="36" spans="1:85">
      <c r="A36" s="424"/>
      <c r="B36" s="245">
        <v>43580</v>
      </c>
      <c r="C36" s="226">
        <v>82.7</v>
      </c>
      <c r="D36" s="227">
        <v>0.56000000000000005</v>
      </c>
      <c r="E36" s="228">
        <v>66.8</v>
      </c>
      <c r="F36" s="229">
        <v>96</v>
      </c>
      <c r="G36" s="229">
        <v>72</v>
      </c>
      <c r="H36" s="246">
        <v>24</v>
      </c>
      <c r="I36" s="246">
        <v>0</v>
      </c>
      <c r="J36" s="246">
        <v>24</v>
      </c>
      <c r="K36" s="246">
        <v>0</v>
      </c>
      <c r="L36" s="247">
        <v>0</v>
      </c>
      <c r="M36" s="247">
        <v>0</v>
      </c>
      <c r="N36" s="247">
        <v>0</v>
      </c>
      <c r="O36" s="247">
        <v>0</v>
      </c>
      <c r="P36" s="247">
        <v>0</v>
      </c>
      <c r="Q36" s="247">
        <v>0</v>
      </c>
      <c r="R36" s="247">
        <v>3571</v>
      </c>
      <c r="S36" s="232">
        <v>3049</v>
      </c>
      <c r="T36" s="232">
        <v>3049</v>
      </c>
      <c r="U36" s="233">
        <v>2985</v>
      </c>
      <c r="V36" s="233">
        <v>3071</v>
      </c>
      <c r="W36" s="246">
        <v>42</v>
      </c>
      <c r="X36" s="246">
        <v>0</v>
      </c>
      <c r="Y36" s="246">
        <v>43</v>
      </c>
      <c r="Z36" s="246">
        <v>0</v>
      </c>
      <c r="AA36" s="246">
        <v>60</v>
      </c>
      <c r="AB36" s="229">
        <v>0</v>
      </c>
      <c r="AC36" s="229">
        <f t="shared" si="17"/>
        <v>86</v>
      </c>
      <c r="AD36" s="235">
        <f t="shared" si="20"/>
        <v>-64</v>
      </c>
      <c r="AE36" s="229">
        <v>130</v>
      </c>
      <c r="AF36" s="236">
        <f t="shared" si="21"/>
        <v>0.98429487179487174</v>
      </c>
      <c r="AG36" s="237">
        <f t="shared" si="22"/>
        <v>148.79166666666666</v>
      </c>
      <c r="AH36" s="236">
        <f t="shared" si="23"/>
        <v>0.83590030803696447</v>
      </c>
      <c r="AI36" s="238">
        <f t="shared" si="24"/>
        <v>1</v>
      </c>
      <c r="AJ36" s="239">
        <f t="shared" si="25"/>
        <v>0.88275862068965516</v>
      </c>
      <c r="AK36" s="215">
        <v>7.9039999999999999</v>
      </c>
      <c r="AL36" s="219">
        <v>136.78</v>
      </c>
      <c r="AM36" s="251">
        <f t="shared" si="3"/>
        <v>1081.1091200000001</v>
      </c>
      <c r="AN36" s="215">
        <v>24.109000000000002</v>
      </c>
      <c r="AO36" s="267">
        <v>1001.42</v>
      </c>
      <c r="AP36" s="228">
        <f t="shared" si="26"/>
        <v>24143.234780000003</v>
      </c>
      <c r="AQ36" s="269">
        <f t="shared" si="27"/>
        <v>8450.366465661642</v>
      </c>
      <c r="AR36" s="270">
        <f t="shared" si="28"/>
        <v>127.04166666666667</v>
      </c>
      <c r="AS36" s="13"/>
      <c r="AT36" s="229">
        <v>0</v>
      </c>
      <c r="AU36" s="248">
        <v>0</v>
      </c>
      <c r="AV36" s="248">
        <v>0</v>
      </c>
      <c r="AW36" s="229">
        <v>0</v>
      </c>
      <c r="AX36" s="248">
        <v>17</v>
      </c>
      <c r="AY36" s="229">
        <v>1440</v>
      </c>
      <c r="AZ36" s="229">
        <v>0</v>
      </c>
      <c r="BB36" s="41">
        <v>1011</v>
      </c>
      <c r="BC36" s="41">
        <v>1027</v>
      </c>
      <c r="BD36" s="41">
        <v>1033</v>
      </c>
      <c r="BE36" s="41">
        <f t="shared" si="19"/>
        <v>16</v>
      </c>
      <c r="BF36" s="41">
        <f t="shared" si="7"/>
        <v>8450.366465661642</v>
      </c>
      <c r="BG36" s="60">
        <f t="shared" si="12"/>
        <v>43.041666666666664</v>
      </c>
      <c r="BH36" s="249">
        <v>0</v>
      </c>
      <c r="BI36" s="250">
        <v>0</v>
      </c>
      <c r="BJ36" s="251">
        <v>0</v>
      </c>
      <c r="BK36" s="252">
        <v>24.23</v>
      </c>
      <c r="BL36" s="252">
        <v>20.12</v>
      </c>
      <c r="BM36" s="252">
        <v>20.99</v>
      </c>
      <c r="BN36" s="63">
        <v>993</v>
      </c>
      <c r="BO36" s="252">
        <v>50.04</v>
      </c>
      <c r="BP36" s="253">
        <v>0.93520000000000003</v>
      </c>
      <c r="BQ36" s="252">
        <v>87.25</v>
      </c>
      <c r="BR36" s="251">
        <v>87.05</v>
      </c>
      <c r="BS36" s="49"/>
      <c r="BT36" s="41">
        <v>11261</v>
      </c>
      <c r="BU36" s="41">
        <v>10993</v>
      </c>
      <c r="BV36" s="51"/>
      <c r="BW36" s="41">
        <v>0</v>
      </c>
      <c r="BX36" s="42">
        <v>0</v>
      </c>
      <c r="BY36" s="42">
        <v>0</v>
      </c>
      <c r="CA36" s="42">
        <v>0</v>
      </c>
      <c r="CB36" s="42">
        <v>4</v>
      </c>
      <c r="CD36" s="42">
        <v>2.2000000000000002</v>
      </c>
      <c r="CE36" s="42">
        <v>4.8</v>
      </c>
      <c r="CF36" s="42">
        <v>2.1</v>
      </c>
      <c r="CG36" s="42">
        <v>-0.9</v>
      </c>
    </row>
    <row r="37" spans="1:85">
      <c r="A37" s="424"/>
      <c r="B37" s="245">
        <v>43581</v>
      </c>
      <c r="C37" s="226">
        <v>86.6</v>
      </c>
      <c r="D37" s="227">
        <v>0.51</v>
      </c>
      <c r="E37" s="228">
        <v>67.7</v>
      </c>
      <c r="F37" s="229">
        <v>100</v>
      </c>
      <c r="G37" s="229">
        <v>72</v>
      </c>
      <c r="H37" s="246">
        <v>24</v>
      </c>
      <c r="I37" s="246">
        <v>0</v>
      </c>
      <c r="J37" s="246">
        <v>24</v>
      </c>
      <c r="K37" s="246">
        <v>0</v>
      </c>
      <c r="L37" s="247">
        <v>0</v>
      </c>
      <c r="M37" s="247">
        <v>0</v>
      </c>
      <c r="N37" s="247">
        <v>0</v>
      </c>
      <c r="O37" s="247">
        <v>0</v>
      </c>
      <c r="P37" s="247">
        <v>0</v>
      </c>
      <c r="Q37" s="247">
        <v>0</v>
      </c>
      <c r="R37" s="247">
        <v>3530</v>
      </c>
      <c r="S37" s="232">
        <v>3035</v>
      </c>
      <c r="T37" s="232">
        <v>3035</v>
      </c>
      <c r="U37" s="233">
        <v>2978</v>
      </c>
      <c r="V37" s="233">
        <v>3063</v>
      </c>
      <c r="W37" s="246">
        <v>42</v>
      </c>
      <c r="X37" s="246">
        <v>0</v>
      </c>
      <c r="Y37" s="246">
        <v>43</v>
      </c>
      <c r="Z37" s="246">
        <v>0</v>
      </c>
      <c r="AA37" s="246">
        <v>60</v>
      </c>
      <c r="AB37" s="229">
        <v>0</v>
      </c>
      <c r="AC37" s="229">
        <f t="shared" si="17"/>
        <v>85</v>
      </c>
      <c r="AD37" s="235">
        <f t="shared" si="20"/>
        <v>-57</v>
      </c>
      <c r="AE37" s="229">
        <v>129</v>
      </c>
      <c r="AF37" s="236">
        <f t="shared" si="21"/>
        <v>0.98934108527131781</v>
      </c>
      <c r="AG37" s="237">
        <f t="shared" si="22"/>
        <v>147.08333333333334</v>
      </c>
      <c r="AH37" s="236">
        <f t="shared" si="23"/>
        <v>0.84362606232294612</v>
      </c>
      <c r="AI37" s="238">
        <f t="shared" si="24"/>
        <v>1</v>
      </c>
      <c r="AJ37" s="239">
        <f t="shared" si="25"/>
        <v>0.88275862068965516</v>
      </c>
      <c r="AK37" s="215">
        <v>7.7679999999999998</v>
      </c>
      <c r="AL37" s="219">
        <v>135.28</v>
      </c>
      <c r="AM37" s="251">
        <f t="shared" si="3"/>
        <v>1050.8550399999999</v>
      </c>
      <c r="AN37" s="215">
        <v>23.960999999999999</v>
      </c>
      <c r="AO37" s="267">
        <v>1004.8829347689997</v>
      </c>
      <c r="AP37" s="228">
        <f t="shared" si="26"/>
        <v>24078</v>
      </c>
      <c r="AQ37" s="269">
        <f t="shared" si="27"/>
        <v>8438.164889187372</v>
      </c>
      <c r="AR37" s="270">
        <f t="shared" si="28"/>
        <v>126.45833333333333</v>
      </c>
      <c r="AS37" s="13"/>
      <c r="AT37" s="229">
        <v>0</v>
      </c>
      <c r="AU37" s="248">
        <v>0</v>
      </c>
      <c r="AV37" s="248">
        <v>0</v>
      </c>
      <c r="AW37" s="229">
        <v>0</v>
      </c>
      <c r="AX37" s="248">
        <v>17</v>
      </c>
      <c r="AY37" s="229">
        <v>1440</v>
      </c>
      <c r="AZ37" s="229">
        <v>0</v>
      </c>
      <c r="BB37" s="41">
        <v>1007</v>
      </c>
      <c r="BC37" s="41">
        <v>1025</v>
      </c>
      <c r="BD37" s="41">
        <v>1031</v>
      </c>
      <c r="BE37" s="41">
        <f t="shared" si="19"/>
        <v>18</v>
      </c>
      <c r="BF37" s="41">
        <f t="shared" si="7"/>
        <v>8438.164889187372</v>
      </c>
      <c r="BG37" s="60">
        <f t="shared" si="12"/>
        <v>42.958333333333336</v>
      </c>
      <c r="BH37" s="249">
        <v>0</v>
      </c>
      <c r="BI37" s="250">
        <v>0</v>
      </c>
      <c r="BJ37" s="251">
        <v>0</v>
      </c>
      <c r="BK37" s="252">
        <v>24.12</v>
      </c>
      <c r="BL37" s="252">
        <v>20.07</v>
      </c>
      <c r="BM37" s="252">
        <v>20.49</v>
      </c>
      <c r="BN37" s="63">
        <v>993</v>
      </c>
      <c r="BO37" s="252">
        <v>50.09</v>
      </c>
      <c r="BP37" s="253">
        <v>0.93620000000000003</v>
      </c>
      <c r="BQ37" s="252">
        <v>87.16</v>
      </c>
      <c r="BR37" s="251">
        <v>86.98</v>
      </c>
      <c r="BS37" s="49"/>
      <c r="BT37" s="41">
        <v>11254</v>
      </c>
      <c r="BU37" s="41">
        <v>10989</v>
      </c>
      <c r="BV37" s="51"/>
      <c r="BW37" s="41">
        <v>0</v>
      </c>
      <c r="BX37" s="42">
        <v>0</v>
      </c>
      <c r="BY37" s="42">
        <v>0</v>
      </c>
      <c r="CA37" s="42">
        <v>0</v>
      </c>
      <c r="CB37" s="42">
        <v>3.94</v>
      </c>
      <c r="CD37" s="42">
        <v>2.1</v>
      </c>
      <c r="CE37" s="42">
        <v>4.7</v>
      </c>
      <c r="CF37" s="42">
        <v>2.1</v>
      </c>
      <c r="CG37" s="42">
        <v>-0.8</v>
      </c>
    </row>
    <row r="38" spans="1:85">
      <c r="A38" s="424"/>
      <c r="B38" s="245">
        <v>43582</v>
      </c>
      <c r="C38" s="226">
        <v>90.7</v>
      </c>
      <c r="D38" s="227">
        <v>0.43099999999999999</v>
      </c>
      <c r="E38" s="228">
        <v>66.599999999999994</v>
      </c>
      <c r="F38" s="229">
        <v>103</v>
      </c>
      <c r="G38" s="229">
        <v>78</v>
      </c>
      <c r="H38" s="246">
        <v>24</v>
      </c>
      <c r="I38" s="246">
        <v>0</v>
      </c>
      <c r="J38" s="246">
        <v>24</v>
      </c>
      <c r="K38" s="246">
        <v>0</v>
      </c>
      <c r="L38" s="247">
        <v>0</v>
      </c>
      <c r="M38" s="247">
        <v>0</v>
      </c>
      <c r="N38" s="247">
        <v>0</v>
      </c>
      <c r="O38" s="247">
        <v>0</v>
      </c>
      <c r="P38" s="247">
        <v>0</v>
      </c>
      <c r="Q38" s="247">
        <v>0</v>
      </c>
      <c r="R38" s="247">
        <v>3494</v>
      </c>
      <c r="S38" s="232">
        <v>3017</v>
      </c>
      <c r="T38" s="232">
        <v>3017</v>
      </c>
      <c r="U38" s="233">
        <v>2961</v>
      </c>
      <c r="V38" s="233">
        <v>3044</v>
      </c>
      <c r="W38" s="246">
        <v>42</v>
      </c>
      <c r="X38" s="246">
        <v>0</v>
      </c>
      <c r="Y38" s="246">
        <v>42</v>
      </c>
      <c r="Z38" s="246">
        <v>0</v>
      </c>
      <c r="AA38" s="246">
        <v>60</v>
      </c>
      <c r="AB38" s="229">
        <v>0</v>
      </c>
      <c r="AC38" s="229">
        <f t="shared" si="17"/>
        <v>83</v>
      </c>
      <c r="AD38" s="235">
        <f t="shared" si="20"/>
        <v>-56</v>
      </c>
      <c r="AE38" s="229">
        <v>128</v>
      </c>
      <c r="AF38" s="236">
        <f t="shared" si="21"/>
        <v>0.99088541666666663</v>
      </c>
      <c r="AG38" s="237">
        <f t="shared" si="22"/>
        <v>145.58333333333334</v>
      </c>
      <c r="AH38" s="236">
        <f t="shared" si="23"/>
        <v>0.84745277618775039</v>
      </c>
      <c r="AI38" s="238">
        <f t="shared" si="24"/>
        <v>1</v>
      </c>
      <c r="AJ38" s="239">
        <f t="shared" si="25"/>
        <v>0.88194444444444442</v>
      </c>
      <c r="AK38" s="215">
        <v>7.8049999999999997</v>
      </c>
      <c r="AL38" s="219">
        <v>137.59</v>
      </c>
      <c r="AM38" s="251">
        <f t="shared" si="3"/>
        <v>1073.88995</v>
      </c>
      <c r="AN38" s="215">
        <v>23.905999999999999</v>
      </c>
      <c r="AO38" s="267">
        <v>1004.3920000000001</v>
      </c>
      <c r="AP38" s="228">
        <f t="shared" si="26"/>
        <v>24010.995152</v>
      </c>
      <c r="AQ38" s="269">
        <f t="shared" si="27"/>
        <v>8471.7612637622424</v>
      </c>
      <c r="AR38" s="270">
        <f t="shared" si="28"/>
        <v>125.70833333333333</v>
      </c>
      <c r="AS38" s="13"/>
      <c r="AT38" s="229">
        <v>0</v>
      </c>
      <c r="AU38" s="248">
        <v>0</v>
      </c>
      <c r="AV38" s="248">
        <v>0</v>
      </c>
      <c r="AW38" s="229">
        <v>0</v>
      </c>
      <c r="AX38" s="248">
        <v>17</v>
      </c>
      <c r="AY38" s="229">
        <v>1440</v>
      </c>
      <c r="AZ38" s="229">
        <v>0</v>
      </c>
      <c r="BB38" s="41">
        <v>999</v>
      </c>
      <c r="BC38" s="41">
        <v>1018</v>
      </c>
      <c r="BD38" s="41">
        <v>1027</v>
      </c>
      <c r="BE38" s="41">
        <f t="shared" si="19"/>
        <v>19</v>
      </c>
      <c r="BF38" s="41">
        <f t="shared" si="7"/>
        <v>8471.7612637622424</v>
      </c>
      <c r="BG38" s="60">
        <f t="shared" si="12"/>
        <v>42.791666666666664</v>
      </c>
      <c r="BH38" s="249">
        <v>0</v>
      </c>
      <c r="BI38" s="250">
        <v>0</v>
      </c>
      <c r="BJ38" s="251">
        <v>0</v>
      </c>
      <c r="BK38" s="252">
        <v>24.06</v>
      </c>
      <c r="BL38" s="252">
        <v>19.98</v>
      </c>
      <c r="BM38" s="252">
        <v>20.3</v>
      </c>
      <c r="BN38" s="63">
        <v>991.8</v>
      </c>
      <c r="BO38" s="252">
        <v>50.03</v>
      </c>
      <c r="BP38" s="253">
        <v>0.9355</v>
      </c>
      <c r="BQ38" s="252">
        <v>86.94</v>
      </c>
      <c r="BR38" s="251">
        <v>86.94</v>
      </c>
      <c r="BS38" s="49"/>
      <c r="BT38" s="41">
        <v>11317</v>
      </c>
      <c r="BU38" s="41">
        <v>11006</v>
      </c>
      <c r="BV38" s="51"/>
      <c r="BW38" s="41">
        <v>0</v>
      </c>
      <c r="BX38" s="42">
        <v>0</v>
      </c>
      <c r="BY38" s="42">
        <v>0</v>
      </c>
      <c r="CA38" s="42">
        <v>0</v>
      </c>
      <c r="CB38" s="42">
        <v>0.38</v>
      </c>
      <c r="CD38" s="42">
        <v>2.2000000000000002</v>
      </c>
      <c r="CE38" s="42">
        <v>4.8</v>
      </c>
      <c r="CF38" s="42">
        <v>2.1</v>
      </c>
      <c r="CG38" s="42">
        <v>-0.8</v>
      </c>
    </row>
    <row r="39" spans="1:85">
      <c r="A39" s="424"/>
      <c r="B39" s="245">
        <v>43583</v>
      </c>
      <c r="C39" s="226">
        <v>91.7</v>
      </c>
      <c r="D39" s="227">
        <v>0.39929999999999999</v>
      </c>
      <c r="E39" s="228">
        <v>65.8</v>
      </c>
      <c r="F39" s="229">
        <v>104</v>
      </c>
      <c r="G39" s="229">
        <v>77</v>
      </c>
      <c r="H39" s="246">
        <v>22</v>
      </c>
      <c r="I39" s="246">
        <v>7</v>
      </c>
      <c r="J39" s="246">
        <v>24</v>
      </c>
      <c r="K39" s="246">
        <v>0</v>
      </c>
      <c r="L39" s="247">
        <v>1</v>
      </c>
      <c r="M39" s="247">
        <v>37</v>
      </c>
      <c r="N39" s="247">
        <v>0</v>
      </c>
      <c r="O39" s="247">
        <v>0</v>
      </c>
      <c r="P39" s="247">
        <v>0</v>
      </c>
      <c r="Q39" s="247">
        <v>0</v>
      </c>
      <c r="R39" s="247">
        <v>3482</v>
      </c>
      <c r="S39" s="232">
        <v>2912</v>
      </c>
      <c r="T39" s="232">
        <v>2912</v>
      </c>
      <c r="U39" s="233">
        <v>2856</v>
      </c>
      <c r="V39" s="233">
        <v>2936</v>
      </c>
      <c r="W39" s="246">
        <v>42</v>
      </c>
      <c r="X39" s="246">
        <v>0</v>
      </c>
      <c r="Y39" s="246">
        <v>43</v>
      </c>
      <c r="Z39" s="246">
        <v>0</v>
      </c>
      <c r="AA39" s="246">
        <v>60</v>
      </c>
      <c r="AB39" s="229">
        <v>0</v>
      </c>
      <c r="AC39" s="229">
        <f t="shared" si="17"/>
        <v>80</v>
      </c>
      <c r="AD39" s="235">
        <f t="shared" si="20"/>
        <v>-56</v>
      </c>
      <c r="AE39" s="229">
        <v>129</v>
      </c>
      <c r="AF39" s="236">
        <f t="shared" si="21"/>
        <v>0.94832041343669249</v>
      </c>
      <c r="AG39" s="237">
        <f t="shared" si="22"/>
        <v>145.08333333333334</v>
      </c>
      <c r="AH39" s="236">
        <f t="shared" si="23"/>
        <v>0.82021826536473286</v>
      </c>
      <c r="AI39" s="238">
        <f t="shared" si="24"/>
        <v>1</v>
      </c>
      <c r="AJ39" s="239">
        <f t="shared" si="25"/>
        <v>0.8676628352490422</v>
      </c>
      <c r="AK39" s="215">
        <v>7.9340000000000002</v>
      </c>
      <c r="AL39" s="219">
        <v>134.16</v>
      </c>
      <c r="AM39" s="251">
        <f t="shared" si="3"/>
        <v>1064.42544</v>
      </c>
      <c r="AN39" s="215">
        <v>23.091999999999999</v>
      </c>
      <c r="AO39" s="267">
        <v>1002.252</v>
      </c>
      <c r="AP39" s="228">
        <f t="shared" si="26"/>
        <v>23144.003183999997</v>
      </c>
      <c r="AQ39" s="269">
        <f>IF(U39&gt;0,((((AK39*AL39)+(AN39*AO39))/(U39*1000))*1000000),"no data")</f>
        <v>8476.3405546218473</v>
      </c>
      <c r="AR39" s="270">
        <f t="shared" si="28"/>
        <v>121.33333333333333</v>
      </c>
      <c r="AS39" s="13"/>
      <c r="AT39" s="229">
        <v>17</v>
      </c>
      <c r="AU39" s="248">
        <v>16</v>
      </c>
      <c r="AV39" s="248">
        <v>0</v>
      </c>
      <c r="AW39" s="229">
        <v>0</v>
      </c>
      <c r="AX39" s="248">
        <v>19</v>
      </c>
      <c r="AY39" s="229">
        <v>1440</v>
      </c>
      <c r="AZ39" s="229">
        <v>0</v>
      </c>
      <c r="BB39" s="41">
        <v>926</v>
      </c>
      <c r="BC39" s="41">
        <v>1019</v>
      </c>
      <c r="BD39" s="41">
        <v>991</v>
      </c>
      <c r="BE39" s="41">
        <f t="shared" si="19"/>
        <v>93</v>
      </c>
      <c r="BF39" s="41">
        <f t="shared" si="7"/>
        <v>8476.3405546218473</v>
      </c>
      <c r="BG39" s="60">
        <f t="shared" si="12"/>
        <v>41.291666666666664</v>
      </c>
      <c r="BH39" s="249">
        <v>0</v>
      </c>
      <c r="BI39" s="250">
        <v>0</v>
      </c>
      <c r="BJ39" s="251">
        <v>0</v>
      </c>
      <c r="BK39" s="252">
        <v>22.36</v>
      </c>
      <c r="BL39" s="252">
        <v>20.05</v>
      </c>
      <c r="BM39" s="252">
        <v>20.190000000000001</v>
      </c>
      <c r="BN39" s="63">
        <v>990.17</v>
      </c>
      <c r="BO39" s="252">
        <v>50.06</v>
      </c>
      <c r="BP39" s="253">
        <v>0.93669999999999998</v>
      </c>
      <c r="BQ39" s="252">
        <v>86.82</v>
      </c>
      <c r="BR39" s="251">
        <v>86.88</v>
      </c>
      <c r="BS39" s="49"/>
      <c r="BT39" s="41">
        <v>11318</v>
      </c>
      <c r="BU39" s="41">
        <v>10998</v>
      </c>
      <c r="BV39" s="51"/>
      <c r="BW39" s="41">
        <v>0</v>
      </c>
      <c r="BX39" s="42">
        <v>0</v>
      </c>
      <c r="BY39" s="42">
        <v>0</v>
      </c>
      <c r="CA39" s="42">
        <v>0</v>
      </c>
      <c r="CB39" s="42">
        <v>1.05</v>
      </c>
      <c r="CD39" s="42">
        <v>2.2000000000000002</v>
      </c>
      <c r="CE39" s="42">
        <v>4.8</v>
      </c>
      <c r="CF39" s="42">
        <v>2.1</v>
      </c>
      <c r="CG39" s="42">
        <v>-1</v>
      </c>
    </row>
    <row r="40" spans="1:85">
      <c r="A40" s="425"/>
      <c r="B40" s="245">
        <v>43584</v>
      </c>
      <c r="C40" s="226">
        <v>91.9</v>
      </c>
      <c r="D40" s="227">
        <v>0.38900000000000001</v>
      </c>
      <c r="E40" s="228">
        <v>65.5</v>
      </c>
      <c r="F40" s="229">
        <v>105</v>
      </c>
      <c r="G40" s="229">
        <v>77</v>
      </c>
      <c r="H40" s="246">
        <v>16</v>
      </c>
      <c r="I40" s="246">
        <v>18</v>
      </c>
      <c r="J40" s="246">
        <v>24</v>
      </c>
      <c r="K40" s="246">
        <v>0</v>
      </c>
      <c r="L40" s="247">
        <v>6</v>
      </c>
      <c r="M40" s="247">
        <v>58</v>
      </c>
      <c r="N40" s="247">
        <v>0</v>
      </c>
      <c r="O40" s="247">
        <v>0</v>
      </c>
      <c r="P40" s="247">
        <v>0</v>
      </c>
      <c r="Q40" s="247">
        <v>0</v>
      </c>
      <c r="R40" s="247">
        <v>3479</v>
      </c>
      <c r="S40" s="232">
        <v>3210</v>
      </c>
      <c r="T40" s="232">
        <v>2525</v>
      </c>
      <c r="U40" s="233">
        <v>2480</v>
      </c>
      <c r="V40" s="233">
        <v>2559</v>
      </c>
      <c r="W40" s="246">
        <v>42</v>
      </c>
      <c r="X40" s="246">
        <v>0</v>
      </c>
      <c r="Y40" s="246">
        <v>43</v>
      </c>
      <c r="Z40" s="246">
        <v>0</v>
      </c>
      <c r="AA40" s="246">
        <v>60</v>
      </c>
      <c r="AB40" s="229">
        <v>0</v>
      </c>
      <c r="AC40" s="229">
        <f t="shared" si="17"/>
        <v>79</v>
      </c>
      <c r="AD40" s="235">
        <f t="shared" si="20"/>
        <v>-45</v>
      </c>
      <c r="AE40" s="229">
        <v>129</v>
      </c>
      <c r="AF40" s="236">
        <f t="shared" si="21"/>
        <v>0.82655038759689925</v>
      </c>
      <c r="AG40" s="237">
        <f t="shared" si="22"/>
        <v>144.95833333333334</v>
      </c>
      <c r="AH40" s="236">
        <f t="shared" si="23"/>
        <v>0.71284851968956597</v>
      </c>
      <c r="AI40" s="238">
        <f t="shared" si="24"/>
        <v>1</v>
      </c>
      <c r="AJ40" s="239">
        <f t="shared" si="25"/>
        <v>0.82295019157088123</v>
      </c>
      <c r="AK40" s="216">
        <v>7.851</v>
      </c>
      <c r="AL40" s="220">
        <v>133.61000000000001</v>
      </c>
      <c r="AM40" s="251">
        <f t="shared" si="3"/>
        <v>1048.9721100000002</v>
      </c>
      <c r="AN40" s="216">
        <v>20.178999999999998</v>
      </c>
      <c r="AO40" s="267">
        <v>1001.98</v>
      </c>
      <c r="AP40" s="228">
        <f t="shared" si="26"/>
        <v>20218.954419999998</v>
      </c>
      <c r="AQ40" s="269">
        <f t="shared" si="27"/>
        <v>8575.7768266129024</v>
      </c>
      <c r="AR40" s="270">
        <f t="shared" si="28"/>
        <v>133.75</v>
      </c>
      <c r="AS40" s="13"/>
      <c r="AT40" s="229">
        <v>22</v>
      </c>
      <c r="AU40" s="248">
        <v>44</v>
      </c>
      <c r="AV40" s="248">
        <v>0</v>
      </c>
      <c r="AW40" s="229">
        <v>0</v>
      </c>
      <c r="AX40" s="248">
        <v>25</v>
      </c>
      <c r="AY40" s="229">
        <v>1440</v>
      </c>
      <c r="AZ40" s="229">
        <v>0</v>
      </c>
      <c r="BB40" s="41">
        <v>689</v>
      </c>
      <c r="BC40" s="41">
        <v>1020</v>
      </c>
      <c r="BD40" s="41">
        <v>850</v>
      </c>
      <c r="BE40" s="41">
        <f t="shared" si="19"/>
        <v>331</v>
      </c>
      <c r="BF40" s="41">
        <f t="shared" si="7"/>
        <v>8575.7768266129024</v>
      </c>
      <c r="BG40" s="60">
        <f t="shared" si="12"/>
        <v>35.416666666666664</v>
      </c>
      <c r="BH40" s="249">
        <v>0</v>
      </c>
      <c r="BI40" s="250">
        <v>0</v>
      </c>
      <c r="BJ40" s="251">
        <v>0</v>
      </c>
      <c r="BK40" s="252">
        <v>16.78</v>
      </c>
      <c r="BL40" s="252">
        <v>19.971</v>
      </c>
      <c r="BM40" s="252">
        <v>20.329999999999998</v>
      </c>
      <c r="BN40" s="63">
        <v>987.5</v>
      </c>
      <c r="BO40" s="252">
        <v>50.08</v>
      </c>
      <c r="BP40" s="253">
        <v>0.93669999999999998</v>
      </c>
      <c r="BQ40" s="252">
        <v>86.76</v>
      </c>
      <c r="BR40" s="251">
        <v>86.85</v>
      </c>
      <c r="BS40" s="49"/>
      <c r="BT40" s="41">
        <v>11324</v>
      </c>
      <c r="BU40" s="41">
        <v>10983</v>
      </c>
      <c r="BV40" s="51"/>
      <c r="BW40" s="41">
        <v>0</v>
      </c>
      <c r="BX40" s="42">
        <v>0</v>
      </c>
      <c r="BY40" s="42">
        <v>0</v>
      </c>
      <c r="CA40" s="42">
        <v>0</v>
      </c>
      <c r="CB40" s="42">
        <v>4.2</v>
      </c>
      <c r="CD40" s="42">
        <v>2.2000000000000002</v>
      </c>
      <c r="CE40" s="42">
        <v>4.8</v>
      </c>
      <c r="CF40" s="42">
        <v>2.1</v>
      </c>
      <c r="CG40" s="42">
        <v>-0.8</v>
      </c>
    </row>
    <row r="41" spans="1:85" ht="12.75" customHeight="1">
      <c r="A41" s="426" t="s">
        <v>150</v>
      </c>
      <c r="B41" s="222">
        <v>43585</v>
      </c>
      <c r="C41" s="156">
        <v>88.9</v>
      </c>
      <c r="D41" s="195">
        <v>0.38600000000000001</v>
      </c>
      <c r="E41" s="170">
        <v>64.3</v>
      </c>
      <c r="F41" s="158">
        <v>98</v>
      </c>
      <c r="G41" s="158">
        <v>80</v>
      </c>
      <c r="H41" s="159">
        <v>0</v>
      </c>
      <c r="I41" s="159">
        <v>0</v>
      </c>
      <c r="J41" s="159">
        <v>21</v>
      </c>
      <c r="K41" s="159">
        <v>3</v>
      </c>
      <c r="L41" s="186">
        <v>24</v>
      </c>
      <c r="M41" s="186">
        <v>0</v>
      </c>
      <c r="N41" s="186">
        <v>2</v>
      </c>
      <c r="O41" s="186">
        <v>42</v>
      </c>
      <c r="P41" s="186">
        <v>0</v>
      </c>
      <c r="Q41" s="186">
        <v>0</v>
      </c>
      <c r="R41" s="186">
        <v>3513</v>
      </c>
      <c r="S41" s="162">
        <v>3454</v>
      </c>
      <c r="T41" s="162">
        <v>1284</v>
      </c>
      <c r="U41" s="163">
        <v>1271</v>
      </c>
      <c r="V41" s="163">
        <v>1326</v>
      </c>
      <c r="W41" s="159">
        <v>42</v>
      </c>
      <c r="X41" s="159">
        <v>0</v>
      </c>
      <c r="Y41" s="159">
        <v>43</v>
      </c>
      <c r="Z41" s="159">
        <v>0</v>
      </c>
      <c r="AA41" s="159">
        <v>60</v>
      </c>
      <c r="AB41" s="158">
        <v>0</v>
      </c>
      <c r="AC41" s="164">
        <f>(V41-U41)+AZ41</f>
        <v>58</v>
      </c>
      <c r="AD41" s="165">
        <f t="shared" si="0"/>
        <v>-13</v>
      </c>
      <c r="AE41" s="158">
        <v>64</v>
      </c>
      <c r="AF41" s="166">
        <f t="shared" si="21"/>
        <v>0.86328125</v>
      </c>
      <c r="AG41" s="167">
        <f t="shared" si="22"/>
        <v>146.375</v>
      </c>
      <c r="AH41" s="166">
        <f t="shared" si="23"/>
        <v>0.36179903216623965</v>
      </c>
      <c r="AI41" s="168">
        <f t="shared" si="24"/>
        <v>1</v>
      </c>
      <c r="AJ41" s="169">
        <f t="shared" si="25"/>
        <v>0.75407088122605359</v>
      </c>
      <c r="AK41" s="223">
        <v>7.07</v>
      </c>
      <c r="AL41" s="224">
        <v>137.99</v>
      </c>
      <c r="AM41" s="180">
        <f t="shared" si="3"/>
        <v>975.58930000000009</v>
      </c>
      <c r="AN41" s="223">
        <v>9.98</v>
      </c>
      <c r="AO41" s="244">
        <v>1000.66</v>
      </c>
      <c r="AP41" s="170">
        <f t="shared" si="4"/>
        <v>9986.5868000000009</v>
      </c>
      <c r="AQ41" s="244">
        <f t="shared" si="5"/>
        <v>8624.8435090479943</v>
      </c>
      <c r="AR41" s="197">
        <f t="shared" si="6"/>
        <v>143.91666666666666</v>
      </c>
      <c r="AS41" s="13"/>
      <c r="AT41" s="158">
        <v>0</v>
      </c>
      <c r="AU41" s="173">
        <v>0</v>
      </c>
      <c r="AV41" s="173">
        <v>18</v>
      </c>
      <c r="AW41" s="158">
        <v>15</v>
      </c>
      <c r="AX41" s="173">
        <v>40</v>
      </c>
      <c r="AY41" s="158">
        <v>1277</v>
      </c>
      <c r="AZ41" s="158">
        <v>3</v>
      </c>
      <c r="BB41" s="174">
        <v>0</v>
      </c>
      <c r="BC41" s="174">
        <v>902</v>
      </c>
      <c r="BD41" s="174">
        <v>424</v>
      </c>
      <c r="BE41" s="174">
        <f t="shared" si="19"/>
        <v>902</v>
      </c>
      <c r="BF41" s="174">
        <f t="shared" si="7"/>
        <v>8624.8435090479943</v>
      </c>
      <c r="BG41" s="254">
        <f t="shared" si="12"/>
        <v>17.666666666666668</v>
      </c>
      <c r="BH41" s="190">
        <v>0</v>
      </c>
      <c r="BI41" s="154">
        <v>0</v>
      </c>
      <c r="BJ41" s="180">
        <v>0</v>
      </c>
      <c r="BK41" s="255">
        <v>0</v>
      </c>
      <c r="BL41" s="180">
        <v>17.71</v>
      </c>
      <c r="BM41" s="180">
        <v>17.96</v>
      </c>
      <c r="BN41" s="191">
        <v>986.5</v>
      </c>
      <c r="BO41" s="180">
        <v>50.09</v>
      </c>
      <c r="BP41" s="192">
        <v>0.93500000000000005</v>
      </c>
      <c r="BQ41" s="255">
        <v>0</v>
      </c>
      <c r="BR41" s="180">
        <v>86.85</v>
      </c>
      <c r="BS41" s="49"/>
      <c r="BT41" s="174">
        <v>0</v>
      </c>
      <c r="BU41" s="174">
        <v>10977</v>
      </c>
      <c r="BV41" s="51"/>
      <c r="BW41" s="174">
        <v>0</v>
      </c>
      <c r="BX41" s="176">
        <v>0</v>
      </c>
      <c r="BY41" s="176">
        <v>0</v>
      </c>
      <c r="CA41" s="176">
        <v>0</v>
      </c>
      <c r="CB41" s="176">
        <v>5.22</v>
      </c>
      <c r="CD41" s="176">
        <v>0</v>
      </c>
      <c r="CE41" s="176">
        <v>0</v>
      </c>
      <c r="CF41" s="176">
        <v>2.1</v>
      </c>
      <c r="CG41" s="176">
        <v>-0.8</v>
      </c>
    </row>
    <row r="42" spans="1:85">
      <c r="A42" s="427"/>
      <c r="B42" s="222">
        <v>43586</v>
      </c>
      <c r="C42" s="156"/>
      <c r="D42" s="195"/>
      <c r="E42" s="170"/>
      <c r="F42" s="158"/>
      <c r="G42" s="158"/>
      <c r="H42" s="159"/>
      <c r="I42" s="159"/>
      <c r="J42" s="159"/>
      <c r="K42" s="159"/>
      <c r="L42" s="186"/>
      <c r="M42" s="186"/>
      <c r="N42" s="186"/>
      <c r="O42" s="186"/>
      <c r="P42" s="186"/>
      <c r="Q42" s="186"/>
      <c r="R42" s="186"/>
      <c r="S42" s="162"/>
      <c r="T42" s="162"/>
      <c r="U42" s="163"/>
      <c r="V42" s="163"/>
      <c r="W42" s="159"/>
      <c r="X42" s="159"/>
      <c r="Y42" s="159"/>
      <c r="Z42" s="159"/>
      <c r="AA42" s="159"/>
      <c r="AB42" s="158"/>
      <c r="AC42" s="164">
        <f t="shared" ref="AC42:AC47" si="29">(V42-U42)+AZ42</f>
        <v>0</v>
      </c>
      <c r="AD42" s="165">
        <f t="shared" si="0"/>
        <v>0</v>
      </c>
      <c r="AE42" s="158"/>
      <c r="AF42" s="166" t="str">
        <f t="shared" si="9"/>
        <v>no data</v>
      </c>
      <c r="AG42" s="167" t="str">
        <f t="shared" si="1"/>
        <v>no data</v>
      </c>
      <c r="AH42" s="166" t="str">
        <f t="shared" si="10"/>
        <v>no data</v>
      </c>
      <c r="AI42" s="168" t="e">
        <f t="shared" si="2"/>
        <v>#DIV/0!</v>
      </c>
      <c r="AJ42" s="169" t="str">
        <f t="shared" si="11"/>
        <v>no data</v>
      </c>
      <c r="AK42" s="223"/>
      <c r="AL42" s="224"/>
      <c r="AM42" s="180">
        <f t="shared" si="3"/>
        <v>0</v>
      </c>
      <c r="AN42" s="223"/>
      <c r="AO42" s="244"/>
      <c r="AP42" s="170">
        <f t="shared" si="4"/>
        <v>0</v>
      </c>
      <c r="AQ42" s="244" t="str">
        <f t="shared" si="5"/>
        <v>no data</v>
      </c>
      <c r="AR42" s="197">
        <f t="shared" si="6"/>
        <v>0</v>
      </c>
      <c r="AS42" s="13"/>
      <c r="AT42" s="158"/>
      <c r="AU42" s="173"/>
      <c r="AV42" s="173"/>
      <c r="AW42" s="158"/>
      <c r="AX42" s="173"/>
      <c r="AY42" s="158"/>
      <c r="AZ42" s="158"/>
      <c r="BB42" s="174"/>
      <c r="BC42" s="174"/>
      <c r="BD42" s="174"/>
      <c r="BE42" s="174"/>
      <c r="BF42" s="174" t="str">
        <f t="shared" si="7"/>
        <v>no data</v>
      </c>
      <c r="BG42" s="254"/>
      <c r="BH42" s="190"/>
      <c r="BI42" s="154"/>
      <c r="BJ42" s="180"/>
      <c r="BK42" s="180"/>
      <c r="BL42" s="255"/>
      <c r="BM42" s="180"/>
      <c r="BN42" s="191"/>
      <c r="BO42" s="180"/>
      <c r="BP42" s="192"/>
      <c r="BQ42" s="256"/>
      <c r="BR42" s="180"/>
      <c r="BS42" s="49"/>
      <c r="BT42" s="174"/>
      <c r="BU42" s="174"/>
      <c r="BV42" s="51"/>
      <c r="BW42" s="174"/>
      <c r="BX42" s="176"/>
      <c r="BY42" s="176"/>
      <c r="CA42" s="176"/>
      <c r="CB42" s="176"/>
      <c r="CD42" s="176"/>
      <c r="CE42" s="176"/>
      <c r="CF42" s="176"/>
      <c r="CG42" s="176"/>
    </row>
    <row r="43" spans="1:85">
      <c r="A43" s="427"/>
      <c r="B43" s="222">
        <v>43587</v>
      </c>
      <c r="C43" s="156"/>
      <c r="D43" s="195"/>
      <c r="E43" s="170"/>
      <c r="F43" s="158"/>
      <c r="G43" s="158"/>
      <c r="H43" s="159"/>
      <c r="I43" s="159"/>
      <c r="J43" s="159"/>
      <c r="K43" s="159"/>
      <c r="L43" s="186"/>
      <c r="M43" s="186"/>
      <c r="N43" s="186"/>
      <c r="O43" s="186"/>
      <c r="P43" s="186"/>
      <c r="Q43" s="186"/>
      <c r="R43" s="186"/>
      <c r="S43" s="162"/>
      <c r="T43" s="162"/>
      <c r="U43" s="163"/>
      <c r="V43" s="163"/>
      <c r="W43" s="159"/>
      <c r="X43" s="159"/>
      <c r="Y43" s="159"/>
      <c r="Z43" s="159"/>
      <c r="AA43" s="159"/>
      <c r="AB43" s="158"/>
      <c r="AC43" s="164">
        <f t="shared" si="29"/>
        <v>0</v>
      </c>
      <c r="AD43" s="165">
        <f t="shared" si="0"/>
        <v>0</v>
      </c>
      <c r="AE43" s="158"/>
      <c r="AF43" s="166" t="str">
        <f t="shared" si="9"/>
        <v>no data</v>
      </c>
      <c r="AG43" s="167" t="str">
        <f t="shared" si="1"/>
        <v>no data</v>
      </c>
      <c r="AH43" s="166" t="str">
        <f t="shared" si="10"/>
        <v>no data</v>
      </c>
      <c r="AI43" s="168" t="e">
        <f t="shared" si="2"/>
        <v>#DIV/0!</v>
      </c>
      <c r="AJ43" s="169" t="str">
        <f t="shared" si="11"/>
        <v>no data</v>
      </c>
      <c r="AK43" s="223"/>
      <c r="AL43" s="224"/>
      <c r="AM43" s="180">
        <f t="shared" si="3"/>
        <v>0</v>
      </c>
      <c r="AN43" s="223"/>
      <c r="AO43" s="244"/>
      <c r="AP43" s="170">
        <f t="shared" si="4"/>
        <v>0</v>
      </c>
      <c r="AQ43" s="244" t="str">
        <f t="shared" si="5"/>
        <v>no data</v>
      </c>
      <c r="AR43" s="197">
        <f t="shared" si="6"/>
        <v>0</v>
      </c>
      <c r="AS43" s="13"/>
      <c r="AT43" s="158"/>
      <c r="AU43" s="173"/>
      <c r="AV43" s="173"/>
      <c r="AW43" s="158"/>
      <c r="AX43" s="173"/>
      <c r="AY43" s="158"/>
      <c r="AZ43" s="158"/>
      <c r="BB43" s="174"/>
      <c r="BC43" s="174"/>
      <c r="BD43" s="174"/>
      <c r="BE43" s="174"/>
      <c r="BF43" s="174" t="str">
        <f t="shared" si="7"/>
        <v>no data</v>
      </c>
      <c r="BG43" s="254"/>
      <c r="BH43" s="190"/>
      <c r="BI43" s="154"/>
      <c r="BJ43" s="180"/>
      <c r="BK43" s="255"/>
      <c r="BL43" s="180"/>
      <c r="BM43" s="180"/>
      <c r="BN43" s="191"/>
      <c r="BO43" s="180"/>
      <c r="BP43" s="192"/>
      <c r="BQ43" s="255"/>
      <c r="BR43" s="180"/>
      <c r="BS43" s="49"/>
      <c r="BT43" s="174"/>
      <c r="BU43" s="174"/>
      <c r="BV43" s="51"/>
      <c r="BW43" s="174"/>
      <c r="BX43" s="176"/>
      <c r="BY43" s="176"/>
      <c r="CA43" s="176"/>
      <c r="CB43" s="176"/>
      <c r="CD43" s="176"/>
      <c r="CE43" s="176"/>
      <c r="CF43" s="176"/>
      <c r="CG43" s="176"/>
    </row>
    <row r="44" spans="1:85">
      <c r="A44" s="427"/>
      <c r="B44" s="222">
        <v>43588</v>
      </c>
      <c r="C44" s="156"/>
      <c r="D44" s="195"/>
      <c r="E44" s="170"/>
      <c r="F44" s="158"/>
      <c r="G44" s="158"/>
      <c r="H44" s="159"/>
      <c r="I44" s="159"/>
      <c r="J44" s="159"/>
      <c r="K44" s="159"/>
      <c r="L44" s="186"/>
      <c r="M44" s="186"/>
      <c r="N44" s="186"/>
      <c r="O44" s="186"/>
      <c r="P44" s="186"/>
      <c r="Q44" s="186"/>
      <c r="R44" s="186"/>
      <c r="S44" s="162"/>
      <c r="T44" s="162"/>
      <c r="U44" s="163"/>
      <c r="V44" s="163"/>
      <c r="W44" s="159"/>
      <c r="X44" s="159"/>
      <c r="Y44" s="159"/>
      <c r="Z44" s="159"/>
      <c r="AA44" s="159"/>
      <c r="AB44" s="158"/>
      <c r="AC44" s="164">
        <f t="shared" si="29"/>
        <v>0</v>
      </c>
      <c r="AD44" s="165">
        <f t="shared" si="0"/>
        <v>0</v>
      </c>
      <c r="AE44" s="158"/>
      <c r="AF44" s="166" t="str">
        <f t="shared" si="9"/>
        <v>no data</v>
      </c>
      <c r="AG44" s="167" t="str">
        <f t="shared" si="1"/>
        <v>no data</v>
      </c>
      <c r="AH44" s="166" t="str">
        <f t="shared" si="10"/>
        <v>no data</v>
      </c>
      <c r="AI44" s="168" t="e">
        <f t="shared" si="2"/>
        <v>#DIV/0!</v>
      </c>
      <c r="AJ44" s="169" t="str">
        <f t="shared" si="11"/>
        <v>no data</v>
      </c>
      <c r="AK44" s="154"/>
      <c r="AL44" s="170"/>
      <c r="AM44" s="170">
        <f t="shared" si="3"/>
        <v>0</v>
      </c>
      <c r="AN44" s="154"/>
      <c r="AO44" s="158"/>
      <c r="AP44" s="171">
        <f t="shared" si="4"/>
        <v>0</v>
      </c>
      <c r="AQ44" s="200" t="str">
        <f t="shared" si="5"/>
        <v>no data</v>
      </c>
      <c r="AR44" s="197">
        <f t="shared" si="6"/>
        <v>0</v>
      </c>
      <c r="AS44" s="13"/>
      <c r="AT44" s="158"/>
      <c r="AU44" s="173"/>
      <c r="AV44" s="173"/>
      <c r="AW44" s="158"/>
      <c r="AX44" s="173"/>
      <c r="AY44" s="158"/>
      <c r="AZ44" s="158"/>
      <c r="BB44" s="174"/>
      <c r="BC44" s="174"/>
      <c r="BD44" s="174"/>
      <c r="BE44" s="174"/>
      <c r="BF44" s="174" t="str">
        <f t="shared" si="7"/>
        <v>no data</v>
      </c>
      <c r="BG44" s="254"/>
      <c r="BH44" s="190"/>
      <c r="BI44" s="154"/>
      <c r="BJ44" s="180"/>
      <c r="BK44" s="255"/>
      <c r="BL44" s="180"/>
      <c r="BM44" s="180"/>
      <c r="BN44" s="191"/>
      <c r="BO44" s="180"/>
      <c r="BP44" s="179"/>
      <c r="BQ44" s="180"/>
      <c r="BR44" s="180"/>
      <c r="BS44" s="49"/>
      <c r="BT44" s="174"/>
      <c r="BU44" s="174"/>
      <c r="BV44" s="51"/>
      <c r="BW44" s="174"/>
      <c r="BX44" s="176"/>
      <c r="BY44" s="176"/>
      <c r="CA44" s="176"/>
      <c r="CB44" s="176"/>
      <c r="CD44" s="176"/>
      <c r="CE44" s="176"/>
      <c r="CF44" s="176"/>
      <c r="CG44" s="176"/>
    </row>
    <row r="45" spans="1:85">
      <c r="A45" s="427"/>
      <c r="B45" s="222">
        <v>43589</v>
      </c>
      <c r="C45" s="156"/>
      <c r="D45" s="195"/>
      <c r="E45" s="170"/>
      <c r="F45" s="158"/>
      <c r="G45" s="158"/>
      <c r="H45" s="159"/>
      <c r="I45" s="159"/>
      <c r="J45" s="159"/>
      <c r="K45" s="159"/>
      <c r="L45" s="186"/>
      <c r="M45" s="186"/>
      <c r="N45" s="186"/>
      <c r="O45" s="186"/>
      <c r="P45" s="186"/>
      <c r="Q45" s="186"/>
      <c r="R45" s="186"/>
      <c r="S45" s="162"/>
      <c r="T45" s="162"/>
      <c r="U45" s="163"/>
      <c r="V45" s="163"/>
      <c r="W45" s="159"/>
      <c r="X45" s="159"/>
      <c r="Y45" s="159"/>
      <c r="Z45" s="159"/>
      <c r="AA45" s="159"/>
      <c r="AB45" s="158"/>
      <c r="AC45" s="164">
        <f t="shared" si="29"/>
        <v>0</v>
      </c>
      <c r="AD45" s="165">
        <f t="shared" si="0"/>
        <v>0</v>
      </c>
      <c r="AE45" s="158"/>
      <c r="AF45" s="166" t="str">
        <f t="shared" si="9"/>
        <v>no data</v>
      </c>
      <c r="AG45" s="167" t="str">
        <f t="shared" si="1"/>
        <v>no data</v>
      </c>
      <c r="AH45" s="166" t="str">
        <f t="shared" si="10"/>
        <v>no data</v>
      </c>
      <c r="AI45" s="168" t="e">
        <f t="shared" si="2"/>
        <v>#DIV/0!</v>
      </c>
      <c r="AJ45" s="169" t="str">
        <f t="shared" si="11"/>
        <v>no data</v>
      </c>
      <c r="AK45" s="154"/>
      <c r="AL45" s="170"/>
      <c r="AM45" s="170">
        <f t="shared" si="3"/>
        <v>0</v>
      </c>
      <c r="AN45" s="154"/>
      <c r="AO45" s="158"/>
      <c r="AP45" s="171">
        <f t="shared" si="4"/>
        <v>0</v>
      </c>
      <c r="AQ45" s="200" t="str">
        <f t="shared" si="5"/>
        <v>no data</v>
      </c>
      <c r="AR45" s="197">
        <f t="shared" si="6"/>
        <v>0</v>
      </c>
      <c r="AS45" s="13"/>
      <c r="AT45" s="158"/>
      <c r="AU45" s="173"/>
      <c r="AV45" s="173"/>
      <c r="AW45" s="158"/>
      <c r="AX45" s="173"/>
      <c r="AY45" s="158"/>
      <c r="AZ45" s="158"/>
      <c r="BB45" s="174"/>
      <c r="BC45" s="174"/>
      <c r="BD45" s="174"/>
      <c r="BE45" s="174"/>
      <c r="BF45" s="174" t="str">
        <f t="shared" si="7"/>
        <v>no data</v>
      </c>
      <c r="BG45" s="254"/>
      <c r="BH45" s="190"/>
      <c r="BI45" s="154"/>
      <c r="BJ45" s="180"/>
      <c r="BK45" s="255"/>
      <c r="BL45" s="191"/>
      <c r="BM45" s="191"/>
      <c r="BN45" s="191"/>
      <c r="BO45" s="180"/>
      <c r="BP45" s="192"/>
      <c r="BQ45" s="176"/>
      <c r="BR45" s="176"/>
      <c r="BS45" s="49"/>
      <c r="BT45" s="174"/>
      <c r="BU45" s="174"/>
      <c r="BV45" s="51"/>
      <c r="BW45" s="174"/>
      <c r="BX45" s="176"/>
      <c r="BY45" s="176"/>
      <c r="CA45" s="176"/>
      <c r="CB45" s="176"/>
      <c r="CD45" s="176"/>
      <c r="CE45" s="176"/>
      <c r="CF45" s="176"/>
      <c r="CG45" s="176"/>
    </row>
    <row r="46" spans="1:85">
      <c r="A46" s="427"/>
      <c r="B46" s="222">
        <v>43590</v>
      </c>
      <c r="C46" s="156"/>
      <c r="D46" s="195"/>
      <c r="E46" s="170"/>
      <c r="F46" s="158"/>
      <c r="G46" s="158"/>
      <c r="H46" s="159"/>
      <c r="I46" s="159"/>
      <c r="J46" s="159"/>
      <c r="K46" s="159"/>
      <c r="L46" s="186"/>
      <c r="M46" s="186"/>
      <c r="N46" s="186"/>
      <c r="O46" s="186"/>
      <c r="P46" s="186"/>
      <c r="Q46" s="186"/>
      <c r="R46" s="186"/>
      <c r="S46" s="162"/>
      <c r="T46" s="162"/>
      <c r="U46" s="163"/>
      <c r="V46" s="163"/>
      <c r="W46" s="159"/>
      <c r="X46" s="159"/>
      <c r="Y46" s="159"/>
      <c r="Z46" s="159"/>
      <c r="AA46" s="159"/>
      <c r="AB46" s="158"/>
      <c r="AC46" s="164">
        <f t="shared" si="29"/>
        <v>0</v>
      </c>
      <c r="AD46" s="165">
        <f t="shared" si="0"/>
        <v>0</v>
      </c>
      <c r="AE46" s="158"/>
      <c r="AF46" s="166" t="str">
        <f t="shared" si="9"/>
        <v>no data</v>
      </c>
      <c r="AG46" s="167" t="str">
        <f t="shared" si="1"/>
        <v>no data</v>
      </c>
      <c r="AH46" s="166" t="str">
        <f t="shared" si="10"/>
        <v>no data</v>
      </c>
      <c r="AI46" s="168" t="e">
        <f t="shared" si="2"/>
        <v>#DIV/0!</v>
      </c>
      <c r="AJ46" s="169" t="str">
        <f t="shared" si="11"/>
        <v>no data</v>
      </c>
      <c r="AK46" s="154"/>
      <c r="AL46" s="170"/>
      <c r="AM46" s="170">
        <f t="shared" si="3"/>
        <v>0</v>
      </c>
      <c r="AN46" s="154"/>
      <c r="AO46" s="158"/>
      <c r="AP46" s="171">
        <f t="shared" si="4"/>
        <v>0</v>
      </c>
      <c r="AQ46" s="200" t="str">
        <f t="shared" si="5"/>
        <v>no data</v>
      </c>
      <c r="AR46" s="197">
        <f t="shared" si="6"/>
        <v>0</v>
      </c>
      <c r="AS46" s="13"/>
      <c r="AT46" s="158"/>
      <c r="AU46" s="173"/>
      <c r="AV46" s="173"/>
      <c r="AW46" s="158"/>
      <c r="AX46" s="173"/>
      <c r="AY46" s="158"/>
      <c r="AZ46" s="158"/>
      <c r="BB46" s="174"/>
      <c r="BC46" s="174"/>
      <c r="BD46" s="174"/>
      <c r="BE46" s="174"/>
      <c r="BF46" s="174" t="str">
        <f t="shared" si="7"/>
        <v>no data</v>
      </c>
      <c r="BG46" s="254"/>
      <c r="BH46" s="190"/>
      <c r="BI46" s="154"/>
      <c r="BJ46" s="180"/>
      <c r="BK46" s="255"/>
      <c r="BL46" s="191"/>
      <c r="BM46" s="191"/>
      <c r="BN46" s="191"/>
      <c r="BO46" s="180"/>
      <c r="BP46" s="192"/>
      <c r="BQ46" s="176"/>
      <c r="BR46" s="176"/>
      <c r="BS46" s="49"/>
      <c r="BT46" s="174"/>
      <c r="BU46" s="174"/>
      <c r="BV46" s="51"/>
      <c r="BW46" s="174"/>
      <c r="BX46" s="174"/>
      <c r="BY46" s="174"/>
      <c r="CA46" s="174"/>
      <c r="CB46" s="174"/>
      <c r="CD46" s="174"/>
      <c r="CE46" s="174"/>
      <c r="CF46" s="174"/>
      <c r="CG46" s="174"/>
    </row>
    <row r="47" spans="1:85">
      <c r="A47" s="428"/>
      <c r="B47" s="222">
        <v>43591</v>
      </c>
      <c r="C47" s="156"/>
      <c r="D47" s="195"/>
      <c r="E47" s="170"/>
      <c r="F47" s="158"/>
      <c r="G47" s="158"/>
      <c r="H47" s="159"/>
      <c r="I47" s="159"/>
      <c r="J47" s="159"/>
      <c r="K47" s="159"/>
      <c r="L47" s="186"/>
      <c r="M47" s="186"/>
      <c r="N47" s="186"/>
      <c r="O47" s="186"/>
      <c r="P47" s="186"/>
      <c r="Q47" s="186"/>
      <c r="R47" s="186"/>
      <c r="S47" s="162"/>
      <c r="T47" s="162"/>
      <c r="U47" s="163"/>
      <c r="V47" s="163"/>
      <c r="W47" s="159"/>
      <c r="X47" s="159"/>
      <c r="Y47" s="159"/>
      <c r="Z47" s="159"/>
      <c r="AA47" s="159"/>
      <c r="AB47" s="158"/>
      <c r="AC47" s="164">
        <f t="shared" si="29"/>
        <v>0</v>
      </c>
      <c r="AD47" s="165">
        <f t="shared" si="0"/>
        <v>0</v>
      </c>
      <c r="AE47" s="158"/>
      <c r="AF47" s="166" t="str">
        <f t="shared" si="9"/>
        <v>no data</v>
      </c>
      <c r="AG47" s="167" t="str">
        <f t="shared" si="1"/>
        <v>no data</v>
      </c>
      <c r="AH47" s="166" t="str">
        <f t="shared" si="10"/>
        <v>no data</v>
      </c>
      <c r="AI47" s="168" t="e">
        <f t="shared" si="2"/>
        <v>#DIV/0!</v>
      </c>
      <c r="AJ47" s="169" t="str">
        <f t="shared" si="11"/>
        <v>no data</v>
      </c>
      <c r="AK47" s="154"/>
      <c r="AL47" s="170"/>
      <c r="AM47" s="170">
        <f t="shared" si="3"/>
        <v>0</v>
      </c>
      <c r="AN47" s="154"/>
      <c r="AO47" s="158"/>
      <c r="AP47" s="171">
        <f t="shared" si="4"/>
        <v>0</v>
      </c>
      <c r="AQ47" s="200" t="str">
        <f t="shared" si="5"/>
        <v>no data</v>
      </c>
      <c r="AR47" s="197">
        <f t="shared" si="6"/>
        <v>0</v>
      </c>
      <c r="AS47" s="13"/>
      <c r="AT47" s="158"/>
      <c r="AU47" s="173"/>
      <c r="AV47" s="173"/>
      <c r="AW47" s="158"/>
      <c r="AX47" s="173"/>
      <c r="AY47" s="158"/>
      <c r="AZ47" s="158"/>
      <c r="BB47" s="174"/>
      <c r="BC47" s="174"/>
      <c r="BD47" s="174"/>
      <c r="BE47" s="174"/>
      <c r="BF47" s="174" t="str">
        <f t="shared" si="7"/>
        <v>no data</v>
      </c>
      <c r="BG47" s="254">
        <f>BD47/24</f>
        <v>0</v>
      </c>
      <c r="BH47" s="190"/>
      <c r="BI47" s="154"/>
      <c r="BJ47" s="180"/>
      <c r="BK47" s="255"/>
      <c r="BL47" s="191"/>
      <c r="BM47" s="191"/>
      <c r="BN47" s="191"/>
      <c r="BO47" s="180"/>
      <c r="BP47" s="192"/>
      <c r="BQ47" s="176"/>
      <c r="BR47" s="176"/>
      <c r="BS47" s="49"/>
      <c r="BT47" s="174"/>
      <c r="BU47" s="174"/>
      <c r="BV47" s="51"/>
      <c r="BW47" s="174">
        <f>BH47+BI47</f>
        <v>0</v>
      </c>
      <c r="BX47" s="257"/>
      <c r="BY47" s="257"/>
      <c r="CA47" s="257"/>
      <c r="CB47" s="257"/>
      <c r="CD47" s="257"/>
      <c r="CE47" s="257"/>
      <c r="CF47" s="257"/>
      <c r="CG47" s="257"/>
    </row>
    <row r="48" spans="1:85">
      <c r="A48" s="79"/>
      <c r="B48" s="80" t="s">
        <v>83</v>
      </c>
      <c r="C48" s="81">
        <f>AVERAGE(C12:C41)</f>
        <v>83.639999999999972</v>
      </c>
      <c r="D48" s="82">
        <f>AVERAGE(D11:D41)</f>
        <v>0.52629354838709674</v>
      </c>
      <c r="E48" s="81">
        <f>AVERAGE(E11:E41)</f>
        <v>64.826451612903213</v>
      </c>
      <c r="F48" s="81">
        <f>AVERAGE(F12:F41)</f>
        <v>95.88366666666667</v>
      </c>
      <c r="G48" s="81">
        <f>AVERAGE(G12:G41)</f>
        <v>72.041666666666671</v>
      </c>
      <c r="H48" s="81">
        <f>SUM(H11:H41)+(INT(SUM(I11:I41)/60))</f>
        <v>497</v>
      </c>
      <c r="I48" s="81">
        <f>SUM(I11:I41)-(INT(SUM(I11:I41)/60)*60)</f>
        <v>11</v>
      </c>
      <c r="J48" s="81">
        <f>SUM(J11:J41)+(INT(SUM(K11:K41)/60))</f>
        <v>546</v>
      </c>
      <c r="K48" s="81">
        <f t="shared" ref="K48:Q48" si="30">SUM(K11:K41)-(INT(SUM(K11:K41)/60)*60)</f>
        <v>35</v>
      </c>
      <c r="L48" s="81">
        <f>SUM(L12:L41)+(INT(SUM(M12:M41)/60))</f>
        <v>167</v>
      </c>
      <c r="M48" s="81">
        <f>SUM(M11:M41)-(INT(SUM(M11:M41)/60)*60)</f>
        <v>10</v>
      </c>
      <c r="N48" s="81">
        <f>SUM(N11:N41)+(INT(SUM(O11:O41)/60))</f>
        <v>62</v>
      </c>
      <c r="O48" s="81">
        <f t="shared" si="30"/>
        <v>10</v>
      </c>
      <c r="P48" s="81">
        <f>SUM(P12:P41)+(INT(SUM(Q12:Q41)/60))</f>
        <v>218</v>
      </c>
      <c r="Q48" s="81">
        <f t="shared" si="30"/>
        <v>39</v>
      </c>
      <c r="R48" s="83">
        <f>SUM(R12:R41)</f>
        <v>106773</v>
      </c>
      <c r="S48" s="83">
        <f>SUM(S12:S41)</f>
        <v>95042</v>
      </c>
      <c r="T48" s="83">
        <f>SUM(T12:T41)</f>
        <v>81430</v>
      </c>
      <c r="U48" s="266">
        <v>69522.83</v>
      </c>
      <c r="V48" s="266">
        <f>SUM(V12:V41)</f>
        <v>71717</v>
      </c>
      <c r="W48" s="85">
        <f>AVERAGE(W9:W46)</f>
        <v>42.424242424242422</v>
      </c>
      <c r="X48" s="85">
        <f>SUM(X9:X46)</f>
        <v>239</v>
      </c>
      <c r="Y48" s="85">
        <f>AVERAGE(Y9:Y46)</f>
        <v>43.81818181818182</v>
      </c>
      <c r="Z48" s="85">
        <f>SUM(Z9:Z46)</f>
        <v>3725</v>
      </c>
      <c r="AA48" s="85">
        <f>AVERAGE(AA9:AA46)</f>
        <v>60.757575757575758</v>
      </c>
      <c r="AB48" s="85">
        <f>SUM(AB9:AB46)</f>
        <v>462</v>
      </c>
      <c r="AC48" s="86">
        <f>V48-U48+AZ48</f>
        <v>2264.1699999999983</v>
      </c>
      <c r="AD48" s="87">
        <f>(SUM($AD$9:$AD$46))</f>
        <v>-22670</v>
      </c>
      <c r="AE48" s="87">
        <f>AVERAGE(AE9:AE46)</f>
        <v>106.21212121212122</v>
      </c>
      <c r="AF48" s="90">
        <f>AVERAGE(AF9:AF46)</f>
        <v>0.83388358963600573</v>
      </c>
      <c r="AG48" s="90">
        <f>AVERAGE(AG12:AG41)</f>
        <v>148.29583333333329</v>
      </c>
      <c r="AH48" s="88">
        <f>U48/R48</f>
        <v>0.65112743858466093</v>
      </c>
      <c r="AI48" s="88" t="e">
        <f>AVERAGE(AI9:AI46)</f>
        <v>#DIV/0!</v>
      </c>
      <c r="AJ48" s="88">
        <f>AVERAGE(AJ9:AJ46)</f>
        <v>0.85922727777600005</v>
      </c>
      <c r="AK48" s="89">
        <f>SUM(AK12:AK41)</f>
        <v>172.57199999999997</v>
      </c>
      <c r="AL48" s="89">
        <f>AVERAGE(AL12:AL41)</f>
        <v>119.69966666666669</v>
      </c>
      <c r="AM48" s="89">
        <f>SUM(AM12:AM41)</f>
        <v>23560.151709999995</v>
      </c>
      <c r="AN48" s="89">
        <f>SUM(AN12:AN41)</f>
        <v>580.85068838699999</v>
      </c>
      <c r="AO48" s="87">
        <f>AVERAGE(AO12:AO41)</f>
        <v>933.44080393574825</v>
      </c>
      <c r="AP48" s="90">
        <f>SUM(AP12:AP41)</f>
        <v>581192.52145600005</v>
      </c>
      <c r="AQ48" s="91">
        <f>((AM48+AP48))/(U48*1000)*1000000</f>
        <v>8698.6199089709098</v>
      </c>
      <c r="AR48" s="92"/>
      <c r="AS48" s="13"/>
      <c r="AT48" s="93">
        <f>SUM(AT9:AT46)</f>
        <v>236</v>
      </c>
      <c r="AU48" s="93">
        <f t="shared" ref="AU48:BD48" si="31">SUM(AU9:AU46)</f>
        <v>611</v>
      </c>
      <c r="AV48" s="93">
        <f t="shared" si="31"/>
        <v>128</v>
      </c>
      <c r="AW48" s="93">
        <f t="shared" si="31"/>
        <v>490</v>
      </c>
      <c r="AX48" s="93">
        <f t="shared" si="31"/>
        <v>554.79999999999995</v>
      </c>
      <c r="AY48" s="93">
        <f t="shared" si="31"/>
        <v>22949</v>
      </c>
      <c r="AZ48" s="93">
        <f t="shared" si="31"/>
        <v>70</v>
      </c>
      <c r="BB48" s="93">
        <f t="shared" si="31"/>
        <v>21193</v>
      </c>
      <c r="BC48" s="93">
        <f t="shared" si="31"/>
        <v>23569</v>
      </c>
      <c r="BD48" s="93">
        <f t="shared" si="31"/>
        <v>26955</v>
      </c>
      <c r="BE48" s="6">
        <f>(BC48-BB48)</f>
        <v>2376</v>
      </c>
      <c r="BF48" s="95">
        <f t="shared" si="7"/>
        <v>8698.6199089709098</v>
      </c>
      <c r="BG48" s="95">
        <f>SUM(BG12:BG47)</f>
        <v>1123.1250000000005</v>
      </c>
      <c r="BH48" s="95">
        <f t="shared" ref="BH48:BM48" si="32">SUM(BH9:BH46)</f>
        <v>27.335999999999999</v>
      </c>
      <c r="BI48" s="95">
        <f t="shared" si="32"/>
        <v>22.351099999999995</v>
      </c>
      <c r="BJ48" s="95">
        <f t="shared" si="32"/>
        <v>0</v>
      </c>
      <c r="BK48" s="95">
        <f t="shared" si="32"/>
        <v>544.32999999999993</v>
      </c>
      <c r="BL48" s="95">
        <f t="shared" si="32"/>
        <v>476.14100000000008</v>
      </c>
      <c r="BM48" s="95">
        <f t="shared" si="32"/>
        <v>473.93000000000006</v>
      </c>
      <c r="BN48" s="96">
        <f>AVERAGE(BN9:BN46)</f>
        <v>992.10272727272718</v>
      </c>
      <c r="BO48" s="96">
        <f t="shared" ref="BO48:BU48" si="33">AVERAGE(BO9:BO46)</f>
        <v>50.070606060606039</v>
      </c>
      <c r="BP48" s="96">
        <f t="shared" si="33"/>
        <v>0.73654242424242411</v>
      </c>
      <c r="BQ48" s="96">
        <f t="shared" si="33"/>
        <v>68.667575757575776</v>
      </c>
      <c r="BR48" s="96">
        <f t="shared" si="33"/>
        <v>68.374242424242425</v>
      </c>
      <c r="BS48" s="49"/>
      <c r="BT48" s="96">
        <f t="shared" si="33"/>
        <v>8991.9696969696961</v>
      </c>
      <c r="BU48" s="96">
        <f t="shared" si="33"/>
        <v>8684.2121212121219</v>
      </c>
      <c r="BV48" s="6"/>
      <c r="BW48" s="97">
        <f>(SUM(BW9:BW46))</f>
        <v>10.401000000000002</v>
      </c>
      <c r="BX48" s="97">
        <f>(SUM(BX9:BX46))</f>
        <v>276.98333333333329</v>
      </c>
      <c r="BY48" s="97">
        <f>(SUM(BY9:BY46))</f>
        <v>275.52999999999997</v>
      </c>
      <c r="CA48" s="97">
        <f>(SUM(CA9:CA46))</f>
        <v>0</v>
      </c>
      <c r="CB48" s="97">
        <f>(SUM(CB9:CB46))</f>
        <v>74.16</v>
      </c>
      <c r="CD48" s="97"/>
      <c r="CE48" s="97"/>
      <c r="CF48" s="97"/>
      <c r="CG48" s="97"/>
    </row>
    <row r="49" spans="1:74" ht="14.95" thickBot="1">
      <c r="A49" s="98"/>
      <c r="B49" s="99" t="s">
        <v>84</v>
      </c>
      <c r="C49" s="100" t="s">
        <v>85</v>
      </c>
      <c r="D49" s="101" t="s">
        <v>86</v>
      </c>
      <c r="E49" s="101"/>
      <c r="F49" s="102" t="s">
        <v>87</v>
      </c>
      <c r="G49" s="102" t="s">
        <v>88</v>
      </c>
      <c r="H49" s="102" t="s">
        <v>75</v>
      </c>
      <c r="I49" s="102" t="s">
        <v>76</v>
      </c>
      <c r="J49" s="102" t="s">
        <v>75</v>
      </c>
      <c r="K49" s="102" t="s">
        <v>76</v>
      </c>
      <c r="L49" s="102" t="s">
        <v>75</v>
      </c>
      <c r="M49" s="102" t="s">
        <v>76</v>
      </c>
      <c r="N49" s="102" t="s">
        <v>75</v>
      </c>
      <c r="O49" s="102" t="s">
        <v>76</v>
      </c>
      <c r="P49" s="103" t="s">
        <v>89</v>
      </c>
      <c r="Q49" s="103" t="s">
        <v>90</v>
      </c>
      <c r="R49" s="103" t="s">
        <v>91</v>
      </c>
      <c r="S49" s="103" t="s">
        <v>91</v>
      </c>
      <c r="T49" s="103" t="s">
        <v>91</v>
      </c>
      <c r="U49" s="103" t="s">
        <v>91</v>
      </c>
      <c r="V49" s="103" t="s">
        <v>91</v>
      </c>
      <c r="W49" s="103" t="s">
        <v>92</v>
      </c>
      <c r="X49" s="103" t="s">
        <v>93</v>
      </c>
      <c r="Y49" s="103" t="s">
        <v>94</v>
      </c>
      <c r="Z49" s="103" t="s">
        <v>93</v>
      </c>
      <c r="AA49" s="103" t="s">
        <v>94</v>
      </c>
      <c r="AB49" s="103" t="s">
        <v>93</v>
      </c>
      <c r="AC49" s="103" t="s">
        <v>95</v>
      </c>
      <c r="AD49" s="103" t="s">
        <v>96</v>
      </c>
      <c r="AE49" s="103" t="s">
        <v>97</v>
      </c>
      <c r="AF49" s="103" t="s">
        <v>98</v>
      </c>
      <c r="AG49" s="103" t="s">
        <v>99</v>
      </c>
      <c r="AH49" s="103" t="s">
        <v>99</v>
      </c>
      <c r="AI49" s="103"/>
      <c r="AJ49" s="103" t="s">
        <v>99</v>
      </c>
      <c r="AK49" s="103" t="s">
        <v>100</v>
      </c>
      <c r="AL49" s="103" t="s">
        <v>99</v>
      </c>
      <c r="AM49" s="103"/>
      <c r="AN49" s="103" t="s">
        <v>100</v>
      </c>
      <c r="AO49" s="103" t="s">
        <v>99</v>
      </c>
      <c r="AP49" s="104"/>
      <c r="AQ49" s="105" t="s">
        <v>99</v>
      </c>
      <c r="AR49" s="106"/>
      <c r="AS49" s="107"/>
      <c r="AZ49" s="108" t="s">
        <v>100</v>
      </c>
      <c r="BF49" s="109" t="str">
        <f t="shared" si="7"/>
        <v>Avg.</v>
      </c>
      <c r="BT49" s="5"/>
      <c r="BU49" s="5"/>
      <c r="BV49" s="6"/>
    </row>
    <row r="50" spans="1:74" ht="14.95" thickBot="1"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1"/>
      <c r="AQ50" s="112"/>
      <c r="AR50" s="112"/>
      <c r="BA50" s="113"/>
      <c r="BB50" s="114"/>
      <c r="BC50" s="114"/>
      <c r="BD50" s="114"/>
      <c r="BE50" s="6"/>
      <c r="BT50" s="5"/>
      <c r="BU50" s="5"/>
      <c r="BV50" s="6"/>
    </row>
    <row r="51" spans="1:74" ht="61.5" customHeight="1" thickBot="1">
      <c r="B51" s="115" t="s">
        <v>101</v>
      </c>
      <c r="C51" s="116" t="s">
        <v>102</v>
      </c>
      <c r="D51" s="116" t="s">
        <v>103</v>
      </c>
      <c r="E51" s="116" t="s">
        <v>129</v>
      </c>
      <c r="F51" s="418" t="s">
        <v>104</v>
      </c>
      <c r="G51" s="419"/>
      <c r="H51" s="418" t="s">
        <v>105</v>
      </c>
      <c r="I51" s="419"/>
      <c r="J51" s="418" t="s">
        <v>106</v>
      </c>
      <c r="K51" s="419"/>
      <c r="L51" s="418" t="s">
        <v>107</v>
      </c>
      <c r="M51" s="419"/>
      <c r="N51" s="418" t="s">
        <v>108</v>
      </c>
      <c r="O51" s="419"/>
      <c r="P51" s="418" t="s">
        <v>109</v>
      </c>
      <c r="Q51" s="419"/>
      <c r="R51" s="117" t="s">
        <v>110</v>
      </c>
      <c r="S51" s="118" t="s">
        <v>111</v>
      </c>
      <c r="T51" s="119" t="s">
        <v>112</v>
      </c>
      <c r="U51" s="116" t="s">
        <v>11</v>
      </c>
      <c r="V51" s="119" t="s">
        <v>12</v>
      </c>
      <c r="W51" s="116" t="s">
        <v>113</v>
      </c>
      <c r="X51" s="116" t="s">
        <v>14</v>
      </c>
      <c r="Y51" s="116" t="s">
        <v>114</v>
      </c>
      <c r="Z51" s="116" t="s">
        <v>16</v>
      </c>
      <c r="AA51" s="116" t="s">
        <v>18</v>
      </c>
      <c r="AB51" s="116" t="s">
        <v>17</v>
      </c>
      <c r="AC51" s="118" t="s">
        <v>19</v>
      </c>
      <c r="AD51" s="120" t="s">
        <v>20</v>
      </c>
      <c r="AE51" s="121" t="s">
        <v>21</v>
      </c>
      <c r="AF51" s="121" t="s">
        <v>22</v>
      </c>
      <c r="AG51" s="121" t="s">
        <v>115</v>
      </c>
      <c r="AH51" s="122" t="s">
        <v>116</v>
      </c>
      <c r="AI51" s="122" t="s">
        <v>25</v>
      </c>
      <c r="AJ51" s="123" t="s">
        <v>26</v>
      </c>
      <c r="AK51" s="119" t="s">
        <v>117</v>
      </c>
      <c r="AL51" s="124" t="s">
        <v>28</v>
      </c>
      <c r="AM51" s="124" t="s">
        <v>29</v>
      </c>
      <c r="AN51" s="119" t="s">
        <v>118</v>
      </c>
      <c r="AO51" s="124" t="s">
        <v>119</v>
      </c>
      <c r="AP51" s="124" t="s">
        <v>32</v>
      </c>
      <c r="AQ51" s="123" t="s">
        <v>120</v>
      </c>
      <c r="AR51" s="125"/>
      <c r="AS51" s="125"/>
      <c r="BA51" s="113"/>
      <c r="BB51" s="114"/>
      <c r="BC51" s="114"/>
      <c r="BD51" s="114"/>
      <c r="BE51" s="126">
        <f>AVERAGE(BE28:BE31)</f>
        <v>271.25</v>
      </c>
      <c r="BT51" s="5"/>
      <c r="BU51" s="5"/>
      <c r="BV51" s="6"/>
    </row>
    <row r="52" spans="1:74">
      <c r="B52" s="127" t="s">
        <v>140</v>
      </c>
      <c r="C52" s="128">
        <f>IF(C6=0,"no data",AVERAGE(C6:C12))</f>
        <v>79.328571428571436</v>
      </c>
      <c r="D52" s="129">
        <f>IF(D6=0,"no data",AVERAGE(D6:D12))</f>
        <v>0.53042857142857147</v>
      </c>
      <c r="E52" s="128">
        <f>IF(E6=0,"no data",AVERAGE(E6:E12))</f>
        <v>62.371428571428567</v>
      </c>
      <c r="F52" s="128">
        <f>IF(F6=0,"no data",AVERAGE(F6:F12))</f>
        <v>94</v>
      </c>
      <c r="G52" s="128">
        <f>IF(G6=0,"no data",AVERAGE(G6:G12))</f>
        <v>66.285714285714292</v>
      </c>
      <c r="H52" s="128">
        <f>SUM(H6:H12)+INT(SUM(I6:I12)/60)</f>
        <v>0</v>
      </c>
      <c r="I52" s="128">
        <f>SUM(I6:I12)-INT(SUM(I6:I12)/60)*60</f>
        <v>0</v>
      </c>
      <c r="J52" s="128">
        <f>SUM(J6:J12)+INT(SUM(K6:K12)/60)</f>
        <v>0</v>
      </c>
      <c r="K52" s="128">
        <f>SUM(K6:K12)-INT(SUM(K6:K12)/60)*60</f>
        <v>0</v>
      </c>
      <c r="L52" s="128">
        <f>SUM(L6:L12)+INT(SUM(M6:M12)/60)</f>
        <v>0</v>
      </c>
      <c r="M52" s="128">
        <f>SUM(M6:M12)-INT(SUM(M6:M12)/60)*60</f>
        <v>0</v>
      </c>
      <c r="N52" s="128">
        <f>SUM(N6:N12)+INT(SUM(O6:O12)/60)</f>
        <v>0</v>
      </c>
      <c r="O52" s="128">
        <f>SUM(O6:O12)-INT(SUM(O6:O12)/60)*60</f>
        <v>0</v>
      </c>
      <c r="P52" s="128">
        <f>SUM(P6:P12)+INT(SUM(Q6:Q12)/60)</f>
        <v>0</v>
      </c>
      <c r="Q52" s="128">
        <f>SUM(Q6:Q12)-INT(SUM(Q6:Q12)/60)*60</f>
        <v>0</v>
      </c>
      <c r="R52" s="130">
        <f t="shared" ref="R52:W52" si="34">IF(R6=0,"no data", AVERAGE(R6:R12))</f>
        <v>3602.1428571428573</v>
      </c>
      <c r="S52" s="130" t="str">
        <f t="shared" si="34"/>
        <v>no data</v>
      </c>
      <c r="T52" s="130" t="str">
        <f t="shared" si="34"/>
        <v>no data</v>
      </c>
      <c r="U52" s="130" t="str">
        <f t="shared" si="34"/>
        <v>no data</v>
      </c>
      <c r="V52" s="130" t="str">
        <f t="shared" si="34"/>
        <v>no data</v>
      </c>
      <c r="W52" s="131">
        <f t="shared" si="34"/>
        <v>43</v>
      </c>
      <c r="X52" s="132">
        <f>IF(AND(X6=0,X7=0,X8=0,X9=0,X10=0,X11= 0,X12=0),"No outage",SUM(X6:X12))</f>
        <v>2880</v>
      </c>
      <c r="Y52" s="132">
        <f>IF(Y6=0,"no data", AVERAGE(Y6:Y12))</f>
        <v>47</v>
      </c>
      <c r="Z52" s="132">
        <f>IF(AND(Z6=0,Z7=0,Z8=0,Z9=0,Z10=0,Z11= 0,Z12=0),"No outage",SUM(Z6:Z12))</f>
        <v>2880</v>
      </c>
      <c r="AA52" s="132">
        <f>IF(AND(AA6=0,AA7=0,AA8=0,AA9=0,AA10=0, AA11=0,AA12=0),"No outage",SUM(AA6:AA12))</f>
        <v>420</v>
      </c>
      <c r="AB52" s="132">
        <f>IF(Z6=0,"no data", AVERAGE(AB6:AB12))</f>
        <v>411.42857142857144</v>
      </c>
      <c r="AC52" s="128">
        <f>IF(Z6=0,"no data", SUM(AC6:AC12))</f>
        <v>36</v>
      </c>
      <c r="AD52" s="128" t="str">
        <f>IF(AD6=0,"no data", SUM(AD6:AD12))</f>
        <v>no data</v>
      </c>
      <c r="AE52" s="131" t="str">
        <f t="shared" ref="AE52:AJ52" si="35">IF(AE6=0,"no data", AVERAGE(AE6:AE12))</f>
        <v>no data</v>
      </c>
      <c r="AF52" s="133" t="str">
        <f t="shared" si="35"/>
        <v>no data</v>
      </c>
      <c r="AG52" s="132">
        <f t="shared" si="35"/>
        <v>150.08928571428572</v>
      </c>
      <c r="AH52" s="133" t="str">
        <f>IF(AH6=0,"no data", AVERAGE(AH6:AH12))</f>
        <v>no data</v>
      </c>
      <c r="AI52" s="133" t="str">
        <f t="shared" si="35"/>
        <v>no data</v>
      </c>
      <c r="AJ52" s="133" t="str">
        <f t="shared" si="35"/>
        <v>no data</v>
      </c>
      <c r="AK52" s="132" t="str">
        <f>IF(AK6=0,"no data", SUM(AK6:AK12))</f>
        <v>no data</v>
      </c>
      <c r="AL52" s="132" t="str">
        <f>IF(AL6=0,"no data", AVERAGE(AL6:AL12))</f>
        <v>no data</v>
      </c>
      <c r="AM52" s="132" t="e">
        <f t="shared" ref="AM52:AM57" si="36">AK52*AL52</f>
        <v>#VALUE!</v>
      </c>
      <c r="AN52" s="132" t="str">
        <f>IF(AN6=0,"no data", SUM(AN6:AN12))</f>
        <v>no data</v>
      </c>
      <c r="AO52" s="132" t="str">
        <f>IF(AO6=0,"no data", AVERAGE(AO6:AO12))</f>
        <v>no data</v>
      </c>
      <c r="AP52" s="132" t="e">
        <f t="shared" ref="AP52:AP57" si="37">AN52*AO52</f>
        <v>#VALUE!</v>
      </c>
      <c r="AQ52" s="134" t="e">
        <f>IF(AQ6=0,"no data", AVERAGE(AQ6:AQ12))</f>
        <v>#DIV/0!</v>
      </c>
      <c r="AR52" s="135"/>
      <c r="AS52" s="136"/>
      <c r="BA52" s="113"/>
      <c r="BB52" s="114"/>
      <c r="BC52" s="114"/>
      <c r="BD52" s="114"/>
      <c r="BT52" s="5"/>
      <c r="BU52" s="5"/>
      <c r="BV52" s="6"/>
    </row>
    <row r="53" spans="1:74">
      <c r="B53" s="127" t="s">
        <v>146</v>
      </c>
      <c r="C53" s="137">
        <f>IF(C13=0,"no data", AVERAGE(C13:C19))</f>
        <v>84.23571428571428</v>
      </c>
      <c r="D53" s="138">
        <f>IF(D13=0,"no data", AVERAGE(D13:D19))</f>
        <v>0.52390000000000003</v>
      </c>
      <c r="E53" s="128">
        <v>0</v>
      </c>
      <c r="F53" s="137">
        <f>IF(F13=0,"no data", AVERAGE(F13:F19))</f>
        <v>97.571428571428569</v>
      </c>
      <c r="G53" s="137">
        <f>IF(G13=0,"no data", AVERAGE(G13:G19))</f>
        <v>71.571428571428569</v>
      </c>
      <c r="H53" s="137">
        <f>SUM(H13:H19)+INT(SUM(I13:I19)/60)</f>
        <v>144</v>
      </c>
      <c r="I53" s="137">
        <f>SUM(I13:I19)-INT(SUM(J13:J19)/60)</f>
        <v>-1</v>
      </c>
      <c r="J53" s="137">
        <f>SUM(J13:J19)+INT(SUM(K13:K19)/60)</f>
        <v>86</v>
      </c>
      <c r="K53" s="137">
        <f>SUM(K13:K19)-INT(SUM(L13:L19)/60)*60</f>
        <v>8</v>
      </c>
      <c r="L53" s="137">
        <f>SUM(L13:L19)+INT(SUM(M13:M19)/60)</f>
        <v>0</v>
      </c>
      <c r="M53" s="137">
        <f>SUM(M13:M19)-INT(SUM(N13:N19)/60)*60</f>
        <v>0</v>
      </c>
      <c r="N53" s="137">
        <f>SUM(N13:N19)+INT(SUM(O13:O19)/60)</f>
        <v>0</v>
      </c>
      <c r="O53" s="137">
        <f>SUM(O13:O19)-INT(SUM(P13:P19)/60)*60</f>
        <v>-60</v>
      </c>
      <c r="P53" s="137">
        <f>SUM(P13:P19)+INT(SUM(Q13:Q19)/60)</f>
        <v>85</v>
      </c>
      <c r="Q53" s="137">
        <f>SUM(Q7:Q13)-INT(SUM(Q13:Q19)/60)*60</f>
        <v>0</v>
      </c>
      <c r="R53" s="139">
        <f>IF(R13=0,"no data", AVERAGE(R13:R19))</f>
        <v>3551.4285714285716</v>
      </c>
      <c r="S53" s="139">
        <f>IF(S13=0,"no data", AVERAGE(S13:S19))</f>
        <v>2748.7142857142858</v>
      </c>
      <c r="T53" s="139">
        <f>IF(T13=0,"no data", AVERAGE(T13:T19))</f>
        <v>3389.7142857142858</v>
      </c>
      <c r="U53" s="139">
        <f>IF(U13=0,"no data", SUM(U13:U19))</f>
        <v>16283</v>
      </c>
      <c r="V53" s="139">
        <f>IF(V13=0,"no data", SUM(V13:V19))</f>
        <v>16853</v>
      </c>
      <c r="W53" s="139">
        <f>IF(W13=0,"no data", AVERAGE(W13:W19))</f>
        <v>42.428571428571431</v>
      </c>
      <c r="X53" s="140">
        <f>IF(AND(X13=0,X14=0,X15=0,X16=0,X17=0,X18=0,X19=0),"No outage",SUM(X13:X19))</f>
        <v>239</v>
      </c>
      <c r="Y53" s="140">
        <f>IF(AND(Y13=0,Y14=0,Y15=0,Y16=0,Y17=0,Y18=0,Y19=0),"No outage",SUM(Y13:Y19))</f>
        <v>310</v>
      </c>
      <c r="Z53" s="139">
        <f>IF(Z13=0,"no data", AVERAGE(Z13:Z19))</f>
        <v>532.14285714285711</v>
      </c>
      <c r="AA53" s="140">
        <f>IF(AND(AA13=0,AA14=0,AA15=0,AA16=0,AA17=0,AA18=0,AA19=0),"No outage",SUM(AA13:AA19))</f>
        <v>428</v>
      </c>
      <c r="AB53" s="139">
        <f>IF(AB13=0,"no data", AVERAGE(AB13:AB19))</f>
        <v>66</v>
      </c>
      <c r="AC53" s="139">
        <f>IF(AC13=0,"no data", SUM(AC13:AC19))</f>
        <v>570</v>
      </c>
      <c r="AD53" s="139">
        <f>IF(AD13=0,"no data", SUM(AD13:AD19))</f>
        <v>-7445</v>
      </c>
      <c r="AE53" s="139">
        <f t="shared" ref="AE53:AJ53" si="38">IF(AE13=0,"no data", AVERAGE(AE13:AE19))</f>
        <v>111.14285714285714</v>
      </c>
      <c r="AF53" s="141">
        <f t="shared" si="38"/>
        <v>0.81976334636231829</v>
      </c>
      <c r="AG53" s="139">
        <f t="shared" si="38"/>
        <v>147.97619047619051</v>
      </c>
      <c r="AH53" s="141">
        <f t="shared" si="38"/>
        <v>0.65628969165650142</v>
      </c>
      <c r="AI53" s="141">
        <f t="shared" si="38"/>
        <v>0.86027266922094514</v>
      </c>
      <c r="AJ53" s="141">
        <f t="shared" si="38"/>
        <v>0.77948096606458683</v>
      </c>
      <c r="AK53" s="142">
        <f>IF(AK13=0,"no data",SUM(AK13:AK19))</f>
        <v>20.530999999999999</v>
      </c>
      <c r="AL53" s="143">
        <f>IF(AL13=0,"no data", AVERAGE(AL13:AL19))</f>
        <v>101.24000000000001</v>
      </c>
      <c r="AM53" s="140">
        <f t="shared" si="36"/>
        <v>2078.5584400000002</v>
      </c>
      <c r="AN53" s="140">
        <f>IF(AN13=0,"no data", SUM(AN13:AN19))</f>
        <v>140.77199999999999</v>
      </c>
      <c r="AO53" s="142">
        <f>IF(AO13=0,"no data",AVERAGE(AO13:AO19))</f>
        <v>1005.6689460604767</v>
      </c>
      <c r="AP53" s="140">
        <f t="shared" si="37"/>
        <v>141570.02887482542</v>
      </c>
      <c r="AQ53" s="144">
        <f>IF(AQ13=0,"no data", AVERAGE(AQ13:AQ19))</f>
        <v>10053.273606999663</v>
      </c>
      <c r="AR53" s="135"/>
      <c r="AS53" s="136"/>
      <c r="AX53">
        <f>3413/12465</f>
        <v>0.27380665864420378</v>
      </c>
      <c r="BA53" s="113"/>
      <c r="BC53" s="114"/>
      <c r="BT53" s="5"/>
      <c r="BU53" s="5"/>
      <c r="BV53" s="6"/>
    </row>
    <row r="54" spans="1:74">
      <c r="A54" s="145"/>
      <c r="B54" s="127" t="s">
        <v>147</v>
      </c>
      <c r="C54" s="140">
        <f>IF(C20=0,"no data", AVERAGE(C20:C26))</f>
        <v>82.017142857142858</v>
      </c>
      <c r="D54" s="138">
        <f>IF(D20=0,"no data", AVERAGE(D20:D26))</f>
        <v>0.5706</v>
      </c>
      <c r="E54" s="128">
        <f>IF(E20=0,"no data",AVERAGE(E20:E26))</f>
        <v>66.895714285714277</v>
      </c>
      <c r="F54" s="140">
        <f>IF(F20=0,"no data", AVERAGE(F20:F26))</f>
        <v>94.185714285714283</v>
      </c>
      <c r="G54" s="140">
        <f>IF(G20=0,"no data", AVERAGE(G20:G26))</f>
        <v>71.128571428571419</v>
      </c>
      <c r="H54" s="137">
        <f>SUM(H20:H26)+INT(SUM(I20:I26)/60)</f>
        <v>158</v>
      </c>
      <c r="I54" s="137">
        <f>SUM(I20:I26)-INT(SUM(I26:I26)/60)*60</f>
        <v>52</v>
      </c>
      <c r="J54" s="137">
        <f>SUM(J20:J26)+INT(SUM(K20:K26)/60)</f>
        <v>168</v>
      </c>
      <c r="K54" s="137">
        <f>SUM(K20:K26)-INT(SUM(K20:K26)/60)*60</f>
        <v>0</v>
      </c>
      <c r="L54" s="137">
        <f>SUM(L20:L26)+INT(SUM(M20:M26)/60)</f>
        <v>8</v>
      </c>
      <c r="M54" s="137">
        <f>SUM(M20:M26)-INT(SUM(M20:M26)/60)*60</f>
        <v>4</v>
      </c>
      <c r="N54" s="137">
        <f>SUM(N20:N26)+INT(SUM(O20:O26)/60)</f>
        <v>0</v>
      </c>
      <c r="O54" s="137">
        <f>SUM(O20:O26)-INT(SUM(O20:O26)/60)*60</f>
        <v>0</v>
      </c>
      <c r="P54" s="137">
        <f>SUM(P20:P26)+INT(SUM(Q20:Q26)/60)</f>
        <v>122</v>
      </c>
      <c r="Q54" s="137">
        <f>SUM(Q20:Q26)-INT(SUM(Q20:Q26)/60)*60</f>
        <v>14</v>
      </c>
      <c r="R54" s="139">
        <f>IF(R20=0,"no data", AVERAGE(R20:R26))</f>
        <v>3576.7142857142858</v>
      </c>
      <c r="S54" s="139">
        <f>IF(S20=0,"no data", AVERAGE(S20:S26))</f>
        <v>3394</v>
      </c>
      <c r="T54" s="139">
        <f>IF(T20=0,"no data", AVERAGE(T20:T26))</f>
        <v>3289.2857142857142</v>
      </c>
      <c r="U54" s="146">
        <f>IF(U20=0,"no data", SUM(U20:U26))</f>
        <v>22608</v>
      </c>
      <c r="V54" s="146">
        <f>IF(V20=0,"no data", SUM(V20:V26))</f>
        <v>23265</v>
      </c>
      <c r="W54" s="146">
        <f>IF(W20=0,"no data", AVERAGE(W20:W26))</f>
        <v>42.142857142857146</v>
      </c>
      <c r="X54" s="140" t="str">
        <f>IF(AND(X20=0,X21=0,X22=0,X23=0,X24=0,X25=0,X26=0),"No outage",SUM(X20:X26))</f>
        <v>No outage</v>
      </c>
      <c r="Y54" s="140">
        <f>IF(AND(Y20=0,Y21=0,Y22=0,Y23=0,Y24=0,Y25=0,Y26=0),"No outage",SUM(Y20:Y26))</f>
        <v>300</v>
      </c>
      <c r="Z54" s="146" t="str">
        <f>IF(Z20=0,"no data", AVERAGE(Z20:Z26))</f>
        <v>no data</v>
      </c>
      <c r="AA54" s="140">
        <f>IF(AND(AA20=0,AA21=0,AA22=0,AA23=0,AA24=0,AA25=0,AA26=0),"No outage",SUM(AA20:AA26))</f>
        <v>432</v>
      </c>
      <c r="AB54" s="140" t="str">
        <f>IF(AB20=0,"no data", AVERAGE(AB20:AB26))</f>
        <v>no data</v>
      </c>
      <c r="AC54" s="140">
        <f>IF(AC20=0,"no data", SUM(AC20:AC26))</f>
        <v>657</v>
      </c>
      <c r="AD54" s="146">
        <f>IF(AD20=0,"no data", SUM(AD20:AD26))</f>
        <v>-417</v>
      </c>
      <c r="AE54" s="140">
        <f t="shared" ref="AE54:AJ54" si="39">IF(AE20=0,"no data", AVERAGE(AE20:AE26))</f>
        <v>146.28571428571428</v>
      </c>
      <c r="AF54" s="141">
        <f t="shared" si="39"/>
        <v>0.94705298552591</v>
      </c>
      <c r="AG54" s="140">
        <f t="shared" si="39"/>
        <v>149.0297619047619</v>
      </c>
      <c r="AH54" s="141">
        <f t="shared" si="39"/>
        <v>0.90316202256762657</v>
      </c>
      <c r="AI54" s="141">
        <f t="shared" si="39"/>
        <v>1</v>
      </c>
      <c r="AJ54" s="141">
        <f t="shared" si="39"/>
        <v>0.94967591254883243</v>
      </c>
      <c r="AK54" s="140">
        <f>IF(AK20=0,"no data", SUM(AK20:AK26))</f>
        <v>54.835999999999999</v>
      </c>
      <c r="AL54" s="140">
        <f>IF(AL20=0,"no data", AVERAGE(AL20:AL26))</f>
        <v>137.70428571428573</v>
      </c>
      <c r="AM54" s="140">
        <f t="shared" si="36"/>
        <v>7551.1522114285717</v>
      </c>
      <c r="AN54" s="140">
        <f>IF(AN20=0,"no data", SUM(AN20:AN25))</f>
        <v>165.37149999999997</v>
      </c>
      <c r="AO54" s="140">
        <f>IF(AO20=0,"no data", AVERAGE(AO20:AO25))</f>
        <v>999.51429718227484</v>
      </c>
      <c r="AP54" s="140">
        <f t="shared" si="37"/>
        <v>165291.17859647854</v>
      </c>
      <c r="AQ54" s="144">
        <f>IF(AQ20=0,"no data", AVERAGE(AQ20:AQ26))</f>
        <v>8716.2089108965938</v>
      </c>
      <c r="AR54" s="135"/>
      <c r="AS54" s="136"/>
      <c r="AT54" s="145"/>
      <c r="AU54" s="145"/>
      <c r="AV54" s="145"/>
      <c r="AW54" s="145"/>
      <c r="AX54" s="145">
        <f>3413/12796</f>
        <v>0.26672397624257582</v>
      </c>
      <c r="AY54" s="145"/>
      <c r="AZ54" s="145"/>
      <c r="BA54" s="113"/>
      <c r="BB54" s="145"/>
      <c r="BC54" s="114"/>
      <c r="BD54" s="145"/>
      <c r="BE54" s="145"/>
      <c r="BF54" s="145"/>
      <c r="BG54" s="145"/>
      <c r="BT54" s="5"/>
      <c r="BU54" s="5"/>
      <c r="BV54" s="6"/>
    </row>
    <row r="55" spans="1:74">
      <c r="B55" s="127" t="s">
        <v>148</v>
      </c>
      <c r="C55" s="140">
        <f>IF(C21=0,"no data", AVERAGE(C27:C33))</f>
        <v>79.618571428571428</v>
      </c>
      <c r="D55" s="138">
        <f>IF(D21=0,"no data", AVERAGE(D27:D33))</f>
        <v>0.58561428571428575</v>
      </c>
      <c r="E55" s="128">
        <f>IF(E20=0,"no data",AVERAGE(E20:E26))</f>
        <v>66.895714285714277</v>
      </c>
      <c r="F55" s="140">
        <f>IF(F21=0,"no data", AVERAGE(F27:F33))</f>
        <v>91.172857142857154</v>
      </c>
      <c r="G55" s="140">
        <f>IF(G21=0,"no data", AVERAGE(G27:G33))</f>
        <v>68.907142857142858</v>
      </c>
      <c r="H55" s="137">
        <f>SUM(H27:H33)+INT(SUM(I27:I33)/60)</f>
        <v>54</v>
      </c>
      <c r="I55" s="137">
        <f>SUM(I27:I33)-INT(SUM(I27:I33)/60)*60</f>
        <v>17</v>
      </c>
      <c r="J55" s="137">
        <f>SUM(J27:J33)+INT(SUM(K27:K33)/60)</f>
        <v>103</v>
      </c>
      <c r="K55" s="137">
        <f>SUM(K27:K33)-INT(SUM(K27:K33)/60)*60</f>
        <v>24</v>
      </c>
      <c r="L55" s="137">
        <f>SUM(L27:L33)+INT(SUM(M27:M33)/60)</f>
        <v>109</v>
      </c>
      <c r="M55" s="137">
        <f>SUM(M27:M33)-INT(SUM(M27:M33)/60)*60</f>
        <v>58</v>
      </c>
      <c r="N55" s="137">
        <f>SUM(N27:N33)+INT(SUM(O27:O33)/60)</f>
        <v>59</v>
      </c>
      <c r="O55" s="137">
        <f>SUM(O27:O33)-INT(SUM(O27:O33)/60)*60</f>
        <v>28</v>
      </c>
      <c r="P55" s="137">
        <f>SUM(P27:P33)+INT(SUM(Q27:Q33)/60)</f>
        <v>10</v>
      </c>
      <c r="Q55" s="137">
        <f>SUM(Q27:Q33)-INT(SUM(Q27:Q33)/60)*60</f>
        <v>40</v>
      </c>
      <c r="R55" s="139">
        <f t="shared" ref="R55:T56" si="40">IF(R27=0,"no data", AVERAGE(R27:R33))</f>
        <v>3595.4285714285716</v>
      </c>
      <c r="S55" s="139">
        <f t="shared" si="40"/>
        <v>3353.7142857142858</v>
      </c>
      <c r="T55" s="139">
        <f t="shared" si="40"/>
        <v>1493.2857142857142</v>
      </c>
      <c r="U55" s="139">
        <f>IF(U27=0,"no data", SUM(U27:U33))</f>
        <v>10311</v>
      </c>
      <c r="V55" s="139">
        <f>IF(V27=0,"no data", SUM(V27:V33))</f>
        <v>10651</v>
      </c>
      <c r="W55" s="146">
        <f>IF(W27=0,"no data", AVERAGE(W27:W33))</f>
        <v>42.857142857142854</v>
      </c>
      <c r="X55" s="140" t="str">
        <f>IF(AND(X27=0,X28=0,X29=0,X30=0,X31=0,X32=0,X33=0),"No outage",SUM(X27:X33))</f>
        <v>No outage</v>
      </c>
      <c r="Y55" s="140">
        <f>IF(AND(Y27=0,Y28=0,Y29=0,Y30=0,Y31=0,Y32=0,Y33=0),"No outage",SUM(Y27:Y33))</f>
        <v>305</v>
      </c>
      <c r="Z55" s="146" t="str">
        <f>IF(Z27=0,"no data", AVERAGE(Z27:Z33))</f>
        <v>no data</v>
      </c>
      <c r="AA55" s="140">
        <f>IF(AND(AA27=0,AA28=0,AA29=0,AA30=0,AA31=0,AA32=0,AA33=0),"No outage",SUM(AA27:AA33))</f>
        <v>425</v>
      </c>
      <c r="AB55" s="140" t="str">
        <f>IF(AB27=0,"no data", AVERAGE(AB27:AB33))</f>
        <v>no data</v>
      </c>
      <c r="AC55" s="139">
        <f>IF(AC27=0,"no data", SUM(AC27:AC33))</f>
        <v>378</v>
      </c>
      <c r="AD55" s="139" t="str">
        <f>IF(AD27=0,"no data", SUM(AD27:AD33))</f>
        <v>no data</v>
      </c>
      <c r="AE55" s="146">
        <f t="shared" ref="AE55:AJ56" si="41">IF(AE27=0,"no data", AVERAGE(AE27:AE33))</f>
        <v>105.28571428571429</v>
      </c>
      <c r="AF55" s="138">
        <f t="shared" si="41"/>
        <v>0.62894395796228642</v>
      </c>
      <c r="AG55" s="140">
        <f t="shared" si="41"/>
        <v>149.8095238095238</v>
      </c>
      <c r="AH55" s="138">
        <f t="shared" si="41"/>
        <v>0.47447002986424108</v>
      </c>
      <c r="AI55" s="138">
        <f t="shared" si="41"/>
        <v>1</v>
      </c>
      <c r="AJ55" s="138">
        <f t="shared" si="41"/>
        <v>0.87252447558128354</v>
      </c>
      <c r="AK55" s="139">
        <f>IF(AK27=0,"no data", SUM(AK27:AK33))</f>
        <v>34.984999999999999</v>
      </c>
      <c r="AL55" s="140">
        <f>IF(AL27=0,"no data", AVERAGE(AL27:AL33))</f>
        <v>119.53571428571429</v>
      </c>
      <c r="AM55" s="140">
        <f t="shared" si="36"/>
        <v>4181.9569642857141</v>
      </c>
      <c r="AN55" s="140">
        <f>IF(AN27=0,"no data", SUM(AN27:AN33))</f>
        <v>86.058384587000006</v>
      </c>
      <c r="AO55" s="140">
        <f>IF(AO27=0,"no data", AVERAGE(AO27:AO33))</f>
        <v>850.09079182671769</v>
      </c>
      <c r="AP55" s="140">
        <f t="shared" si="37"/>
        <v>73157.440296891029</v>
      </c>
      <c r="AQ55" s="144">
        <f>IF(AQ27=0,"no data", AVERAGE(AQ27:AQ33))</f>
        <v>8831.9049470163209</v>
      </c>
      <c r="AR55" s="135"/>
      <c r="AS55" s="136"/>
      <c r="BA55" s="113"/>
      <c r="BC55" s="114"/>
      <c r="BT55" s="5"/>
      <c r="BU55" s="5"/>
      <c r="BV55" s="6"/>
    </row>
    <row r="56" spans="1:74">
      <c r="B56" s="127" t="s">
        <v>149</v>
      </c>
      <c r="C56" s="140">
        <f>IF(C22=0,"no data", AVERAGE(C28:C34))</f>
        <v>82.537142857142854</v>
      </c>
      <c r="D56" s="138">
        <f>IF(D22=0,"no data", AVERAGE(D28:D34))</f>
        <v>0.54314285714285715</v>
      </c>
      <c r="E56" s="128">
        <f>IF(E21=0,"no data",AVERAGE(E21:E27))</f>
        <v>66.692857142857136</v>
      </c>
      <c r="F56" s="140">
        <f>IF(F22=0,"no data", AVERAGE(F28:F34))</f>
        <v>93.914285714285711</v>
      </c>
      <c r="G56" s="140">
        <f>IF(G22=0,"no data", AVERAGE(G28:G34))</f>
        <v>70.885714285714286</v>
      </c>
      <c r="H56" s="137">
        <f>SUM(H28:H34)+INT(SUM(I28:I34)/60)</f>
        <v>68</v>
      </c>
      <c r="I56" s="137">
        <f>SUM(I28:I34)-INT(SUM(I28:I34)/60)*60</f>
        <v>40</v>
      </c>
      <c r="J56" s="137">
        <f>SUM(J28:J34)+INT(SUM(K28:K34)/60)</f>
        <v>103</v>
      </c>
      <c r="K56" s="137">
        <f>SUM(K28:K34)-INT(SUM(K28:K34)/60)*60</f>
        <v>24</v>
      </c>
      <c r="L56" s="137">
        <f>SUM(L28:L34)+INT(SUM(M28:M34)/60)</f>
        <v>94</v>
      </c>
      <c r="M56" s="137">
        <f>SUM(M28:M34)-INT(SUM(M28:M34)/60)*60</f>
        <v>40</v>
      </c>
      <c r="N56" s="137">
        <f>SUM(N28:N34)+INT(SUM(O28:O34)/60)</f>
        <v>59</v>
      </c>
      <c r="O56" s="137">
        <f>SUM(O28:O34)-INT(SUM(O28:O34)/60)*60</f>
        <v>28</v>
      </c>
      <c r="P56" s="137">
        <f>SUM(P28:P34)+INT(SUM(Q28:Q34)/60)</f>
        <v>10</v>
      </c>
      <c r="Q56" s="137">
        <f>SUM(Q28:Q34)-INT(SUM(Q28:Q34)/60)*60</f>
        <v>40</v>
      </c>
      <c r="R56" s="139">
        <f t="shared" si="40"/>
        <v>3567.4285714285716</v>
      </c>
      <c r="S56" s="139">
        <f t="shared" si="40"/>
        <v>3303.8571428571427</v>
      </c>
      <c r="T56" s="139">
        <f t="shared" si="40"/>
        <v>1620.2857142857142</v>
      </c>
      <c r="U56" s="139">
        <f>IF(U28=0,"no data", SUM(U28:U34))</f>
        <v>11176</v>
      </c>
      <c r="V56" s="139">
        <f>IF(V28=0,"no data", SUM(V28:V34))</f>
        <v>11533</v>
      </c>
      <c r="W56" s="146">
        <f>IF(W28=0,"no data", AVERAGE(W28:W34))</f>
        <v>42.714285714285715</v>
      </c>
      <c r="X56" s="140" t="str">
        <f>IF(AND(X28=0,X29=0,X30=0,X31=0,X32=0,X33=0,X34=0),"No outage",SUM(X28:X34))</f>
        <v>No outage</v>
      </c>
      <c r="Y56" s="140">
        <f>IF(AND(Y28=0,Y29=0,Y30=0,Y31=0,Y32=0,Y33=0,Y34=0),"No outage",SUM(Y28:Y34))</f>
        <v>304</v>
      </c>
      <c r="Z56" s="146" t="str">
        <f>IF(Z28=0,"no data", AVERAGE(Z28:Z34))</f>
        <v>no data</v>
      </c>
      <c r="AA56" s="140">
        <f>IF(AND(AA28=0,AA29=0,AA30=0,AA31=0,AA32=0,AA33=0,AA34=0),"No outage",SUM(AA28:AA34))</f>
        <v>424</v>
      </c>
      <c r="AB56" s="140" t="str">
        <f>IF(AB28=0,"no data", AVERAGE(AB28:AB34))</f>
        <v>no data</v>
      </c>
      <c r="AC56" s="139">
        <f>IF(AC28=0,"no data", SUM(AC28:AC34))</f>
        <v>395</v>
      </c>
      <c r="AD56" s="139">
        <f>IF(AD28=0,"no data", SUM(AD28:AD34))</f>
        <v>-166</v>
      </c>
      <c r="AE56" s="146">
        <f t="shared" si="41"/>
        <v>114.14285714285714</v>
      </c>
      <c r="AF56" s="138">
        <f t="shared" si="41"/>
        <v>0.59703469607255577</v>
      </c>
      <c r="AG56" s="140">
        <f t="shared" si="41"/>
        <v>148.64285714285714</v>
      </c>
      <c r="AH56" s="138">
        <f t="shared" si="41"/>
        <v>0.51980819463615546</v>
      </c>
      <c r="AI56" s="138">
        <f t="shared" si="41"/>
        <v>1</v>
      </c>
      <c r="AJ56" s="138">
        <f t="shared" si="41"/>
        <v>0.88453087853596246</v>
      </c>
      <c r="AK56" s="139">
        <f>IF(AK28=0,"no data", SUM(AK28:AK34))</f>
        <v>35.161999999999999</v>
      </c>
      <c r="AL56" s="140">
        <f>IF(AL28=0,"no data", AVERAGE(AL28:AL34))</f>
        <v>118.96428571428569</v>
      </c>
      <c r="AM56" s="140">
        <f t="shared" si="36"/>
        <v>4183.0222142857137</v>
      </c>
      <c r="AN56" s="140">
        <f>IF(AN28=0,"no data", SUM(AN28:AN34))</f>
        <v>93.012491687000022</v>
      </c>
      <c r="AO56" s="140">
        <f>IF(AO28=0,"no data", AVERAGE(AO28:AO34))</f>
        <v>852.73356455910641</v>
      </c>
      <c r="AP56" s="140">
        <f t="shared" si="37"/>
        <v>79314.87358477978</v>
      </c>
      <c r="AQ56" s="144">
        <f>IF(AQ28=0,"no data", AVERAGE(AQ28:AQ34))</f>
        <v>8806.7141828545628</v>
      </c>
      <c r="AR56" s="135"/>
      <c r="AS56" s="136"/>
      <c r="BA56" s="113"/>
      <c r="BC56" s="114"/>
      <c r="BT56" s="5"/>
      <c r="BU56" s="5"/>
      <c r="BV56" s="6"/>
    </row>
    <row r="57" spans="1:74">
      <c r="B57" s="127" t="s">
        <v>150</v>
      </c>
      <c r="C57" s="140">
        <f>IF(C41=0,"no data", AVERAGE(C41:C47))</f>
        <v>88.9</v>
      </c>
      <c r="D57" s="140">
        <f>IF(D41=0,"no data", AVERAGE(D41:D47))</f>
        <v>0.38600000000000001</v>
      </c>
      <c r="E57" s="128">
        <f>IF(E41=0,"no data",AVERAGE(E41:E47))</f>
        <v>64.3</v>
      </c>
      <c r="F57" s="140">
        <f>IF(F41=0,"no data", AVERAGE(F41:F47))</f>
        <v>98</v>
      </c>
      <c r="G57" s="140">
        <f>IF(G41=0,"no data", AVERAGE(G41:G47))</f>
        <v>80</v>
      </c>
      <c r="H57" s="137">
        <f>SUM(H41:H47)+INT(SUM(I41:I47)/60)</f>
        <v>0</v>
      </c>
      <c r="I57" s="137">
        <f>SUM(I41:I47)-INT(SUM(I41:I47)/60)*60</f>
        <v>0</v>
      </c>
      <c r="J57" s="137">
        <f>SUM(J41:J47)+INT(SUM(K41:K47)/60)</f>
        <v>21</v>
      </c>
      <c r="K57" s="137">
        <f>SUM(K41:K47)-INT(SUM(K41:K47)/60)*60</f>
        <v>3</v>
      </c>
      <c r="L57" s="137">
        <f>SUM(L41:L47)+INT(SUM(M41:M47)/60)</f>
        <v>24</v>
      </c>
      <c r="M57" s="137">
        <f>SUM(M41:M47)-INT(SUM(M41:M47)/60)*60</f>
        <v>0</v>
      </c>
      <c r="N57" s="137">
        <f>SUM(N41:N47)+INT(SUM(O41:O47)/60)</f>
        <v>2</v>
      </c>
      <c r="O57" s="137">
        <f>SUM(O41:O47)-INT(SUM(O41:O47)/60)*60</f>
        <v>42</v>
      </c>
      <c r="P57" s="137">
        <f>SUM(P41:P47)+INT(SUM(Q41:Q47)/60)</f>
        <v>0</v>
      </c>
      <c r="Q57" s="137">
        <f>SUM(Q41:Q47)-INT(SUM(Q41:Q47)/60)*60</f>
        <v>0</v>
      </c>
      <c r="R57" s="139">
        <f>IF(R28=0,"no data", AVERAGE(R41:R47))</f>
        <v>3513</v>
      </c>
      <c r="S57" s="139">
        <f>IF(S41=0,"no data", AVERAGE(S41:S47))</f>
        <v>3454</v>
      </c>
      <c r="T57" s="139">
        <f>IF(T41=0,"no data", AVERAGE(T41:T47))</f>
        <v>1284</v>
      </c>
      <c r="U57" s="139">
        <f>IF(U41=0,"no data", SUM(U41:U47))</f>
        <v>1271</v>
      </c>
      <c r="V57" s="139">
        <f>IF(V41=0,"no data", SUM(V41:V47))</f>
        <v>1326</v>
      </c>
      <c r="W57" s="146">
        <f>IF(W41=0,"no data", AVERAGE(W41:W47))</f>
        <v>42</v>
      </c>
      <c r="X57" s="140" t="e">
        <f>IF(AND(X41=0,X42=0,X43=0,X44=0,X45=0,X46=0,#REF!=0),"No outage",SUM(X41:X47))</f>
        <v>#REF!</v>
      </c>
      <c r="Y57" s="140" t="e">
        <f>IF(AND(Y41=0,Y42=0,Y43=0,Y44=0,Y45=0,Y46=0,#REF!=0),"No outage",SUM(Y41:Y47))</f>
        <v>#REF!</v>
      </c>
      <c r="Z57" s="146" t="str">
        <f>IF(Z41=0,"no data", AVERAGE(Z41:Z47))</f>
        <v>no data</v>
      </c>
      <c r="AA57" s="140" t="e">
        <f>IF(AND(AA41=0,AA42=0,AA43=0,AA44=0,AA45=0,AA46=0,#REF!=0),"No outage",SUM(AA41:AA47))</f>
        <v>#REF!</v>
      </c>
      <c r="AB57" s="140" t="str">
        <f>IF(AB41=0,"no data", AVERAGE(AB41:AB47))</f>
        <v>no data</v>
      </c>
      <c r="AC57" s="139">
        <f>IF(AC41=0,"no data", SUM(AC41:AC47))</f>
        <v>58</v>
      </c>
      <c r="AD57" s="139">
        <f>IF(AD41=0,"no data", SUM(AD41:AD47))</f>
        <v>-13</v>
      </c>
      <c r="AE57" s="146">
        <f>IF(AE41=0,"no data", AVERAGE(AE41:AE47))</f>
        <v>64</v>
      </c>
      <c r="AF57" s="138">
        <f>IF(AF41=0,"no data", AVERAGE(AF41:AF47))</f>
        <v>0.86328125</v>
      </c>
      <c r="AG57" s="140">
        <f>IF(AG41=0,"no data", AVERAGE(AG41:AG47))</f>
        <v>146.375</v>
      </c>
      <c r="AH57" s="138">
        <f>IF(AH41=0,"no data", AVERAGE(AH41:AH47))</f>
        <v>0.36179903216623965</v>
      </c>
      <c r="AI57" s="138" t="e">
        <f>IF(AI28=0,"no data", AVERAGE(AI41:AI47))</f>
        <v>#DIV/0!</v>
      </c>
      <c r="AJ57" s="138">
        <f>IF(AJ41=0,"no data", AVERAGE(AJ41:AJ47))</f>
        <v>0.75407088122605359</v>
      </c>
      <c r="AK57" s="139">
        <f>IF(AK41=0,"no data", SUM(AK41:AK47))</f>
        <v>7.07</v>
      </c>
      <c r="AL57" s="140">
        <f>IF(AL41=0,"no data", AVERAGE(AL41:AL47))</f>
        <v>137.99</v>
      </c>
      <c r="AM57" s="140">
        <f t="shared" si="36"/>
        <v>975.58930000000009</v>
      </c>
      <c r="AN57" s="140">
        <f>IF(AN41=0,"no data", SUM(AN41:AN47))</f>
        <v>9.98</v>
      </c>
      <c r="AO57" s="140">
        <f>IF(AO41=0,"no data", AVERAGE(AO41:AO47))</f>
        <v>1000.66</v>
      </c>
      <c r="AP57" s="140">
        <f t="shared" si="37"/>
        <v>9986.5868000000009</v>
      </c>
      <c r="AQ57" s="140">
        <f>IF(AQ41=0,"no data", AVERAGE(AQ41:AQ47))</f>
        <v>8624.8435090479943</v>
      </c>
      <c r="AR57" s="135"/>
      <c r="AS57" s="136"/>
      <c r="BA57" s="113"/>
      <c r="BC57" s="114"/>
      <c r="BT57" s="5"/>
      <c r="BU57" s="5"/>
      <c r="BV57" s="6"/>
    </row>
    <row r="58" spans="1:74">
      <c r="B58" s="147"/>
      <c r="C58" s="148"/>
      <c r="D58" s="148"/>
      <c r="E58" s="148"/>
      <c r="F58" s="148"/>
      <c r="G58" s="149"/>
      <c r="H58" s="149"/>
      <c r="I58" s="149"/>
      <c r="J58" s="149"/>
      <c r="K58" s="150"/>
      <c r="L58" s="150"/>
      <c r="M58" s="150"/>
      <c r="N58" s="150"/>
      <c r="O58" s="151"/>
      <c r="P58" s="151"/>
      <c r="Q58" s="148"/>
      <c r="R58" s="148"/>
      <c r="S58" s="148"/>
      <c r="T58" s="148"/>
      <c r="U58" s="148"/>
      <c r="V58" s="148"/>
      <c r="W58" s="148"/>
      <c r="X58" s="148"/>
      <c r="Y58" s="148"/>
      <c r="Z58" s="148"/>
      <c r="AA58" s="148"/>
      <c r="AB58" s="148"/>
      <c r="AC58" s="151"/>
      <c r="AD58" s="151"/>
      <c r="AE58" s="148"/>
      <c r="AF58" s="151"/>
      <c r="AG58" s="151"/>
      <c r="AH58" s="148"/>
      <c r="AI58" s="148"/>
      <c r="AJ58" s="148"/>
      <c r="AK58" s="148"/>
      <c r="AL58" s="148"/>
      <c r="AM58" s="148"/>
      <c r="AQ58" s="126"/>
      <c r="AR58" s="126"/>
      <c r="AS58" s="126"/>
      <c r="AT58" s="126"/>
      <c r="BA58" s="113"/>
      <c r="BC58" s="114"/>
      <c r="BT58" s="5"/>
      <c r="BU58" s="5"/>
      <c r="BV58" s="6"/>
    </row>
    <row r="59" spans="1:74" ht="14.95" thickBot="1">
      <c r="B59" s="147"/>
      <c r="C59" s="148"/>
      <c r="D59" s="148"/>
      <c r="E59" s="148"/>
      <c r="F59" s="148"/>
      <c r="G59" s="149"/>
      <c r="H59" s="149"/>
      <c r="I59" s="149"/>
      <c r="J59" s="149"/>
      <c r="K59" s="150"/>
      <c r="L59" s="150"/>
      <c r="M59" s="150"/>
      <c r="N59" s="150"/>
      <c r="O59" s="151"/>
      <c r="P59" s="151"/>
      <c r="Q59" s="148"/>
      <c r="R59" s="148"/>
      <c r="S59" s="148"/>
      <c r="T59" s="148"/>
      <c r="U59" s="148"/>
      <c r="V59" s="148"/>
      <c r="W59" s="148"/>
      <c r="X59" s="148"/>
      <c r="Y59" s="148"/>
      <c r="Z59" s="148"/>
      <c r="AA59" s="148"/>
      <c r="AB59" s="148"/>
      <c r="AC59" s="151"/>
      <c r="AD59" s="151"/>
      <c r="AE59" s="148"/>
      <c r="AF59" s="151"/>
      <c r="AG59" s="151"/>
      <c r="AH59" s="148"/>
      <c r="AI59" s="148"/>
      <c r="AJ59" s="148"/>
      <c r="AK59" s="148"/>
      <c r="AL59" s="148"/>
      <c r="AM59" s="148"/>
      <c r="AQ59" s="126"/>
      <c r="AR59" s="126"/>
      <c r="AS59" s="126"/>
      <c r="AT59" s="126"/>
      <c r="BA59" s="113"/>
      <c r="BC59" s="114"/>
      <c r="BT59" s="5"/>
      <c r="BU59" s="5"/>
      <c r="BV59" s="6"/>
    </row>
    <row r="60" spans="1:74" ht="16.3" thickTop="1">
      <c r="B60" s="152" t="s">
        <v>121</v>
      </c>
      <c r="C60" s="420" t="s">
        <v>122</v>
      </c>
      <c r="D60" s="421"/>
      <c r="E60" s="421"/>
      <c r="F60" s="421"/>
      <c r="G60" s="421"/>
      <c r="H60" s="421"/>
      <c r="I60" s="421"/>
      <c r="J60" s="421"/>
      <c r="K60" s="421"/>
      <c r="L60" s="421"/>
      <c r="M60" s="421"/>
      <c r="N60" s="421"/>
      <c r="O60" s="421"/>
      <c r="P60" s="421"/>
      <c r="Q60" s="421"/>
      <c r="R60" s="421"/>
      <c r="S60" s="421"/>
      <c r="T60" s="421"/>
      <c r="U60" s="421"/>
      <c r="V60" s="421"/>
      <c r="W60" s="421"/>
      <c r="X60" s="421"/>
      <c r="Y60" s="421"/>
      <c r="Z60" s="421"/>
      <c r="AA60" s="421"/>
      <c r="AB60" s="421"/>
      <c r="AC60" s="421"/>
      <c r="AD60" s="421"/>
      <c r="AE60" s="422"/>
      <c r="AF60" s="151"/>
      <c r="AG60" s="151"/>
      <c r="AH60" s="148"/>
      <c r="AI60" s="148"/>
      <c r="AJ60" s="148"/>
      <c r="AK60" s="148"/>
      <c r="AL60" s="148"/>
      <c r="AM60" s="148"/>
      <c r="AQ60" s="126"/>
      <c r="AR60" s="126"/>
      <c r="AS60" s="126"/>
      <c r="AT60" s="126"/>
      <c r="BA60" s="113"/>
      <c r="BT60" s="5"/>
      <c r="BU60" s="5"/>
      <c r="BV60" s="6"/>
    </row>
    <row r="61" spans="1:74" ht="15.8" customHeight="1">
      <c r="B61" s="153">
        <v>43556</v>
      </c>
      <c r="C61" s="403" t="s">
        <v>145</v>
      </c>
      <c r="D61" s="404"/>
      <c r="E61" s="404"/>
      <c r="F61" s="404"/>
      <c r="G61" s="404"/>
      <c r="H61" s="404"/>
      <c r="I61" s="404"/>
      <c r="J61" s="404"/>
      <c r="K61" s="404"/>
      <c r="L61" s="404"/>
      <c r="M61" s="404"/>
      <c r="N61" s="404"/>
      <c r="O61" s="404"/>
      <c r="P61" s="404"/>
      <c r="Q61" s="404"/>
      <c r="R61" s="404"/>
      <c r="S61" s="404"/>
      <c r="T61" s="404"/>
      <c r="U61" s="404"/>
      <c r="V61" s="404"/>
      <c r="W61" s="404"/>
      <c r="X61" s="404"/>
      <c r="Y61" s="404"/>
      <c r="Z61" s="404"/>
      <c r="AA61" s="404"/>
      <c r="AB61" s="404"/>
      <c r="AC61" s="404"/>
      <c r="AD61" s="404"/>
      <c r="AE61" s="405"/>
      <c r="AF61" s="151"/>
      <c r="AG61" s="151"/>
      <c r="AH61" s="148"/>
      <c r="AI61" s="148"/>
      <c r="AJ61" s="148"/>
      <c r="AK61" s="148"/>
      <c r="AL61" s="148"/>
      <c r="AM61" s="148"/>
      <c r="AQ61" s="126"/>
      <c r="AR61" s="126"/>
      <c r="AS61" s="126"/>
      <c r="AT61" s="126"/>
      <c r="BA61" s="113"/>
      <c r="BT61" s="5"/>
      <c r="BU61" s="5"/>
      <c r="BV61" s="6"/>
    </row>
    <row r="62" spans="1:74" ht="15.65">
      <c r="B62" s="153">
        <v>43557</v>
      </c>
      <c r="C62" s="403" t="s">
        <v>151</v>
      </c>
      <c r="D62" s="404"/>
      <c r="E62" s="404"/>
      <c r="F62" s="404"/>
      <c r="G62" s="404"/>
      <c r="H62" s="404"/>
      <c r="I62" s="404"/>
      <c r="J62" s="404"/>
      <c r="K62" s="404"/>
      <c r="L62" s="404"/>
      <c r="M62" s="404"/>
      <c r="N62" s="404"/>
      <c r="O62" s="404"/>
      <c r="P62" s="404"/>
      <c r="Q62" s="404"/>
      <c r="R62" s="404"/>
      <c r="S62" s="404"/>
      <c r="T62" s="404"/>
      <c r="U62" s="404"/>
      <c r="V62" s="404"/>
      <c r="W62" s="404"/>
      <c r="X62" s="404"/>
      <c r="Y62" s="404"/>
      <c r="Z62" s="404"/>
      <c r="AA62" s="404"/>
      <c r="AB62" s="404"/>
      <c r="AC62" s="404"/>
      <c r="AD62" s="404"/>
      <c r="AE62" s="405"/>
      <c r="AF62" s="151"/>
      <c r="AG62" s="151"/>
      <c r="AH62" s="148"/>
      <c r="AI62" s="148"/>
      <c r="AJ62" s="148"/>
      <c r="AK62" s="148"/>
      <c r="AL62" s="148"/>
      <c r="AM62" s="148"/>
      <c r="AQ62" s="126"/>
      <c r="AR62" s="126"/>
      <c r="AS62" s="126"/>
      <c r="AT62" s="126"/>
      <c r="BA62" s="113"/>
      <c r="BT62" s="5"/>
      <c r="BU62" s="5"/>
      <c r="BV62" s="6"/>
    </row>
    <row r="63" spans="1:74" ht="15.65">
      <c r="B63" s="153">
        <v>43558</v>
      </c>
      <c r="C63" s="403" t="s">
        <v>152</v>
      </c>
      <c r="D63" s="404"/>
      <c r="E63" s="404"/>
      <c r="F63" s="404"/>
      <c r="G63" s="404"/>
      <c r="H63" s="404"/>
      <c r="I63" s="404"/>
      <c r="J63" s="404"/>
      <c r="K63" s="404"/>
      <c r="L63" s="404"/>
      <c r="M63" s="404"/>
      <c r="N63" s="404"/>
      <c r="O63" s="404"/>
      <c r="P63" s="404"/>
      <c r="Q63" s="404"/>
      <c r="R63" s="404"/>
      <c r="S63" s="404"/>
      <c r="T63" s="404"/>
      <c r="U63" s="404"/>
      <c r="V63" s="404"/>
      <c r="W63" s="404"/>
      <c r="X63" s="404"/>
      <c r="Y63" s="404"/>
      <c r="Z63" s="404"/>
      <c r="AA63" s="404"/>
      <c r="AB63" s="404"/>
      <c r="AC63" s="404"/>
      <c r="AD63" s="404"/>
      <c r="AE63" s="405"/>
      <c r="AF63" s="151"/>
      <c r="AG63" s="151"/>
      <c r="AH63" s="148"/>
      <c r="AI63" s="148"/>
      <c r="AJ63" s="148"/>
      <c r="AK63" s="148"/>
      <c r="AL63" s="148"/>
      <c r="AM63" s="148"/>
      <c r="AQ63" s="126"/>
      <c r="AR63" s="126"/>
      <c r="AS63" s="126"/>
      <c r="AT63" s="126"/>
      <c r="BA63" s="113"/>
      <c r="BT63" s="5"/>
      <c r="BU63" s="5"/>
      <c r="BV63" s="6"/>
    </row>
    <row r="64" spans="1:74" ht="15.65">
      <c r="B64" s="153">
        <v>43559</v>
      </c>
      <c r="C64" s="403" t="s">
        <v>153</v>
      </c>
      <c r="D64" s="404"/>
      <c r="E64" s="404"/>
      <c r="F64" s="404"/>
      <c r="G64" s="404"/>
      <c r="H64" s="404"/>
      <c r="I64" s="404"/>
      <c r="J64" s="404"/>
      <c r="K64" s="404"/>
      <c r="L64" s="404"/>
      <c r="M64" s="404"/>
      <c r="N64" s="404"/>
      <c r="O64" s="404"/>
      <c r="P64" s="404"/>
      <c r="Q64" s="404"/>
      <c r="R64" s="404"/>
      <c r="S64" s="404"/>
      <c r="T64" s="404"/>
      <c r="U64" s="404"/>
      <c r="V64" s="404"/>
      <c r="W64" s="404"/>
      <c r="X64" s="404"/>
      <c r="Y64" s="404"/>
      <c r="Z64" s="404"/>
      <c r="AA64" s="404"/>
      <c r="AB64" s="404"/>
      <c r="AC64" s="404"/>
      <c r="AD64" s="404"/>
      <c r="AE64" s="405"/>
      <c r="AF64" s="151"/>
      <c r="AG64" s="151"/>
      <c r="AH64" s="148"/>
      <c r="AI64" s="148"/>
      <c r="AJ64" s="148"/>
      <c r="AK64" s="148"/>
      <c r="AL64" s="148"/>
      <c r="AM64" s="148"/>
      <c r="AQ64" s="126"/>
      <c r="AR64" s="126"/>
      <c r="AS64" s="126"/>
      <c r="AT64" s="126"/>
      <c r="BA64" s="113"/>
      <c r="BT64" s="5"/>
      <c r="BU64" s="5"/>
      <c r="BV64" s="6"/>
    </row>
    <row r="65" spans="2:74" ht="15.65">
      <c r="B65" s="153">
        <v>43560</v>
      </c>
      <c r="C65" s="403" t="s">
        <v>154</v>
      </c>
      <c r="D65" s="404"/>
      <c r="E65" s="404"/>
      <c r="F65" s="404"/>
      <c r="G65" s="404"/>
      <c r="H65" s="404"/>
      <c r="I65" s="404"/>
      <c r="J65" s="404"/>
      <c r="K65" s="404"/>
      <c r="L65" s="404"/>
      <c r="M65" s="404"/>
      <c r="N65" s="404"/>
      <c r="O65" s="404"/>
      <c r="P65" s="404"/>
      <c r="Q65" s="404"/>
      <c r="R65" s="404"/>
      <c r="S65" s="404"/>
      <c r="T65" s="404"/>
      <c r="U65" s="404"/>
      <c r="V65" s="404"/>
      <c r="W65" s="404"/>
      <c r="X65" s="404"/>
      <c r="Y65" s="404"/>
      <c r="Z65" s="404"/>
      <c r="AA65" s="404"/>
      <c r="AB65" s="404"/>
      <c r="AC65" s="404"/>
      <c r="AD65" s="404"/>
      <c r="AE65" s="405"/>
      <c r="AF65" s="151"/>
      <c r="AG65" s="151"/>
      <c r="AH65" s="148"/>
      <c r="AI65" s="148"/>
      <c r="AJ65" s="148"/>
      <c r="AK65" s="148"/>
      <c r="AL65" s="148"/>
      <c r="AM65" s="148"/>
      <c r="AQ65" s="126"/>
      <c r="AR65" s="126"/>
      <c r="AS65" s="126"/>
      <c r="AT65" s="126"/>
      <c r="BA65" s="113"/>
      <c r="BT65" s="5"/>
      <c r="BU65" s="5"/>
      <c r="BV65" s="6"/>
    </row>
    <row r="66" spans="2:74" ht="15.65">
      <c r="B66" s="153">
        <v>43561</v>
      </c>
      <c r="C66" s="403" t="s">
        <v>155</v>
      </c>
      <c r="D66" s="404"/>
      <c r="E66" s="404"/>
      <c r="F66" s="404"/>
      <c r="G66" s="404"/>
      <c r="H66" s="404"/>
      <c r="I66" s="404"/>
      <c r="J66" s="404"/>
      <c r="K66" s="404"/>
      <c r="L66" s="404"/>
      <c r="M66" s="404"/>
      <c r="N66" s="404"/>
      <c r="O66" s="404"/>
      <c r="P66" s="404"/>
      <c r="Q66" s="404"/>
      <c r="R66" s="404"/>
      <c r="S66" s="404"/>
      <c r="T66" s="404"/>
      <c r="U66" s="404"/>
      <c r="V66" s="404"/>
      <c r="W66" s="404"/>
      <c r="X66" s="404"/>
      <c r="Y66" s="404"/>
      <c r="Z66" s="404"/>
      <c r="AA66" s="404"/>
      <c r="AB66" s="404"/>
      <c r="AC66" s="404"/>
      <c r="AD66" s="404"/>
      <c r="AE66" s="405"/>
      <c r="AF66" s="151"/>
      <c r="AG66" s="151"/>
      <c r="AH66" s="148"/>
      <c r="AI66" s="148"/>
      <c r="AJ66" s="148"/>
      <c r="AK66" s="148"/>
      <c r="AL66" s="148"/>
      <c r="AM66" s="148"/>
      <c r="AQ66" s="126"/>
      <c r="AR66" s="126"/>
      <c r="AS66" s="126"/>
      <c r="AT66" s="126"/>
      <c r="BA66" s="113"/>
      <c r="BT66" s="5"/>
      <c r="BU66" s="5"/>
      <c r="BV66" s="6"/>
    </row>
    <row r="67" spans="2:74" ht="15.65">
      <c r="B67" s="153">
        <v>43562</v>
      </c>
      <c r="C67" s="403" t="s">
        <v>155</v>
      </c>
      <c r="D67" s="404"/>
      <c r="E67" s="404"/>
      <c r="F67" s="404"/>
      <c r="G67" s="404"/>
      <c r="H67" s="404"/>
      <c r="I67" s="404"/>
      <c r="J67" s="404"/>
      <c r="K67" s="404"/>
      <c r="L67" s="404"/>
      <c r="M67" s="404"/>
      <c r="N67" s="404"/>
      <c r="O67" s="404"/>
      <c r="P67" s="404"/>
      <c r="Q67" s="404"/>
      <c r="R67" s="404"/>
      <c r="S67" s="404"/>
      <c r="T67" s="404"/>
      <c r="U67" s="404"/>
      <c r="V67" s="404"/>
      <c r="W67" s="404"/>
      <c r="X67" s="404"/>
      <c r="Y67" s="404"/>
      <c r="Z67" s="404"/>
      <c r="AA67" s="404"/>
      <c r="AB67" s="404"/>
      <c r="AC67" s="404"/>
      <c r="AD67" s="404"/>
      <c r="AE67" s="405"/>
      <c r="AF67" s="151"/>
      <c r="AG67" s="151"/>
      <c r="AH67" s="148"/>
      <c r="AI67" s="148"/>
      <c r="AJ67" s="148"/>
      <c r="AK67" s="148"/>
      <c r="AL67" s="148"/>
      <c r="AM67" s="148"/>
      <c r="AQ67" s="126"/>
      <c r="AR67" s="126"/>
      <c r="AS67" s="126"/>
      <c r="AT67" s="126"/>
      <c r="BA67" s="113"/>
      <c r="BT67" s="5"/>
      <c r="BU67" s="5"/>
      <c r="BV67" s="6"/>
    </row>
    <row r="68" spans="2:74" ht="15.65">
      <c r="B68" s="153">
        <v>43563</v>
      </c>
      <c r="C68" s="403" t="s">
        <v>155</v>
      </c>
      <c r="D68" s="404"/>
      <c r="E68" s="404"/>
      <c r="F68" s="404"/>
      <c r="G68" s="404"/>
      <c r="H68" s="404"/>
      <c r="I68" s="404"/>
      <c r="J68" s="404"/>
      <c r="K68" s="404"/>
      <c r="L68" s="404"/>
      <c r="M68" s="404"/>
      <c r="N68" s="404"/>
      <c r="O68" s="404"/>
      <c r="P68" s="404"/>
      <c r="Q68" s="404"/>
      <c r="R68" s="404"/>
      <c r="S68" s="404"/>
      <c r="T68" s="404"/>
      <c r="U68" s="404"/>
      <c r="V68" s="404"/>
      <c r="W68" s="404"/>
      <c r="X68" s="404"/>
      <c r="Y68" s="404"/>
      <c r="Z68" s="404"/>
      <c r="AA68" s="404"/>
      <c r="AB68" s="404"/>
      <c r="AC68" s="404"/>
      <c r="AD68" s="404"/>
      <c r="AE68" s="405"/>
      <c r="AF68" s="151"/>
      <c r="AG68" s="151"/>
      <c r="AH68" s="148"/>
      <c r="AI68" s="148"/>
      <c r="AJ68" s="148"/>
      <c r="AK68" s="148"/>
      <c r="AL68" s="148"/>
      <c r="AM68" s="148"/>
      <c r="AQ68" s="126"/>
      <c r="AR68" s="126"/>
      <c r="AS68" s="126"/>
      <c r="AT68" s="126"/>
      <c r="BA68" s="113"/>
      <c r="BT68" s="5"/>
      <c r="BU68" s="5"/>
      <c r="BV68" s="6"/>
    </row>
    <row r="69" spans="2:74" ht="15.65">
      <c r="B69" s="153">
        <v>43564</v>
      </c>
      <c r="C69" s="403" t="s">
        <v>156</v>
      </c>
      <c r="D69" s="404"/>
      <c r="E69" s="404"/>
      <c r="F69" s="404"/>
      <c r="G69" s="404"/>
      <c r="H69" s="404"/>
      <c r="I69" s="404"/>
      <c r="J69" s="404"/>
      <c r="K69" s="404"/>
      <c r="L69" s="404"/>
      <c r="M69" s="404"/>
      <c r="N69" s="404"/>
      <c r="O69" s="404"/>
      <c r="P69" s="404"/>
      <c r="Q69" s="404"/>
      <c r="R69" s="404"/>
      <c r="S69" s="404"/>
      <c r="T69" s="404"/>
      <c r="U69" s="404"/>
      <c r="V69" s="404"/>
      <c r="W69" s="404"/>
      <c r="X69" s="404"/>
      <c r="Y69" s="404"/>
      <c r="Z69" s="404"/>
      <c r="AA69" s="404"/>
      <c r="AB69" s="404"/>
      <c r="AC69" s="404"/>
      <c r="AD69" s="404"/>
      <c r="AE69" s="405"/>
      <c r="AF69" s="151"/>
      <c r="AG69" s="151"/>
      <c r="AH69" s="148"/>
      <c r="AI69" s="148"/>
      <c r="AJ69" s="148"/>
      <c r="AK69" s="148"/>
      <c r="AL69" s="148"/>
      <c r="AM69" s="148"/>
      <c r="AQ69" s="126"/>
      <c r="AR69" s="126"/>
      <c r="AS69" s="126"/>
      <c r="AT69" s="126"/>
      <c r="BA69" s="113"/>
      <c r="BT69" s="5"/>
      <c r="BU69" s="5"/>
      <c r="BV69" s="6"/>
    </row>
    <row r="70" spans="2:74" ht="15.65">
      <c r="B70" s="153">
        <v>43565</v>
      </c>
      <c r="C70" s="403" t="s">
        <v>157</v>
      </c>
      <c r="D70" s="404"/>
      <c r="E70" s="404"/>
      <c r="F70" s="404"/>
      <c r="G70" s="404"/>
      <c r="H70" s="404"/>
      <c r="I70" s="404"/>
      <c r="J70" s="404"/>
      <c r="K70" s="404"/>
      <c r="L70" s="404"/>
      <c r="M70" s="404"/>
      <c r="N70" s="404"/>
      <c r="O70" s="404"/>
      <c r="P70" s="404"/>
      <c r="Q70" s="404"/>
      <c r="R70" s="404"/>
      <c r="S70" s="404"/>
      <c r="T70" s="404"/>
      <c r="U70" s="404"/>
      <c r="V70" s="404"/>
      <c r="W70" s="404"/>
      <c r="X70" s="404"/>
      <c r="Y70" s="404"/>
      <c r="Z70" s="404"/>
      <c r="AA70" s="404"/>
      <c r="AB70" s="404"/>
      <c r="AC70" s="404"/>
      <c r="AD70" s="404"/>
      <c r="AE70" s="405"/>
      <c r="AF70" s="151"/>
      <c r="AG70" s="151"/>
      <c r="AH70" s="148"/>
      <c r="AI70" s="148"/>
      <c r="AJ70" s="148"/>
      <c r="AK70" s="148"/>
      <c r="AL70" s="148"/>
      <c r="AM70" s="148"/>
      <c r="AQ70" s="126"/>
      <c r="AR70" s="126"/>
      <c r="AS70" s="126"/>
      <c r="AT70" s="126"/>
      <c r="BA70" s="113"/>
      <c r="BT70" s="5"/>
      <c r="BU70" s="5"/>
      <c r="BV70" s="6"/>
    </row>
    <row r="71" spans="2:74" ht="15.65">
      <c r="B71" s="153">
        <v>43566</v>
      </c>
      <c r="C71" s="403" t="s">
        <v>155</v>
      </c>
      <c r="D71" s="404"/>
      <c r="E71" s="404"/>
      <c r="F71" s="404"/>
      <c r="G71" s="404"/>
      <c r="H71" s="404"/>
      <c r="I71" s="404"/>
      <c r="J71" s="404"/>
      <c r="K71" s="404"/>
      <c r="L71" s="404"/>
      <c r="M71" s="404"/>
      <c r="N71" s="404"/>
      <c r="O71" s="404"/>
      <c r="P71" s="404"/>
      <c r="Q71" s="404"/>
      <c r="R71" s="404"/>
      <c r="S71" s="404"/>
      <c r="T71" s="404"/>
      <c r="U71" s="404"/>
      <c r="V71" s="404"/>
      <c r="W71" s="404"/>
      <c r="X71" s="404"/>
      <c r="Y71" s="404"/>
      <c r="Z71" s="404"/>
      <c r="AA71" s="404"/>
      <c r="AB71" s="404"/>
      <c r="AC71" s="404"/>
      <c r="AD71" s="404"/>
      <c r="AE71" s="405"/>
      <c r="AF71" s="151"/>
      <c r="AG71" s="151"/>
      <c r="AH71" s="148"/>
      <c r="AI71" s="148"/>
      <c r="AJ71" s="148"/>
      <c r="AK71" s="148"/>
      <c r="AL71" s="148"/>
      <c r="AM71" s="148"/>
      <c r="AQ71" s="126"/>
      <c r="AR71" s="126"/>
      <c r="AS71" s="126"/>
      <c r="AT71" s="126"/>
      <c r="BA71" s="113"/>
      <c r="BT71" s="5"/>
      <c r="BU71" s="5"/>
      <c r="BV71" s="6"/>
    </row>
    <row r="72" spans="2:74" ht="15.65">
      <c r="B72" s="153">
        <v>43567</v>
      </c>
      <c r="C72" s="403" t="s">
        <v>155</v>
      </c>
      <c r="D72" s="404"/>
      <c r="E72" s="404"/>
      <c r="F72" s="404"/>
      <c r="G72" s="404"/>
      <c r="H72" s="404"/>
      <c r="I72" s="404"/>
      <c r="J72" s="404"/>
      <c r="K72" s="404"/>
      <c r="L72" s="404"/>
      <c r="M72" s="404"/>
      <c r="N72" s="404"/>
      <c r="O72" s="404"/>
      <c r="P72" s="404"/>
      <c r="Q72" s="404"/>
      <c r="R72" s="404"/>
      <c r="S72" s="404"/>
      <c r="T72" s="404"/>
      <c r="U72" s="404"/>
      <c r="V72" s="404"/>
      <c r="W72" s="404"/>
      <c r="X72" s="404"/>
      <c r="Y72" s="404"/>
      <c r="Z72" s="404"/>
      <c r="AA72" s="404"/>
      <c r="AB72" s="404"/>
      <c r="AC72" s="404"/>
      <c r="AD72" s="404"/>
      <c r="AE72" s="405"/>
      <c r="AF72" s="151"/>
      <c r="AG72" s="151"/>
      <c r="AH72" s="148"/>
      <c r="AI72" s="148"/>
      <c r="AJ72" s="148"/>
      <c r="AK72" s="148"/>
      <c r="AL72" s="148"/>
      <c r="AM72" s="148"/>
      <c r="AQ72" s="126"/>
      <c r="AR72" s="126"/>
      <c r="AS72" s="126"/>
      <c r="AT72" s="126"/>
      <c r="BA72" s="113"/>
      <c r="BT72" s="5"/>
      <c r="BU72" s="5"/>
      <c r="BV72" s="6"/>
    </row>
    <row r="73" spans="2:74" ht="15.65">
      <c r="B73" s="153">
        <v>43568</v>
      </c>
      <c r="C73" s="403" t="s">
        <v>155</v>
      </c>
      <c r="D73" s="404"/>
      <c r="E73" s="404"/>
      <c r="F73" s="404"/>
      <c r="G73" s="404"/>
      <c r="H73" s="404"/>
      <c r="I73" s="404"/>
      <c r="J73" s="404"/>
      <c r="K73" s="404"/>
      <c r="L73" s="404"/>
      <c r="M73" s="404"/>
      <c r="N73" s="404"/>
      <c r="O73" s="404"/>
      <c r="P73" s="404"/>
      <c r="Q73" s="404"/>
      <c r="R73" s="404"/>
      <c r="S73" s="404"/>
      <c r="T73" s="404"/>
      <c r="U73" s="404"/>
      <c r="V73" s="404"/>
      <c r="W73" s="404"/>
      <c r="X73" s="404"/>
      <c r="Y73" s="404"/>
      <c r="Z73" s="404"/>
      <c r="AA73" s="404"/>
      <c r="AB73" s="404"/>
      <c r="AC73" s="404"/>
      <c r="AD73" s="404"/>
      <c r="AE73" s="405"/>
      <c r="AF73" s="151"/>
      <c r="AG73" s="151"/>
      <c r="AH73" s="148"/>
      <c r="AI73" s="148"/>
      <c r="AJ73" s="148"/>
      <c r="AK73" s="148"/>
      <c r="AL73" s="148"/>
      <c r="AM73" s="148"/>
      <c r="AQ73" s="126"/>
      <c r="AR73" s="126"/>
      <c r="AS73" s="126"/>
      <c r="AT73" s="126"/>
      <c r="BA73" s="113"/>
      <c r="BT73" s="5"/>
      <c r="BU73" s="5"/>
      <c r="BV73" s="6"/>
    </row>
    <row r="74" spans="2:74" ht="15.65">
      <c r="B74" s="153">
        <v>43569</v>
      </c>
      <c r="C74" s="403" t="s">
        <v>158</v>
      </c>
      <c r="D74" s="404"/>
      <c r="E74" s="404"/>
      <c r="F74" s="404"/>
      <c r="G74" s="404"/>
      <c r="H74" s="404"/>
      <c r="I74" s="404"/>
      <c r="J74" s="404"/>
      <c r="K74" s="404"/>
      <c r="L74" s="404"/>
      <c r="M74" s="404"/>
      <c r="N74" s="404"/>
      <c r="O74" s="404"/>
      <c r="P74" s="404"/>
      <c r="Q74" s="404"/>
      <c r="R74" s="404"/>
      <c r="S74" s="404"/>
      <c r="T74" s="404"/>
      <c r="U74" s="404"/>
      <c r="V74" s="404"/>
      <c r="W74" s="404"/>
      <c r="X74" s="404"/>
      <c r="Y74" s="404"/>
      <c r="Z74" s="404"/>
      <c r="AA74" s="404"/>
      <c r="AB74" s="404"/>
      <c r="AC74" s="404"/>
      <c r="AD74" s="404"/>
      <c r="AE74" s="405"/>
      <c r="AF74" s="151"/>
      <c r="AG74" s="151"/>
      <c r="AH74" s="148"/>
      <c r="AI74" s="148"/>
      <c r="AJ74" s="148"/>
      <c r="AK74" s="148"/>
      <c r="AL74" s="148"/>
      <c r="AM74" s="148"/>
      <c r="AQ74" s="126"/>
      <c r="AR74" s="126"/>
      <c r="AS74" s="126"/>
      <c r="AT74" s="126"/>
      <c r="BA74" s="113"/>
      <c r="BT74" s="5"/>
      <c r="BU74" s="5"/>
      <c r="BV74" s="6"/>
    </row>
    <row r="75" spans="2:74" ht="15.65">
      <c r="B75" s="153">
        <v>43570</v>
      </c>
      <c r="C75" s="403" t="s">
        <v>159</v>
      </c>
      <c r="D75" s="404"/>
      <c r="E75" s="404"/>
      <c r="F75" s="404"/>
      <c r="G75" s="404"/>
      <c r="H75" s="404"/>
      <c r="I75" s="404"/>
      <c r="J75" s="404"/>
      <c r="K75" s="404"/>
      <c r="L75" s="404"/>
      <c r="M75" s="404"/>
      <c r="N75" s="404"/>
      <c r="O75" s="404"/>
      <c r="P75" s="404"/>
      <c r="Q75" s="404"/>
      <c r="R75" s="404"/>
      <c r="S75" s="404"/>
      <c r="T75" s="404"/>
      <c r="U75" s="404"/>
      <c r="V75" s="404"/>
      <c r="W75" s="404"/>
      <c r="X75" s="404"/>
      <c r="Y75" s="404"/>
      <c r="Z75" s="404"/>
      <c r="AA75" s="404"/>
      <c r="AB75" s="404"/>
      <c r="AC75" s="404"/>
      <c r="AD75" s="404"/>
      <c r="AE75" s="405"/>
      <c r="AF75" s="151"/>
      <c r="AG75" s="151"/>
      <c r="AH75" s="148"/>
      <c r="AI75" s="148"/>
      <c r="AJ75" s="148"/>
      <c r="AK75" s="148"/>
      <c r="AL75" s="148"/>
      <c r="AM75" s="148"/>
      <c r="AQ75" s="126"/>
      <c r="AR75" s="126"/>
      <c r="AS75" s="126"/>
      <c r="AT75" s="126"/>
      <c r="BA75" s="113"/>
      <c r="BT75" s="5"/>
      <c r="BU75" s="5"/>
      <c r="BV75" s="6"/>
    </row>
    <row r="76" spans="2:74" ht="15.65">
      <c r="B76" s="153">
        <v>43571</v>
      </c>
      <c r="C76" s="403" t="s">
        <v>160</v>
      </c>
      <c r="D76" s="404"/>
      <c r="E76" s="404"/>
      <c r="F76" s="404"/>
      <c r="G76" s="404"/>
      <c r="H76" s="404"/>
      <c r="I76" s="404"/>
      <c r="J76" s="404"/>
      <c r="K76" s="404"/>
      <c r="L76" s="404"/>
      <c r="M76" s="404"/>
      <c r="N76" s="404"/>
      <c r="O76" s="404"/>
      <c r="P76" s="404"/>
      <c r="Q76" s="404"/>
      <c r="R76" s="404"/>
      <c r="S76" s="404"/>
      <c r="T76" s="404"/>
      <c r="U76" s="404"/>
      <c r="V76" s="404"/>
      <c r="W76" s="404"/>
      <c r="X76" s="404"/>
      <c r="Y76" s="404"/>
      <c r="Z76" s="404"/>
      <c r="AA76" s="404"/>
      <c r="AB76" s="404"/>
      <c r="AC76" s="404"/>
      <c r="AD76" s="404"/>
      <c r="AE76" s="405"/>
      <c r="AF76" s="151"/>
      <c r="AG76" s="151"/>
      <c r="AH76" s="148"/>
      <c r="AI76" s="148"/>
      <c r="AJ76" s="148"/>
      <c r="AK76" s="148"/>
      <c r="AL76" s="148"/>
      <c r="AM76" s="148"/>
      <c r="AQ76" s="126"/>
      <c r="AR76" s="126"/>
      <c r="AS76" s="126"/>
      <c r="AT76" s="126"/>
      <c r="BA76" s="113"/>
      <c r="BT76" s="5"/>
      <c r="BU76" s="5"/>
      <c r="BV76" s="6"/>
    </row>
    <row r="77" spans="2:74" ht="15.65">
      <c r="B77" s="153">
        <v>43572</v>
      </c>
      <c r="C77" s="403" t="s">
        <v>161</v>
      </c>
      <c r="D77" s="404"/>
      <c r="E77" s="404"/>
      <c r="F77" s="404"/>
      <c r="G77" s="404"/>
      <c r="H77" s="404"/>
      <c r="I77" s="404"/>
      <c r="J77" s="404"/>
      <c r="K77" s="404"/>
      <c r="L77" s="404"/>
      <c r="M77" s="404"/>
      <c r="N77" s="404"/>
      <c r="O77" s="404"/>
      <c r="P77" s="404"/>
      <c r="Q77" s="404"/>
      <c r="R77" s="404"/>
      <c r="S77" s="404"/>
      <c r="T77" s="404"/>
      <c r="U77" s="404"/>
      <c r="V77" s="404"/>
      <c r="W77" s="404"/>
      <c r="X77" s="404"/>
      <c r="Y77" s="404"/>
      <c r="Z77" s="404"/>
      <c r="AA77" s="404"/>
      <c r="AB77" s="404"/>
      <c r="AC77" s="404"/>
      <c r="AD77" s="404"/>
      <c r="AE77" s="405"/>
      <c r="AF77" s="151"/>
      <c r="AG77" s="151"/>
      <c r="AH77" s="148"/>
      <c r="AI77" s="148"/>
      <c r="AJ77" s="148"/>
      <c r="AK77" s="148"/>
      <c r="AL77" s="148"/>
      <c r="AM77" s="148"/>
      <c r="AQ77" s="126"/>
      <c r="AR77" s="126"/>
      <c r="AS77" s="126"/>
      <c r="AT77" s="126"/>
      <c r="BA77" s="113"/>
      <c r="BT77" s="5"/>
      <c r="BU77" s="5"/>
      <c r="BV77" s="6"/>
    </row>
    <row r="78" spans="2:74" ht="15.65">
      <c r="B78" s="153">
        <v>43573</v>
      </c>
      <c r="C78" s="403" t="s">
        <v>162</v>
      </c>
      <c r="D78" s="404"/>
      <c r="E78" s="404"/>
      <c r="F78" s="404"/>
      <c r="G78" s="404"/>
      <c r="H78" s="404"/>
      <c r="I78" s="404"/>
      <c r="J78" s="404"/>
      <c r="K78" s="404"/>
      <c r="L78" s="404"/>
      <c r="M78" s="404"/>
      <c r="N78" s="404"/>
      <c r="O78" s="404"/>
      <c r="P78" s="404"/>
      <c r="Q78" s="404"/>
      <c r="R78" s="404"/>
      <c r="S78" s="404"/>
      <c r="T78" s="404"/>
      <c r="U78" s="404"/>
      <c r="V78" s="404"/>
      <c r="W78" s="404"/>
      <c r="X78" s="404"/>
      <c r="Y78" s="404"/>
      <c r="Z78" s="404"/>
      <c r="AA78" s="404"/>
      <c r="AB78" s="404"/>
      <c r="AC78" s="404"/>
      <c r="AD78" s="404"/>
      <c r="AE78" s="405"/>
      <c r="AF78" s="151"/>
      <c r="AG78" s="151"/>
      <c r="AH78" s="148"/>
      <c r="AI78" s="148"/>
      <c r="AJ78" s="148"/>
      <c r="AK78" s="148"/>
      <c r="AL78" s="148"/>
      <c r="AM78" s="148"/>
      <c r="AQ78" s="126"/>
      <c r="AR78" s="126"/>
      <c r="AS78" s="126"/>
      <c r="AT78" s="126"/>
      <c r="BA78" s="113"/>
      <c r="BT78" s="5"/>
      <c r="BU78" s="5"/>
      <c r="BV78" s="6"/>
    </row>
    <row r="79" spans="2:74" ht="15.65">
      <c r="B79" s="153">
        <v>43574</v>
      </c>
      <c r="C79" s="403" t="s">
        <v>163</v>
      </c>
      <c r="D79" s="404"/>
      <c r="E79" s="404"/>
      <c r="F79" s="404"/>
      <c r="G79" s="404"/>
      <c r="H79" s="404"/>
      <c r="I79" s="404"/>
      <c r="J79" s="404"/>
      <c r="K79" s="404"/>
      <c r="L79" s="404"/>
      <c r="M79" s="404"/>
      <c r="N79" s="404"/>
      <c r="O79" s="404"/>
      <c r="P79" s="404"/>
      <c r="Q79" s="404"/>
      <c r="R79" s="404"/>
      <c r="S79" s="404"/>
      <c r="T79" s="404"/>
      <c r="U79" s="404"/>
      <c r="V79" s="404"/>
      <c r="W79" s="404"/>
      <c r="X79" s="404"/>
      <c r="Y79" s="404"/>
      <c r="Z79" s="404"/>
      <c r="AA79" s="404"/>
      <c r="AB79" s="404"/>
      <c r="AC79" s="404"/>
      <c r="AD79" s="404"/>
      <c r="AE79" s="405"/>
      <c r="AF79" s="151"/>
      <c r="AG79" s="151"/>
      <c r="AH79" s="148"/>
      <c r="AI79" s="148"/>
      <c r="AJ79" s="148"/>
      <c r="AK79" s="148"/>
      <c r="AL79" s="148"/>
      <c r="AM79" s="148"/>
      <c r="AQ79" s="126"/>
      <c r="AR79" s="126"/>
      <c r="AS79" s="126"/>
      <c r="AT79" s="126"/>
      <c r="BA79" s="113"/>
      <c r="BT79" s="5"/>
      <c r="BU79" s="5"/>
      <c r="BV79" s="6"/>
    </row>
    <row r="80" spans="2:74" ht="15.65">
      <c r="B80" s="153">
        <v>43575</v>
      </c>
      <c r="C80" s="403" t="s">
        <v>164</v>
      </c>
      <c r="D80" s="404"/>
      <c r="E80" s="404"/>
      <c r="F80" s="404"/>
      <c r="G80" s="404"/>
      <c r="H80" s="404"/>
      <c r="I80" s="404"/>
      <c r="J80" s="404"/>
      <c r="K80" s="404"/>
      <c r="L80" s="404"/>
      <c r="M80" s="404"/>
      <c r="N80" s="404"/>
      <c r="O80" s="404"/>
      <c r="P80" s="404"/>
      <c r="Q80" s="404"/>
      <c r="R80" s="404"/>
      <c r="S80" s="404"/>
      <c r="T80" s="404"/>
      <c r="U80" s="404"/>
      <c r="V80" s="404"/>
      <c r="W80" s="404"/>
      <c r="X80" s="404"/>
      <c r="Y80" s="404"/>
      <c r="Z80" s="404"/>
      <c r="AA80" s="404"/>
      <c r="AB80" s="404"/>
      <c r="AC80" s="404"/>
      <c r="AD80" s="404"/>
      <c r="AE80" s="405"/>
      <c r="AF80" s="151"/>
      <c r="AG80" s="151"/>
      <c r="AH80" s="148"/>
      <c r="AI80" s="148"/>
      <c r="AJ80" s="148"/>
      <c r="AK80" s="148"/>
      <c r="AL80" s="148"/>
      <c r="AM80" s="148"/>
      <c r="AQ80" s="126"/>
      <c r="AR80" s="126"/>
      <c r="AS80" s="126"/>
      <c r="AT80" s="126"/>
      <c r="BA80" s="113"/>
      <c r="BT80" s="5"/>
      <c r="BU80" s="5"/>
      <c r="BV80" s="6"/>
    </row>
    <row r="81" spans="2:74" ht="15.65">
      <c r="B81" s="153">
        <v>43576</v>
      </c>
      <c r="C81" s="403" t="s">
        <v>165</v>
      </c>
      <c r="D81" s="404"/>
      <c r="E81" s="404"/>
      <c r="F81" s="404"/>
      <c r="G81" s="404"/>
      <c r="H81" s="404"/>
      <c r="I81" s="404"/>
      <c r="J81" s="404"/>
      <c r="K81" s="404"/>
      <c r="L81" s="404"/>
      <c r="M81" s="404"/>
      <c r="N81" s="404"/>
      <c r="O81" s="404"/>
      <c r="P81" s="404"/>
      <c r="Q81" s="404"/>
      <c r="R81" s="404"/>
      <c r="S81" s="404"/>
      <c r="T81" s="404"/>
      <c r="U81" s="404"/>
      <c r="V81" s="404"/>
      <c r="W81" s="404"/>
      <c r="X81" s="404"/>
      <c r="Y81" s="404"/>
      <c r="Z81" s="404"/>
      <c r="AA81" s="404"/>
      <c r="AB81" s="404"/>
      <c r="AC81" s="404"/>
      <c r="AD81" s="404"/>
      <c r="AE81" s="405"/>
      <c r="AF81" s="151"/>
      <c r="AG81" s="151"/>
      <c r="AH81" s="148"/>
      <c r="AI81" s="148"/>
      <c r="AJ81" s="148"/>
      <c r="AK81" s="148"/>
      <c r="AL81" s="148"/>
      <c r="AM81" s="148"/>
      <c r="AQ81" s="126"/>
      <c r="AR81" s="126"/>
      <c r="AS81" s="126"/>
      <c r="AT81" s="126"/>
      <c r="BA81" s="113"/>
      <c r="BT81" s="5"/>
      <c r="BU81" s="5"/>
      <c r="BV81" s="6"/>
    </row>
    <row r="82" spans="2:74" ht="15.65">
      <c r="B82" s="153">
        <v>43577</v>
      </c>
      <c r="C82" s="403" t="s">
        <v>166</v>
      </c>
      <c r="D82" s="404"/>
      <c r="E82" s="404"/>
      <c r="F82" s="404"/>
      <c r="G82" s="404"/>
      <c r="H82" s="404"/>
      <c r="I82" s="404"/>
      <c r="J82" s="404"/>
      <c r="K82" s="404"/>
      <c r="L82" s="404"/>
      <c r="M82" s="404"/>
      <c r="N82" s="404"/>
      <c r="O82" s="404"/>
      <c r="P82" s="404"/>
      <c r="Q82" s="404"/>
      <c r="R82" s="404"/>
      <c r="S82" s="404"/>
      <c r="T82" s="404"/>
      <c r="U82" s="404"/>
      <c r="V82" s="404"/>
      <c r="W82" s="404"/>
      <c r="X82" s="404"/>
      <c r="Y82" s="404"/>
      <c r="Z82" s="404"/>
      <c r="AA82" s="404"/>
      <c r="AB82" s="404"/>
      <c r="AC82" s="404"/>
      <c r="AD82" s="404"/>
      <c r="AE82" s="405"/>
      <c r="AF82" s="151"/>
      <c r="AG82" s="151"/>
      <c r="AH82" s="148"/>
      <c r="AI82" s="148"/>
      <c r="AJ82" s="148"/>
      <c r="AK82" s="148"/>
      <c r="AL82" s="148"/>
      <c r="AM82" s="148"/>
      <c r="AQ82" s="126"/>
      <c r="AR82" s="126"/>
      <c r="AS82" s="126"/>
      <c r="AT82" s="126"/>
      <c r="BA82" s="113"/>
      <c r="BT82" s="5"/>
      <c r="BU82" s="5"/>
      <c r="BV82" s="6"/>
    </row>
    <row r="83" spans="2:74" ht="15.65">
      <c r="B83" s="153">
        <v>43578</v>
      </c>
      <c r="C83" s="403" t="s">
        <v>167</v>
      </c>
      <c r="D83" s="404"/>
      <c r="E83" s="404"/>
      <c r="F83" s="404"/>
      <c r="G83" s="404"/>
      <c r="H83" s="404"/>
      <c r="I83" s="404"/>
      <c r="J83" s="404"/>
      <c r="K83" s="404"/>
      <c r="L83" s="404"/>
      <c r="M83" s="404"/>
      <c r="N83" s="404"/>
      <c r="O83" s="404"/>
      <c r="P83" s="404"/>
      <c r="Q83" s="404"/>
      <c r="R83" s="404"/>
      <c r="S83" s="404"/>
      <c r="T83" s="404"/>
      <c r="U83" s="404"/>
      <c r="V83" s="404"/>
      <c r="W83" s="404"/>
      <c r="X83" s="404"/>
      <c r="Y83" s="404"/>
      <c r="Z83" s="404"/>
      <c r="AA83" s="404"/>
      <c r="AB83" s="404"/>
      <c r="AC83" s="404"/>
      <c r="AD83" s="404"/>
      <c r="AE83" s="405"/>
      <c r="AF83" s="151"/>
      <c r="AG83" s="151"/>
      <c r="AH83" s="148"/>
      <c r="AI83" s="148"/>
      <c r="AJ83" s="148"/>
      <c r="AK83" s="148"/>
      <c r="AL83" s="148"/>
      <c r="AM83" s="148"/>
      <c r="AQ83" s="126"/>
      <c r="AR83" s="126"/>
      <c r="AS83" s="126"/>
      <c r="AT83" s="126"/>
      <c r="BA83" s="113"/>
      <c r="BT83" s="5"/>
      <c r="BU83" s="5"/>
      <c r="BV83" s="6"/>
    </row>
    <row r="84" spans="2:74" ht="15.65">
      <c r="B84" s="153">
        <v>43579</v>
      </c>
      <c r="C84" s="403" t="s">
        <v>168</v>
      </c>
      <c r="D84" s="404"/>
      <c r="E84" s="404"/>
      <c r="F84" s="404"/>
      <c r="G84" s="404"/>
      <c r="H84" s="404"/>
      <c r="I84" s="404"/>
      <c r="J84" s="404"/>
      <c r="K84" s="404"/>
      <c r="L84" s="404"/>
      <c r="M84" s="404"/>
      <c r="N84" s="404"/>
      <c r="O84" s="404"/>
      <c r="P84" s="404"/>
      <c r="Q84" s="404"/>
      <c r="R84" s="404"/>
      <c r="S84" s="404"/>
      <c r="T84" s="404"/>
      <c r="U84" s="404"/>
      <c r="V84" s="404"/>
      <c r="W84" s="404"/>
      <c r="X84" s="404"/>
      <c r="Y84" s="404"/>
      <c r="Z84" s="404"/>
      <c r="AA84" s="404"/>
      <c r="AB84" s="404"/>
      <c r="AC84" s="404"/>
      <c r="AD84" s="404"/>
      <c r="AE84" s="405"/>
      <c r="AF84" s="151"/>
      <c r="AG84" s="151"/>
      <c r="AH84" s="148"/>
      <c r="AI84" s="148"/>
      <c r="AJ84" s="148"/>
      <c r="AK84" s="148"/>
      <c r="AL84" s="148"/>
      <c r="AM84" s="148"/>
      <c r="AQ84" s="126"/>
      <c r="AR84" s="126"/>
      <c r="AS84" s="126"/>
      <c r="AT84" s="126"/>
      <c r="BA84" s="113"/>
      <c r="BT84" s="5"/>
      <c r="BU84" s="5"/>
      <c r="BV84" s="6"/>
    </row>
    <row r="85" spans="2:74" ht="15.65">
      <c r="B85" s="153">
        <v>43580</v>
      </c>
      <c r="C85" s="403" t="s">
        <v>158</v>
      </c>
      <c r="D85" s="404"/>
      <c r="E85" s="404"/>
      <c r="F85" s="404"/>
      <c r="G85" s="404"/>
      <c r="H85" s="404"/>
      <c r="I85" s="404"/>
      <c r="J85" s="404"/>
      <c r="K85" s="404"/>
      <c r="L85" s="404"/>
      <c r="M85" s="404"/>
      <c r="N85" s="404"/>
      <c r="O85" s="404"/>
      <c r="P85" s="404"/>
      <c r="Q85" s="404"/>
      <c r="R85" s="404"/>
      <c r="S85" s="404"/>
      <c r="T85" s="404"/>
      <c r="U85" s="404"/>
      <c r="V85" s="404"/>
      <c r="W85" s="404"/>
      <c r="X85" s="404"/>
      <c r="Y85" s="404"/>
      <c r="Z85" s="404"/>
      <c r="AA85" s="404"/>
      <c r="AB85" s="404"/>
      <c r="AC85" s="404"/>
      <c r="AD85" s="404"/>
      <c r="AE85" s="405"/>
      <c r="AF85" s="151"/>
      <c r="AG85" s="151"/>
      <c r="AH85" s="148"/>
      <c r="AI85" s="148"/>
      <c r="AJ85" s="148"/>
      <c r="AK85" s="148"/>
      <c r="AL85" s="148"/>
      <c r="AM85" s="148"/>
      <c r="AQ85" s="126"/>
      <c r="AR85" s="126"/>
      <c r="AS85" s="126"/>
      <c r="AT85" s="126"/>
      <c r="BA85" s="113"/>
      <c r="BT85" s="5"/>
      <c r="BU85" s="5"/>
      <c r="BV85" s="6"/>
    </row>
    <row r="86" spans="2:74" ht="15.65">
      <c r="B86" s="153">
        <v>43581</v>
      </c>
      <c r="C86" s="403" t="s">
        <v>169</v>
      </c>
      <c r="D86" s="404"/>
      <c r="E86" s="404"/>
      <c r="F86" s="404"/>
      <c r="G86" s="404"/>
      <c r="H86" s="404"/>
      <c r="I86" s="404"/>
      <c r="J86" s="404"/>
      <c r="K86" s="404"/>
      <c r="L86" s="404"/>
      <c r="M86" s="404"/>
      <c r="N86" s="404"/>
      <c r="O86" s="404"/>
      <c r="P86" s="404"/>
      <c r="Q86" s="404"/>
      <c r="R86" s="404"/>
      <c r="S86" s="404"/>
      <c r="T86" s="404"/>
      <c r="U86" s="404"/>
      <c r="V86" s="404"/>
      <c r="W86" s="404"/>
      <c r="X86" s="404"/>
      <c r="Y86" s="404"/>
      <c r="Z86" s="404"/>
      <c r="AA86" s="404"/>
      <c r="AB86" s="404"/>
      <c r="AC86" s="404"/>
      <c r="AD86" s="404"/>
      <c r="AE86" s="405"/>
      <c r="AF86" s="151"/>
      <c r="AG86" s="151"/>
      <c r="AH86" s="148"/>
      <c r="AI86" s="148"/>
      <c r="AJ86" s="148"/>
      <c r="AK86" s="148"/>
      <c r="AL86" s="148"/>
      <c r="AM86" s="148"/>
      <c r="AQ86" s="126"/>
      <c r="AR86" s="126"/>
      <c r="AS86" s="126"/>
      <c r="AT86" s="126"/>
      <c r="BA86" s="113"/>
      <c r="BT86" s="5"/>
      <c r="BU86" s="5"/>
      <c r="BV86" s="6"/>
    </row>
    <row r="87" spans="2:74" ht="15.65">
      <c r="B87" s="153">
        <v>43582</v>
      </c>
      <c r="C87" s="403" t="s">
        <v>170</v>
      </c>
      <c r="D87" s="404"/>
      <c r="E87" s="404"/>
      <c r="F87" s="404"/>
      <c r="G87" s="404"/>
      <c r="H87" s="404"/>
      <c r="I87" s="404"/>
      <c r="J87" s="404"/>
      <c r="K87" s="404"/>
      <c r="L87" s="404"/>
      <c r="M87" s="404"/>
      <c r="N87" s="404"/>
      <c r="O87" s="404"/>
      <c r="P87" s="404"/>
      <c r="Q87" s="404"/>
      <c r="R87" s="404"/>
      <c r="S87" s="404"/>
      <c r="T87" s="404"/>
      <c r="U87" s="404"/>
      <c r="V87" s="404"/>
      <c r="W87" s="404"/>
      <c r="X87" s="404"/>
      <c r="Y87" s="404"/>
      <c r="Z87" s="404"/>
      <c r="AA87" s="404"/>
      <c r="AB87" s="404"/>
      <c r="AC87" s="404"/>
      <c r="AD87" s="404"/>
      <c r="AE87" s="405"/>
      <c r="AF87" s="151"/>
      <c r="AG87" s="151"/>
      <c r="AH87" s="148"/>
      <c r="AI87" s="148"/>
      <c r="AJ87" s="148"/>
      <c r="AK87" s="148"/>
      <c r="AL87" s="148"/>
      <c r="AM87" s="148"/>
      <c r="AQ87" s="126"/>
      <c r="AR87" s="126"/>
      <c r="AS87" s="126"/>
      <c r="AT87" s="126"/>
      <c r="BA87" s="113"/>
      <c r="BT87" s="5"/>
      <c r="BU87" s="5"/>
      <c r="BV87" s="6"/>
    </row>
    <row r="88" spans="2:74" ht="15.65">
      <c r="B88" s="153">
        <v>43583</v>
      </c>
      <c r="C88" s="403" t="s">
        <v>171</v>
      </c>
      <c r="D88" s="404"/>
      <c r="E88" s="404"/>
      <c r="F88" s="404"/>
      <c r="G88" s="404"/>
      <c r="H88" s="404"/>
      <c r="I88" s="404"/>
      <c r="J88" s="404"/>
      <c r="K88" s="404"/>
      <c r="L88" s="404"/>
      <c r="M88" s="404"/>
      <c r="N88" s="404"/>
      <c r="O88" s="404"/>
      <c r="P88" s="404"/>
      <c r="Q88" s="404"/>
      <c r="R88" s="404"/>
      <c r="S88" s="404"/>
      <c r="T88" s="404"/>
      <c r="U88" s="404"/>
      <c r="V88" s="404"/>
      <c r="W88" s="404"/>
      <c r="X88" s="404"/>
      <c r="Y88" s="404"/>
      <c r="Z88" s="404"/>
      <c r="AA88" s="404"/>
      <c r="AB88" s="404"/>
      <c r="AC88" s="404"/>
      <c r="AD88" s="404"/>
      <c r="AE88" s="405"/>
      <c r="AF88" s="151"/>
      <c r="AG88" s="151"/>
      <c r="AH88" s="148"/>
      <c r="AI88" s="148"/>
      <c r="AJ88" s="148"/>
      <c r="AK88" s="148"/>
      <c r="AL88" s="148"/>
      <c r="AM88" s="148"/>
      <c r="AQ88" s="126"/>
      <c r="AR88" s="126"/>
      <c r="AS88" s="126"/>
      <c r="AT88" s="126"/>
      <c r="BA88" s="113"/>
      <c r="BT88" s="5"/>
      <c r="BU88" s="5"/>
      <c r="BV88" s="6"/>
    </row>
    <row r="89" spans="2:74" ht="15.65">
      <c r="B89" s="153">
        <v>43584</v>
      </c>
      <c r="C89" s="403" t="s">
        <v>172</v>
      </c>
      <c r="D89" s="404"/>
      <c r="E89" s="404"/>
      <c r="F89" s="404"/>
      <c r="G89" s="404"/>
      <c r="H89" s="404"/>
      <c r="I89" s="404"/>
      <c r="J89" s="404"/>
      <c r="K89" s="404"/>
      <c r="L89" s="404"/>
      <c r="M89" s="404"/>
      <c r="N89" s="404"/>
      <c r="O89" s="404"/>
      <c r="P89" s="404"/>
      <c r="Q89" s="404"/>
      <c r="R89" s="404"/>
      <c r="S89" s="404"/>
      <c r="T89" s="404"/>
      <c r="U89" s="404"/>
      <c r="V89" s="404"/>
      <c r="W89" s="404"/>
      <c r="X89" s="404"/>
      <c r="Y89" s="404"/>
      <c r="Z89" s="404"/>
      <c r="AA89" s="404"/>
      <c r="AB89" s="404"/>
      <c r="AC89" s="404"/>
      <c r="AD89" s="404"/>
      <c r="AE89" s="405"/>
      <c r="AF89" s="151"/>
      <c r="AG89" s="151"/>
      <c r="AH89" s="148"/>
      <c r="AI89" s="148"/>
      <c r="AJ89" s="148"/>
      <c r="AK89" s="148"/>
      <c r="AL89" s="148"/>
      <c r="AM89" s="148"/>
      <c r="AQ89" s="126"/>
      <c r="AR89" s="126"/>
      <c r="AS89" s="126"/>
      <c r="AT89" s="126"/>
      <c r="BA89" s="113"/>
      <c r="BT89" s="5"/>
      <c r="BU89" s="5"/>
      <c r="BV89" s="6"/>
    </row>
    <row r="90" spans="2:74" ht="15.65">
      <c r="B90" s="153">
        <v>43585</v>
      </c>
      <c r="C90" s="403" t="s">
        <v>173</v>
      </c>
      <c r="D90" s="404"/>
      <c r="E90" s="404"/>
      <c r="F90" s="404"/>
      <c r="G90" s="404"/>
      <c r="H90" s="404"/>
      <c r="I90" s="404"/>
      <c r="J90" s="404"/>
      <c r="K90" s="404"/>
      <c r="L90" s="404"/>
      <c r="M90" s="404"/>
      <c r="N90" s="404"/>
      <c r="O90" s="404"/>
      <c r="P90" s="404"/>
      <c r="Q90" s="404"/>
      <c r="R90" s="404"/>
      <c r="S90" s="404"/>
      <c r="T90" s="404"/>
      <c r="U90" s="404"/>
      <c r="V90" s="404"/>
      <c r="W90" s="404"/>
      <c r="X90" s="404"/>
      <c r="Y90" s="404"/>
      <c r="Z90" s="404"/>
      <c r="AA90" s="404"/>
      <c r="AB90" s="404"/>
      <c r="AC90" s="404"/>
      <c r="AD90" s="404"/>
      <c r="AE90" s="405"/>
      <c r="AF90" s="151"/>
      <c r="AG90" s="151"/>
      <c r="AH90" s="148"/>
      <c r="AI90" s="148"/>
      <c r="AJ90" s="148"/>
      <c r="AK90" s="148"/>
      <c r="AL90" s="148"/>
      <c r="AM90" s="148"/>
      <c r="AQ90" s="126"/>
      <c r="AR90" s="126"/>
      <c r="AS90" s="126"/>
      <c r="AT90" s="126"/>
      <c r="BA90" s="113"/>
      <c r="BT90" s="5"/>
      <c r="BU90" s="5"/>
      <c r="BV90" s="6"/>
    </row>
    <row r="111" spans="10:15" ht="2.0499999999999998" customHeight="1"/>
    <row r="112" spans="10:15" ht="14.95" customHeight="1" thickBot="1">
      <c r="J112" s="508" t="s">
        <v>329</v>
      </c>
      <c r="K112" s="508"/>
      <c r="L112" s="508"/>
      <c r="M112" s="508"/>
      <c r="N112" s="508"/>
      <c r="O112" s="508"/>
    </row>
    <row r="113" spans="10:15">
      <c r="J113" s="394"/>
      <c r="K113" s="395" t="s">
        <v>330</v>
      </c>
      <c r="L113" s="395" t="s">
        <v>338</v>
      </c>
      <c r="M113" s="395" t="s">
        <v>331</v>
      </c>
      <c r="N113" s="395" t="s">
        <v>332</v>
      </c>
      <c r="O113" s="396" t="s">
        <v>335</v>
      </c>
    </row>
    <row r="114" spans="10:15">
      <c r="J114" s="397" t="s">
        <v>333</v>
      </c>
      <c r="K114" s="92" t="s">
        <v>336</v>
      </c>
      <c r="L114" s="92">
        <v>86.3</v>
      </c>
      <c r="M114" s="92">
        <v>74.900000000000006</v>
      </c>
      <c r="N114" s="92">
        <v>37.28</v>
      </c>
      <c r="O114" s="398">
        <v>50.13</v>
      </c>
    </row>
    <row r="115" spans="10:15">
      <c r="J115" s="397" t="s">
        <v>334</v>
      </c>
      <c r="K115" s="92" t="s">
        <v>337</v>
      </c>
      <c r="L115" s="92">
        <v>86.5</v>
      </c>
      <c r="M115" s="92">
        <v>70.5</v>
      </c>
      <c r="N115" s="92">
        <v>38.17</v>
      </c>
      <c r="O115" s="398">
        <v>50.13</v>
      </c>
    </row>
    <row r="116" spans="10:15" ht="14.95" thickBot="1">
      <c r="J116" s="399"/>
      <c r="K116" s="400" t="s">
        <v>339</v>
      </c>
      <c r="L116" s="400">
        <f>L115-L114</f>
        <v>0.20000000000000284</v>
      </c>
      <c r="M116" s="400">
        <f t="shared" ref="M116:O116" si="42">M115-M114</f>
        <v>-4.4000000000000057</v>
      </c>
      <c r="N116" s="401">
        <f t="shared" si="42"/>
        <v>0.89000000000000057</v>
      </c>
      <c r="O116" s="402">
        <f t="shared" si="42"/>
        <v>0</v>
      </c>
    </row>
  </sheetData>
  <mergeCells count="118">
    <mergeCell ref="C87:AE87"/>
    <mergeCell ref="C88:AE88"/>
    <mergeCell ref="C77:AE77"/>
    <mergeCell ref="C79:AE79"/>
    <mergeCell ref="C80:AE80"/>
    <mergeCell ref="C81:AE81"/>
    <mergeCell ref="C89:AE89"/>
    <mergeCell ref="C90:AE90"/>
    <mergeCell ref="A34:A40"/>
    <mergeCell ref="C83:AE83"/>
    <mergeCell ref="C84:AE84"/>
    <mergeCell ref="C85:AE85"/>
    <mergeCell ref="C86:AE86"/>
    <mergeCell ref="C67:AE67"/>
    <mergeCell ref="C68:AE68"/>
    <mergeCell ref="C82:AE82"/>
    <mergeCell ref="C71:AE71"/>
    <mergeCell ref="C72:AE72"/>
    <mergeCell ref="C73:AE73"/>
    <mergeCell ref="C74:AE74"/>
    <mergeCell ref="C75:AE75"/>
    <mergeCell ref="C76:AE76"/>
    <mergeCell ref="C78:AE78"/>
    <mergeCell ref="C63:AE63"/>
    <mergeCell ref="C70:AE70"/>
    <mergeCell ref="P51:Q51"/>
    <mergeCell ref="C60:AE60"/>
    <mergeCell ref="C61:AE61"/>
    <mergeCell ref="C62:AE62"/>
    <mergeCell ref="A6:A12"/>
    <mergeCell ref="A13:A19"/>
    <mergeCell ref="AP3:AP5"/>
    <mergeCell ref="C64:AE64"/>
    <mergeCell ref="L51:M51"/>
    <mergeCell ref="N51:O51"/>
    <mergeCell ref="C65:AE65"/>
    <mergeCell ref="C66:AE66"/>
    <mergeCell ref="A41:A47"/>
    <mergeCell ref="F51:G51"/>
    <mergeCell ref="H51:I51"/>
    <mergeCell ref="J51:K51"/>
    <mergeCell ref="AO3:AO5"/>
    <mergeCell ref="AD3:AD5"/>
    <mergeCell ref="AE3:AE5"/>
    <mergeCell ref="AF3:AF5"/>
    <mergeCell ref="AG3:AG5"/>
    <mergeCell ref="AH3:AH5"/>
    <mergeCell ref="CD3:CE3"/>
    <mergeCell ref="CF3:CG3"/>
    <mergeCell ref="A20:A26"/>
    <mergeCell ref="A27:A33"/>
    <mergeCell ref="BM4:BM5"/>
    <mergeCell ref="BN4:BN5"/>
    <mergeCell ref="AW3:AW5"/>
    <mergeCell ref="AX3:AX5"/>
    <mergeCell ref="AY3:AY5"/>
    <mergeCell ref="AZ3:AZ5"/>
    <mergeCell ref="AJ3:AJ5"/>
    <mergeCell ref="AK3:AK5"/>
    <mergeCell ref="AL3:AL5"/>
    <mergeCell ref="AM3:AM5"/>
    <mergeCell ref="CA3:CA5"/>
    <mergeCell ref="CB3:CB5"/>
    <mergeCell ref="BB3:BB5"/>
    <mergeCell ref="BC3:BC5"/>
    <mergeCell ref="BO4:BO5"/>
    <mergeCell ref="AU3:AU5"/>
    <mergeCell ref="AV3:AV5"/>
    <mergeCell ref="L3:O3"/>
    <mergeCell ref="P3:Q4"/>
    <mergeCell ref="AN3:AN5"/>
    <mergeCell ref="AI3:AI5"/>
    <mergeCell ref="Z3:Z5"/>
    <mergeCell ref="AA3:AA5"/>
    <mergeCell ref="AQ3:AQ5"/>
    <mergeCell ref="AR3:AR5"/>
    <mergeCell ref="AT3:AT5"/>
    <mergeCell ref="BX3:BX5"/>
    <mergeCell ref="BY3:BY5"/>
    <mergeCell ref="BD3:BD5"/>
    <mergeCell ref="BE3:BE5"/>
    <mergeCell ref="BF3:BF5"/>
    <mergeCell ref="BG3:BG5"/>
    <mergeCell ref="BL3:BM3"/>
    <mergeCell ref="BP3:BP5"/>
    <mergeCell ref="BK4:BK5"/>
    <mergeCell ref="BL4:BL5"/>
    <mergeCell ref="BW4:BW5"/>
    <mergeCell ref="BQ3:BQ5"/>
    <mergeCell ref="BR3:BR5"/>
    <mergeCell ref="BT3:BT5"/>
    <mergeCell ref="BU3:BU5"/>
    <mergeCell ref="BH4:BH5"/>
    <mergeCell ref="BI4:BI5"/>
    <mergeCell ref="J112:O112"/>
    <mergeCell ref="B1:Y1"/>
    <mergeCell ref="B2:AG2"/>
    <mergeCell ref="B3:B5"/>
    <mergeCell ref="C3:C5"/>
    <mergeCell ref="D3:D5"/>
    <mergeCell ref="E3:E5"/>
    <mergeCell ref="F3:G4"/>
    <mergeCell ref="H3:K3"/>
    <mergeCell ref="AB3:AB5"/>
    <mergeCell ref="AC3:AC5"/>
    <mergeCell ref="R3:R5"/>
    <mergeCell ref="S3:S5"/>
    <mergeCell ref="T3:T5"/>
    <mergeCell ref="U3:U5"/>
    <mergeCell ref="V3:V5"/>
    <mergeCell ref="W3:W5"/>
    <mergeCell ref="X3:X5"/>
    <mergeCell ref="Y3:Y5"/>
    <mergeCell ref="L4:M4"/>
    <mergeCell ref="N4:O4"/>
    <mergeCell ref="H4:I4"/>
    <mergeCell ref="J4:K4"/>
    <mergeCell ref="C69:AE69"/>
  </mergeCells>
  <phoneticPr fontId="0" type="noConversion"/>
  <conditionalFormatting sqref="R13:T15">
    <cfRule type="cellIs" dxfId="8" priority="1" stopIfTrue="1" operator="greaterThan">
      <formula>3768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V99"/>
  <sheetViews>
    <sheetView workbookViewId="0">
      <pane xSplit="2" ySplit="5" topLeftCell="C48" activePane="bottomRight" state="frozen"/>
      <selection pane="topRight" activeCell="C1" sqref="C1"/>
      <selection pane="bottomLeft" activeCell="A6" sqref="A6"/>
      <selection pane="bottomRight" activeCell="B22" sqref="A22:XFD22"/>
    </sheetView>
  </sheetViews>
  <sheetFormatPr defaultRowHeight="14.3"/>
  <cols>
    <col min="2" max="2" width="11" customWidth="1"/>
    <col min="39" max="40" width="9.625" bestFit="1" customWidth="1"/>
    <col min="42" max="42" width="12" customWidth="1"/>
    <col min="66" max="66" width="9.625" bestFit="1" customWidth="1"/>
    <col min="70" max="70" width="10.375" customWidth="1"/>
    <col min="71" max="71" width="10.625" customWidth="1"/>
  </cols>
  <sheetData>
    <row r="1" spans="1:74" ht="18.350000000000001">
      <c r="B1" s="479" t="s">
        <v>0</v>
      </c>
      <c r="C1" s="479"/>
      <c r="D1" s="479"/>
      <c r="E1" s="479"/>
      <c r="F1" s="479"/>
      <c r="G1" s="479"/>
      <c r="H1" s="479"/>
      <c r="I1" s="479"/>
      <c r="J1" s="479"/>
      <c r="K1" s="479"/>
      <c r="L1" s="479"/>
      <c r="M1" s="479"/>
      <c r="N1" s="479"/>
      <c r="O1" s="479"/>
      <c r="P1" s="479"/>
      <c r="Q1" s="479"/>
      <c r="R1" s="479"/>
      <c r="S1" s="479"/>
      <c r="T1" s="479"/>
      <c r="U1" s="479"/>
      <c r="V1" s="479"/>
      <c r="W1" s="479"/>
      <c r="X1" s="479"/>
      <c r="Y1" s="479"/>
      <c r="Z1" s="1"/>
      <c r="AA1" s="2"/>
      <c r="AB1" s="2"/>
      <c r="AC1" s="2"/>
      <c r="AD1" s="2"/>
      <c r="AE1" s="3"/>
      <c r="AF1" s="3"/>
      <c r="AG1" s="3"/>
      <c r="AH1" s="3"/>
      <c r="AI1" s="3"/>
      <c r="AJ1" s="3"/>
      <c r="AK1" s="3"/>
      <c r="AL1" s="3"/>
      <c r="AM1" s="3"/>
      <c r="AS1" s="4"/>
      <c r="BA1" s="4"/>
      <c r="BQ1" s="4"/>
      <c r="BR1" s="5"/>
      <c r="BS1" s="5"/>
      <c r="BT1" s="6"/>
      <c r="BV1" s="4"/>
    </row>
    <row r="2" spans="1:74" ht="19.05" thickBot="1">
      <c r="B2" s="480">
        <v>43586</v>
      </c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480"/>
      <c r="R2" s="480"/>
      <c r="S2" s="480"/>
      <c r="T2" s="480"/>
      <c r="U2" s="480"/>
      <c r="V2" s="480"/>
      <c r="W2" s="480"/>
      <c r="X2" s="480"/>
      <c r="Y2" s="480"/>
      <c r="Z2" s="480"/>
      <c r="AA2" s="480"/>
      <c r="AB2" s="480"/>
      <c r="AC2" s="480"/>
      <c r="AD2" s="480"/>
      <c r="AE2" s="480"/>
      <c r="AF2" s="480"/>
      <c r="AG2" s="480"/>
      <c r="AH2" s="7"/>
      <c r="AI2" s="7"/>
      <c r="AJ2" s="7"/>
      <c r="AK2" s="8"/>
      <c r="AL2" s="8"/>
      <c r="AM2" s="8"/>
      <c r="AN2" s="8"/>
      <c r="AO2" s="8"/>
      <c r="AP2" s="8"/>
      <c r="AQ2" s="8"/>
      <c r="AR2" s="8"/>
      <c r="AS2" s="9"/>
      <c r="AT2" s="10"/>
      <c r="AU2" s="10"/>
      <c r="AV2" s="10"/>
      <c r="AW2" s="10"/>
      <c r="AX2" s="10"/>
      <c r="AY2" s="11"/>
      <c r="AZ2" s="11"/>
      <c r="BA2" s="4"/>
      <c r="BQ2" s="4"/>
      <c r="BR2" s="5"/>
      <c r="BS2" s="5"/>
      <c r="BT2" s="6"/>
      <c r="BV2" s="4"/>
    </row>
    <row r="3" spans="1:74" ht="30.75" customHeight="1" thickBot="1">
      <c r="A3" s="12"/>
      <c r="B3" s="481" t="s">
        <v>1</v>
      </c>
      <c r="C3" s="415" t="s">
        <v>2</v>
      </c>
      <c r="D3" s="484" t="s">
        <v>3</v>
      </c>
      <c r="E3" s="415" t="s">
        <v>129</v>
      </c>
      <c r="F3" s="487" t="s">
        <v>4</v>
      </c>
      <c r="G3" s="488"/>
      <c r="H3" s="491" t="s">
        <v>5</v>
      </c>
      <c r="I3" s="492"/>
      <c r="J3" s="492"/>
      <c r="K3" s="493"/>
      <c r="L3" s="491" t="s">
        <v>6</v>
      </c>
      <c r="M3" s="492"/>
      <c r="N3" s="492"/>
      <c r="O3" s="493"/>
      <c r="P3" s="435" t="s">
        <v>7</v>
      </c>
      <c r="Q3" s="436"/>
      <c r="R3" s="494" t="s">
        <v>8</v>
      </c>
      <c r="S3" s="439" t="s">
        <v>9</v>
      </c>
      <c r="T3" s="442" t="s">
        <v>10</v>
      </c>
      <c r="U3" s="406" t="s">
        <v>11</v>
      </c>
      <c r="V3" s="409" t="s">
        <v>12</v>
      </c>
      <c r="W3" s="412" t="s">
        <v>13</v>
      </c>
      <c r="X3" s="412" t="s">
        <v>14</v>
      </c>
      <c r="Y3" s="412" t="s">
        <v>15</v>
      </c>
      <c r="Z3" s="412" t="s">
        <v>16</v>
      </c>
      <c r="AA3" s="412" t="s">
        <v>17</v>
      </c>
      <c r="AB3" s="412" t="s">
        <v>18</v>
      </c>
      <c r="AC3" s="503" t="s">
        <v>19</v>
      </c>
      <c r="AD3" s="500" t="s">
        <v>20</v>
      </c>
      <c r="AE3" s="497" t="s">
        <v>21</v>
      </c>
      <c r="AF3" s="500" t="s">
        <v>22</v>
      </c>
      <c r="AG3" s="453" t="s">
        <v>23</v>
      </c>
      <c r="AH3" s="453" t="s">
        <v>24</v>
      </c>
      <c r="AI3" s="453" t="s">
        <v>25</v>
      </c>
      <c r="AJ3" s="432" t="s">
        <v>26</v>
      </c>
      <c r="AK3" s="456" t="s">
        <v>27</v>
      </c>
      <c r="AL3" s="429" t="s">
        <v>28</v>
      </c>
      <c r="AM3" s="432" t="s">
        <v>29</v>
      </c>
      <c r="AN3" s="429" t="s">
        <v>30</v>
      </c>
      <c r="AO3" s="429" t="s">
        <v>31</v>
      </c>
      <c r="AP3" s="432" t="s">
        <v>32</v>
      </c>
      <c r="AQ3" s="459" t="s">
        <v>33</v>
      </c>
      <c r="AR3" s="445" t="s">
        <v>34</v>
      </c>
      <c r="AS3" s="13"/>
      <c r="AT3" s="448" t="s">
        <v>35</v>
      </c>
      <c r="AU3" s="451" t="s">
        <v>36</v>
      </c>
      <c r="AV3" s="451" t="s">
        <v>37</v>
      </c>
      <c r="AW3" s="451" t="s">
        <v>38</v>
      </c>
      <c r="AX3" s="451" t="s">
        <v>39</v>
      </c>
      <c r="AY3" s="451" t="s">
        <v>40</v>
      </c>
      <c r="AZ3" s="451" t="s">
        <v>41</v>
      </c>
      <c r="BA3" s="4"/>
      <c r="BB3" s="451" t="s">
        <v>42</v>
      </c>
      <c r="BC3" s="451" t="s">
        <v>43</v>
      </c>
      <c r="BD3" s="451" t="s">
        <v>44</v>
      </c>
      <c r="BE3" s="451" t="s">
        <v>45</v>
      </c>
      <c r="BF3" s="451" t="s">
        <v>46</v>
      </c>
      <c r="BG3" s="451" t="s">
        <v>47</v>
      </c>
      <c r="BH3" s="14" t="s">
        <v>48</v>
      </c>
      <c r="BI3" s="14" t="s">
        <v>49</v>
      </c>
      <c r="BJ3" s="14" t="s">
        <v>51</v>
      </c>
      <c r="BK3" s="462" t="s">
        <v>52</v>
      </c>
      <c r="BL3" s="463"/>
      <c r="BM3" s="14" t="s">
        <v>54</v>
      </c>
      <c r="BN3" s="451" t="s">
        <v>55</v>
      </c>
      <c r="BO3" s="474" t="s">
        <v>56</v>
      </c>
      <c r="BP3" s="474" t="s">
        <v>57</v>
      </c>
      <c r="BQ3" s="15"/>
      <c r="BR3" s="471" t="s">
        <v>58</v>
      </c>
      <c r="BS3" s="471" t="s">
        <v>59</v>
      </c>
      <c r="BT3" s="6"/>
      <c r="BU3" s="468" t="s">
        <v>64</v>
      </c>
      <c r="BV3" s="4"/>
    </row>
    <row r="4" spans="1:74" ht="14.95" thickBot="1">
      <c r="A4" s="16"/>
      <c r="B4" s="482"/>
      <c r="C4" s="416"/>
      <c r="D4" s="485"/>
      <c r="E4" s="416"/>
      <c r="F4" s="489"/>
      <c r="G4" s="490"/>
      <c r="H4" s="491" t="s">
        <v>65</v>
      </c>
      <c r="I4" s="506"/>
      <c r="J4" s="507" t="s">
        <v>66</v>
      </c>
      <c r="K4" s="493"/>
      <c r="L4" s="491" t="s">
        <v>65</v>
      </c>
      <c r="M4" s="506"/>
      <c r="N4" s="507" t="s">
        <v>66</v>
      </c>
      <c r="O4" s="493"/>
      <c r="P4" s="437"/>
      <c r="Q4" s="438"/>
      <c r="R4" s="495"/>
      <c r="S4" s="440"/>
      <c r="T4" s="443"/>
      <c r="U4" s="407"/>
      <c r="V4" s="410"/>
      <c r="W4" s="413"/>
      <c r="X4" s="413"/>
      <c r="Y4" s="413"/>
      <c r="Z4" s="413"/>
      <c r="AA4" s="413"/>
      <c r="AB4" s="413"/>
      <c r="AC4" s="504"/>
      <c r="AD4" s="501"/>
      <c r="AE4" s="498"/>
      <c r="AF4" s="501"/>
      <c r="AG4" s="454"/>
      <c r="AH4" s="454"/>
      <c r="AI4" s="454"/>
      <c r="AJ4" s="433"/>
      <c r="AK4" s="457"/>
      <c r="AL4" s="430"/>
      <c r="AM4" s="433"/>
      <c r="AN4" s="430"/>
      <c r="AO4" s="430"/>
      <c r="AP4" s="433"/>
      <c r="AQ4" s="460"/>
      <c r="AR4" s="446"/>
      <c r="AS4" s="13"/>
      <c r="AT4" s="449"/>
      <c r="AU4" s="413"/>
      <c r="AV4" s="413"/>
      <c r="AW4" s="413"/>
      <c r="AX4" s="413"/>
      <c r="AY4" s="413"/>
      <c r="AZ4" s="413"/>
      <c r="BA4" s="4"/>
      <c r="BB4" s="413"/>
      <c r="BC4" s="413"/>
      <c r="BD4" s="413"/>
      <c r="BE4" s="413"/>
      <c r="BF4" s="413"/>
      <c r="BG4" s="413"/>
      <c r="BH4" s="466" t="s">
        <v>67</v>
      </c>
      <c r="BI4" s="466" t="s">
        <v>67</v>
      </c>
      <c r="BJ4" s="464" t="s">
        <v>69</v>
      </c>
      <c r="BK4" s="464" t="s">
        <v>69</v>
      </c>
      <c r="BL4" s="464" t="s">
        <v>70</v>
      </c>
      <c r="BM4" s="466" t="s">
        <v>72</v>
      </c>
      <c r="BN4" s="413"/>
      <c r="BO4" s="475"/>
      <c r="BP4" s="475"/>
      <c r="BQ4" s="15"/>
      <c r="BR4" s="472"/>
      <c r="BS4" s="472"/>
      <c r="BT4" s="6"/>
      <c r="BU4" s="469"/>
      <c r="BV4" s="4"/>
    </row>
    <row r="5" spans="1:74" ht="14.95" thickBot="1">
      <c r="A5" s="16"/>
      <c r="B5" s="483"/>
      <c r="C5" s="417"/>
      <c r="D5" s="486"/>
      <c r="E5" s="417"/>
      <c r="F5" s="18" t="s">
        <v>73</v>
      </c>
      <c r="G5" s="19" t="s">
        <v>74</v>
      </c>
      <c r="H5" s="20" t="s">
        <v>75</v>
      </c>
      <c r="I5" s="21" t="s">
        <v>76</v>
      </c>
      <c r="J5" s="21" t="s">
        <v>75</v>
      </c>
      <c r="K5" s="22" t="s">
        <v>76</v>
      </c>
      <c r="L5" s="23" t="s">
        <v>75</v>
      </c>
      <c r="M5" s="21" t="s">
        <v>76</v>
      </c>
      <c r="N5" s="21" t="s">
        <v>75</v>
      </c>
      <c r="O5" s="19" t="s">
        <v>76</v>
      </c>
      <c r="P5" s="21" t="s">
        <v>75</v>
      </c>
      <c r="Q5" s="19" t="s">
        <v>76</v>
      </c>
      <c r="R5" s="496"/>
      <c r="S5" s="441"/>
      <c r="T5" s="444"/>
      <c r="U5" s="408"/>
      <c r="V5" s="411"/>
      <c r="W5" s="414"/>
      <c r="X5" s="414"/>
      <c r="Y5" s="414"/>
      <c r="Z5" s="414"/>
      <c r="AA5" s="414"/>
      <c r="AB5" s="414"/>
      <c r="AC5" s="505"/>
      <c r="AD5" s="502"/>
      <c r="AE5" s="499"/>
      <c r="AF5" s="502"/>
      <c r="AG5" s="455"/>
      <c r="AH5" s="455"/>
      <c r="AI5" s="455"/>
      <c r="AJ5" s="434"/>
      <c r="AK5" s="458"/>
      <c r="AL5" s="431"/>
      <c r="AM5" s="434"/>
      <c r="AN5" s="431"/>
      <c r="AO5" s="431"/>
      <c r="AP5" s="434"/>
      <c r="AQ5" s="461"/>
      <c r="AR5" s="447"/>
      <c r="AS5" s="13"/>
      <c r="AT5" s="450"/>
      <c r="AU5" s="452"/>
      <c r="AV5" s="452"/>
      <c r="AW5" s="452"/>
      <c r="AX5" s="452"/>
      <c r="AY5" s="452"/>
      <c r="AZ5" s="452"/>
      <c r="BA5" s="4"/>
      <c r="BB5" s="452"/>
      <c r="BC5" s="452"/>
      <c r="BD5" s="452"/>
      <c r="BE5" s="452"/>
      <c r="BF5" s="452"/>
      <c r="BG5" s="452"/>
      <c r="BH5" s="467"/>
      <c r="BI5" s="467"/>
      <c r="BJ5" s="465"/>
      <c r="BK5" s="465"/>
      <c r="BL5" s="465"/>
      <c r="BM5" s="467"/>
      <c r="BN5" s="452"/>
      <c r="BO5" s="476"/>
      <c r="BP5" s="476"/>
      <c r="BQ5" s="15"/>
      <c r="BR5" s="473"/>
      <c r="BS5" s="473"/>
      <c r="BT5" s="6"/>
      <c r="BU5" s="470"/>
      <c r="BV5" s="4"/>
    </row>
    <row r="6" spans="1:74">
      <c r="A6" s="423" t="s">
        <v>150</v>
      </c>
      <c r="B6" s="245">
        <v>43585</v>
      </c>
      <c r="C6" s="226">
        <v>88.9</v>
      </c>
      <c r="D6" s="227">
        <v>0.38600000000000001</v>
      </c>
      <c r="E6" s="228">
        <v>64.3</v>
      </c>
      <c r="F6" s="229">
        <v>98</v>
      </c>
      <c r="G6" s="229">
        <v>80</v>
      </c>
      <c r="H6" s="246">
        <v>0</v>
      </c>
      <c r="I6" s="246">
        <v>0</v>
      </c>
      <c r="J6" s="246">
        <v>21</v>
      </c>
      <c r="K6" s="246">
        <v>3</v>
      </c>
      <c r="L6" s="247">
        <v>24</v>
      </c>
      <c r="M6" s="247">
        <v>0</v>
      </c>
      <c r="N6" s="247">
        <v>2</v>
      </c>
      <c r="O6" s="247">
        <v>42</v>
      </c>
      <c r="P6" s="247">
        <v>0</v>
      </c>
      <c r="Q6" s="247">
        <v>0</v>
      </c>
      <c r="R6" s="247">
        <v>3513</v>
      </c>
      <c r="S6" s="232">
        <v>3454</v>
      </c>
      <c r="T6" s="232">
        <v>1284</v>
      </c>
      <c r="U6" s="233">
        <v>1271</v>
      </c>
      <c r="V6" s="233">
        <v>1326</v>
      </c>
      <c r="W6" s="246">
        <v>42</v>
      </c>
      <c r="X6" s="246">
        <v>0</v>
      </c>
      <c r="Y6" s="246">
        <v>43</v>
      </c>
      <c r="Z6" s="246">
        <v>0</v>
      </c>
      <c r="AA6" s="246">
        <v>60</v>
      </c>
      <c r="AB6" s="229">
        <v>0</v>
      </c>
      <c r="AC6" s="234">
        <f>(V6-U6)+AZ6</f>
        <v>58</v>
      </c>
      <c r="AD6" s="235">
        <f t="shared" ref="AD6:AD12" si="0">U6-T6</f>
        <v>-13</v>
      </c>
      <c r="AE6" s="229">
        <v>64</v>
      </c>
      <c r="AF6" s="236">
        <f t="shared" ref="AF6:AF12" si="1">IF(AE6&gt;0, V6/(AE6*24),"no data")</f>
        <v>0.86328125</v>
      </c>
      <c r="AG6" s="237">
        <f t="shared" ref="AG6:AG12" si="2">IF(R6&gt;0,R6/24,"no data")</f>
        <v>146.375</v>
      </c>
      <c r="AH6" s="236">
        <f t="shared" ref="AH6:AH12" si="3">IF(U6&gt;0,(U6/R6),"no data")</f>
        <v>0.36179903216623965</v>
      </c>
      <c r="AI6" s="238">
        <f t="shared" ref="AI6:AI12" si="4">(1440-((W6*X6)+(Y6*Z6)+(AA6*AB6))/(W6+Y6+AA6))/1440</f>
        <v>1</v>
      </c>
      <c r="AJ6" s="239">
        <f t="shared" ref="AJ6:AJ12" si="5">IF(U6&gt;0,(1440-((X6*W6+AT6*AU6)+(Z6*Y6+AV6*AW6)+(AA6*AB6+AX6*AY6))/(W6+Y6+AA6))/1440,"no data")</f>
        <v>0.75407088122605359</v>
      </c>
      <c r="AK6" s="216">
        <v>7.07</v>
      </c>
      <c r="AL6" s="220">
        <v>137.99</v>
      </c>
      <c r="AM6" s="251">
        <f t="shared" ref="AM6:AM12" si="6">AK6*AL6</f>
        <v>975.58930000000009</v>
      </c>
      <c r="AN6" s="216">
        <v>9.98</v>
      </c>
      <c r="AO6" s="269">
        <v>1000.66</v>
      </c>
      <c r="AP6" s="228">
        <f t="shared" ref="AP6:AP12" si="7">AN6*AO6</f>
        <v>9986.5868000000009</v>
      </c>
      <c r="AQ6" s="269">
        <f t="shared" ref="AQ6:AQ12" si="8">IF(U6&gt;0,((((AK6*AL6)+(AN6*AO6))/(U6*1000))*1000000),"no data")</f>
        <v>8624.8435090479943</v>
      </c>
      <c r="AR6" s="196">
        <f t="shared" ref="AR6:AR12" si="9">S6/24</f>
        <v>143.91666666666666</v>
      </c>
      <c r="AS6" s="13"/>
      <c r="AT6" s="229">
        <v>0</v>
      </c>
      <c r="AU6" s="248">
        <v>0</v>
      </c>
      <c r="AV6" s="248">
        <v>18</v>
      </c>
      <c r="AW6" s="229">
        <v>15</v>
      </c>
      <c r="AX6" s="248">
        <v>40</v>
      </c>
      <c r="AY6" s="229">
        <v>1277</v>
      </c>
      <c r="AZ6" s="229">
        <v>3</v>
      </c>
      <c r="BA6" s="4"/>
      <c r="BB6" s="41">
        <v>0</v>
      </c>
      <c r="BC6" s="41">
        <v>902</v>
      </c>
      <c r="BD6" s="41">
        <v>424</v>
      </c>
      <c r="BE6" s="41">
        <f t="shared" ref="BE6:BE13" si="10">BC6-BB6</f>
        <v>902</v>
      </c>
      <c r="BF6" s="41">
        <f t="shared" ref="BF6:BF12" si="11">AQ6</f>
        <v>8624.8435090479943</v>
      </c>
      <c r="BG6" s="271">
        <f>BD6/24</f>
        <v>17.666666666666668</v>
      </c>
      <c r="BH6" s="249">
        <v>0</v>
      </c>
      <c r="BI6" s="250">
        <v>0</v>
      </c>
      <c r="BJ6" s="272">
        <v>0</v>
      </c>
      <c r="BK6" s="251">
        <v>17.71</v>
      </c>
      <c r="BL6" s="251">
        <v>17.96</v>
      </c>
      <c r="BM6" s="251">
        <v>50.09</v>
      </c>
      <c r="BN6" s="253">
        <v>0.93500000000000005</v>
      </c>
      <c r="BO6" s="272">
        <v>0</v>
      </c>
      <c r="BP6" s="251">
        <v>86.85</v>
      </c>
      <c r="BQ6" s="49">
        <f t="shared" ref="BQ6:BQ12" si="12">BO6-BP6</f>
        <v>-86.85</v>
      </c>
      <c r="BR6" s="41">
        <v>0</v>
      </c>
      <c r="BS6" s="41">
        <v>10977</v>
      </c>
      <c r="BT6" s="51">
        <f t="shared" ref="BT6:BT12" si="13">BS6-BR6</f>
        <v>10977</v>
      </c>
      <c r="BU6" s="42">
        <v>5.22</v>
      </c>
      <c r="BV6" s="296">
        <f>BH6+BI6</f>
        <v>0</v>
      </c>
    </row>
    <row r="7" spans="1:74">
      <c r="A7" s="424"/>
      <c r="B7" s="245">
        <v>43586</v>
      </c>
      <c r="C7" s="226">
        <v>89</v>
      </c>
      <c r="D7" s="227">
        <v>0.39</v>
      </c>
      <c r="E7" s="228">
        <v>64</v>
      </c>
      <c r="F7" s="229">
        <v>101</v>
      </c>
      <c r="G7" s="229">
        <v>75</v>
      </c>
      <c r="H7" s="246">
        <v>3</v>
      </c>
      <c r="I7" s="246">
        <v>44</v>
      </c>
      <c r="J7" s="246">
        <v>10</v>
      </c>
      <c r="K7" s="246">
        <v>37</v>
      </c>
      <c r="L7" s="247">
        <v>19</v>
      </c>
      <c r="M7" s="247">
        <v>7</v>
      </c>
      <c r="N7" s="247">
        <v>11</v>
      </c>
      <c r="O7" s="247">
        <v>36</v>
      </c>
      <c r="P7" s="247">
        <v>0</v>
      </c>
      <c r="Q7" s="247">
        <v>0</v>
      </c>
      <c r="R7" s="247">
        <v>3506</v>
      </c>
      <c r="S7" s="232">
        <v>3471</v>
      </c>
      <c r="T7" s="232">
        <v>968</v>
      </c>
      <c r="U7" s="233">
        <v>957</v>
      </c>
      <c r="V7" s="233">
        <v>995</v>
      </c>
      <c r="W7" s="246">
        <v>42</v>
      </c>
      <c r="X7" s="246">
        <v>0</v>
      </c>
      <c r="Y7" s="246">
        <v>43</v>
      </c>
      <c r="Z7" s="246">
        <v>0</v>
      </c>
      <c r="AA7" s="246">
        <v>60</v>
      </c>
      <c r="AB7" s="229">
        <v>0</v>
      </c>
      <c r="AC7" s="234">
        <f t="shared" ref="AC7:AC12" si="14">(V7-U7)+AZ7</f>
        <v>47</v>
      </c>
      <c r="AD7" s="235">
        <f t="shared" si="0"/>
        <v>-11</v>
      </c>
      <c r="AE7" s="229">
        <v>128</v>
      </c>
      <c r="AF7" s="236">
        <f t="shared" si="1"/>
        <v>0.32389322916666669</v>
      </c>
      <c r="AG7" s="237">
        <f t="shared" si="2"/>
        <v>146.08333333333334</v>
      </c>
      <c r="AH7" s="236">
        <f t="shared" si="3"/>
        <v>0.27296063890473476</v>
      </c>
      <c r="AI7" s="238">
        <f t="shared" si="4"/>
        <v>1</v>
      </c>
      <c r="AJ7" s="239">
        <f t="shared" si="5"/>
        <v>0.88598659003831415</v>
      </c>
      <c r="AK7" s="214">
        <v>3.9409999999999998</v>
      </c>
      <c r="AL7" s="267">
        <v>140.06</v>
      </c>
      <c r="AM7" s="251">
        <f t="shared" si="6"/>
        <v>551.97645999999997</v>
      </c>
      <c r="AN7" s="214">
        <v>8.1313580000000005</v>
      </c>
      <c r="AO7" s="295">
        <v>1002.3317138416485</v>
      </c>
      <c r="AP7" s="228">
        <f t="shared" si="7"/>
        <v>8150.3179999999993</v>
      </c>
      <c r="AQ7" s="269">
        <f t="shared" si="8"/>
        <v>9093.3066457680252</v>
      </c>
      <c r="AR7" s="196">
        <f t="shared" si="9"/>
        <v>144.625</v>
      </c>
      <c r="AS7" s="13"/>
      <c r="AT7" s="229">
        <v>22</v>
      </c>
      <c r="AU7" s="248">
        <v>69</v>
      </c>
      <c r="AV7" s="248">
        <v>16</v>
      </c>
      <c r="AW7" s="229">
        <v>107</v>
      </c>
      <c r="AX7" s="248">
        <v>32</v>
      </c>
      <c r="AY7" s="229">
        <v>643</v>
      </c>
      <c r="AZ7" s="229">
        <v>9</v>
      </c>
      <c r="BA7" s="4"/>
      <c r="BB7" s="41">
        <v>181</v>
      </c>
      <c r="BC7" s="41">
        <v>507</v>
      </c>
      <c r="BD7" s="41">
        <v>307</v>
      </c>
      <c r="BE7" s="41">
        <f t="shared" si="10"/>
        <v>326</v>
      </c>
      <c r="BF7" s="41">
        <f t="shared" si="11"/>
        <v>9093.3066457680252</v>
      </c>
      <c r="BG7" s="271">
        <f>BD7/24</f>
        <v>12.791666666666666</v>
      </c>
      <c r="BH7" s="249">
        <v>0</v>
      </c>
      <c r="BI7" s="250">
        <v>0</v>
      </c>
      <c r="BJ7" s="251">
        <v>4.5999999999999996</v>
      </c>
      <c r="BK7" s="272">
        <v>10.47</v>
      </c>
      <c r="BL7" s="251">
        <v>9.76</v>
      </c>
      <c r="BM7" s="251">
        <v>50.1</v>
      </c>
      <c r="BN7" s="253">
        <v>0.93459999999999999</v>
      </c>
      <c r="BO7" s="52">
        <v>86.94</v>
      </c>
      <c r="BP7" s="251">
        <v>86.91</v>
      </c>
      <c r="BQ7" s="49">
        <f t="shared" si="12"/>
        <v>3.0000000000001137E-2</v>
      </c>
      <c r="BR7" s="41">
        <v>11271</v>
      </c>
      <c r="BS7" s="41">
        <v>11035</v>
      </c>
      <c r="BT7" s="51">
        <f t="shared" si="13"/>
        <v>-236</v>
      </c>
      <c r="BU7" s="42">
        <v>0</v>
      </c>
      <c r="BV7" s="296">
        <f t="shared" ref="BV7:BV37" si="15">BH7+BI7</f>
        <v>0</v>
      </c>
    </row>
    <row r="8" spans="1:74">
      <c r="A8" s="424"/>
      <c r="B8" s="245">
        <v>43587</v>
      </c>
      <c r="C8" s="226">
        <v>87.5</v>
      </c>
      <c r="D8" s="227">
        <v>0.38</v>
      </c>
      <c r="E8" s="228">
        <v>62</v>
      </c>
      <c r="F8" s="229">
        <v>101</v>
      </c>
      <c r="G8" s="229">
        <v>75</v>
      </c>
      <c r="H8" s="246">
        <v>0</v>
      </c>
      <c r="I8" s="246">
        <v>0</v>
      </c>
      <c r="J8" s="246">
        <v>6</v>
      </c>
      <c r="K8" s="246">
        <v>5</v>
      </c>
      <c r="L8" s="247">
        <v>24</v>
      </c>
      <c r="M8" s="247">
        <v>0</v>
      </c>
      <c r="N8" s="247">
        <v>15</v>
      </c>
      <c r="O8" s="247">
        <v>42</v>
      </c>
      <c r="P8" s="247">
        <v>0</v>
      </c>
      <c r="Q8" s="247">
        <v>0</v>
      </c>
      <c r="R8" s="247">
        <v>3522</v>
      </c>
      <c r="S8" s="232">
        <v>3466</v>
      </c>
      <c r="T8" s="232">
        <v>434</v>
      </c>
      <c r="U8" s="233">
        <v>432</v>
      </c>
      <c r="V8" s="233">
        <v>453</v>
      </c>
      <c r="W8" s="246">
        <v>42</v>
      </c>
      <c r="X8" s="246">
        <v>0</v>
      </c>
      <c r="Y8" s="246">
        <v>43</v>
      </c>
      <c r="Z8" s="246">
        <v>0</v>
      </c>
      <c r="AA8" s="246">
        <v>60</v>
      </c>
      <c r="AB8" s="229">
        <v>0</v>
      </c>
      <c r="AC8" s="234">
        <f t="shared" si="14"/>
        <v>37</v>
      </c>
      <c r="AD8" s="235">
        <f t="shared" si="0"/>
        <v>-2</v>
      </c>
      <c r="AE8" s="229">
        <v>64</v>
      </c>
      <c r="AF8" s="236">
        <f t="shared" si="1"/>
        <v>0.294921875</v>
      </c>
      <c r="AG8" s="237">
        <f t="shared" si="2"/>
        <v>146.75</v>
      </c>
      <c r="AH8" s="236">
        <f t="shared" si="3"/>
        <v>0.12265758091993186</v>
      </c>
      <c r="AI8" s="238">
        <f t="shared" si="4"/>
        <v>1</v>
      </c>
      <c r="AJ8" s="239">
        <f t="shared" si="5"/>
        <v>0.91241379310344828</v>
      </c>
      <c r="AK8" s="215">
        <v>2.5169999999999999</v>
      </c>
      <c r="AL8" s="267">
        <v>140.82</v>
      </c>
      <c r="AM8" s="251">
        <f t="shared" si="6"/>
        <v>354.44393999999994</v>
      </c>
      <c r="AN8" s="215">
        <v>3.8307519999999999</v>
      </c>
      <c r="AO8" s="267">
        <v>1002.2269778884146</v>
      </c>
      <c r="AP8" s="228">
        <f t="shared" si="7"/>
        <v>3839.2829999999999</v>
      </c>
      <c r="AQ8" s="269">
        <f t="shared" si="8"/>
        <v>9707.7012499999983</v>
      </c>
      <c r="AR8" s="196">
        <f t="shared" si="9"/>
        <v>144.41666666666666</v>
      </c>
      <c r="AS8" s="13"/>
      <c r="AT8" s="229">
        <v>0</v>
      </c>
      <c r="AU8" s="248">
        <v>0</v>
      </c>
      <c r="AV8" s="248">
        <v>16</v>
      </c>
      <c r="AW8" s="229">
        <v>133</v>
      </c>
      <c r="AX8" s="248">
        <v>40</v>
      </c>
      <c r="AY8" s="229">
        <v>404</v>
      </c>
      <c r="AZ8" s="229">
        <v>16</v>
      </c>
      <c r="BA8" s="4"/>
      <c r="BB8" s="41">
        <v>0</v>
      </c>
      <c r="BC8" s="41">
        <v>322</v>
      </c>
      <c r="BD8" s="41">
        <v>131</v>
      </c>
      <c r="BE8" s="41">
        <f t="shared" si="10"/>
        <v>322</v>
      </c>
      <c r="BF8" s="41">
        <f t="shared" si="11"/>
        <v>9707.7012499999983</v>
      </c>
      <c r="BG8" s="271">
        <f>BD8/24</f>
        <v>5.458333333333333</v>
      </c>
      <c r="BH8" s="249">
        <v>0</v>
      </c>
      <c r="BI8" s="250">
        <v>0</v>
      </c>
      <c r="BJ8" s="272">
        <v>0</v>
      </c>
      <c r="BK8" s="251">
        <v>6.8</v>
      </c>
      <c r="BL8" s="251">
        <v>6</v>
      </c>
      <c r="BM8" s="251">
        <v>50.08</v>
      </c>
      <c r="BN8" s="253">
        <v>0.93459999999999999</v>
      </c>
      <c r="BO8" s="272">
        <v>0</v>
      </c>
      <c r="BP8" s="251">
        <v>86.55</v>
      </c>
      <c r="BQ8" s="49">
        <f t="shared" si="12"/>
        <v>-86.55</v>
      </c>
      <c r="BR8" s="41">
        <v>0</v>
      </c>
      <c r="BS8" s="41">
        <v>11024</v>
      </c>
      <c r="BT8" s="51">
        <f t="shared" si="13"/>
        <v>11024</v>
      </c>
      <c r="BU8" s="42">
        <v>4.2</v>
      </c>
      <c r="BV8" s="296">
        <f t="shared" si="15"/>
        <v>0</v>
      </c>
    </row>
    <row r="9" spans="1:74">
      <c r="A9" s="424"/>
      <c r="B9" s="245">
        <v>43588</v>
      </c>
      <c r="C9" s="226">
        <v>87</v>
      </c>
      <c r="D9" s="227">
        <v>0.4</v>
      </c>
      <c r="E9" s="228">
        <v>63</v>
      </c>
      <c r="F9" s="229">
        <v>99</v>
      </c>
      <c r="G9" s="229">
        <v>74</v>
      </c>
      <c r="H9" s="246">
        <v>0</v>
      </c>
      <c r="I9" s="246">
        <v>0</v>
      </c>
      <c r="J9" s="246">
        <v>0</v>
      </c>
      <c r="K9" s="246">
        <v>0</v>
      </c>
      <c r="L9" s="247">
        <v>24</v>
      </c>
      <c r="M9" s="247">
        <v>0</v>
      </c>
      <c r="N9" s="247">
        <v>24</v>
      </c>
      <c r="O9" s="247">
        <v>0</v>
      </c>
      <c r="P9" s="247">
        <v>0</v>
      </c>
      <c r="Q9" s="247">
        <v>0</v>
      </c>
      <c r="R9" s="247">
        <v>3526</v>
      </c>
      <c r="S9" s="232">
        <v>3470</v>
      </c>
      <c r="T9" s="232">
        <v>0</v>
      </c>
      <c r="U9" s="233">
        <v>0</v>
      </c>
      <c r="V9" s="233">
        <v>0</v>
      </c>
      <c r="W9" s="246">
        <v>42</v>
      </c>
      <c r="X9" s="246">
        <v>0</v>
      </c>
      <c r="Y9" s="246">
        <v>43</v>
      </c>
      <c r="Z9" s="246">
        <v>0</v>
      </c>
      <c r="AA9" s="246">
        <v>60</v>
      </c>
      <c r="AB9" s="229">
        <v>0</v>
      </c>
      <c r="AC9" s="234">
        <f t="shared" si="14"/>
        <v>17</v>
      </c>
      <c r="AD9" s="235">
        <f t="shared" si="0"/>
        <v>0</v>
      </c>
      <c r="AE9" s="229">
        <v>0</v>
      </c>
      <c r="AF9" s="236" t="str">
        <f t="shared" si="1"/>
        <v>no data</v>
      </c>
      <c r="AG9" s="237">
        <f t="shared" si="2"/>
        <v>146.91666666666666</v>
      </c>
      <c r="AH9" s="236" t="str">
        <f t="shared" si="3"/>
        <v>no data</v>
      </c>
      <c r="AI9" s="238">
        <f t="shared" si="4"/>
        <v>1</v>
      </c>
      <c r="AJ9" s="239" t="str">
        <f t="shared" si="5"/>
        <v>no data</v>
      </c>
      <c r="AK9" s="215">
        <v>0</v>
      </c>
      <c r="AL9" s="219">
        <v>0</v>
      </c>
      <c r="AM9" s="228">
        <f t="shared" si="6"/>
        <v>0</v>
      </c>
      <c r="AN9" s="215">
        <v>0</v>
      </c>
      <c r="AO9" s="267">
        <v>0</v>
      </c>
      <c r="AP9" s="240">
        <f t="shared" si="7"/>
        <v>0</v>
      </c>
      <c r="AQ9" s="241" t="str">
        <f t="shared" si="8"/>
        <v>no data</v>
      </c>
      <c r="AR9" s="196">
        <f t="shared" si="9"/>
        <v>144.58333333333334</v>
      </c>
      <c r="AS9" s="13"/>
      <c r="AT9" s="229">
        <v>0</v>
      </c>
      <c r="AU9" s="248">
        <v>0</v>
      </c>
      <c r="AV9" s="248">
        <v>0</v>
      </c>
      <c r="AW9" s="229">
        <v>0</v>
      </c>
      <c r="AX9" s="248">
        <v>0</v>
      </c>
      <c r="AY9" s="229">
        <v>0</v>
      </c>
      <c r="AZ9" s="229">
        <v>17</v>
      </c>
      <c r="BA9" s="4"/>
      <c r="BB9" s="41">
        <v>0</v>
      </c>
      <c r="BC9" s="41">
        <v>0</v>
      </c>
      <c r="BD9" s="41">
        <v>0</v>
      </c>
      <c r="BE9" s="41">
        <f t="shared" si="10"/>
        <v>0</v>
      </c>
      <c r="BF9" s="41" t="str">
        <f t="shared" si="11"/>
        <v>no data</v>
      </c>
      <c r="BG9" s="271">
        <v>0</v>
      </c>
      <c r="BH9" s="249">
        <v>0</v>
      </c>
      <c r="BI9" s="250">
        <v>0</v>
      </c>
      <c r="BJ9" s="272">
        <v>0</v>
      </c>
      <c r="BK9" s="251">
        <v>0</v>
      </c>
      <c r="BL9" s="251">
        <v>0</v>
      </c>
      <c r="BM9" s="251">
        <v>50.11</v>
      </c>
      <c r="BN9" s="53">
        <v>0</v>
      </c>
      <c r="BO9" s="251">
        <v>0</v>
      </c>
      <c r="BP9" s="251">
        <v>0</v>
      </c>
      <c r="BQ9" s="49">
        <f t="shared" si="12"/>
        <v>0</v>
      </c>
      <c r="BR9" s="41">
        <v>0</v>
      </c>
      <c r="BS9" s="41">
        <v>0</v>
      </c>
      <c r="BT9" s="51">
        <f t="shared" si="13"/>
        <v>0</v>
      </c>
      <c r="BU9" s="42">
        <v>0</v>
      </c>
      <c r="BV9" s="296">
        <f t="shared" si="15"/>
        <v>0</v>
      </c>
    </row>
    <row r="10" spans="1:74">
      <c r="A10" s="424"/>
      <c r="B10" s="245">
        <v>43589</v>
      </c>
      <c r="C10" s="226">
        <v>90.3</v>
      </c>
      <c r="D10" s="227">
        <v>0.38100000000000001</v>
      </c>
      <c r="E10" s="228">
        <v>64.099999999999994</v>
      </c>
      <c r="F10" s="229">
        <v>102</v>
      </c>
      <c r="G10" s="229">
        <v>77</v>
      </c>
      <c r="H10" s="246">
        <v>0</v>
      </c>
      <c r="I10" s="246">
        <v>0</v>
      </c>
      <c r="J10" s="246">
        <v>0</v>
      </c>
      <c r="K10" s="246">
        <v>0</v>
      </c>
      <c r="L10" s="247">
        <v>24</v>
      </c>
      <c r="M10" s="247">
        <v>0</v>
      </c>
      <c r="N10" s="247">
        <v>24</v>
      </c>
      <c r="O10" s="247">
        <v>0</v>
      </c>
      <c r="P10" s="247">
        <v>0</v>
      </c>
      <c r="Q10" s="247">
        <v>0</v>
      </c>
      <c r="R10" s="247">
        <v>3496</v>
      </c>
      <c r="S10" s="232">
        <v>3466</v>
      </c>
      <c r="T10" s="232">
        <v>0</v>
      </c>
      <c r="U10" s="233">
        <v>0</v>
      </c>
      <c r="V10" s="233">
        <v>0</v>
      </c>
      <c r="W10" s="246">
        <v>42</v>
      </c>
      <c r="X10" s="246">
        <v>0</v>
      </c>
      <c r="Y10" s="246">
        <v>43</v>
      </c>
      <c r="Z10" s="246">
        <v>0</v>
      </c>
      <c r="AA10" s="246">
        <v>60</v>
      </c>
      <c r="AB10" s="229">
        <v>0</v>
      </c>
      <c r="AC10" s="234">
        <v>14</v>
      </c>
      <c r="AD10" s="235">
        <f t="shared" si="0"/>
        <v>0</v>
      </c>
      <c r="AE10" s="229">
        <v>0</v>
      </c>
      <c r="AF10" s="236" t="str">
        <f t="shared" si="1"/>
        <v>no data</v>
      </c>
      <c r="AG10" s="237">
        <f t="shared" si="2"/>
        <v>145.66666666666666</v>
      </c>
      <c r="AH10" s="236" t="str">
        <f t="shared" si="3"/>
        <v>no data</v>
      </c>
      <c r="AI10" s="238">
        <f t="shared" si="4"/>
        <v>1</v>
      </c>
      <c r="AJ10" s="239" t="str">
        <f t="shared" si="5"/>
        <v>no data</v>
      </c>
      <c r="AK10" s="215">
        <v>0</v>
      </c>
      <c r="AL10" s="219">
        <v>0</v>
      </c>
      <c r="AM10" s="228">
        <f t="shared" si="6"/>
        <v>0</v>
      </c>
      <c r="AN10" s="215">
        <v>0</v>
      </c>
      <c r="AO10" s="267">
        <v>0</v>
      </c>
      <c r="AP10" s="240">
        <f t="shared" si="7"/>
        <v>0</v>
      </c>
      <c r="AQ10" s="241" t="str">
        <f t="shared" si="8"/>
        <v>no data</v>
      </c>
      <c r="AR10" s="196">
        <f t="shared" si="9"/>
        <v>144.41666666666666</v>
      </c>
      <c r="AS10" s="13"/>
      <c r="AT10" s="229">
        <v>0</v>
      </c>
      <c r="AU10" s="248">
        <v>0</v>
      </c>
      <c r="AV10" s="248">
        <v>0</v>
      </c>
      <c r="AW10" s="229">
        <v>0</v>
      </c>
      <c r="AX10" s="248">
        <v>0</v>
      </c>
      <c r="AY10" s="229">
        <v>0</v>
      </c>
      <c r="AZ10" s="229">
        <v>14</v>
      </c>
      <c r="BA10" s="4"/>
      <c r="BB10" s="41">
        <v>0</v>
      </c>
      <c r="BC10" s="41">
        <v>0</v>
      </c>
      <c r="BD10" s="41">
        <v>0</v>
      </c>
      <c r="BE10" s="41">
        <f t="shared" si="10"/>
        <v>0</v>
      </c>
      <c r="BF10" s="41" t="str">
        <f t="shared" si="11"/>
        <v>no data</v>
      </c>
      <c r="BG10" s="271">
        <v>0</v>
      </c>
      <c r="BH10" s="249">
        <v>0</v>
      </c>
      <c r="BI10" s="250">
        <v>0</v>
      </c>
      <c r="BJ10" s="272">
        <v>0</v>
      </c>
      <c r="BK10" s="252">
        <v>0</v>
      </c>
      <c r="BL10" s="252">
        <v>0</v>
      </c>
      <c r="BM10" s="251">
        <v>50.05</v>
      </c>
      <c r="BN10" s="253">
        <v>0</v>
      </c>
      <c r="BO10" s="42">
        <v>0</v>
      </c>
      <c r="BP10" s="42">
        <v>0</v>
      </c>
      <c r="BQ10" s="49">
        <f t="shared" si="12"/>
        <v>0</v>
      </c>
      <c r="BR10" s="41">
        <v>0</v>
      </c>
      <c r="BS10" s="41">
        <v>0</v>
      </c>
      <c r="BT10" s="51">
        <f t="shared" si="13"/>
        <v>0</v>
      </c>
      <c r="BU10" s="42">
        <v>0</v>
      </c>
      <c r="BV10" s="296">
        <f t="shared" si="15"/>
        <v>0</v>
      </c>
    </row>
    <row r="11" spans="1:74">
      <c r="A11" s="424"/>
      <c r="B11" s="245">
        <v>43590</v>
      </c>
      <c r="C11" s="226">
        <v>91.5</v>
      </c>
      <c r="D11" s="227">
        <v>0.33700000000000002</v>
      </c>
      <c r="E11" s="228">
        <v>62.8</v>
      </c>
      <c r="F11" s="229">
        <v>107</v>
      </c>
      <c r="G11" s="229">
        <v>76</v>
      </c>
      <c r="H11" s="246">
        <v>0</v>
      </c>
      <c r="I11" s="246">
        <v>0</v>
      </c>
      <c r="J11" s="246">
        <v>0</v>
      </c>
      <c r="K11" s="246">
        <v>0</v>
      </c>
      <c r="L11" s="247">
        <v>24</v>
      </c>
      <c r="M11" s="247">
        <v>0</v>
      </c>
      <c r="N11" s="247">
        <v>24</v>
      </c>
      <c r="O11" s="247">
        <v>0</v>
      </c>
      <c r="P11" s="247">
        <v>0</v>
      </c>
      <c r="Q11" s="247">
        <v>0</v>
      </c>
      <c r="R11" s="247">
        <v>3486</v>
      </c>
      <c r="S11" s="232">
        <v>3452</v>
      </c>
      <c r="T11" s="232">
        <v>0</v>
      </c>
      <c r="U11" s="233">
        <v>0</v>
      </c>
      <c r="V11" s="233">
        <v>0</v>
      </c>
      <c r="W11" s="246">
        <v>42</v>
      </c>
      <c r="X11" s="246">
        <v>0</v>
      </c>
      <c r="Y11" s="246">
        <v>43</v>
      </c>
      <c r="Z11" s="246">
        <v>0</v>
      </c>
      <c r="AA11" s="246">
        <v>60</v>
      </c>
      <c r="AB11" s="229">
        <v>0</v>
      </c>
      <c r="AC11" s="234">
        <v>12</v>
      </c>
      <c r="AD11" s="235">
        <f t="shared" si="0"/>
        <v>0</v>
      </c>
      <c r="AE11" s="229">
        <v>0</v>
      </c>
      <c r="AF11" s="236" t="str">
        <f t="shared" si="1"/>
        <v>no data</v>
      </c>
      <c r="AG11" s="237">
        <f t="shared" si="2"/>
        <v>145.25</v>
      </c>
      <c r="AH11" s="236" t="str">
        <f t="shared" si="3"/>
        <v>no data</v>
      </c>
      <c r="AI11" s="238">
        <f t="shared" si="4"/>
        <v>1</v>
      </c>
      <c r="AJ11" s="239" t="str">
        <f t="shared" si="5"/>
        <v>no data</v>
      </c>
      <c r="AK11" s="215">
        <v>0</v>
      </c>
      <c r="AL11" s="219">
        <v>0</v>
      </c>
      <c r="AM11" s="228">
        <f t="shared" si="6"/>
        <v>0</v>
      </c>
      <c r="AN11" s="215">
        <v>0</v>
      </c>
      <c r="AO11" s="267">
        <v>0</v>
      </c>
      <c r="AP11" s="240">
        <f t="shared" si="7"/>
        <v>0</v>
      </c>
      <c r="AQ11" s="241" t="str">
        <f t="shared" si="8"/>
        <v>no data</v>
      </c>
      <c r="AR11" s="196">
        <f t="shared" si="9"/>
        <v>143.83333333333334</v>
      </c>
      <c r="AS11" s="13"/>
      <c r="AT11" s="229">
        <v>0</v>
      </c>
      <c r="AU11" s="248">
        <v>0</v>
      </c>
      <c r="AV11" s="248">
        <v>0</v>
      </c>
      <c r="AW11" s="229">
        <v>0</v>
      </c>
      <c r="AX11" s="248">
        <v>0</v>
      </c>
      <c r="AY11" s="229">
        <v>0</v>
      </c>
      <c r="AZ11" s="229">
        <v>12</v>
      </c>
      <c r="BA11" s="4"/>
      <c r="BB11" s="41">
        <v>0</v>
      </c>
      <c r="BC11" s="41">
        <v>0</v>
      </c>
      <c r="BD11" s="41">
        <v>0</v>
      </c>
      <c r="BE11" s="41">
        <f t="shared" si="10"/>
        <v>0</v>
      </c>
      <c r="BF11" s="41" t="str">
        <f t="shared" si="11"/>
        <v>no data</v>
      </c>
      <c r="BG11" s="271">
        <v>0</v>
      </c>
      <c r="BH11" s="249">
        <v>0</v>
      </c>
      <c r="BI11" s="250">
        <v>0</v>
      </c>
      <c r="BJ11" s="272">
        <v>0</v>
      </c>
      <c r="BK11" s="252">
        <v>0</v>
      </c>
      <c r="BL11" s="252">
        <v>0</v>
      </c>
      <c r="BM11" s="251">
        <v>50.05</v>
      </c>
      <c r="BN11" s="253">
        <v>0</v>
      </c>
      <c r="BO11" s="42">
        <v>0</v>
      </c>
      <c r="BP11" s="42">
        <v>0</v>
      </c>
      <c r="BQ11" s="49">
        <f t="shared" si="12"/>
        <v>0</v>
      </c>
      <c r="BR11" s="41">
        <v>0</v>
      </c>
      <c r="BS11" s="41">
        <v>0</v>
      </c>
      <c r="BT11" s="51">
        <f t="shared" si="13"/>
        <v>0</v>
      </c>
      <c r="BU11" s="41">
        <v>0</v>
      </c>
      <c r="BV11" s="296">
        <f t="shared" si="15"/>
        <v>0</v>
      </c>
    </row>
    <row r="12" spans="1:74">
      <c r="A12" s="425"/>
      <c r="B12" s="245">
        <v>43591</v>
      </c>
      <c r="C12" s="226">
        <v>93</v>
      </c>
      <c r="D12" s="227">
        <v>0.32300000000000001</v>
      </c>
      <c r="E12" s="228">
        <v>63</v>
      </c>
      <c r="F12" s="229">
        <v>108</v>
      </c>
      <c r="G12" s="229">
        <v>78</v>
      </c>
      <c r="H12" s="246">
        <v>11</v>
      </c>
      <c r="I12" s="246">
        <v>2</v>
      </c>
      <c r="J12" s="246">
        <v>12</v>
      </c>
      <c r="K12" s="246">
        <v>21</v>
      </c>
      <c r="L12" s="247">
        <v>12</v>
      </c>
      <c r="M12" s="247">
        <v>16</v>
      </c>
      <c r="N12" s="247">
        <v>10</v>
      </c>
      <c r="O12" s="247">
        <v>6</v>
      </c>
      <c r="P12" s="247">
        <v>10</v>
      </c>
      <c r="Q12" s="247">
        <v>45</v>
      </c>
      <c r="R12" s="247">
        <v>3465</v>
      </c>
      <c r="S12" s="232">
        <v>3463</v>
      </c>
      <c r="T12" s="232">
        <v>1686</v>
      </c>
      <c r="U12" s="233">
        <v>1692</v>
      </c>
      <c r="V12" s="233">
        <v>1752</v>
      </c>
      <c r="W12" s="246">
        <v>42</v>
      </c>
      <c r="X12" s="246">
        <v>0</v>
      </c>
      <c r="Y12" s="246">
        <v>43</v>
      </c>
      <c r="Z12" s="246">
        <v>0</v>
      </c>
      <c r="AA12" s="246">
        <v>62</v>
      </c>
      <c r="AB12" s="229">
        <v>0</v>
      </c>
      <c r="AC12" s="234">
        <f t="shared" si="14"/>
        <v>66</v>
      </c>
      <c r="AD12" s="235">
        <f t="shared" si="0"/>
        <v>6</v>
      </c>
      <c r="AE12" s="229">
        <v>150</v>
      </c>
      <c r="AF12" s="236">
        <f t="shared" si="1"/>
        <v>0.48666666666666669</v>
      </c>
      <c r="AG12" s="237">
        <f t="shared" si="2"/>
        <v>144.375</v>
      </c>
      <c r="AH12" s="236">
        <f t="shared" si="3"/>
        <v>0.48831168831168831</v>
      </c>
      <c r="AI12" s="238">
        <f t="shared" si="4"/>
        <v>1</v>
      </c>
      <c r="AJ12" s="239">
        <f t="shared" si="5"/>
        <v>0.97648809523809521</v>
      </c>
      <c r="AK12" s="215">
        <v>4.202</v>
      </c>
      <c r="AL12" s="219">
        <v>133.25</v>
      </c>
      <c r="AM12" s="228">
        <f t="shared" si="6"/>
        <v>559.91650000000004</v>
      </c>
      <c r="AN12" s="215">
        <v>14.83662988</v>
      </c>
      <c r="AO12" s="267">
        <v>999.23028881273137</v>
      </c>
      <c r="AP12" s="240">
        <f t="shared" si="7"/>
        <v>14825.20996</v>
      </c>
      <c r="AQ12" s="241">
        <f t="shared" si="8"/>
        <v>9092.8643380614649</v>
      </c>
      <c r="AR12" s="196">
        <f t="shared" si="9"/>
        <v>144.29166666666666</v>
      </c>
      <c r="AS12" s="13"/>
      <c r="AT12" s="229">
        <v>23</v>
      </c>
      <c r="AU12" s="248">
        <v>42</v>
      </c>
      <c r="AV12" s="248">
        <v>19</v>
      </c>
      <c r="AW12" s="229">
        <v>93</v>
      </c>
      <c r="AX12" s="248">
        <v>34</v>
      </c>
      <c r="AY12" s="229">
        <v>66</v>
      </c>
      <c r="AZ12" s="229">
        <v>6</v>
      </c>
      <c r="BA12" s="4"/>
      <c r="BB12" s="41">
        <v>477</v>
      </c>
      <c r="BC12" s="41">
        <v>566</v>
      </c>
      <c r="BD12" s="41">
        <v>709</v>
      </c>
      <c r="BE12" s="41">
        <f t="shared" si="10"/>
        <v>89</v>
      </c>
      <c r="BF12" s="41">
        <f t="shared" si="11"/>
        <v>9092.8643380614649</v>
      </c>
      <c r="BG12" s="271">
        <f>BD12/24</f>
        <v>29.541666666666668</v>
      </c>
      <c r="BH12" s="249">
        <v>1.1870000000000001</v>
      </c>
      <c r="BI12" s="250">
        <v>1.29</v>
      </c>
      <c r="BJ12" s="272">
        <v>11.6</v>
      </c>
      <c r="BK12" s="252">
        <v>12.14</v>
      </c>
      <c r="BL12" s="252">
        <v>0.81</v>
      </c>
      <c r="BM12" s="251">
        <v>50.06</v>
      </c>
      <c r="BN12" s="253">
        <v>0.93759999999999999</v>
      </c>
      <c r="BO12" s="42">
        <v>87.24</v>
      </c>
      <c r="BP12" s="42">
        <v>86.62</v>
      </c>
      <c r="BQ12" s="49">
        <f t="shared" si="12"/>
        <v>0.61999999999999034</v>
      </c>
      <c r="BR12" s="41">
        <v>11237</v>
      </c>
      <c r="BS12" s="41">
        <v>11487</v>
      </c>
      <c r="BT12" s="51">
        <f t="shared" si="13"/>
        <v>250</v>
      </c>
      <c r="BU12" s="78">
        <v>8.5500000000000007</v>
      </c>
      <c r="BV12" s="296">
        <f t="shared" si="15"/>
        <v>2.4770000000000003</v>
      </c>
    </row>
    <row r="13" spans="1:74">
      <c r="A13" s="426" t="s">
        <v>174</v>
      </c>
      <c r="B13" s="222">
        <v>43592</v>
      </c>
      <c r="C13" s="156">
        <v>93.4</v>
      </c>
      <c r="D13" s="157">
        <v>0.32700000000000001</v>
      </c>
      <c r="E13" s="170">
        <v>65.599999999999994</v>
      </c>
      <c r="F13" s="158">
        <v>109</v>
      </c>
      <c r="G13" s="158">
        <v>77</v>
      </c>
      <c r="H13" s="159">
        <v>24</v>
      </c>
      <c r="I13" s="159">
        <v>0</v>
      </c>
      <c r="J13" s="159">
        <v>24</v>
      </c>
      <c r="K13" s="159">
        <v>0</v>
      </c>
      <c r="L13" s="160">
        <v>0</v>
      </c>
      <c r="M13" s="160">
        <v>0</v>
      </c>
      <c r="N13" s="160">
        <v>0</v>
      </c>
      <c r="O13" s="160">
        <v>0</v>
      </c>
      <c r="P13" s="160">
        <v>24</v>
      </c>
      <c r="Q13" s="160">
        <v>0</v>
      </c>
      <c r="R13" s="161">
        <v>3464</v>
      </c>
      <c r="S13" s="162">
        <v>3476.5</v>
      </c>
      <c r="T13" s="162">
        <v>3476.5</v>
      </c>
      <c r="U13" s="163">
        <v>3445</v>
      </c>
      <c r="V13" s="163">
        <v>3545</v>
      </c>
      <c r="W13" s="158">
        <v>43</v>
      </c>
      <c r="X13" s="158">
        <v>0</v>
      </c>
      <c r="Y13" s="158">
        <v>43</v>
      </c>
      <c r="Z13" s="158">
        <v>0</v>
      </c>
      <c r="AA13" s="158">
        <v>62</v>
      </c>
      <c r="AB13" s="158">
        <v>0</v>
      </c>
      <c r="AC13" s="164">
        <v>9</v>
      </c>
      <c r="AD13" s="165">
        <f t="shared" ref="AD13:AD40" si="16">U13-T13</f>
        <v>-31.5</v>
      </c>
      <c r="AE13" s="158">
        <v>154</v>
      </c>
      <c r="AF13" s="166">
        <f t="shared" ref="AF13:AF40" si="17">IF(AE13&gt;0, V13/(AE13*24),"no data")</f>
        <v>0.95914502164502169</v>
      </c>
      <c r="AG13" s="167">
        <f t="shared" ref="AG13:AG40" si="18">IF(R13&gt;0,R13/24,"no data")</f>
        <v>144.33333333333334</v>
      </c>
      <c r="AH13" s="166">
        <f t="shared" ref="AH13:AH40" si="19">IF(U13&gt;0,(U13/R13),"no data")</f>
        <v>0.99451501154734412</v>
      </c>
      <c r="AI13" s="168">
        <f t="shared" ref="AI13:AI40" si="20">(1440-((W13*X13)+(Y13*Z13)+(AA13*AB13))/(W13+Y13+AA13))/1440</f>
        <v>1</v>
      </c>
      <c r="AJ13" s="169">
        <f t="shared" ref="AJ13:AJ40" si="21">IF(U13&gt;0,(1440-((X13*W13+AT13*AU13)+(Z13*Y13+AV13*AW13)+(AA13*AB13+AX13*AY13))/(W13+Y13+AA13))/1440,"no data")</f>
        <v>1</v>
      </c>
      <c r="AK13" s="215">
        <v>7.9089999999999998</v>
      </c>
      <c r="AL13" s="219">
        <v>137.99</v>
      </c>
      <c r="AM13" s="170">
        <f t="shared" ref="AM13:AM40" si="22">AK13*AL13</f>
        <v>1091.3629100000001</v>
      </c>
      <c r="AN13" s="215">
        <v>28.968310540000001</v>
      </c>
      <c r="AO13" s="267">
        <v>998.95467690605597</v>
      </c>
      <c r="AP13" s="171">
        <f t="shared" ref="AP13:AP40" si="23">AN13*AO13</f>
        <v>28938.029295999997</v>
      </c>
      <c r="AQ13" s="200">
        <f t="shared" ref="AQ13:AQ40" si="24">IF(U13&gt;0,((((AK13*AL13)+(AN13*AO13))/(U13*1000))*1000000),"no data")</f>
        <v>8716.8047042089984</v>
      </c>
      <c r="AR13" s="197">
        <f t="shared" ref="AR13:AR40" si="25">S13/24</f>
        <v>144.85416666666666</v>
      </c>
      <c r="AS13" s="13"/>
      <c r="AT13" s="172">
        <v>0</v>
      </c>
      <c r="AU13" s="158">
        <v>0</v>
      </c>
      <c r="AV13" s="173">
        <v>0</v>
      </c>
      <c r="AW13" s="173">
        <v>0</v>
      </c>
      <c r="AX13" s="158">
        <v>0</v>
      </c>
      <c r="AY13" s="173">
        <v>0</v>
      </c>
      <c r="AZ13" s="158">
        <v>0</v>
      </c>
      <c r="BA13" s="4"/>
      <c r="BB13" s="158">
        <v>1024</v>
      </c>
      <c r="BC13" s="158">
        <v>1036</v>
      </c>
      <c r="BD13" s="158">
        <v>1485</v>
      </c>
      <c r="BE13" s="174">
        <f t="shared" si="10"/>
        <v>12</v>
      </c>
      <c r="BF13" s="175">
        <f t="shared" ref="BF13:BF42" si="26">AQ13</f>
        <v>8716.8047042089984</v>
      </c>
      <c r="BG13" s="176">
        <f t="shared" ref="BG13:BG40" si="27">BD13/24</f>
        <v>61.875</v>
      </c>
      <c r="BH13" s="177">
        <v>2.3260000000000001</v>
      </c>
      <c r="BI13" s="155">
        <v>2.2759999999999998</v>
      </c>
      <c r="BJ13" s="174">
        <v>24.38</v>
      </c>
      <c r="BK13" s="174">
        <v>21.62</v>
      </c>
      <c r="BL13" s="174">
        <v>20.059999999999999</v>
      </c>
      <c r="BM13" s="176">
        <v>50.09</v>
      </c>
      <c r="BN13" s="179">
        <v>0.9355</v>
      </c>
      <c r="BO13" s="185">
        <v>87.15</v>
      </c>
      <c r="BP13" s="185">
        <v>86.65</v>
      </c>
      <c r="BQ13" s="49">
        <f>BO13-BP13</f>
        <v>0.5</v>
      </c>
      <c r="BR13" s="178">
        <v>11178</v>
      </c>
      <c r="BS13" s="178">
        <v>11436</v>
      </c>
      <c r="BT13" s="51">
        <f t="shared" ref="BT13:BT29" si="28">BS13-BR13</f>
        <v>258</v>
      </c>
      <c r="BU13" s="176">
        <v>0</v>
      </c>
      <c r="BV13" s="296">
        <f t="shared" si="15"/>
        <v>4.6020000000000003</v>
      </c>
    </row>
    <row r="14" spans="1:74">
      <c r="A14" s="427"/>
      <c r="B14" s="222">
        <v>43593</v>
      </c>
      <c r="C14" s="156">
        <v>93.6</v>
      </c>
      <c r="D14" s="195">
        <v>0.374</v>
      </c>
      <c r="E14" s="170">
        <v>66.2</v>
      </c>
      <c r="F14" s="158">
        <v>107</v>
      </c>
      <c r="G14" s="158">
        <v>78</v>
      </c>
      <c r="H14" s="159">
        <v>24</v>
      </c>
      <c r="I14" s="159">
        <v>0</v>
      </c>
      <c r="J14" s="159">
        <v>24</v>
      </c>
      <c r="K14" s="159">
        <v>0</v>
      </c>
      <c r="L14" s="160">
        <v>0</v>
      </c>
      <c r="M14" s="160">
        <v>0</v>
      </c>
      <c r="N14" s="160">
        <v>0</v>
      </c>
      <c r="O14" s="160">
        <v>0</v>
      </c>
      <c r="P14" s="160">
        <v>20</v>
      </c>
      <c r="Q14" s="160">
        <v>56</v>
      </c>
      <c r="R14" s="161">
        <v>3462</v>
      </c>
      <c r="S14" s="162">
        <v>3398</v>
      </c>
      <c r="T14" s="162">
        <v>3360</v>
      </c>
      <c r="U14" s="163">
        <v>3286</v>
      </c>
      <c r="V14" s="163">
        <v>3392</v>
      </c>
      <c r="W14" s="158">
        <v>42</v>
      </c>
      <c r="X14" s="158">
        <v>0</v>
      </c>
      <c r="Y14" s="158">
        <v>42</v>
      </c>
      <c r="Z14" s="158">
        <v>0</v>
      </c>
      <c r="AA14" s="158">
        <v>60</v>
      </c>
      <c r="AB14" s="158">
        <v>0</v>
      </c>
      <c r="AC14" s="164">
        <f>V14-U14</f>
        <v>106</v>
      </c>
      <c r="AD14" s="165">
        <f t="shared" si="16"/>
        <v>-74</v>
      </c>
      <c r="AE14" s="158">
        <v>146</v>
      </c>
      <c r="AF14" s="166">
        <f t="shared" si="17"/>
        <v>0.96803652968036524</v>
      </c>
      <c r="AG14" s="167">
        <f t="shared" si="18"/>
        <v>144.25</v>
      </c>
      <c r="AH14" s="166">
        <f t="shared" si="19"/>
        <v>0.94916233391103411</v>
      </c>
      <c r="AI14" s="168">
        <f t="shared" si="20"/>
        <v>1</v>
      </c>
      <c r="AJ14" s="169">
        <f t="shared" si="21"/>
        <v>0.98668981481481477</v>
      </c>
      <c r="AK14" s="215">
        <v>7.835</v>
      </c>
      <c r="AL14" s="219">
        <v>136.85</v>
      </c>
      <c r="AM14" s="170">
        <f t="shared" si="22"/>
        <v>1072.21975</v>
      </c>
      <c r="AN14" s="215">
        <v>27.666480459999999</v>
      </c>
      <c r="AO14" s="267">
        <v>999.62408004823612</v>
      </c>
      <c r="AP14" s="171">
        <f t="shared" si="23"/>
        <v>27656.080077999999</v>
      </c>
      <c r="AQ14" s="200">
        <f t="shared" si="24"/>
        <v>8742.63537066342</v>
      </c>
      <c r="AR14" s="197">
        <f t="shared" si="25"/>
        <v>141.58333333333334</v>
      </c>
      <c r="AS14" s="13"/>
      <c r="AT14" s="172">
        <v>0</v>
      </c>
      <c r="AU14" s="158">
        <v>0</v>
      </c>
      <c r="AV14" s="173">
        <v>0</v>
      </c>
      <c r="AW14" s="173">
        <v>0</v>
      </c>
      <c r="AX14" s="158">
        <v>15</v>
      </c>
      <c r="AY14" s="173">
        <v>184</v>
      </c>
      <c r="AZ14" s="158">
        <v>0</v>
      </c>
      <c r="BA14" s="4"/>
      <c r="BB14" s="158">
        <v>1000</v>
      </c>
      <c r="BC14" s="158">
        <v>1014</v>
      </c>
      <c r="BD14" s="158">
        <v>1378</v>
      </c>
      <c r="BE14" s="174">
        <v>0</v>
      </c>
      <c r="BF14" s="175">
        <f t="shared" si="26"/>
        <v>8742.63537066342</v>
      </c>
      <c r="BG14" s="176">
        <f t="shared" si="27"/>
        <v>57.416666666666664</v>
      </c>
      <c r="BH14" s="177">
        <v>1.8149999999999999</v>
      </c>
      <c r="BI14" s="155">
        <v>1.861</v>
      </c>
      <c r="BJ14" s="174">
        <v>24.05</v>
      </c>
      <c r="BK14" s="174">
        <v>21.38</v>
      </c>
      <c r="BL14" s="174">
        <v>19.91</v>
      </c>
      <c r="BM14" s="178">
        <v>50.08</v>
      </c>
      <c r="BN14" s="179">
        <v>0.93589999999999995</v>
      </c>
      <c r="BO14" s="176">
        <v>87.15</v>
      </c>
      <c r="BP14" s="176">
        <v>86.85</v>
      </c>
      <c r="BQ14" s="49">
        <f t="shared" ref="BQ14:BQ23" si="29">BO14-BP14</f>
        <v>0.30000000000001137</v>
      </c>
      <c r="BR14" s="174">
        <v>11306</v>
      </c>
      <c r="BS14" s="174">
        <v>11546</v>
      </c>
      <c r="BT14" s="51">
        <f t="shared" si="28"/>
        <v>240</v>
      </c>
      <c r="BU14" s="176">
        <v>4.08</v>
      </c>
      <c r="BV14" s="296">
        <f t="shared" si="15"/>
        <v>3.6760000000000002</v>
      </c>
    </row>
    <row r="15" spans="1:74">
      <c r="A15" s="427"/>
      <c r="B15" s="222">
        <v>43594</v>
      </c>
      <c r="C15" s="156">
        <v>94.7</v>
      </c>
      <c r="D15" s="195">
        <v>0.374</v>
      </c>
      <c r="E15" s="170">
        <v>67.2</v>
      </c>
      <c r="F15" s="158">
        <v>107</v>
      </c>
      <c r="G15" s="158">
        <v>83</v>
      </c>
      <c r="H15" s="159">
        <v>24</v>
      </c>
      <c r="I15" s="159">
        <v>0</v>
      </c>
      <c r="J15" s="159">
        <v>24</v>
      </c>
      <c r="K15" s="159">
        <v>0</v>
      </c>
      <c r="L15" s="160">
        <v>0</v>
      </c>
      <c r="M15" s="160">
        <v>0</v>
      </c>
      <c r="N15" s="160">
        <v>0</v>
      </c>
      <c r="O15" s="160">
        <v>0</v>
      </c>
      <c r="P15" s="160">
        <v>10</v>
      </c>
      <c r="Q15" s="160">
        <v>59</v>
      </c>
      <c r="R15" s="274">
        <v>3450</v>
      </c>
      <c r="S15" s="162">
        <v>3389</v>
      </c>
      <c r="T15" s="162">
        <v>3149</v>
      </c>
      <c r="U15" s="163">
        <v>3144</v>
      </c>
      <c r="V15" s="163">
        <v>3237</v>
      </c>
      <c r="W15" s="158">
        <v>42</v>
      </c>
      <c r="X15" s="158">
        <v>0</v>
      </c>
      <c r="Y15" s="158">
        <v>42</v>
      </c>
      <c r="Z15" s="158">
        <v>0</v>
      </c>
      <c r="AA15" s="158">
        <v>60</v>
      </c>
      <c r="AB15" s="158">
        <v>0</v>
      </c>
      <c r="AC15" s="164">
        <f>V15-U15</f>
        <v>93</v>
      </c>
      <c r="AD15" s="165">
        <f t="shared" si="16"/>
        <v>-5</v>
      </c>
      <c r="AE15" s="158">
        <v>143</v>
      </c>
      <c r="AF15" s="166">
        <f t="shared" si="17"/>
        <v>0.94318181818181823</v>
      </c>
      <c r="AG15" s="167">
        <f t="shared" si="18"/>
        <v>143.75</v>
      </c>
      <c r="AH15" s="166">
        <f t="shared" si="19"/>
        <v>0.91130434782608694</v>
      </c>
      <c r="AI15" s="168">
        <f t="shared" si="20"/>
        <v>1</v>
      </c>
      <c r="AJ15" s="169">
        <f t="shared" si="21"/>
        <v>0.94350405092592582</v>
      </c>
      <c r="AK15" s="216">
        <v>7.827</v>
      </c>
      <c r="AL15" s="220">
        <v>133.62</v>
      </c>
      <c r="AM15" s="170">
        <f t="shared" si="22"/>
        <v>1045.84374</v>
      </c>
      <c r="AN15" s="216">
        <v>26.055130999999999</v>
      </c>
      <c r="AO15" s="267">
        <v>999.99692958749665</v>
      </c>
      <c r="AP15" s="171">
        <f t="shared" si="23"/>
        <v>26055.050999999999</v>
      </c>
      <c r="AQ15" s="200">
        <f t="shared" si="24"/>
        <v>8619.8774618320604</v>
      </c>
      <c r="AR15" s="197">
        <f t="shared" si="25"/>
        <v>141.20833333333334</v>
      </c>
      <c r="AS15" s="13"/>
      <c r="AT15" s="181">
        <v>0</v>
      </c>
      <c r="AU15" s="158">
        <v>0</v>
      </c>
      <c r="AV15" s="173">
        <v>0</v>
      </c>
      <c r="AW15" s="173">
        <v>0</v>
      </c>
      <c r="AX15" s="158">
        <v>15</v>
      </c>
      <c r="AY15" s="173">
        <v>781</v>
      </c>
      <c r="AZ15" s="158">
        <v>0</v>
      </c>
      <c r="BA15" s="4"/>
      <c r="BB15" s="158">
        <v>999</v>
      </c>
      <c r="BC15" s="158">
        <v>1012</v>
      </c>
      <c r="BD15" s="158">
        <v>1226</v>
      </c>
      <c r="BE15" s="183">
        <v>0</v>
      </c>
      <c r="BF15" s="175">
        <f t="shared" si="26"/>
        <v>8619.8774618320604</v>
      </c>
      <c r="BG15" s="176">
        <f t="shared" si="27"/>
        <v>51.083333333333336</v>
      </c>
      <c r="BH15" s="177">
        <v>1.0249999999999999</v>
      </c>
      <c r="BI15" s="155">
        <v>0.97099999999999997</v>
      </c>
      <c r="BJ15" s="174">
        <v>23.94</v>
      </c>
      <c r="BK15" s="174">
        <v>21.23</v>
      </c>
      <c r="BL15" s="174">
        <v>19.829999999999998</v>
      </c>
      <c r="BM15" s="178">
        <v>50.09</v>
      </c>
      <c r="BN15" s="179">
        <v>0.93700000000000006</v>
      </c>
      <c r="BO15" s="176">
        <v>87.32</v>
      </c>
      <c r="BP15" s="176">
        <v>86.95</v>
      </c>
      <c r="BQ15" s="49">
        <f t="shared" si="29"/>
        <v>0.36999999999999034</v>
      </c>
      <c r="BR15" s="174">
        <v>11259</v>
      </c>
      <c r="BS15" s="174">
        <v>11518</v>
      </c>
      <c r="BT15" s="51">
        <f t="shared" si="28"/>
        <v>259</v>
      </c>
      <c r="BU15" s="176">
        <v>1.05</v>
      </c>
      <c r="BV15" s="296">
        <f t="shared" si="15"/>
        <v>1.996</v>
      </c>
    </row>
    <row r="16" spans="1:74">
      <c r="A16" s="427"/>
      <c r="B16" s="222">
        <v>43595</v>
      </c>
      <c r="C16" s="156">
        <v>93.78</v>
      </c>
      <c r="D16" s="195">
        <v>0.37390000000000001</v>
      </c>
      <c r="E16" s="170">
        <v>66.06</v>
      </c>
      <c r="F16" s="158">
        <v>106.26</v>
      </c>
      <c r="G16" s="158">
        <v>79.44</v>
      </c>
      <c r="H16" s="159">
        <v>24</v>
      </c>
      <c r="I16" s="159">
        <v>0</v>
      </c>
      <c r="J16" s="159">
        <v>24</v>
      </c>
      <c r="K16" s="159">
        <v>0</v>
      </c>
      <c r="L16" s="160">
        <v>0</v>
      </c>
      <c r="M16" s="160">
        <v>0</v>
      </c>
      <c r="N16" s="160">
        <v>0</v>
      </c>
      <c r="O16" s="160">
        <v>0</v>
      </c>
      <c r="P16" s="160">
        <v>20</v>
      </c>
      <c r="Q16" s="160">
        <v>54</v>
      </c>
      <c r="R16" s="161">
        <v>3456</v>
      </c>
      <c r="S16" s="162">
        <v>3393</v>
      </c>
      <c r="T16" s="162">
        <v>3335</v>
      </c>
      <c r="U16" s="163">
        <v>3289</v>
      </c>
      <c r="V16" s="163">
        <v>3390</v>
      </c>
      <c r="W16" s="158">
        <v>42</v>
      </c>
      <c r="X16" s="158">
        <v>0</v>
      </c>
      <c r="Y16" s="158">
        <v>42</v>
      </c>
      <c r="Z16" s="158">
        <v>0</v>
      </c>
      <c r="AA16" s="158">
        <v>60</v>
      </c>
      <c r="AB16" s="158">
        <v>0</v>
      </c>
      <c r="AC16" s="164">
        <v>95</v>
      </c>
      <c r="AD16" s="165">
        <f t="shared" si="16"/>
        <v>-46</v>
      </c>
      <c r="AE16" s="158">
        <v>147</v>
      </c>
      <c r="AF16" s="166">
        <f>IF(AE16&gt;0, V16/(AE16*24),"no data")</f>
        <v>0.96088435374149661</v>
      </c>
      <c r="AG16" s="167">
        <f t="shared" si="18"/>
        <v>144</v>
      </c>
      <c r="AH16" s="166">
        <f t="shared" si="19"/>
        <v>0.9516782407407407</v>
      </c>
      <c r="AI16" s="168">
        <f t="shared" si="20"/>
        <v>1</v>
      </c>
      <c r="AJ16" s="169">
        <f t="shared" si="21"/>
        <v>0.98744212962962963</v>
      </c>
      <c r="AK16" s="216">
        <v>7.8529999999999998</v>
      </c>
      <c r="AL16" s="220">
        <v>137.35</v>
      </c>
      <c r="AM16" s="170">
        <f t="shared" si="22"/>
        <v>1078.6095499999999</v>
      </c>
      <c r="AN16" s="216">
        <v>27.776539</v>
      </c>
      <c r="AO16" s="267">
        <v>1002.8038410400951</v>
      </c>
      <c r="AP16" s="171">
        <f t="shared" si="23"/>
        <v>27854.420000000002</v>
      </c>
      <c r="AQ16" s="200">
        <f t="shared" si="24"/>
        <v>8796.90773791426</v>
      </c>
      <c r="AR16" s="197">
        <f t="shared" si="25"/>
        <v>141.375</v>
      </c>
      <c r="AS16" s="13"/>
      <c r="AT16" s="158">
        <v>0</v>
      </c>
      <c r="AU16" s="173">
        <v>0</v>
      </c>
      <c r="AV16" s="173">
        <v>0</v>
      </c>
      <c r="AW16" s="158">
        <v>0</v>
      </c>
      <c r="AX16" s="173">
        <v>14</v>
      </c>
      <c r="AY16" s="158">
        <v>186</v>
      </c>
      <c r="AZ16" s="158">
        <v>0</v>
      </c>
      <c r="BA16" s="4"/>
      <c r="BB16" s="174">
        <v>1005</v>
      </c>
      <c r="BC16" s="174">
        <v>1013</v>
      </c>
      <c r="BD16" s="183">
        <v>1372</v>
      </c>
      <c r="BE16" s="183">
        <f>BC16-BB16</f>
        <v>8</v>
      </c>
      <c r="BF16" s="175">
        <f t="shared" si="26"/>
        <v>8796.90773791426</v>
      </c>
      <c r="BG16" s="176">
        <f t="shared" si="27"/>
        <v>57.166666666666664</v>
      </c>
      <c r="BH16" s="177">
        <v>1.802</v>
      </c>
      <c r="BI16" s="155">
        <v>1.792</v>
      </c>
      <c r="BJ16" s="174">
        <v>24</v>
      </c>
      <c r="BK16" s="174">
        <v>21.23</v>
      </c>
      <c r="BL16" s="174">
        <v>19.829999999999998</v>
      </c>
      <c r="BM16" s="178">
        <v>50.1</v>
      </c>
      <c r="BN16" s="184">
        <v>0.93559999999999999</v>
      </c>
      <c r="BO16" s="176">
        <v>87.26</v>
      </c>
      <c r="BP16" s="176">
        <v>86.78</v>
      </c>
      <c r="BQ16" s="49">
        <f t="shared" si="29"/>
        <v>0.48000000000000398</v>
      </c>
      <c r="BR16" s="174">
        <v>11225</v>
      </c>
      <c r="BS16" s="174">
        <v>11493</v>
      </c>
      <c r="BT16" s="51">
        <f t="shared" si="28"/>
        <v>268</v>
      </c>
      <c r="BU16" s="176">
        <v>5</v>
      </c>
      <c r="BV16" s="296">
        <f t="shared" si="15"/>
        <v>3.5940000000000003</v>
      </c>
    </row>
    <row r="17" spans="1:74">
      <c r="A17" s="427"/>
      <c r="B17" s="222">
        <v>43596</v>
      </c>
      <c r="C17" s="156">
        <v>90.55</v>
      </c>
      <c r="D17" s="195">
        <v>0.41689999999999999</v>
      </c>
      <c r="E17" s="170">
        <v>66.33</v>
      </c>
      <c r="F17" s="158">
        <v>100.24</v>
      </c>
      <c r="G17" s="158">
        <v>82.54</v>
      </c>
      <c r="H17" s="159">
        <v>24</v>
      </c>
      <c r="I17" s="159">
        <v>0</v>
      </c>
      <c r="J17" s="159">
        <v>24</v>
      </c>
      <c r="K17" s="159">
        <v>0</v>
      </c>
      <c r="L17" s="160">
        <v>0</v>
      </c>
      <c r="M17" s="160">
        <v>0</v>
      </c>
      <c r="N17" s="160">
        <v>0</v>
      </c>
      <c r="O17" s="160">
        <v>0</v>
      </c>
      <c r="P17" s="160">
        <v>2</v>
      </c>
      <c r="Q17" s="160">
        <v>40</v>
      </c>
      <c r="R17" s="161">
        <v>3493</v>
      </c>
      <c r="S17" s="162">
        <v>3425</v>
      </c>
      <c r="T17" s="162">
        <v>3056</v>
      </c>
      <c r="U17" s="163">
        <v>3064</v>
      </c>
      <c r="V17" s="163">
        <v>3153</v>
      </c>
      <c r="W17" s="158">
        <v>42</v>
      </c>
      <c r="X17" s="158">
        <v>0</v>
      </c>
      <c r="Y17" s="158">
        <v>42</v>
      </c>
      <c r="Z17" s="158">
        <v>0</v>
      </c>
      <c r="AA17" s="158">
        <v>60</v>
      </c>
      <c r="AB17" s="158">
        <v>0</v>
      </c>
      <c r="AC17" s="164">
        <f>(V17-U17)+AZ17</f>
        <v>89</v>
      </c>
      <c r="AD17" s="165">
        <f>U17-T17</f>
        <v>8</v>
      </c>
      <c r="AE17" s="158">
        <v>147</v>
      </c>
      <c r="AF17" s="166">
        <f>IF(AE17&gt;0, V17/(AE17*24),"no data")</f>
        <v>0.89370748299319724</v>
      </c>
      <c r="AG17" s="167">
        <f t="shared" si="18"/>
        <v>145.54166666666666</v>
      </c>
      <c r="AH17" s="166">
        <f t="shared" si="19"/>
        <v>0.87718293730317776</v>
      </c>
      <c r="AI17" s="168">
        <f t="shared" si="20"/>
        <v>1</v>
      </c>
      <c r="AJ17" s="169">
        <f t="shared" si="21"/>
        <v>0.90740740740740744</v>
      </c>
      <c r="AK17" s="216">
        <v>7.8079999999999998</v>
      </c>
      <c r="AL17" s="220">
        <v>135.06</v>
      </c>
      <c r="AM17" s="170">
        <f t="shared" si="22"/>
        <v>1054.5484799999999</v>
      </c>
      <c r="AN17" s="216">
        <v>25.069789</v>
      </c>
      <c r="AO17" s="267">
        <v>1008.4285113049815</v>
      </c>
      <c r="AP17" s="171">
        <f t="shared" si="23"/>
        <v>25281.09</v>
      </c>
      <c r="AQ17" s="200">
        <f>IF(U17&gt;0,((((AK17*AL17)+(AN17*AO17))/(U17*1000))*1000000),"no data")</f>
        <v>8595.1822715404705</v>
      </c>
      <c r="AR17" s="197">
        <f t="shared" si="25"/>
        <v>142.70833333333334</v>
      </c>
      <c r="AS17" s="13"/>
      <c r="AT17" s="158">
        <v>0</v>
      </c>
      <c r="AU17" s="173">
        <v>0</v>
      </c>
      <c r="AV17" s="173">
        <v>0</v>
      </c>
      <c r="AW17" s="158">
        <v>0</v>
      </c>
      <c r="AX17" s="173">
        <v>15</v>
      </c>
      <c r="AY17" s="158">
        <v>1280</v>
      </c>
      <c r="AZ17" s="158">
        <v>0</v>
      </c>
      <c r="BA17" s="4"/>
      <c r="BB17" s="174">
        <v>1009</v>
      </c>
      <c r="BC17" s="174">
        <v>1016</v>
      </c>
      <c r="BD17" s="183">
        <v>1128</v>
      </c>
      <c r="BE17" s="183">
        <f t="shared" ref="BE17:BE26" si="30">BC17-BB17</f>
        <v>7</v>
      </c>
      <c r="BF17" s="175">
        <f t="shared" si="26"/>
        <v>8595.1822715404705</v>
      </c>
      <c r="BG17" s="176">
        <f t="shared" si="27"/>
        <v>47</v>
      </c>
      <c r="BH17" s="177">
        <v>0.53300000000000003</v>
      </c>
      <c r="BI17" s="155">
        <v>0.438</v>
      </c>
      <c r="BJ17" s="174">
        <v>24.06</v>
      </c>
      <c r="BK17" s="174">
        <v>21.27</v>
      </c>
      <c r="BL17" s="174">
        <v>19.72</v>
      </c>
      <c r="BM17" s="178">
        <v>50.09</v>
      </c>
      <c r="BN17" s="184">
        <v>0.93610000000000004</v>
      </c>
      <c r="BO17" s="176">
        <v>87.33</v>
      </c>
      <c r="BP17" s="176">
        <v>86.8</v>
      </c>
      <c r="BQ17" s="49">
        <f t="shared" si="29"/>
        <v>0.53000000000000114</v>
      </c>
      <c r="BR17" s="174">
        <v>11207</v>
      </c>
      <c r="BS17" s="174">
        <v>11461</v>
      </c>
      <c r="BT17" s="51">
        <f t="shared" si="28"/>
        <v>254</v>
      </c>
      <c r="BU17" s="176">
        <v>0</v>
      </c>
      <c r="BV17" s="296">
        <f t="shared" si="15"/>
        <v>0.97100000000000009</v>
      </c>
    </row>
    <row r="18" spans="1:74">
      <c r="A18" s="427"/>
      <c r="B18" s="222">
        <v>43597</v>
      </c>
      <c r="C18" s="156">
        <v>92.08</v>
      </c>
      <c r="D18" s="195">
        <v>0.45179999999999998</v>
      </c>
      <c r="E18" s="170">
        <v>67.7</v>
      </c>
      <c r="F18" s="158">
        <v>103.12</v>
      </c>
      <c r="G18" s="158">
        <v>78.510000000000005</v>
      </c>
      <c r="H18" s="158">
        <v>24</v>
      </c>
      <c r="I18" s="158">
        <v>0</v>
      </c>
      <c r="J18" s="158">
        <v>24</v>
      </c>
      <c r="K18" s="158">
        <v>0</v>
      </c>
      <c r="L18" s="160">
        <v>0</v>
      </c>
      <c r="M18" s="160">
        <v>0</v>
      </c>
      <c r="N18" s="160">
        <v>0</v>
      </c>
      <c r="O18" s="160">
        <v>0</v>
      </c>
      <c r="P18" s="160">
        <v>9</v>
      </c>
      <c r="Q18" s="160">
        <v>44</v>
      </c>
      <c r="R18" s="161">
        <v>3474</v>
      </c>
      <c r="S18" s="162">
        <v>3415</v>
      </c>
      <c r="T18" s="162">
        <v>3161</v>
      </c>
      <c r="U18" s="163">
        <v>3144</v>
      </c>
      <c r="V18" s="163">
        <v>3235</v>
      </c>
      <c r="W18" s="158">
        <v>42</v>
      </c>
      <c r="X18" s="158">
        <v>0</v>
      </c>
      <c r="Y18" s="158">
        <v>42</v>
      </c>
      <c r="Z18" s="158">
        <v>0</v>
      </c>
      <c r="AA18" s="158">
        <v>60</v>
      </c>
      <c r="AB18" s="158">
        <v>0</v>
      </c>
      <c r="AC18" s="164">
        <f t="shared" ref="AC18:AC40" si="31">(V18-U18)+AZ18</f>
        <v>91</v>
      </c>
      <c r="AD18" s="165">
        <f t="shared" si="16"/>
        <v>-17</v>
      </c>
      <c r="AE18" s="158">
        <v>144</v>
      </c>
      <c r="AF18" s="166">
        <f t="shared" si="17"/>
        <v>0.9360532407407407</v>
      </c>
      <c r="AG18" s="167">
        <f t="shared" si="18"/>
        <v>144.75</v>
      </c>
      <c r="AH18" s="166">
        <f t="shared" si="19"/>
        <v>0.9050086355785838</v>
      </c>
      <c r="AI18" s="168">
        <f t="shared" si="20"/>
        <v>1</v>
      </c>
      <c r="AJ18" s="169">
        <f t="shared" si="21"/>
        <v>0.93807870370370361</v>
      </c>
      <c r="AK18" s="216">
        <v>7.931</v>
      </c>
      <c r="AL18" s="220">
        <v>136.30000000000001</v>
      </c>
      <c r="AM18" s="170">
        <f t="shared" si="22"/>
        <v>1080.9953</v>
      </c>
      <c r="AN18" s="216">
        <v>25.936471000000001</v>
      </c>
      <c r="AO18" s="267">
        <v>1012.3847997670925</v>
      </c>
      <c r="AP18" s="171">
        <f t="shared" si="23"/>
        <v>26257.689000000002</v>
      </c>
      <c r="AQ18" s="200">
        <f t="shared" si="24"/>
        <v>8695.5102735368964</v>
      </c>
      <c r="AR18" s="197">
        <f t="shared" si="25"/>
        <v>142.29166666666666</v>
      </c>
      <c r="AS18" s="13"/>
      <c r="AT18" s="158">
        <v>0</v>
      </c>
      <c r="AU18" s="158">
        <v>0</v>
      </c>
      <c r="AV18" s="158">
        <v>0</v>
      </c>
      <c r="AW18" s="158">
        <v>0</v>
      </c>
      <c r="AX18" s="158">
        <v>15</v>
      </c>
      <c r="AY18" s="158">
        <v>856</v>
      </c>
      <c r="AZ18" s="158">
        <v>0</v>
      </c>
      <c r="BA18" s="4"/>
      <c r="BB18" s="174">
        <v>1000</v>
      </c>
      <c r="BC18" s="174">
        <v>1011</v>
      </c>
      <c r="BD18" s="174">
        <v>1224</v>
      </c>
      <c r="BE18" s="183">
        <f t="shared" si="30"/>
        <v>11</v>
      </c>
      <c r="BF18" s="176">
        <f t="shared" si="26"/>
        <v>8695.5102735368964</v>
      </c>
      <c r="BG18" s="176">
        <f t="shared" si="27"/>
        <v>51</v>
      </c>
      <c r="BH18" s="177">
        <v>1.0609999999999999</v>
      </c>
      <c r="BI18" s="155">
        <v>0.98499999999999999</v>
      </c>
      <c r="BJ18" s="174">
        <v>23.88</v>
      </c>
      <c r="BK18" s="174">
        <v>21.18</v>
      </c>
      <c r="BL18" s="174">
        <v>19.510000000000002</v>
      </c>
      <c r="BM18" s="178">
        <v>50.07</v>
      </c>
      <c r="BN18" s="184">
        <v>0.93579999999999997</v>
      </c>
      <c r="BO18" s="176">
        <v>87.41</v>
      </c>
      <c r="BP18" s="185">
        <v>86.79</v>
      </c>
      <c r="BQ18" s="49">
        <f t="shared" si="29"/>
        <v>0.61999999999999034</v>
      </c>
      <c r="BR18" s="174">
        <v>11220</v>
      </c>
      <c r="BS18" s="174">
        <v>11457</v>
      </c>
      <c r="BT18" s="51">
        <f t="shared" si="28"/>
        <v>237</v>
      </c>
      <c r="BU18" s="176">
        <v>5.25</v>
      </c>
      <c r="BV18" s="296">
        <f t="shared" si="15"/>
        <v>2.0459999999999998</v>
      </c>
    </row>
    <row r="19" spans="1:74">
      <c r="A19" s="428"/>
      <c r="B19" s="222">
        <v>43598</v>
      </c>
      <c r="C19" s="156">
        <v>93.1</v>
      </c>
      <c r="D19" s="195">
        <v>0.43</v>
      </c>
      <c r="E19" s="170">
        <v>68</v>
      </c>
      <c r="F19" s="158">
        <v>105</v>
      </c>
      <c r="G19" s="158">
        <v>81</v>
      </c>
      <c r="H19" s="158">
        <v>17</v>
      </c>
      <c r="I19" s="158">
        <v>9</v>
      </c>
      <c r="J19" s="158">
        <v>24</v>
      </c>
      <c r="K19" s="158">
        <v>0</v>
      </c>
      <c r="L19" s="160">
        <v>6</v>
      </c>
      <c r="M19" s="160">
        <v>35</v>
      </c>
      <c r="N19" s="160">
        <v>0</v>
      </c>
      <c r="O19" s="160">
        <v>0</v>
      </c>
      <c r="P19" s="160">
        <v>0</v>
      </c>
      <c r="Q19" s="160">
        <v>0</v>
      </c>
      <c r="R19" s="161">
        <v>3464</v>
      </c>
      <c r="S19" s="162">
        <v>3411</v>
      </c>
      <c r="T19" s="162">
        <v>2590</v>
      </c>
      <c r="U19" s="163">
        <v>2572</v>
      </c>
      <c r="V19" s="163">
        <v>2654</v>
      </c>
      <c r="W19" s="158">
        <v>41</v>
      </c>
      <c r="X19" s="158">
        <v>0</v>
      </c>
      <c r="Y19" s="158">
        <v>42</v>
      </c>
      <c r="Z19" s="158">
        <v>0</v>
      </c>
      <c r="AA19" s="158">
        <v>59</v>
      </c>
      <c r="AB19" s="158">
        <v>0</v>
      </c>
      <c r="AC19" s="164">
        <f t="shared" si="31"/>
        <v>82</v>
      </c>
      <c r="AD19" s="165">
        <f t="shared" si="16"/>
        <v>-18</v>
      </c>
      <c r="AE19" s="158">
        <v>130</v>
      </c>
      <c r="AF19" s="166">
        <f t="shared" si="17"/>
        <v>0.85064102564102562</v>
      </c>
      <c r="AG19" s="167">
        <f t="shared" si="18"/>
        <v>144.33333333333334</v>
      </c>
      <c r="AH19" s="166">
        <f t="shared" si="19"/>
        <v>0.7424942263279446</v>
      </c>
      <c r="AI19" s="168">
        <f t="shared" si="20"/>
        <v>1</v>
      </c>
      <c r="AJ19" s="169">
        <f t="shared" si="21"/>
        <v>0.85078247261345852</v>
      </c>
      <c r="AK19" s="216">
        <v>7.9249999999999998</v>
      </c>
      <c r="AL19" s="220">
        <v>137.26</v>
      </c>
      <c r="AM19" s="170">
        <f t="shared" si="22"/>
        <v>1087.7855</v>
      </c>
      <c r="AN19" s="216">
        <v>21.01275</v>
      </c>
      <c r="AO19" s="269">
        <v>1013.3480862809485</v>
      </c>
      <c r="AP19" s="171">
        <f t="shared" si="23"/>
        <v>21293.23</v>
      </c>
      <c r="AQ19" s="200">
        <f t="shared" si="24"/>
        <v>8701.794517884915</v>
      </c>
      <c r="AR19" s="197">
        <f t="shared" si="25"/>
        <v>142.125</v>
      </c>
      <c r="AS19" s="13"/>
      <c r="AT19" s="158">
        <v>17</v>
      </c>
      <c r="AU19" s="158">
        <v>16</v>
      </c>
      <c r="AV19" s="158">
        <v>0</v>
      </c>
      <c r="AW19" s="158">
        <v>0</v>
      </c>
      <c r="AX19" s="158">
        <v>21</v>
      </c>
      <c r="AY19" s="158">
        <v>1440</v>
      </c>
      <c r="AZ19" s="158">
        <v>0</v>
      </c>
      <c r="BA19" s="4"/>
      <c r="BB19" s="174">
        <v>713</v>
      </c>
      <c r="BC19" s="174">
        <v>1009</v>
      </c>
      <c r="BD19" s="174">
        <v>932</v>
      </c>
      <c r="BE19" s="183">
        <f t="shared" si="30"/>
        <v>296</v>
      </c>
      <c r="BF19" s="176">
        <f t="shared" si="26"/>
        <v>8701.794517884915</v>
      </c>
      <c r="BG19" s="176">
        <f t="shared" si="27"/>
        <v>38.833333333333336</v>
      </c>
      <c r="BH19" s="177">
        <v>0.27600000000000002</v>
      </c>
      <c r="BI19" s="155">
        <v>0.30499999999999999</v>
      </c>
      <c r="BJ19" s="174">
        <v>17.2</v>
      </c>
      <c r="BK19" s="174">
        <v>21.15</v>
      </c>
      <c r="BL19" s="174">
        <v>19.899999999999999</v>
      </c>
      <c r="BM19" s="178">
        <v>50.11</v>
      </c>
      <c r="BN19" s="184">
        <v>0.93559999999999999</v>
      </c>
      <c r="BO19" s="176">
        <v>87.4</v>
      </c>
      <c r="BP19" s="185">
        <v>86.96</v>
      </c>
      <c r="BQ19" s="49">
        <f t="shared" si="29"/>
        <v>0.44000000000001194</v>
      </c>
      <c r="BR19" s="174">
        <v>11273</v>
      </c>
      <c r="BS19" s="174">
        <v>11492</v>
      </c>
      <c r="BT19" s="51">
        <f t="shared" si="28"/>
        <v>219</v>
      </c>
      <c r="BU19" s="176">
        <v>0</v>
      </c>
      <c r="BV19" s="296">
        <f t="shared" si="15"/>
        <v>0.58099999999999996</v>
      </c>
    </row>
    <row r="20" spans="1:74">
      <c r="A20" s="423" t="s">
        <v>175</v>
      </c>
      <c r="B20" s="245">
        <v>43599</v>
      </c>
      <c r="C20" s="226">
        <v>87.6</v>
      </c>
      <c r="D20" s="227">
        <v>0.48</v>
      </c>
      <c r="E20" s="228">
        <v>67</v>
      </c>
      <c r="F20" s="229">
        <v>98</v>
      </c>
      <c r="G20" s="229">
        <v>76</v>
      </c>
      <c r="H20" s="229">
        <v>14</v>
      </c>
      <c r="I20" s="229">
        <v>22</v>
      </c>
      <c r="J20" s="229">
        <v>24</v>
      </c>
      <c r="K20" s="229">
        <v>0</v>
      </c>
      <c r="L20" s="230">
        <v>8</v>
      </c>
      <c r="M20" s="230">
        <v>59</v>
      </c>
      <c r="N20" s="230">
        <v>0</v>
      </c>
      <c r="O20" s="230">
        <v>0</v>
      </c>
      <c r="P20" s="230">
        <v>14</v>
      </c>
      <c r="Q20" s="230">
        <v>9</v>
      </c>
      <c r="R20" s="231">
        <v>3522</v>
      </c>
      <c r="S20" s="232">
        <v>3429</v>
      </c>
      <c r="T20" s="232">
        <v>2631</v>
      </c>
      <c r="U20" s="233">
        <v>2593</v>
      </c>
      <c r="V20" s="233">
        <v>2685</v>
      </c>
      <c r="W20" s="229">
        <v>42</v>
      </c>
      <c r="X20" s="229">
        <v>0</v>
      </c>
      <c r="Y20" s="229">
        <v>43</v>
      </c>
      <c r="Z20" s="229">
        <v>0</v>
      </c>
      <c r="AA20" s="229">
        <v>60</v>
      </c>
      <c r="AB20" s="229">
        <v>0</v>
      </c>
      <c r="AC20" s="229">
        <f t="shared" si="31"/>
        <v>92</v>
      </c>
      <c r="AD20" s="235">
        <f t="shared" si="16"/>
        <v>-38</v>
      </c>
      <c r="AE20" s="229">
        <v>144</v>
      </c>
      <c r="AF20" s="236">
        <f t="shared" si="17"/>
        <v>0.77690972222222221</v>
      </c>
      <c r="AG20" s="237">
        <f t="shared" si="18"/>
        <v>146.75</v>
      </c>
      <c r="AH20" s="236">
        <f t="shared" si="19"/>
        <v>0.73622941510505391</v>
      </c>
      <c r="AI20" s="238">
        <f t="shared" si="20"/>
        <v>1</v>
      </c>
      <c r="AJ20" s="239">
        <f t="shared" si="21"/>
        <v>0.88624999999999998</v>
      </c>
      <c r="AK20" s="216">
        <v>7.8310000000000004</v>
      </c>
      <c r="AL20" s="220">
        <v>134.03</v>
      </c>
      <c r="AM20" s="228">
        <f t="shared" si="22"/>
        <v>1049.5889300000001</v>
      </c>
      <c r="AN20" s="216">
        <v>21.868020000000001</v>
      </c>
      <c r="AO20" s="269">
        <v>1012.3463395405712</v>
      </c>
      <c r="AP20" s="240">
        <f t="shared" si="23"/>
        <v>22138.010000000002</v>
      </c>
      <c r="AQ20" s="241">
        <f t="shared" si="24"/>
        <v>8942.3829271114555</v>
      </c>
      <c r="AR20" s="196">
        <f t="shared" si="25"/>
        <v>142.875</v>
      </c>
      <c r="AS20" s="13"/>
      <c r="AT20" s="229">
        <v>18</v>
      </c>
      <c r="AU20" s="229">
        <v>39</v>
      </c>
      <c r="AV20" s="229">
        <v>0</v>
      </c>
      <c r="AW20" s="229">
        <v>0</v>
      </c>
      <c r="AX20" s="229">
        <v>39</v>
      </c>
      <c r="AY20" s="229">
        <v>591</v>
      </c>
      <c r="AZ20" s="229">
        <v>0</v>
      </c>
      <c r="BA20" s="4"/>
      <c r="BB20" s="41">
        <v>612</v>
      </c>
      <c r="BC20" s="41">
        <v>1016</v>
      </c>
      <c r="BD20" s="41">
        <v>1057</v>
      </c>
      <c r="BE20" s="41">
        <f t="shared" si="30"/>
        <v>404</v>
      </c>
      <c r="BF20" s="42">
        <f t="shared" si="26"/>
        <v>8942.3829271114555</v>
      </c>
      <c r="BG20" s="42">
        <f t="shared" si="27"/>
        <v>44.041666666666664</v>
      </c>
      <c r="BH20" s="61">
        <v>1.298</v>
      </c>
      <c r="BI20" s="62">
        <v>1.3979999999999999</v>
      </c>
      <c r="BJ20" s="41">
        <v>14.78</v>
      </c>
      <c r="BK20" s="41">
        <v>21.32</v>
      </c>
      <c r="BL20" s="41">
        <v>19.63</v>
      </c>
      <c r="BM20" s="63">
        <v>50.07</v>
      </c>
      <c r="BN20" s="64">
        <v>0.9365</v>
      </c>
      <c r="BO20" s="42">
        <v>87.5</v>
      </c>
      <c r="BP20" s="54">
        <v>86.95</v>
      </c>
      <c r="BQ20" s="49">
        <f t="shared" si="29"/>
        <v>0.54999999999999716</v>
      </c>
      <c r="BR20" s="41">
        <v>11236</v>
      </c>
      <c r="BS20" s="41">
        <v>11460</v>
      </c>
      <c r="BT20" s="51">
        <f t="shared" si="28"/>
        <v>224</v>
      </c>
      <c r="BU20" s="42">
        <v>5.7</v>
      </c>
      <c r="BV20" s="296">
        <f t="shared" si="15"/>
        <v>2.6959999999999997</v>
      </c>
    </row>
    <row r="21" spans="1:74">
      <c r="A21" s="424"/>
      <c r="B21" s="245">
        <v>43600</v>
      </c>
      <c r="C21" s="226">
        <v>84.1</v>
      </c>
      <c r="D21" s="227">
        <v>0.57499999999999996</v>
      </c>
      <c r="E21" s="228">
        <v>67.900000000000006</v>
      </c>
      <c r="F21" s="229">
        <v>95</v>
      </c>
      <c r="G21" s="229">
        <v>74</v>
      </c>
      <c r="H21" s="229">
        <v>24</v>
      </c>
      <c r="I21" s="229">
        <v>0</v>
      </c>
      <c r="J21" s="229">
        <v>24</v>
      </c>
      <c r="K21" s="229">
        <v>0</v>
      </c>
      <c r="L21" s="230">
        <v>0</v>
      </c>
      <c r="M21" s="230">
        <v>0</v>
      </c>
      <c r="N21" s="230">
        <v>0</v>
      </c>
      <c r="O21" s="230">
        <v>0</v>
      </c>
      <c r="P21" s="230">
        <v>8</v>
      </c>
      <c r="Q21" s="230">
        <v>26</v>
      </c>
      <c r="R21" s="231">
        <v>3561</v>
      </c>
      <c r="S21" s="232">
        <v>3433</v>
      </c>
      <c r="T21" s="232">
        <v>3150</v>
      </c>
      <c r="U21" s="233">
        <v>3148</v>
      </c>
      <c r="V21" s="233">
        <v>3240</v>
      </c>
      <c r="W21" s="229">
        <v>42</v>
      </c>
      <c r="X21" s="229">
        <v>0</v>
      </c>
      <c r="Y21" s="229">
        <v>43</v>
      </c>
      <c r="Z21" s="229">
        <v>0</v>
      </c>
      <c r="AA21" s="229">
        <v>60</v>
      </c>
      <c r="AB21" s="229">
        <v>0</v>
      </c>
      <c r="AC21" s="229">
        <f t="shared" si="31"/>
        <v>92</v>
      </c>
      <c r="AD21" s="235">
        <f t="shared" si="16"/>
        <v>-2</v>
      </c>
      <c r="AE21" s="229">
        <v>143</v>
      </c>
      <c r="AF21" s="236">
        <f t="shared" si="17"/>
        <v>0.94405594405594406</v>
      </c>
      <c r="AG21" s="237">
        <f t="shared" si="18"/>
        <v>148.375</v>
      </c>
      <c r="AH21" s="236">
        <f t="shared" si="19"/>
        <v>0.88402134231957319</v>
      </c>
      <c r="AI21" s="238">
        <f t="shared" si="20"/>
        <v>1</v>
      </c>
      <c r="AJ21" s="239">
        <f t="shared" si="21"/>
        <v>0.93290229885057474</v>
      </c>
      <c r="AK21" s="216">
        <v>7.8070000000000004</v>
      </c>
      <c r="AL21" s="220">
        <v>135.35</v>
      </c>
      <c r="AM21" s="228">
        <f t="shared" si="22"/>
        <v>1056.6774499999999</v>
      </c>
      <c r="AN21" s="216">
        <v>26.03</v>
      </c>
      <c r="AO21" s="269">
        <v>1010.56</v>
      </c>
      <c r="AP21" s="240">
        <f t="shared" si="23"/>
        <v>26304.876799999998</v>
      </c>
      <c r="AQ21" s="241">
        <f t="shared" si="24"/>
        <v>8691.7262547649298</v>
      </c>
      <c r="AR21" s="196">
        <f t="shared" si="25"/>
        <v>143.04166666666666</v>
      </c>
      <c r="AS21" s="13"/>
      <c r="AT21" s="229">
        <v>0</v>
      </c>
      <c r="AU21" s="229">
        <v>0</v>
      </c>
      <c r="AV21" s="229">
        <v>0</v>
      </c>
      <c r="AW21" s="229">
        <v>0</v>
      </c>
      <c r="AX21" s="229">
        <v>15</v>
      </c>
      <c r="AY21" s="229">
        <v>934</v>
      </c>
      <c r="AZ21" s="229">
        <v>0</v>
      </c>
      <c r="BA21" s="4"/>
      <c r="BB21" s="41">
        <v>1013</v>
      </c>
      <c r="BC21" s="41">
        <v>1023</v>
      </c>
      <c r="BD21" s="41">
        <v>1204</v>
      </c>
      <c r="BE21" s="41">
        <f t="shared" si="30"/>
        <v>10</v>
      </c>
      <c r="BF21" s="42">
        <f t="shared" si="26"/>
        <v>8691.7262547649298</v>
      </c>
      <c r="BG21" s="42">
        <f t="shared" si="27"/>
        <v>50.166666666666664</v>
      </c>
      <c r="BH21" s="61">
        <v>0.89700000000000002</v>
      </c>
      <c r="BI21" s="62">
        <v>0.74099999999999999</v>
      </c>
      <c r="BJ21" s="41">
        <v>24.2</v>
      </c>
      <c r="BK21" s="41">
        <v>21.47</v>
      </c>
      <c r="BL21" s="41">
        <v>20.149999999999999</v>
      </c>
      <c r="BM21" s="63">
        <v>50.12</v>
      </c>
      <c r="BN21" s="64">
        <v>0.93569999999999998</v>
      </c>
      <c r="BO21" s="42">
        <v>87.59</v>
      </c>
      <c r="BP21" s="54">
        <v>86.97</v>
      </c>
      <c r="BQ21" s="49">
        <f t="shared" si="29"/>
        <v>0.62000000000000455</v>
      </c>
      <c r="BR21" s="41">
        <v>11250</v>
      </c>
      <c r="BS21" s="41">
        <v>11481</v>
      </c>
      <c r="BT21" s="51">
        <f t="shared" si="28"/>
        <v>231</v>
      </c>
      <c r="BU21" s="42">
        <v>0</v>
      </c>
      <c r="BV21" s="296">
        <f t="shared" si="15"/>
        <v>1.6379999999999999</v>
      </c>
    </row>
    <row r="22" spans="1:74">
      <c r="A22" s="424"/>
      <c r="B22" s="245">
        <v>43601</v>
      </c>
      <c r="C22" s="226">
        <v>86</v>
      </c>
      <c r="D22" s="227">
        <v>0.51500000000000001</v>
      </c>
      <c r="E22" s="228">
        <v>70.5</v>
      </c>
      <c r="F22" s="229">
        <v>97</v>
      </c>
      <c r="G22" s="229">
        <v>74</v>
      </c>
      <c r="H22" s="229">
        <v>24</v>
      </c>
      <c r="I22" s="229">
        <v>0</v>
      </c>
      <c r="J22" s="229">
        <v>24</v>
      </c>
      <c r="K22" s="229">
        <v>0</v>
      </c>
      <c r="L22" s="247">
        <v>0</v>
      </c>
      <c r="M22" s="247">
        <v>0</v>
      </c>
      <c r="N22" s="247">
        <v>0</v>
      </c>
      <c r="O22" s="247">
        <v>0</v>
      </c>
      <c r="P22" s="247">
        <v>0</v>
      </c>
      <c r="Q22" s="247">
        <v>0</v>
      </c>
      <c r="R22" s="231">
        <v>3537</v>
      </c>
      <c r="S22" s="232">
        <v>3446</v>
      </c>
      <c r="T22" s="232">
        <v>3024</v>
      </c>
      <c r="U22" s="258">
        <v>3032</v>
      </c>
      <c r="V22" s="233">
        <v>3118</v>
      </c>
      <c r="W22" s="229">
        <v>42</v>
      </c>
      <c r="X22" s="229">
        <v>0</v>
      </c>
      <c r="Y22" s="229">
        <v>43</v>
      </c>
      <c r="Z22" s="229">
        <v>0</v>
      </c>
      <c r="AA22" s="229">
        <v>60</v>
      </c>
      <c r="AB22" s="229">
        <v>0</v>
      </c>
      <c r="AC22" s="229">
        <f t="shared" si="31"/>
        <v>86</v>
      </c>
      <c r="AD22" s="235">
        <f t="shared" si="16"/>
        <v>8</v>
      </c>
      <c r="AE22" s="27">
        <v>132</v>
      </c>
      <c r="AF22" s="34">
        <f t="shared" si="17"/>
        <v>0.98421717171717171</v>
      </c>
      <c r="AG22" s="35">
        <f t="shared" si="18"/>
        <v>147.375</v>
      </c>
      <c r="AH22" s="34">
        <f t="shared" si="19"/>
        <v>0.85722363584959005</v>
      </c>
      <c r="AI22" s="36">
        <f t="shared" si="20"/>
        <v>1</v>
      </c>
      <c r="AJ22" s="37">
        <f t="shared" si="21"/>
        <v>0.89655172413793105</v>
      </c>
      <c r="AK22" s="216">
        <v>7.83</v>
      </c>
      <c r="AL22" s="220">
        <v>138.79</v>
      </c>
      <c r="AM22" s="38">
        <f t="shared" si="22"/>
        <v>1086.7257</v>
      </c>
      <c r="AN22" s="216">
        <v>24.862031000000002</v>
      </c>
      <c r="AO22" s="269">
        <v>1004.1297511052094</v>
      </c>
      <c r="AP22" s="39">
        <f t="shared" si="23"/>
        <v>24964.705000000002</v>
      </c>
      <c r="AQ22" s="199">
        <f t="shared" si="24"/>
        <v>8592.1605211081787</v>
      </c>
      <c r="AR22" s="196">
        <f t="shared" si="25"/>
        <v>143.58333333333334</v>
      </c>
      <c r="AS22" s="13"/>
      <c r="AT22" s="27">
        <v>0</v>
      </c>
      <c r="AU22" s="40">
        <v>0</v>
      </c>
      <c r="AV22" s="40">
        <v>0</v>
      </c>
      <c r="AW22" s="27">
        <v>0</v>
      </c>
      <c r="AX22" s="40">
        <v>15</v>
      </c>
      <c r="AY22" s="27">
        <v>1440</v>
      </c>
      <c r="AZ22" s="27">
        <v>0</v>
      </c>
      <c r="BA22" s="4"/>
      <c r="BB22" s="52">
        <v>1008</v>
      </c>
      <c r="BC22" s="52">
        <v>1022</v>
      </c>
      <c r="BD22" s="52">
        <v>1088</v>
      </c>
      <c r="BE22" s="41">
        <f t="shared" si="30"/>
        <v>14</v>
      </c>
      <c r="BF22" s="41">
        <f t="shared" si="26"/>
        <v>8592.1605211081787</v>
      </c>
      <c r="BG22" s="42">
        <f t="shared" si="27"/>
        <v>45.333333333333336</v>
      </c>
      <c r="BH22" s="43">
        <v>0.4</v>
      </c>
      <c r="BI22" s="44">
        <v>0.18099999999999999</v>
      </c>
      <c r="BJ22" s="45">
        <v>24.280999999999999</v>
      </c>
      <c r="BK22" s="45">
        <v>21.565999999999999</v>
      </c>
      <c r="BL22" s="45">
        <v>19.891999999999999</v>
      </c>
      <c r="BM22" s="45">
        <v>50.09</v>
      </c>
      <c r="BN22" s="48">
        <v>0.93510000000000004</v>
      </c>
      <c r="BO22" s="42">
        <v>87.55</v>
      </c>
      <c r="BP22" s="42">
        <v>86.93</v>
      </c>
      <c r="BQ22" s="49">
        <f t="shared" si="29"/>
        <v>0.61999999999999034</v>
      </c>
      <c r="BR22" s="41">
        <v>11321</v>
      </c>
      <c r="BS22" s="41">
        <v>11523</v>
      </c>
      <c r="BT22" s="51">
        <f t="shared" si="28"/>
        <v>202</v>
      </c>
      <c r="BU22" s="42">
        <v>4.95</v>
      </c>
      <c r="BV22" s="296">
        <f t="shared" si="15"/>
        <v>0.58099999999999996</v>
      </c>
    </row>
    <row r="23" spans="1:74">
      <c r="A23" s="424"/>
      <c r="B23" s="245">
        <v>43602</v>
      </c>
      <c r="C23" s="226">
        <v>80.3</v>
      </c>
      <c r="D23" s="227">
        <v>0.66700000000000004</v>
      </c>
      <c r="E23" s="228">
        <v>69</v>
      </c>
      <c r="F23" s="229">
        <v>88</v>
      </c>
      <c r="G23" s="229">
        <v>72</v>
      </c>
      <c r="H23" s="229">
        <v>14</v>
      </c>
      <c r="I23" s="229">
        <v>28</v>
      </c>
      <c r="J23" s="229">
        <v>20</v>
      </c>
      <c r="K23" s="229">
        <v>46</v>
      </c>
      <c r="L23" s="247">
        <v>9</v>
      </c>
      <c r="M23" s="247">
        <v>16</v>
      </c>
      <c r="N23" s="247">
        <v>2</v>
      </c>
      <c r="O23" s="247">
        <v>57</v>
      </c>
      <c r="P23" s="247">
        <v>0</v>
      </c>
      <c r="Q23" s="247">
        <v>0</v>
      </c>
      <c r="R23" s="259">
        <v>3595</v>
      </c>
      <c r="S23" s="232">
        <v>3479</v>
      </c>
      <c r="T23" s="232">
        <v>2227</v>
      </c>
      <c r="U23" s="260">
        <v>2240</v>
      </c>
      <c r="V23" s="233">
        <v>2307</v>
      </c>
      <c r="W23" s="229">
        <v>42</v>
      </c>
      <c r="X23" s="229">
        <v>0</v>
      </c>
      <c r="Y23" s="229">
        <v>43</v>
      </c>
      <c r="Z23" s="229">
        <v>0</v>
      </c>
      <c r="AA23" s="229">
        <v>60</v>
      </c>
      <c r="AB23" s="229">
        <v>0</v>
      </c>
      <c r="AC23" s="229">
        <f t="shared" si="31"/>
        <v>71</v>
      </c>
      <c r="AD23" s="235">
        <f t="shared" si="16"/>
        <v>13</v>
      </c>
      <c r="AE23" s="27">
        <v>132</v>
      </c>
      <c r="AF23" s="34">
        <f t="shared" si="17"/>
        <v>0.72821969696969702</v>
      </c>
      <c r="AG23" s="35">
        <f t="shared" si="18"/>
        <v>149.79166666666666</v>
      </c>
      <c r="AH23" s="34">
        <f t="shared" si="19"/>
        <v>0.6230876216968011</v>
      </c>
      <c r="AI23" s="36">
        <f t="shared" si="20"/>
        <v>1</v>
      </c>
      <c r="AJ23" s="37">
        <f t="shared" si="21"/>
        <v>0.83860632183908035</v>
      </c>
      <c r="AK23" s="215">
        <v>6.6779999999999999</v>
      </c>
      <c r="AL23" s="219">
        <v>132.66</v>
      </c>
      <c r="AM23" s="38">
        <f t="shared" si="22"/>
        <v>885.90347999999994</v>
      </c>
      <c r="AN23" s="215">
        <v>18.674182999999999</v>
      </c>
      <c r="AO23" s="267">
        <v>997.44235129322658</v>
      </c>
      <c r="AP23" s="39">
        <f t="shared" si="23"/>
        <v>18626.420999999998</v>
      </c>
      <c r="AQ23" s="199">
        <f t="shared" si="24"/>
        <v>8710.8591428571417</v>
      </c>
      <c r="AR23" s="196">
        <f t="shared" si="25"/>
        <v>144.95833333333334</v>
      </c>
      <c r="AS23" s="13"/>
      <c r="AT23" s="27">
        <v>16</v>
      </c>
      <c r="AU23" s="40">
        <v>16</v>
      </c>
      <c r="AV23" s="40">
        <v>19</v>
      </c>
      <c r="AW23" s="27">
        <v>17</v>
      </c>
      <c r="AX23" s="40">
        <v>23</v>
      </c>
      <c r="AY23" s="27">
        <v>1440</v>
      </c>
      <c r="AZ23" s="27">
        <v>4</v>
      </c>
      <c r="BA23" s="4"/>
      <c r="BB23" s="52">
        <v>618</v>
      </c>
      <c r="BC23" s="52">
        <v>891</v>
      </c>
      <c r="BD23" s="52">
        <v>798</v>
      </c>
      <c r="BE23" s="41">
        <f t="shared" si="30"/>
        <v>273</v>
      </c>
      <c r="BF23" s="41">
        <f t="shared" si="26"/>
        <v>8710.8591428571417</v>
      </c>
      <c r="BG23" s="42">
        <f t="shared" si="27"/>
        <v>33.25</v>
      </c>
      <c r="BH23" s="43">
        <v>0.23599999999999999</v>
      </c>
      <c r="BI23" s="44">
        <v>0.11799999999999999</v>
      </c>
      <c r="BJ23" s="47">
        <v>14.94</v>
      </c>
      <c r="BK23" s="47">
        <v>18.93</v>
      </c>
      <c r="BL23" s="47">
        <v>17.46</v>
      </c>
      <c r="BM23" s="45">
        <v>50.12</v>
      </c>
      <c r="BN23" s="48">
        <v>0.93710000000000004</v>
      </c>
      <c r="BO23" s="42">
        <v>87.75</v>
      </c>
      <c r="BP23" s="42">
        <v>86.92</v>
      </c>
      <c r="BQ23" s="49">
        <f t="shared" si="29"/>
        <v>0.82999999999999829</v>
      </c>
      <c r="BR23" s="41">
        <v>11341</v>
      </c>
      <c r="BS23" s="41">
        <v>11547</v>
      </c>
      <c r="BT23" s="51">
        <f t="shared" si="28"/>
        <v>206</v>
      </c>
      <c r="BU23" s="42">
        <v>0</v>
      </c>
      <c r="BV23" s="296">
        <f t="shared" si="15"/>
        <v>0.35399999999999998</v>
      </c>
    </row>
    <row r="24" spans="1:74">
      <c r="A24" s="424"/>
      <c r="B24" s="245">
        <v>43603</v>
      </c>
      <c r="C24" s="226">
        <v>83.4</v>
      </c>
      <c r="D24" s="227">
        <v>0.60899999999999999</v>
      </c>
      <c r="E24" s="228">
        <v>75.5</v>
      </c>
      <c r="F24" s="246">
        <v>93</v>
      </c>
      <c r="G24" s="246">
        <v>73</v>
      </c>
      <c r="H24" s="246">
        <v>0</v>
      </c>
      <c r="I24" s="246">
        <v>0</v>
      </c>
      <c r="J24" s="246">
        <v>0</v>
      </c>
      <c r="K24" s="246">
        <v>0</v>
      </c>
      <c r="L24" s="246">
        <v>24</v>
      </c>
      <c r="M24" s="246">
        <v>0</v>
      </c>
      <c r="N24" s="246">
        <v>24</v>
      </c>
      <c r="O24" s="246">
        <v>0</v>
      </c>
      <c r="P24" s="246">
        <v>0</v>
      </c>
      <c r="Q24" s="246">
        <v>0</v>
      </c>
      <c r="R24" s="259">
        <v>3562</v>
      </c>
      <c r="S24" s="261">
        <v>3520</v>
      </c>
      <c r="T24" s="262">
        <v>0</v>
      </c>
      <c r="U24" s="263">
        <v>0</v>
      </c>
      <c r="V24" s="263">
        <v>0</v>
      </c>
      <c r="W24" s="246">
        <v>42</v>
      </c>
      <c r="X24" s="246">
        <v>0</v>
      </c>
      <c r="Y24" s="246">
        <v>43</v>
      </c>
      <c r="Z24" s="246">
        <v>0</v>
      </c>
      <c r="AA24" s="246">
        <v>60</v>
      </c>
      <c r="AB24" s="246">
        <v>0</v>
      </c>
      <c r="AC24" s="229">
        <f t="shared" si="31"/>
        <v>14</v>
      </c>
      <c r="AD24" s="235">
        <f t="shared" si="16"/>
        <v>0</v>
      </c>
      <c r="AE24" s="28">
        <v>0</v>
      </c>
      <c r="AF24" s="34" t="str">
        <f t="shared" si="17"/>
        <v>no data</v>
      </c>
      <c r="AG24" s="35">
        <f t="shared" si="18"/>
        <v>148.41666666666666</v>
      </c>
      <c r="AH24" s="34" t="str">
        <f t="shared" si="19"/>
        <v>no data</v>
      </c>
      <c r="AI24" s="36">
        <f t="shared" si="20"/>
        <v>1</v>
      </c>
      <c r="AJ24" s="37" t="str">
        <f t="shared" si="21"/>
        <v>no data</v>
      </c>
      <c r="AK24" s="215">
        <v>0</v>
      </c>
      <c r="AL24" s="219">
        <v>0</v>
      </c>
      <c r="AM24" s="38">
        <f t="shared" si="22"/>
        <v>0</v>
      </c>
      <c r="AN24" s="215">
        <v>0</v>
      </c>
      <c r="AO24" s="267">
        <v>0</v>
      </c>
      <c r="AP24" s="39">
        <f t="shared" si="23"/>
        <v>0</v>
      </c>
      <c r="AQ24" s="199" t="str">
        <f t="shared" si="24"/>
        <v>no data</v>
      </c>
      <c r="AR24" s="196">
        <f t="shared" si="25"/>
        <v>146.66666666666666</v>
      </c>
      <c r="AS24" s="13"/>
      <c r="AT24" s="28">
        <v>0</v>
      </c>
      <c r="AU24" s="28">
        <v>0</v>
      </c>
      <c r="AV24" s="28">
        <v>0</v>
      </c>
      <c r="AW24" s="28">
        <v>0</v>
      </c>
      <c r="AX24" s="28">
        <v>0</v>
      </c>
      <c r="AY24" s="28">
        <v>0</v>
      </c>
      <c r="AZ24" s="28">
        <v>14</v>
      </c>
      <c r="BA24" s="4"/>
      <c r="BB24" s="52">
        <v>0</v>
      </c>
      <c r="BC24" s="52">
        <v>0</v>
      </c>
      <c r="BD24" s="52">
        <v>0</v>
      </c>
      <c r="BE24" s="41">
        <f t="shared" si="30"/>
        <v>0</v>
      </c>
      <c r="BF24" s="41" t="str">
        <f t="shared" si="26"/>
        <v>no data</v>
      </c>
      <c r="BG24" s="42">
        <f t="shared" si="27"/>
        <v>0</v>
      </c>
      <c r="BH24" s="71">
        <v>0</v>
      </c>
      <c r="BI24" s="71">
        <v>0</v>
      </c>
      <c r="BJ24" s="72">
        <v>0</v>
      </c>
      <c r="BK24" s="72">
        <v>0</v>
      </c>
      <c r="BL24" s="72">
        <v>0</v>
      </c>
      <c r="BM24" s="73">
        <v>50.1</v>
      </c>
      <c r="BN24" s="74">
        <v>0</v>
      </c>
      <c r="BO24" s="54">
        <v>0</v>
      </c>
      <c r="BP24" s="54">
        <v>0</v>
      </c>
      <c r="BQ24" s="49"/>
      <c r="BR24" s="55">
        <v>0</v>
      </c>
      <c r="BS24" s="55">
        <v>0</v>
      </c>
      <c r="BT24" s="51">
        <f t="shared" si="28"/>
        <v>0</v>
      </c>
      <c r="BU24" s="73">
        <v>0</v>
      </c>
      <c r="BV24" s="296">
        <f t="shared" si="15"/>
        <v>0</v>
      </c>
    </row>
    <row r="25" spans="1:74">
      <c r="A25" s="424"/>
      <c r="B25" s="245">
        <v>43604</v>
      </c>
      <c r="C25" s="226">
        <v>89.5</v>
      </c>
      <c r="D25" s="227">
        <v>0.51500000000000001</v>
      </c>
      <c r="E25" s="228">
        <v>70.3</v>
      </c>
      <c r="F25" s="264">
        <v>102</v>
      </c>
      <c r="G25" s="264">
        <v>77</v>
      </c>
      <c r="H25" s="246">
        <v>0</v>
      </c>
      <c r="I25" s="246">
        <v>0</v>
      </c>
      <c r="J25" s="246">
        <v>2</v>
      </c>
      <c r="K25" s="246">
        <v>42</v>
      </c>
      <c r="L25" s="246">
        <v>24</v>
      </c>
      <c r="M25" s="246">
        <v>0</v>
      </c>
      <c r="N25" s="246">
        <v>19</v>
      </c>
      <c r="O25" s="246">
        <v>8</v>
      </c>
      <c r="P25" s="246">
        <v>0</v>
      </c>
      <c r="Q25" s="246">
        <v>0</v>
      </c>
      <c r="R25" s="259">
        <v>3499</v>
      </c>
      <c r="S25" s="261">
        <v>3477</v>
      </c>
      <c r="T25" s="262">
        <v>211</v>
      </c>
      <c r="U25" s="263">
        <v>209</v>
      </c>
      <c r="V25" s="263">
        <v>223</v>
      </c>
      <c r="W25" s="246">
        <v>42</v>
      </c>
      <c r="X25" s="246">
        <v>0</v>
      </c>
      <c r="Y25" s="246">
        <v>43</v>
      </c>
      <c r="Z25" s="246">
        <v>0</v>
      </c>
      <c r="AA25" s="246">
        <v>60</v>
      </c>
      <c r="AB25" s="246">
        <v>0</v>
      </c>
      <c r="AC25" s="229">
        <f t="shared" si="31"/>
        <v>27</v>
      </c>
      <c r="AD25" s="235">
        <f t="shared" si="16"/>
        <v>-2</v>
      </c>
      <c r="AE25" s="28">
        <v>62</v>
      </c>
      <c r="AF25" s="34">
        <f t="shared" si="17"/>
        <v>0.14986559139784947</v>
      </c>
      <c r="AG25" s="35">
        <f t="shared" si="18"/>
        <v>145.79166666666666</v>
      </c>
      <c r="AH25" s="34">
        <f t="shared" si="19"/>
        <v>5.9731351814804233E-2</v>
      </c>
      <c r="AI25" s="36">
        <f t="shared" si="20"/>
        <v>1</v>
      </c>
      <c r="AJ25" s="37">
        <f t="shared" si="21"/>
        <v>0.95321839080459769</v>
      </c>
      <c r="AK25" s="215">
        <v>1.615</v>
      </c>
      <c r="AL25" s="219">
        <v>151.58000000000001</v>
      </c>
      <c r="AM25" s="38">
        <f t="shared" si="22"/>
        <v>244.80170000000001</v>
      </c>
      <c r="AN25" s="215">
        <v>2.1418590000000002</v>
      </c>
      <c r="AO25" s="267">
        <v>995.94837942180129</v>
      </c>
      <c r="AP25" s="39">
        <f t="shared" si="23"/>
        <v>2133.181</v>
      </c>
      <c r="AQ25" s="199">
        <f t="shared" si="24"/>
        <v>11377.907655502393</v>
      </c>
      <c r="AR25" s="196">
        <f t="shared" si="25"/>
        <v>144.875</v>
      </c>
      <c r="AS25" s="13"/>
      <c r="AT25" s="28">
        <v>0</v>
      </c>
      <c r="AU25" s="28">
        <v>0</v>
      </c>
      <c r="AV25" s="28">
        <v>19</v>
      </c>
      <c r="AW25" s="28">
        <v>130</v>
      </c>
      <c r="AX25" s="28">
        <v>41</v>
      </c>
      <c r="AY25" s="28">
        <v>178</v>
      </c>
      <c r="AZ25" s="28">
        <v>13</v>
      </c>
      <c r="BA25" s="4"/>
      <c r="BB25" s="52">
        <v>0</v>
      </c>
      <c r="BC25" s="52">
        <v>166</v>
      </c>
      <c r="BD25" s="52">
        <v>57</v>
      </c>
      <c r="BE25" s="41">
        <f t="shared" si="30"/>
        <v>166</v>
      </c>
      <c r="BF25" s="41">
        <f t="shared" si="26"/>
        <v>11377.907655502393</v>
      </c>
      <c r="BG25" s="60">
        <f t="shared" si="27"/>
        <v>2.375</v>
      </c>
      <c r="BH25" s="71">
        <v>0</v>
      </c>
      <c r="BI25" s="44">
        <v>0</v>
      </c>
      <c r="BJ25" s="72">
        <v>0</v>
      </c>
      <c r="BK25" s="72">
        <v>3.98</v>
      </c>
      <c r="BL25" s="72">
        <v>3.36</v>
      </c>
      <c r="BM25" s="73">
        <v>50.11</v>
      </c>
      <c r="BN25" s="74">
        <v>0.93059999999999998</v>
      </c>
      <c r="BO25" s="54">
        <v>0</v>
      </c>
      <c r="BP25" s="54">
        <v>87.21</v>
      </c>
      <c r="BQ25" s="49"/>
      <c r="BR25" s="55">
        <v>0</v>
      </c>
      <c r="BS25" s="55">
        <v>11699</v>
      </c>
      <c r="BT25" s="51">
        <f t="shared" si="28"/>
        <v>11699</v>
      </c>
      <c r="BU25" s="73">
        <v>0</v>
      </c>
      <c r="BV25" s="296">
        <f t="shared" si="15"/>
        <v>0</v>
      </c>
    </row>
    <row r="26" spans="1:74">
      <c r="A26" s="425"/>
      <c r="B26" s="245">
        <v>43605</v>
      </c>
      <c r="C26" s="226">
        <v>88.7</v>
      </c>
      <c r="D26" s="227">
        <v>0.45400000000000001</v>
      </c>
      <c r="E26" s="228">
        <v>72.3</v>
      </c>
      <c r="F26" s="246">
        <v>101</v>
      </c>
      <c r="G26" s="246">
        <v>77</v>
      </c>
      <c r="H26" s="229">
        <v>0</v>
      </c>
      <c r="I26" s="229">
        <v>0</v>
      </c>
      <c r="J26" s="229">
        <v>0</v>
      </c>
      <c r="K26" s="229">
        <v>0</v>
      </c>
      <c r="L26" s="247">
        <v>24</v>
      </c>
      <c r="M26" s="247">
        <v>0</v>
      </c>
      <c r="N26" s="247">
        <v>24</v>
      </c>
      <c r="O26" s="247">
        <v>0</v>
      </c>
      <c r="P26" s="247">
        <v>0</v>
      </c>
      <c r="Q26" s="247">
        <v>0</v>
      </c>
      <c r="R26" s="259">
        <v>3508</v>
      </c>
      <c r="S26" s="261">
        <v>3494</v>
      </c>
      <c r="T26" s="265">
        <v>0</v>
      </c>
      <c r="U26" s="233">
        <v>0</v>
      </c>
      <c r="V26" s="233">
        <v>0</v>
      </c>
      <c r="W26" s="229">
        <v>42</v>
      </c>
      <c r="X26" s="246">
        <v>0</v>
      </c>
      <c r="Y26" s="246">
        <v>43</v>
      </c>
      <c r="Z26" s="246">
        <v>0</v>
      </c>
      <c r="AA26" s="246">
        <v>60</v>
      </c>
      <c r="AB26" s="246">
        <v>0</v>
      </c>
      <c r="AC26" s="229">
        <f t="shared" si="31"/>
        <v>17</v>
      </c>
      <c r="AD26" s="235">
        <f t="shared" si="16"/>
        <v>0</v>
      </c>
      <c r="AE26" s="28">
        <v>0</v>
      </c>
      <c r="AF26" s="34" t="str">
        <f t="shared" si="17"/>
        <v>no data</v>
      </c>
      <c r="AG26" s="35">
        <f t="shared" si="18"/>
        <v>146.16666666666666</v>
      </c>
      <c r="AH26" s="34" t="str">
        <f t="shared" si="19"/>
        <v>no data</v>
      </c>
      <c r="AI26" s="36">
        <f t="shared" si="20"/>
        <v>1</v>
      </c>
      <c r="AJ26" s="37" t="str">
        <f t="shared" si="21"/>
        <v>no data</v>
      </c>
      <c r="AK26" s="215">
        <v>0</v>
      </c>
      <c r="AL26" s="219">
        <v>0</v>
      </c>
      <c r="AM26" s="38">
        <f t="shared" si="22"/>
        <v>0</v>
      </c>
      <c r="AN26" s="215">
        <v>0</v>
      </c>
      <c r="AO26" s="267">
        <v>0</v>
      </c>
      <c r="AP26" s="39">
        <f t="shared" si="23"/>
        <v>0</v>
      </c>
      <c r="AQ26" s="199" t="str">
        <f t="shared" si="24"/>
        <v>no data</v>
      </c>
      <c r="AR26" s="196">
        <f t="shared" si="25"/>
        <v>145.58333333333334</v>
      </c>
      <c r="AS26" s="13"/>
      <c r="AT26" s="27">
        <v>0</v>
      </c>
      <c r="AU26" s="40">
        <v>0</v>
      </c>
      <c r="AV26" s="40">
        <v>0</v>
      </c>
      <c r="AW26" s="27">
        <v>0</v>
      </c>
      <c r="AX26" s="40">
        <v>0</v>
      </c>
      <c r="AY26" s="27">
        <v>0</v>
      </c>
      <c r="AZ26" s="27">
        <v>17</v>
      </c>
      <c r="BA26" s="4"/>
      <c r="BB26" s="52">
        <v>0</v>
      </c>
      <c r="BC26" s="52">
        <v>0</v>
      </c>
      <c r="BD26" s="52">
        <v>0</v>
      </c>
      <c r="BE26" s="41">
        <f t="shared" si="30"/>
        <v>0</v>
      </c>
      <c r="BF26" s="41" t="str">
        <f t="shared" si="26"/>
        <v>no data</v>
      </c>
      <c r="BG26" s="60">
        <f t="shared" si="27"/>
        <v>0</v>
      </c>
      <c r="BH26" s="43">
        <v>0</v>
      </c>
      <c r="BI26" s="44">
        <v>0</v>
      </c>
      <c r="BJ26" s="47">
        <v>0</v>
      </c>
      <c r="BK26" s="47">
        <v>0</v>
      </c>
      <c r="BL26" s="47">
        <v>0</v>
      </c>
      <c r="BM26" s="45">
        <v>50.09</v>
      </c>
      <c r="BN26" s="48">
        <v>0</v>
      </c>
      <c r="BO26" s="54">
        <v>0</v>
      </c>
      <c r="BP26" s="54">
        <v>0</v>
      </c>
      <c r="BQ26" s="49"/>
      <c r="BR26" s="54">
        <v>0</v>
      </c>
      <c r="BS26" s="55">
        <v>0</v>
      </c>
      <c r="BT26" s="51">
        <f t="shared" si="28"/>
        <v>0</v>
      </c>
      <c r="BU26" s="42">
        <v>0</v>
      </c>
      <c r="BV26" s="296">
        <f t="shared" si="15"/>
        <v>0</v>
      </c>
    </row>
    <row r="27" spans="1:74">
      <c r="A27" s="426" t="s">
        <v>176</v>
      </c>
      <c r="B27" s="222">
        <v>43606</v>
      </c>
      <c r="C27" s="156">
        <v>93.6</v>
      </c>
      <c r="D27" s="195">
        <v>0.42399999999999999</v>
      </c>
      <c r="E27" s="170">
        <v>63.9</v>
      </c>
      <c r="F27" s="159">
        <v>105</v>
      </c>
      <c r="G27" s="159">
        <v>80</v>
      </c>
      <c r="H27" s="159">
        <v>11</v>
      </c>
      <c r="I27" s="159">
        <v>38</v>
      </c>
      <c r="J27" s="159">
        <v>12</v>
      </c>
      <c r="K27" s="159">
        <v>23</v>
      </c>
      <c r="L27" s="187">
        <v>11</v>
      </c>
      <c r="M27" s="187">
        <v>23</v>
      </c>
      <c r="N27" s="187">
        <v>9</v>
      </c>
      <c r="O27" s="187">
        <v>10</v>
      </c>
      <c r="P27" s="187">
        <v>5</v>
      </c>
      <c r="Q27" s="187">
        <v>8</v>
      </c>
      <c r="R27" s="188">
        <v>3464</v>
      </c>
      <c r="S27" s="189">
        <v>3452</v>
      </c>
      <c r="T27" s="189">
        <v>1674</v>
      </c>
      <c r="U27" s="163">
        <v>1649</v>
      </c>
      <c r="V27" s="163">
        <v>1706</v>
      </c>
      <c r="W27" s="159">
        <v>42</v>
      </c>
      <c r="X27" s="159">
        <v>0</v>
      </c>
      <c r="Y27" s="159">
        <v>43</v>
      </c>
      <c r="Z27" s="159">
        <v>0</v>
      </c>
      <c r="AA27" s="159">
        <v>60</v>
      </c>
      <c r="AB27" s="159">
        <v>0</v>
      </c>
      <c r="AC27" s="164">
        <f t="shared" si="31"/>
        <v>61</v>
      </c>
      <c r="AD27" s="165">
        <f t="shared" si="16"/>
        <v>-25</v>
      </c>
      <c r="AE27" s="159">
        <v>145</v>
      </c>
      <c r="AF27" s="166">
        <f t="shared" si="17"/>
        <v>0.49022988505747128</v>
      </c>
      <c r="AG27" s="167">
        <f t="shared" si="18"/>
        <v>144.33333333333334</v>
      </c>
      <c r="AH27" s="166">
        <f t="shared" si="19"/>
        <v>0.4760392609699769</v>
      </c>
      <c r="AI27" s="168">
        <f t="shared" si="20"/>
        <v>1</v>
      </c>
      <c r="AJ27" s="169">
        <f t="shared" si="21"/>
        <v>0.94616858237547896</v>
      </c>
      <c r="AK27" s="215">
        <v>4.3639999999999999</v>
      </c>
      <c r="AL27" s="219">
        <v>143.69999999999999</v>
      </c>
      <c r="AM27" s="170">
        <f t="shared" si="22"/>
        <v>627.10679999999991</v>
      </c>
      <c r="AN27" s="215">
        <v>14.47114</v>
      </c>
      <c r="AO27" s="267">
        <v>994.84615586608936</v>
      </c>
      <c r="AP27" s="171">
        <f t="shared" si="23"/>
        <v>14396.558000000001</v>
      </c>
      <c r="AQ27" s="200">
        <f t="shared" si="24"/>
        <v>9110.7730745906611</v>
      </c>
      <c r="AR27" s="197">
        <f t="shared" si="25"/>
        <v>143.83333333333334</v>
      </c>
      <c r="AS27" s="13"/>
      <c r="AT27" s="158">
        <v>23</v>
      </c>
      <c r="AU27" s="173">
        <v>59</v>
      </c>
      <c r="AV27" s="173">
        <v>16</v>
      </c>
      <c r="AW27" s="158">
        <v>147</v>
      </c>
      <c r="AX27" s="173">
        <v>17</v>
      </c>
      <c r="AY27" s="158">
        <v>443</v>
      </c>
      <c r="AZ27" s="158">
        <v>4</v>
      </c>
      <c r="BA27" s="4"/>
      <c r="BB27" s="257">
        <v>495</v>
      </c>
      <c r="BC27" s="257">
        <v>584</v>
      </c>
      <c r="BD27" s="257">
        <v>627</v>
      </c>
      <c r="BE27" s="257">
        <f>BC27-BB27</f>
        <v>89</v>
      </c>
      <c r="BF27" s="257">
        <f>AQ28</f>
        <v>8737.9529833333327</v>
      </c>
      <c r="BG27" s="277">
        <f>BD27/24</f>
        <v>26.125</v>
      </c>
      <c r="BH27" s="278">
        <v>0.53100000000000003</v>
      </c>
      <c r="BI27" s="279">
        <v>0.47399999999999998</v>
      </c>
      <c r="BJ27" s="280">
        <v>23.36</v>
      </c>
      <c r="BK27" s="280">
        <v>21.37</v>
      </c>
      <c r="BL27" s="280">
        <v>18.59</v>
      </c>
      <c r="BM27" s="281">
        <v>50.13</v>
      </c>
      <c r="BN27" s="282">
        <v>0.93500000000000005</v>
      </c>
      <c r="BO27" s="283">
        <v>87.7</v>
      </c>
      <c r="BP27" s="283">
        <v>87.3</v>
      </c>
      <c r="BQ27" s="284"/>
      <c r="BR27" s="283">
        <v>11406</v>
      </c>
      <c r="BS27" s="283">
        <v>11607</v>
      </c>
      <c r="BT27" s="51">
        <f>BS27-BR27</f>
        <v>201</v>
      </c>
      <c r="BU27" s="277">
        <v>7.6</v>
      </c>
      <c r="BV27" s="296">
        <f t="shared" si="15"/>
        <v>1.0049999999999999</v>
      </c>
    </row>
    <row r="28" spans="1:74">
      <c r="A28" s="427"/>
      <c r="B28" s="222">
        <v>43607</v>
      </c>
      <c r="C28" s="156">
        <v>93.3</v>
      </c>
      <c r="D28" s="195">
        <v>0.44800000000000001</v>
      </c>
      <c r="E28" s="170">
        <v>74.900000000000006</v>
      </c>
      <c r="F28" s="159">
        <v>104</v>
      </c>
      <c r="G28" s="159">
        <v>83</v>
      </c>
      <c r="H28" s="159">
        <v>15</v>
      </c>
      <c r="I28" s="159">
        <v>36</v>
      </c>
      <c r="J28" s="159">
        <v>24</v>
      </c>
      <c r="K28" s="159">
        <v>0</v>
      </c>
      <c r="L28" s="187">
        <v>8</v>
      </c>
      <c r="M28" s="187">
        <v>0</v>
      </c>
      <c r="N28" s="187">
        <v>0</v>
      </c>
      <c r="O28" s="187">
        <v>0</v>
      </c>
      <c r="P28" s="187">
        <v>0</v>
      </c>
      <c r="Q28" s="187">
        <v>0</v>
      </c>
      <c r="R28" s="188">
        <v>3462</v>
      </c>
      <c r="S28" s="162">
        <v>3137</v>
      </c>
      <c r="T28" s="162">
        <v>2438</v>
      </c>
      <c r="U28" s="163">
        <v>2400</v>
      </c>
      <c r="V28" s="163">
        <v>2482</v>
      </c>
      <c r="W28" s="159">
        <v>42</v>
      </c>
      <c r="X28" s="159">
        <v>0</v>
      </c>
      <c r="Y28" s="159">
        <v>43</v>
      </c>
      <c r="Z28" s="159">
        <v>0</v>
      </c>
      <c r="AA28" s="159">
        <v>60</v>
      </c>
      <c r="AB28" s="159">
        <v>0</v>
      </c>
      <c r="AC28" s="164">
        <f t="shared" si="31"/>
        <v>82</v>
      </c>
      <c r="AD28" s="165">
        <f t="shared" si="16"/>
        <v>-38</v>
      </c>
      <c r="AE28" s="159">
        <v>128</v>
      </c>
      <c r="AF28" s="166">
        <f t="shared" si="17"/>
        <v>0.80794270833333337</v>
      </c>
      <c r="AG28" s="167">
        <f t="shared" si="18"/>
        <v>144.25</v>
      </c>
      <c r="AH28" s="166">
        <f t="shared" si="19"/>
        <v>0.69324090121317161</v>
      </c>
      <c r="AI28" s="168">
        <f t="shared" si="20"/>
        <v>1</v>
      </c>
      <c r="AJ28" s="169">
        <f t="shared" si="21"/>
        <v>0.82505747126436779</v>
      </c>
      <c r="AK28" s="215">
        <v>7.7110000000000003</v>
      </c>
      <c r="AL28" s="219">
        <v>136.56</v>
      </c>
      <c r="AM28" s="170">
        <f t="shared" si="22"/>
        <v>1053.0141599999999</v>
      </c>
      <c r="AN28" s="215">
        <v>20.0076</v>
      </c>
      <c r="AO28" s="267">
        <v>995.52535036686061</v>
      </c>
      <c r="AP28" s="171">
        <f t="shared" si="23"/>
        <v>19918.073</v>
      </c>
      <c r="AQ28" s="200">
        <f t="shared" si="24"/>
        <v>8737.9529833333327</v>
      </c>
      <c r="AR28" s="197">
        <f t="shared" si="25"/>
        <v>130.70833333333334</v>
      </c>
      <c r="AS28" s="13"/>
      <c r="AT28" s="158">
        <v>22</v>
      </c>
      <c r="AU28" s="173">
        <v>24</v>
      </c>
      <c r="AV28" s="158">
        <v>0</v>
      </c>
      <c r="AW28" s="158">
        <v>0</v>
      </c>
      <c r="AX28" s="173">
        <v>25</v>
      </c>
      <c r="AY28" s="158">
        <v>1440</v>
      </c>
      <c r="AZ28" s="158">
        <v>0</v>
      </c>
      <c r="BA28" s="4"/>
      <c r="BB28" s="174">
        <v>650</v>
      </c>
      <c r="BC28" s="174">
        <v>1010</v>
      </c>
      <c r="BD28" s="174">
        <v>822</v>
      </c>
      <c r="BE28" s="174">
        <f>BC28-BB28</f>
        <v>360</v>
      </c>
      <c r="BF28" s="174">
        <f>AQ29</f>
        <v>8605.3388773388779</v>
      </c>
      <c r="BG28" s="176">
        <f>BD28/24</f>
        <v>34.25</v>
      </c>
      <c r="BH28" s="174">
        <v>0</v>
      </c>
      <c r="BI28" s="174">
        <v>0</v>
      </c>
      <c r="BJ28" s="174">
        <v>15.86</v>
      </c>
      <c r="BK28" s="174">
        <v>21.47</v>
      </c>
      <c r="BL28" s="174">
        <v>18.61</v>
      </c>
      <c r="BM28" s="174">
        <v>50.1</v>
      </c>
      <c r="BN28" s="174">
        <v>0.9365</v>
      </c>
      <c r="BO28" s="174">
        <v>87.58</v>
      </c>
      <c r="BP28" s="174">
        <v>87.16</v>
      </c>
      <c r="BQ28" s="294"/>
      <c r="BR28" s="174">
        <v>11371</v>
      </c>
      <c r="BS28" s="174">
        <v>11538</v>
      </c>
      <c r="BT28" s="294">
        <f>BS28-BR28</f>
        <v>167</v>
      </c>
      <c r="BU28" s="174">
        <v>3.75</v>
      </c>
      <c r="BV28" s="296">
        <f t="shared" si="15"/>
        <v>0</v>
      </c>
    </row>
    <row r="29" spans="1:74">
      <c r="A29" s="427"/>
      <c r="B29" s="222">
        <v>43608</v>
      </c>
      <c r="C29" s="156">
        <v>91.28</v>
      </c>
      <c r="D29" s="195">
        <v>0.46100000000000002</v>
      </c>
      <c r="E29" s="170">
        <v>74.33</v>
      </c>
      <c r="F29" s="159">
        <v>102.4</v>
      </c>
      <c r="G29" s="159">
        <v>79.84</v>
      </c>
      <c r="H29" s="159">
        <v>23</v>
      </c>
      <c r="I29" s="159">
        <v>1</v>
      </c>
      <c r="J29" s="159">
        <v>24</v>
      </c>
      <c r="K29" s="159">
        <v>0</v>
      </c>
      <c r="L29" s="187">
        <v>0</v>
      </c>
      <c r="M29" s="187">
        <v>43</v>
      </c>
      <c r="N29" s="187">
        <v>0</v>
      </c>
      <c r="O29" s="187">
        <v>0</v>
      </c>
      <c r="P29" s="187">
        <v>0</v>
      </c>
      <c r="Q29" s="187">
        <v>0</v>
      </c>
      <c r="R29" s="188">
        <v>3488</v>
      </c>
      <c r="S29" s="162">
        <v>3025</v>
      </c>
      <c r="T29" s="162">
        <v>2950</v>
      </c>
      <c r="U29" s="163">
        <v>2886</v>
      </c>
      <c r="V29" s="163">
        <v>2968</v>
      </c>
      <c r="W29" s="159">
        <v>41</v>
      </c>
      <c r="X29" s="159">
        <v>0</v>
      </c>
      <c r="Y29" s="159">
        <v>42</v>
      </c>
      <c r="Z29" s="159">
        <v>0</v>
      </c>
      <c r="AA29" s="159">
        <v>60</v>
      </c>
      <c r="AB29" s="159">
        <v>0</v>
      </c>
      <c r="AC29" s="164">
        <f t="shared" si="31"/>
        <v>82</v>
      </c>
      <c r="AD29" s="165">
        <f t="shared" si="16"/>
        <v>-64</v>
      </c>
      <c r="AE29" s="159">
        <v>128</v>
      </c>
      <c r="AF29" s="166">
        <f t="shared" si="17"/>
        <v>0.96614583333333337</v>
      </c>
      <c r="AG29" s="167">
        <f t="shared" si="18"/>
        <v>145.33333333333334</v>
      </c>
      <c r="AH29" s="166">
        <f t="shared" si="19"/>
        <v>0.82740825688073394</v>
      </c>
      <c r="AI29" s="168">
        <f t="shared" si="20"/>
        <v>1</v>
      </c>
      <c r="AJ29" s="169">
        <f t="shared" si="21"/>
        <v>0.87296037296037299</v>
      </c>
      <c r="AK29" s="215">
        <v>7.66</v>
      </c>
      <c r="AL29" s="219">
        <v>138.9</v>
      </c>
      <c r="AM29" s="170">
        <f t="shared" si="22"/>
        <v>1063.9740000000002</v>
      </c>
      <c r="AN29" s="215">
        <v>23.881964</v>
      </c>
      <c r="AO29" s="267">
        <v>995.35507213728317</v>
      </c>
      <c r="AP29" s="171">
        <f t="shared" si="23"/>
        <v>23771.034</v>
      </c>
      <c r="AQ29" s="200">
        <f t="shared" si="24"/>
        <v>8605.3388773388779</v>
      </c>
      <c r="AR29" s="197">
        <f t="shared" si="25"/>
        <v>126.04166666666667</v>
      </c>
      <c r="AS29" s="13"/>
      <c r="AT29" s="158">
        <v>15</v>
      </c>
      <c r="AU29" s="173">
        <v>16</v>
      </c>
      <c r="AV29" s="173">
        <v>0</v>
      </c>
      <c r="AW29" s="158">
        <v>0</v>
      </c>
      <c r="AX29" s="173">
        <v>18</v>
      </c>
      <c r="AY29" s="158">
        <v>1440</v>
      </c>
      <c r="AZ29" s="158">
        <v>0</v>
      </c>
      <c r="BA29" s="4"/>
      <c r="BB29" s="285">
        <v>961</v>
      </c>
      <c r="BC29" s="285">
        <v>1007</v>
      </c>
      <c r="BD29" s="285">
        <v>1000</v>
      </c>
      <c r="BE29" s="285">
        <f t="shared" ref="BE29:BE40" si="32">BC29-BB29</f>
        <v>46</v>
      </c>
      <c r="BF29" s="285">
        <f t="shared" si="26"/>
        <v>8605.3388773388779</v>
      </c>
      <c r="BG29" s="286">
        <f t="shared" si="27"/>
        <v>41.666666666666664</v>
      </c>
      <c r="BH29" s="287">
        <v>0</v>
      </c>
      <c r="BI29" s="288">
        <v>0</v>
      </c>
      <c r="BJ29" s="289">
        <v>24.09</v>
      </c>
      <c r="BK29" s="289">
        <v>21.4</v>
      </c>
      <c r="BL29" s="289">
        <v>18.95</v>
      </c>
      <c r="BM29" s="290">
        <v>50.1</v>
      </c>
      <c r="BN29" s="291">
        <v>0.93600000000000005</v>
      </c>
      <c r="BO29" s="292">
        <v>87.65</v>
      </c>
      <c r="BP29" s="292">
        <v>87.16</v>
      </c>
      <c r="BQ29" s="293"/>
      <c r="BR29" s="292">
        <v>11360</v>
      </c>
      <c r="BS29" s="292">
        <v>11534</v>
      </c>
      <c r="BT29" s="51">
        <f t="shared" si="28"/>
        <v>174</v>
      </c>
      <c r="BU29" s="286">
        <v>0</v>
      </c>
      <c r="BV29" s="296">
        <f t="shared" si="15"/>
        <v>0</v>
      </c>
    </row>
    <row r="30" spans="1:74">
      <c r="A30" s="427"/>
      <c r="B30" s="222">
        <v>43609</v>
      </c>
      <c r="C30" s="156">
        <v>87.33</v>
      </c>
      <c r="D30" s="195">
        <v>0.54900000000000004</v>
      </c>
      <c r="E30" s="170">
        <v>75.55</v>
      </c>
      <c r="F30" s="159">
        <v>97.05</v>
      </c>
      <c r="G30" s="159">
        <v>76.7</v>
      </c>
      <c r="H30" s="159">
        <v>9</v>
      </c>
      <c r="I30" s="159">
        <v>35</v>
      </c>
      <c r="J30" s="159">
        <v>24</v>
      </c>
      <c r="K30" s="159">
        <v>0</v>
      </c>
      <c r="L30" s="187">
        <v>13</v>
      </c>
      <c r="M30" s="187">
        <v>25</v>
      </c>
      <c r="N30" s="187">
        <v>0</v>
      </c>
      <c r="O30" s="187">
        <v>0</v>
      </c>
      <c r="P30" s="187">
        <v>0</v>
      </c>
      <c r="Q30" s="187">
        <v>0</v>
      </c>
      <c r="R30" s="188">
        <v>3525</v>
      </c>
      <c r="S30" s="162">
        <v>3282</v>
      </c>
      <c r="T30" s="162">
        <v>2090</v>
      </c>
      <c r="U30" s="163">
        <v>2046</v>
      </c>
      <c r="V30" s="163">
        <v>2124</v>
      </c>
      <c r="W30" s="159">
        <v>41</v>
      </c>
      <c r="X30" s="159">
        <v>0</v>
      </c>
      <c r="Y30" s="159">
        <v>42</v>
      </c>
      <c r="Z30" s="159">
        <v>0</v>
      </c>
      <c r="AA30" s="159">
        <v>60</v>
      </c>
      <c r="AB30" s="159">
        <v>0</v>
      </c>
      <c r="AC30" s="164">
        <f t="shared" si="31"/>
        <v>78</v>
      </c>
      <c r="AD30" s="165">
        <f t="shared" si="16"/>
        <v>-44</v>
      </c>
      <c r="AE30" s="159">
        <v>126</v>
      </c>
      <c r="AF30" s="166">
        <f t="shared" si="17"/>
        <v>0.70238095238095233</v>
      </c>
      <c r="AG30" s="167">
        <f t="shared" si="18"/>
        <v>146.875</v>
      </c>
      <c r="AH30" s="166">
        <f t="shared" si="19"/>
        <v>0.58042553191489366</v>
      </c>
      <c r="AI30" s="168">
        <f t="shared" si="20"/>
        <v>1</v>
      </c>
      <c r="AJ30" s="169">
        <f t="shared" si="21"/>
        <v>0.77738927738927732</v>
      </c>
      <c r="AK30" s="215">
        <v>7.5970000000000004</v>
      </c>
      <c r="AL30" s="219">
        <v>131.56</v>
      </c>
      <c r="AM30" s="170">
        <f t="shared" si="22"/>
        <v>999.46132000000011</v>
      </c>
      <c r="AN30" s="215">
        <v>17.230214400000001</v>
      </c>
      <c r="AO30" s="267">
        <v>994.78175384747396</v>
      </c>
      <c r="AP30" s="171">
        <f t="shared" si="23"/>
        <v>17140.302900000002</v>
      </c>
      <c r="AQ30" s="200">
        <f t="shared" si="24"/>
        <v>8865.9649169110453</v>
      </c>
      <c r="AR30" s="197">
        <f t="shared" si="25"/>
        <v>136.75</v>
      </c>
      <c r="AS30" s="13"/>
      <c r="AT30" s="158">
        <v>20</v>
      </c>
      <c r="AU30" s="173">
        <v>60</v>
      </c>
      <c r="AV30" s="173">
        <v>0</v>
      </c>
      <c r="AW30" s="158">
        <v>0</v>
      </c>
      <c r="AX30" s="173">
        <v>31</v>
      </c>
      <c r="AY30" s="158">
        <v>1440</v>
      </c>
      <c r="AZ30" s="158">
        <v>0</v>
      </c>
      <c r="BA30" s="4"/>
      <c r="BB30" s="174">
        <v>417</v>
      </c>
      <c r="BC30" s="174">
        <v>1011</v>
      </c>
      <c r="BD30" s="174">
        <v>696</v>
      </c>
      <c r="BE30" s="174">
        <f t="shared" si="32"/>
        <v>594</v>
      </c>
      <c r="BF30" s="174">
        <f t="shared" si="26"/>
        <v>8865.9649169110453</v>
      </c>
      <c r="BG30" s="176">
        <f t="shared" si="27"/>
        <v>29</v>
      </c>
      <c r="BH30" s="190">
        <v>0</v>
      </c>
      <c r="BI30" s="154">
        <v>0</v>
      </c>
      <c r="BJ30" s="191">
        <v>24</v>
      </c>
      <c r="BK30" s="194">
        <v>21.44</v>
      </c>
      <c r="BL30" s="191">
        <v>19.12</v>
      </c>
      <c r="BM30" s="180">
        <v>50.14</v>
      </c>
      <c r="BN30" s="192">
        <v>0.93820000000000003</v>
      </c>
      <c r="BO30" s="193">
        <v>87</v>
      </c>
      <c r="BP30" s="180">
        <v>87.07</v>
      </c>
      <c r="BQ30" s="49"/>
      <c r="BR30" s="193">
        <v>11234</v>
      </c>
      <c r="BS30" s="174">
        <v>11551</v>
      </c>
      <c r="BT30" s="51"/>
      <c r="BU30" s="176">
        <v>5.9</v>
      </c>
      <c r="BV30" s="296">
        <f t="shared" si="15"/>
        <v>0</v>
      </c>
    </row>
    <row r="31" spans="1:74">
      <c r="A31" s="427"/>
      <c r="B31" s="222">
        <v>43610</v>
      </c>
      <c r="C31" s="156">
        <v>87</v>
      </c>
      <c r="D31" s="195">
        <v>0.498</v>
      </c>
      <c r="E31" s="170">
        <v>75.3</v>
      </c>
      <c r="F31" s="159">
        <v>99</v>
      </c>
      <c r="G31" s="159">
        <v>75</v>
      </c>
      <c r="H31" s="159">
        <v>14</v>
      </c>
      <c r="I31" s="159">
        <v>3</v>
      </c>
      <c r="J31" s="159">
        <v>24</v>
      </c>
      <c r="K31" s="159">
        <v>0</v>
      </c>
      <c r="L31" s="187">
        <v>9</v>
      </c>
      <c r="M31" s="187">
        <v>24</v>
      </c>
      <c r="N31" s="187">
        <v>0</v>
      </c>
      <c r="O31" s="187">
        <v>0</v>
      </c>
      <c r="P31" s="187">
        <v>0</v>
      </c>
      <c r="Q31" s="187">
        <v>0</v>
      </c>
      <c r="R31" s="188">
        <v>3529</v>
      </c>
      <c r="S31" s="162">
        <v>3224</v>
      </c>
      <c r="T31" s="162">
        <v>2384</v>
      </c>
      <c r="U31" s="163">
        <v>2334</v>
      </c>
      <c r="V31" s="163">
        <v>2411</v>
      </c>
      <c r="W31" s="159">
        <v>42</v>
      </c>
      <c r="X31" s="159">
        <v>0</v>
      </c>
      <c r="Y31" s="159">
        <v>42</v>
      </c>
      <c r="Z31" s="159">
        <v>0</v>
      </c>
      <c r="AA31" s="159">
        <v>60</v>
      </c>
      <c r="AB31" s="159">
        <v>0</v>
      </c>
      <c r="AC31" s="164">
        <f t="shared" si="31"/>
        <v>77</v>
      </c>
      <c r="AD31" s="165">
        <f t="shared" si="16"/>
        <v>-50</v>
      </c>
      <c r="AE31" s="159">
        <v>127</v>
      </c>
      <c r="AF31" s="166">
        <f t="shared" si="17"/>
        <v>0.79101049868766404</v>
      </c>
      <c r="AG31" s="167">
        <f t="shared" si="18"/>
        <v>147.04166666666666</v>
      </c>
      <c r="AH31" s="166">
        <f t="shared" si="19"/>
        <v>0.66137716066874463</v>
      </c>
      <c r="AI31" s="168">
        <f t="shared" si="20"/>
        <v>1</v>
      </c>
      <c r="AJ31" s="169">
        <f t="shared" si="21"/>
        <v>0.81657986111111114</v>
      </c>
      <c r="AK31" s="215">
        <v>7.6289999999999996</v>
      </c>
      <c r="AL31" s="219">
        <v>132</v>
      </c>
      <c r="AM31" s="170">
        <f t="shared" si="22"/>
        <v>1007.0279999999999</v>
      </c>
      <c r="AN31" s="215">
        <v>19.4926827</v>
      </c>
      <c r="AO31" s="267">
        <v>994.24314232540189</v>
      </c>
      <c r="AP31" s="171">
        <f t="shared" si="23"/>
        <v>19380.466099999998</v>
      </c>
      <c r="AQ31" s="200">
        <f t="shared" si="24"/>
        <v>8735.001756640957</v>
      </c>
      <c r="AR31" s="197">
        <f t="shared" si="25"/>
        <v>134.33333333333334</v>
      </c>
      <c r="AS31" s="13"/>
      <c r="AT31" s="158">
        <v>18</v>
      </c>
      <c r="AU31" s="173">
        <v>33</v>
      </c>
      <c r="AV31" s="173">
        <v>0</v>
      </c>
      <c r="AW31" s="158">
        <v>0</v>
      </c>
      <c r="AX31" s="173">
        <v>26</v>
      </c>
      <c r="AY31" s="170">
        <v>1440</v>
      </c>
      <c r="AZ31" s="158">
        <v>0</v>
      </c>
      <c r="BA31" s="4"/>
      <c r="BB31" s="174">
        <v>597</v>
      </c>
      <c r="BC31" s="174">
        <v>1017</v>
      </c>
      <c r="BD31" s="174">
        <v>797</v>
      </c>
      <c r="BE31" s="174">
        <f t="shared" si="32"/>
        <v>420</v>
      </c>
      <c r="BF31" s="174">
        <f t="shared" si="26"/>
        <v>8735.001756640957</v>
      </c>
      <c r="BG31" s="176">
        <f t="shared" si="27"/>
        <v>33.208333333333336</v>
      </c>
      <c r="BH31" s="190">
        <v>0</v>
      </c>
      <c r="BI31" s="154">
        <v>0</v>
      </c>
      <c r="BJ31" s="191">
        <v>24.13</v>
      </c>
      <c r="BK31" s="194">
        <v>21.65</v>
      </c>
      <c r="BL31" s="191">
        <v>18.93</v>
      </c>
      <c r="BM31" s="180">
        <v>50.15</v>
      </c>
      <c r="BN31" s="192">
        <v>0.93789999999999996</v>
      </c>
      <c r="BO31" s="193">
        <v>87.7</v>
      </c>
      <c r="BP31" s="180">
        <v>86.98</v>
      </c>
      <c r="BQ31" s="49"/>
      <c r="BR31" s="193">
        <v>11377</v>
      </c>
      <c r="BS31" s="174">
        <v>11549</v>
      </c>
      <c r="BT31" s="51"/>
      <c r="BU31" s="176">
        <v>0</v>
      </c>
      <c r="BV31" s="296">
        <f t="shared" si="15"/>
        <v>0</v>
      </c>
    </row>
    <row r="32" spans="1:74">
      <c r="A32" s="427"/>
      <c r="B32" s="222">
        <v>43611</v>
      </c>
      <c r="C32" s="156">
        <v>91</v>
      </c>
      <c r="D32" s="195">
        <v>0.44</v>
      </c>
      <c r="E32" s="170">
        <v>73</v>
      </c>
      <c r="F32" s="159">
        <v>103</v>
      </c>
      <c r="G32" s="159">
        <v>78</v>
      </c>
      <c r="H32" s="159">
        <v>24</v>
      </c>
      <c r="I32" s="159">
        <v>0</v>
      </c>
      <c r="J32" s="159">
        <v>24</v>
      </c>
      <c r="K32" s="159">
        <v>0</v>
      </c>
      <c r="L32" s="187">
        <v>0</v>
      </c>
      <c r="M32" s="187">
        <v>0</v>
      </c>
      <c r="N32" s="187">
        <v>0</v>
      </c>
      <c r="O32" s="187">
        <v>0</v>
      </c>
      <c r="P32" s="187">
        <v>0</v>
      </c>
      <c r="Q32" s="187">
        <v>0</v>
      </c>
      <c r="R32" s="188">
        <v>3481</v>
      </c>
      <c r="S32" s="162">
        <v>3009</v>
      </c>
      <c r="T32" s="162">
        <v>3009</v>
      </c>
      <c r="U32" s="163">
        <v>2943</v>
      </c>
      <c r="V32" s="163">
        <v>3030</v>
      </c>
      <c r="W32" s="159">
        <v>42</v>
      </c>
      <c r="X32" s="159">
        <v>0</v>
      </c>
      <c r="Y32" s="159">
        <v>42</v>
      </c>
      <c r="Z32" s="159">
        <v>0</v>
      </c>
      <c r="AA32" s="159">
        <v>60</v>
      </c>
      <c r="AB32" s="159">
        <v>0</v>
      </c>
      <c r="AC32" s="164">
        <f t="shared" si="31"/>
        <v>87</v>
      </c>
      <c r="AD32" s="165">
        <f t="shared" si="16"/>
        <v>-66</v>
      </c>
      <c r="AE32" s="159">
        <v>128</v>
      </c>
      <c r="AF32" s="166">
        <f t="shared" si="17"/>
        <v>0.986328125</v>
      </c>
      <c r="AG32" s="167">
        <f t="shared" si="18"/>
        <v>145.04166666666666</v>
      </c>
      <c r="AH32" s="166">
        <f t="shared" si="19"/>
        <v>0.84544671071531174</v>
      </c>
      <c r="AI32" s="168">
        <f t="shared" si="20"/>
        <v>1</v>
      </c>
      <c r="AJ32" s="169">
        <f t="shared" si="21"/>
        <v>0.875</v>
      </c>
      <c r="AK32" s="215">
        <v>7.62</v>
      </c>
      <c r="AL32" s="219">
        <v>132.94</v>
      </c>
      <c r="AM32" s="170">
        <f t="shared" si="22"/>
        <v>1013.0028</v>
      </c>
      <c r="AN32" s="215">
        <v>24.0746118</v>
      </c>
      <c r="AO32" s="267">
        <v>1000.2439831657014</v>
      </c>
      <c r="AP32" s="171">
        <f t="shared" si="23"/>
        <v>24080.485599999996</v>
      </c>
      <c r="AQ32" s="200">
        <f t="shared" si="24"/>
        <v>8526.4996262317345</v>
      </c>
      <c r="AR32" s="197">
        <f t="shared" si="25"/>
        <v>125.375</v>
      </c>
      <c r="AS32" s="13"/>
      <c r="AT32" s="158">
        <v>0</v>
      </c>
      <c r="AU32" s="173">
        <v>0</v>
      </c>
      <c r="AV32" s="173">
        <v>0</v>
      </c>
      <c r="AW32" s="158">
        <v>0</v>
      </c>
      <c r="AX32" s="173">
        <v>18</v>
      </c>
      <c r="AY32" s="158">
        <v>1440</v>
      </c>
      <c r="AZ32" s="158">
        <v>0</v>
      </c>
      <c r="BA32" s="4"/>
      <c r="BB32" s="174">
        <v>1001</v>
      </c>
      <c r="BC32" s="174">
        <v>1007</v>
      </c>
      <c r="BD32" s="174">
        <v>1022</v>
      </c>
      <c r="BE32" s="174">
        <f t="shared" si="32"/>
        <v>6</v>
      </c>
      <c r="BF32" s="174">
        <f t="shared" si="26"/>
        <v>8526.4996262317345</v>
      </c>
      <c r="BG32" s="176">
        <f t="shared" si="27"/>
        <v>42.583333333333336</v>
      </c>
      <c r="BH32" s="190">
        <v>0</v>
      </c>
      <c r="BI32" s="154">
        <v>0</v>
      </c>
      <c r="BJ32" s="191">
        <v>24</v>
      </c>
      <c r="BK32" s="194">
        <v>21.34</v>
      </c>
      <c r="BL32" s="191">
        <v>18.52</v>
      </c>
      <c r="BM32" s="180">
        <v>50.11</v>
      </c>
      <c r="BN32" s="192">
        <v>0.93769999999999998</v>
      </c>
      <c r="BO32" s="193">
        <v>87.57</v>
      </c>
      <c r="BP32" s="180">
        <v>87.06</v>
      </c>
      <c r="BQ32" s="49"/>
      <c r="BR32" s="193">
        <v>11282</v>
      </c>
      <c r="BS32" s="174">
        <v>11498</v>
      </c>
      <c r="BT32" s="51"/>
      <c r="BU32" s="176">
        <v>4.8</v>
      </c>
      <c r="BV32" s="296">
        <f t="shared" si="15"/>
        <v>0</v>
      </c>
    </row>
    <row r="33" spans="1:74">
      <c r="A33" s="428"/>
      <c r="B33" s="222">
        <v>43612</v>
      </c>
      <c r="C33" s="156">
        <v>94.9</v>
      </c>
      <c r="D33" s="195">
        <v>0.35699999999999998</v>
      </c>
      <c r="E33" s="170">
        <v>72.3</v>
      </c>
      <c r="F33" s="158">
        <v>107</v>
      </c>
      <c r="G33" s="158">
        <v>83</v>
      </c>
      <c r="H33" s="159">
        <v>24</v>
      </c>
      <c r="I33" s="159">
        <v>0</v>
      </c>
      <c r="J33" s="159">
        <v>24</v>
      </c>
      <c r="K33" s="159">
        <v>0</v>
      </c>
      <c r="L33" s="186">
        <v>0</v>
      </c>
      <c r="M33" s="186">
        <v>0</v>
      </c>
      <c r="N33" s="186">
        <v>0</v>
      </c>
      <c r="O33" s="186">
        <v>0</v>
      </c>
      <c r="P33" s="186">
        <v>0</v>
      </c>
      <c r="Q33" s="186">
        <v>0</v>
      </c>
      <c r="R33" s="186">
        <v>3447</v>
      </c>
      <c r="S33" s="162">
        <v>3013</v>
      </c>
      <c r="T33" s="162">
        <v>3013</v>
      </c>
      <c r="U33" s="163">
        <v>2950</v>
      </c>
      <c r="V33" s="163">
        <v>3036</v>
      </c>
      <c r="W33" s="159">
        <v>42</v>
      </c>
      <c r="X33" s="159">
        <v>0</v>
      </c>
      <c r="Y33" s="159">
        <v>42</v>
      </c>
      <c r="Z33" s="158">
        <v>0</v>
      </c>
      <c r="AA33" s="159">
        <v>60</v>
      </c>
      <c r="AB33" s="158">
        <v>0</v>
      </c>
      <c r="AC33" s="164">
        <f t="shared" si="31"/>
        <v>86</v>
      </c>
      <c r="AD33" s="165">
        <f t="shared" si="16"/>
        <v>-63</v>
      </c>
      <c r="AE33" s="158">
        <v>129</v>
      </c>
      <c r="AF33" s="166">
        <f t="shared" si="17"/>
        <v>0.98062015503875966</v>
      </c>
      <c r="AG33" s="167">
        <f t="shared" si="18"/>
        <v>143.625</v>
      </c>
      <c r="AH33" s="166">
        <f t="shared" si="19"/>
        <v>0.85581665216129965</v>
      </c>
      <c r="AI33" s="168">
        <f t="shared" si="20"/>
        <v>1</v>
      </c>
      <c r="AJ33" s="169">
        <f t="shared" si="21"/>
        <v>0.88194444444444442</v>
      </c>
      <c r="AK33" s="215">
        <v>7.6349999999999998</v>
      </c>
      <c r="AL33" s="219">
        <v>130.6</v>
      </c>
      <c r="AM33" s="170">
        <f t="shared" si="22"/>
        <v>997.13099999999997</v>
      </c>
      <c r="AN33" s="215">
        <v>23.829114499999999</v>
      </c>
      <c r="AO33" s="267">
        <v>1012.3088123983791</v>
      </c>
      <c r="AP33" s="171">
        <f t="shared" si="23"/>
        <v>24122.422599999994</v>
      </c>
      <c r="AQ33" s="200">
        <f t="shared" si="24"/>
        <v>8515.102915254236</v>
      </c>
      <c r="AR33" s="197">
        <f t="shared" si="25"/>
        <v>125.54166666666667</v>
      </c>
      <c r="AS33" s="13"/>
      <c r="AT33" s="158">
        <v>0</v>
      </c>
      <c r="AU33" s="173">
        <v>0</v>
      </c>
      <c r="AV33" s="173">
        <v>0</v>
      </c>
      <c r="AW33" s="158">
        <v>0</v>
      </c>
      <c r="AX33" s="173">
        <v>17</v>
      </c>
      <c r="AY33" s="158">
        <v>1440</v>
      </c>
      <c r="AZ33" s="158">
        <v>0</v>
      </c>
      <c r="BA33" s="4"/>
      <c r="BB33" s="174">
        <v>1000</v>
      </c>
      <c r="BC33" s="174">
        <v>1011</v>
      </c>
      <c r="BD33" s="174">
        <v>1025</v>
      </c>
      <c r="BE33" s="174">
        <f t="shared" si="32"/>
        <v>11</v>
      </c>
      <c r="BF33" s="174">
        <f t="shared" si="26"/>
        <v>8515.102915254236</v>
      </c>
      <c r="BG33" s="176">
        <f t="shared" si="27"/>
        <v>42.708333333333336</v>
      </c>
      <c r="BH33" s="190">
        <v>0</v>
      </c>
      <c r="BI33" s="154">
        <v>0</v>
      </c>
      <c r="BJ33" s="191">
        <v>23.91</v>
      </c>
      <c r="BK33" s="191">
        <v>21.28</v>
      </c>
      <c r="BL33" s="191">
        <v>18.510000000000002</v>
      </c>
      <c r="BM33" s="191">
        <v>50.12</v>
      </c>
      <c r="BN33" s="192">
        <v>0.93859999999999999</v>
      </c>
      <c r="BO33" s="191">
        <v>87.39</v>
      </c>
      <c r="BP33" s="180">
        <v>87.04</v>
      </c>
      <c r="BQ33" s="49"/>
      <c r="BR33" s="174">
        <v>11230</v>
      </c>
      <c r="BS33" s="174">
        <v>11441</v>
      </c>
      <c r="BT33" s="51"/>
      <c r="BU33" s="176">
        <v>0</v>
      </c>
      <c r="BV33" s="296">
        <f t="shared" si="15"/>
        <v>0</v>
      </c>
    </row>
    <row r="34" spans="1:74">
      <c r="A34" s="423" t="s">
        <v>177</v>
      </c>
      <c r="B34" s="245">
        <v>43613</v>
      </c>
      <c r="C34" s="226">
        <v>97</v>
      </c>
      <c r="D34" s="227">
        <v>0.34499999999999997</v>
      </c>
      <c r="E34" s="228">
        <v>72.900000000000006</v>
      </c>
      <c r="F34" s="229">
        <v>109</v>
      </c>
      <c r="G34" s="229">
        <v>83</v>
      </c>
      <c r="H34" s="246">
        <v>24</v>
      </c>
      <c r="I34" s="246">
        <v>0</v>
      </c>
      <c r="J34" s="246">
        <v>24</v>
      </c>
      <c r="K34" s="246">
        <v>0</v>
      </c>
      <c r="L34" s="247">
        <v>0</v>
      </c>
      <c r="M34" s="247">
        <v>0</v>
      </c>
      <c r="N34" s="247">
        <v>0</v>
      </c>
      <c r="O34" s="247">
        <v>0</v>
      </c>
      <c r="P34" s="247">
        <v>0</v>
      </c>
      <c r="Q34" s="247">
        <v>0</v>
      </c>
      <c r="R34" s="247">
        <v>3429</v>
      </c>
      <c r="S34" s="232">
        <v>3006</v>
      </c>
      <c r="T34" s="232">
        <v>3006</v>
      </c>
      <c r="U34" s="233">
        <v>2935</v>
      </c>
      <c r="V34" s="233">
        <v>3024</v>
      </c>
      <c r="W34" s="246">
        <v>41</v>
      </c>
      <c r="X34" s="246">
        <v>0</v>
      </c>
      <c r="Y34" s="246">
        <v>42</v>
      </c>
      <c r="Z34" s="246">
        <v>0</v>
      </c>
      <c r="AA34" s="246">
        <v>60</v>
      </c>
      <c r="AB34" s="229">
        <v>0</v>
      </c>
      <c r="AC34" s="229">
        <f t="shared" si="31"/>
        <v>89</v>
      </c>
      <c r="AD34" s="235">
        <f t="shared" si="16"/>
        <v>-71</v>
      </c>
      <c r="AE34" s="229">
        <v>129</v>
      </c>
      <c r="AF34" s="236">
        <f t="shared" si="17"/>
        <v>0.97674418604651159</v>
      </c>
      <c r="AG34" s="237">
        <f t="shared" si="18"/>
        <v>142.875</v>
      </c>
      <c r="AH34" s="236">
        <f t="shared" si="19"/>
        <v>0.85593467483231267</v>
      </c>
      <c r="AI34" s="238">
        <f t="shared" si="20"/>
        <v>1</v>
      </c>
      <c r="AJ34" s="239">
        <f t="shared" si="21"/>
        <v>0.87412587412587406</v>
      </c>
      <c r="AK34" s="215">
        <v>7.6740000000000004</v>
      </c>
      <c r="AL34" s="219">
        <v>141.11000000000001</v>
      </c>
      <c r="AM34" s="251">
        <f t="shared" si="22"/>
        <v>1082.8781400000003</v>
      </c>
      <c r="AN34" s="215">
        <v>23.706142</v>
      </c>
      <c r="AO34" s="267">
        <v>1014.9293377218443</v>
      </c>
      <c r="AP34" s="228">
        <f t="shared" si="23"/>
        <v>24060.058999999997</v>
      </c>
      <c r="AQ34" s="269">
        <f t="shared" si="24"/>
        <v>8566.588463373082</v>
      </c>
      <c r="AR34" s="270">
        <f t="shared" si="25"/>
        <v>125.25</v>
      </c>
      <c r="AS34" s="13"/>
      <c r="AT34" s="229">
        <v>0</v>
      </c>
      <c r="AU34" s="248">
        <v>0</v>
      </c>
      <c r="AV34" s="248">
        <v>0</v>
      </c>
      <c r="AW34" s="229">
        <v>0</v>
      </c>
      <c r="AX34" s="248">
        <v>18</v>
      </c>
      <c r="AY34" s="229">
        <v>1440</v>
      </c>
      <c r="AZ34" s="229">
        <v>0</v>
      </c>
      <c r="BA34" s="4"/>
      <c r="BB34" s="41">
        <v>994</v>
      </c>
      <c r="BC34" s="41">
        <v>1007</v>
      </c>
      <c r="BD34" s="41">
        <v>1023</v>
      </c>
      <c r="BE34" s="41">
        <f t="shared" si="32"/>
        <v>13</v>
      </c>
      <c r="BF34" s="41">
        <f t="shared" si="26"/>
        <v>8566.588463373082</v>
      </c>
      <c r="BG34" s="60">
        <f t="shared" si="27"/>
        <v>42.625</v>
      </c>
      <c r="BH34" s="249">
        <v>0</v>
      </c>
      <c r="BI34" s="250">
        <v>0</v>
      </c>
      <c r="BJ34" s="252">
        <v>23.78</v>
      </c>
      <c r="BK34" s="252">
        <v>21.21</v>
      </c>
      <c r="BL34" s="252">
        <v>18.37</v>
      </c>
      <c r="BM34" s="252">
        <v>50.11</v>
      </c>
      <c r="BN34" s="253">
        <v>0.93600000000000005</v>
      </c>
      <c r="BO34" s="252">
        <v>87.39</v>
      </c>
      <c r="BP34" s="251">
        <v>87.11</v>
      </c>
      <c r="BQ34" s="49"/>
      <c r="BR34" s="41">
        <v>11243</v>
      </c>
      <c r="BS34" s="41">
        <v>11440</v>
      </c>
      <c r="BT34" s="51"/>
      <c r="BU34" s="42">
        <v>5.3</v>
      </c>
      <c r="BV34" s="296">
        <f t="shared" si="15"/>
        <v>0</v>
      </c>
    </row>
    <row r="35" spans="1:74">
      <c r="A35" s="424"/>
      <c r="B35" s="245">
        <v>43614</v>
      </c>
      <c r="C35" s="226">
        <v>97.9</v>
      </c>
      <c r="D35" s="227">
        <v>0.36699999999999999</v>
      </c>
      <c r="E35" s="228">
        <v>74.7</v>
      </c>
      <c r="F35" s="229">
        <v>112</v>
      </c>
      <c r="G35" s="229">
        <v>84</v>
      </c>
      <c r="H35" s="246">
        <v>24</v>
      </c>
      <c r="I35" s="246">
        <v>0</v>
      </c>
      <c r="J35" s="246">
        <v>24</v>
      </c>
      <c r="K35" s="246">
        <v>0</v>
      </c>
      <c r="L35" s="247">
        <v>0</v>
      </c>
      <c r="M35" s="247">
        <v>0</v>
      </c>
      <c r="N35" s="247">
        <v>0</v>
      </c>
      <c r="O35" s="247">
        <v>0</v>
      </c>
      <c r="P35" s="247">
        <v>0</v>
      </c>
      <c r="Q35" s="247">
        <v>0</v>
      </c>
      <c r="R35" s="247">
        <v>3417</v>
      </c>
      <c r="S35" s="232">
        <v>2983</v>
      </c>
      <c r="T35" s="232">
        <v>2983</v>
      </c>
      <c r="U35" s="233">
        <v>2918</v>
      </c>
      <c r="V35" s="233">
        <v>3004</v>
      </c>
      <c r="W35" s="246">
        <v>41</v>
      </c>
      <c r="X35" s="246">
        <v>0</v>
      </c>
      <c r="Y35" s="246">
        <v>42</v>
      </c>
      <c r="Z35" s="246">
        <v>0</v>
      </c>
      <c r="AA35" s="246">
        <v>60</v>
      </c>
      <c r="AB35" s="229">
        <v>0</v>
      </c>
      <c r="AC35" s="229">
        <f t="shared" si="31"/>
        <v>86</v>
      </c>
      <c r="AD35" s="235">
        <f t="shared" si="16"/>
        <v>-65</v>
      </c>
      <c r="AE35" s="229">
        <v>127</v>
      </c>
      <c r="AF35" s="236">
        <f t="shared" si="17"/>
        <v>0.98556430446194221</v>
      </c>
      <c r="AG35" s="237">
        <f t="shared" si="18"/>
        <v>142.375</v>
      </c>
      <c r="AH35" s="236">
        <f t="shared" si="19"/>
        <v>0.85396546678372842</v>
      </c>
      <c r="AI35" s="238">
        <f t="shared" si="20"/>
        <v>1</v>
      </c>
      <c r="AJ35" s="239">
        <f t="shared" si="21"/>
        <v>0.87412587412587406</v>
      </c>
      <c r="AK35" s="215">
        <v>7.5759999999999996</v>
      </c>
      <c r="AL35" s="219">
        <v>135.66999999999999</v>
      </c>
      <c r="AM35" s="251">
        <f t="shared" si="22"/>
        <v>1027.8359199999998</v>
      </c>
      <c r="AN35" s="215">
        <v>23.541668300000001</v>
      </c>
      <c r="AO35" s="267">
        <v>1014.0391367250724</v>
      </c>
      <c r="AP35" s="228">
        <f t="shared" si="23"/>
        <v>23872.173000000003</v>
      </c>
      <c r="AQ35" s="269">
        <f t="shared" si="24"/>
        <v>8533.2450034270059</v>
      </c>
      <c r="AR35" s="270">
        <f t="shared" si="25"/>
        <v>124.29166666666667</v>
      </c>
      <c r="AS35" s="13"/>
      <c r="AT35" s="229">
        <v>0</v>
      </c>
      <c r="AU35" s="248">
        <v>0</v>
      </c>
      <c r="AV35" s="248">
        <v>0</v>
      </c>
      <c r="AW35" s="229">
        <v>0</v>
      </c>
      <c r="AX35" s="248">
        <v>18</v>
      </c>
      <c r="AY35" s="229">
        <v>1440</v>
      </c>
      <c r="AZ35" s="229">
        <v>0</v>
      </c>
      <c r="BA35" s="4"/>
      <c r="BB35" s="41">
        <v>986</v>
      </c>
      <c r="BC35" s="41">
        <v>1000</v>
      </c>
      <c r="BD35" s="41">
        <v>1018</v>
      </c>
      <c r="BE35" s="41">
        <f t="shared" si="32"/>
        <v>14</v>
      </c>
      <c r="BF35" s="41">
        <f t="shared" si="26"/>
        <v>8533.2450034270059</v>
      </c>
      <c r="BG35" s="60">
        <f t="shared" si="27"/>
        <v>42.416666666666664</v>
      </c>
      <c r="BH35" s="249">
        <v>0</v>
      </c>
      <c r="BI35" s="250">
        <v>0</v>
      </c>
      <c r="BJ35" s="252">
        <v>23.65</v>
      </c>
      <c r="BK35" s="252">
        <v>21</v>
      </c>
      <c r="BL35" s="252">
        <v>18.649999999999999</v>
      </c>
      <c r="BM35" s="252">
        <v>50.12</v>
      </c>
      <c r="BN35" s="253">
        <v>0.93710000000000004</v>
      </c>
      <c r="BO35" s="252">
        <v>87.53</v>
      </c>
      <c r="BP35" s="251">
        <v>86.76</v>
      </c>
      <c r="BQ35" s="49"/>
      <c r="BR35" s="41">
        <v>11264</v>
      </c>
      <c r="BS35" s="41">
        <v>11414</v>
      </c>
      <c r="BT35" s="51"/>
      <c r="BU35" s="42">
        <v>0</v>
      </c>
      <c r="BV35" s="296">
        <f t="shared" si="15"/>
        <v>0</v>
      </c>
    </row>
    <row r="36" spans="1:74">
      <c r="A36" s="424"/>
      <c r="B36" s="245">
        <v>43615</v>
      </c>
      <c r="C36" s="226">
        <v>98.5</v>
      </c>
      <c r="D36" s="227">
        <v>0.34799999999999998</v>
      </c>
      <c r="E36" s="228">
        <v>74.3</v>
      </c>
      <c r="F36" s="229">
        <v>112</v>
      </c>
      <c r="G36" s="229">
        <v>84</v>
      </c>
      <c r="H36" s="246">
        <v>22</v>
      </c>
      <c r="I36" s="246">
        <v>15</v>
      </c>
      <c r="J36" s="246">
        <v>22</v>
      </c>
      <c r="K36" s="246">
        <v>16</v>
      </c>
      <c r="L36" s="247">
        <v>0</v>
      </c>
      <c r="M36" s="247">
        <v>0</v>
      </c>
      <c r="N36" s="247">
        <v>0</v>
      </c>
      <c r="O36" s="247">
        <v>0</v>
      </c>
      <c r="P36" s="247">
        <v>0</v>
      </c>
      <c r="Q36" s="247">
        <v>0</v>
      </c>
      <c r="R36" s="247">
        <v>3409</v>
      </c>
      <c r="S36" s="232">
        <v>2977</v>
      </c>
      <c r="T36" s="232">
        <v>2977</v>
      </c>
      <c r="U36" s="233">
        <v>2743</v>
      </c>
      <c r="V36" s="233">
        <v>2827</v>
      </c>
      <c r="W36" s="246">
        <v>41</v>
      </c>
      <c r="X36" s="246">
        <v>70</v>
      </c>
      <c r="Y36" s="246">
        <v>42</v>
      </c>
      <c r="Z36" s="246">
        <v>55</v>
      </c>
      <c r="AA36" s="246">
        <v>60</v>
      </c>
      <c r="AB36" s="229">
        <v>100</v>
      </c>
      <c r="AC36" s="229">
        <f t="shared" si="31"/>
        <v>86</v>
      </c>
      <c r="AD36" s="235">
        <f t="shared" si="16"/>
        <v>-234</v>
      </c>
      <c r="AE36" s="229">
        <v>128</v>
      </c>
      <c r="AF36" s="236">
        <f t="shared" si="17"/>
        <v>0.92024739583333337</v>
      </c>
      <c r="AG36" s="237">
        <f t="shared" si="18"/>
        <v>142.04166666666666</v>
      </c>
      <c r="AH36" s="236">
        <f t="shared" si="19"/>
        <v>0.80463479026107365</v>
      </c>
      <c r="AI36" s="238">
        <f t="shared" si="20"/>
        <v>0.94570707070707072</v>
      </c>
      <c r="AJ36" s="239">
        <f t="shared" si="21"/>
        <v>0.81083430458430461</v>
      </c>
      <c r="AK36" s="215">
        <v>7.1859999999999999</v>
      </c>
      <c r="AL36" s="219">
        <v>136.99</v>
      </c>
      <c r="AM36" s="251">
        <f t="shared" si="22"/>
        <v>984.41014000000007</v>
      </c>
      <c r="AN36" s="215">
        <v>22.5313461</v>
      </c>
      <c r="AO36" s="267">
        <v>1015.2432170930081</v>
      </c>
      <c r="AP36" s="228">
        <f t="shared" si="23"/>
        <v>22874.796300000002</v>
      </c>
      <c r="AQ36" s="269">
        <f t="shared" si="24"/>
        <v>8698.215982500913</v>
      </c>
      <c r="AR36" s="270">
        <f t="shared" si="25"/>
        <v>124.04166666666667</v>
      </c>
      <c r="AS36" s="13"/>
      <c r="AT36" s="229">
        <v>11</v>
      </c>
      <c r="AU36" s="248">
        <v>35</v>
      </c>
      <c r="AV36" s="248">
        <v>12</v>
      </c>
      <c r="AW36" s="229">
        <v>49</v>
      </c>
      <c r="AX36" s="248">
        <v>20</v>
      </c>
      <c r="AY36" s="229">
        <v>1340</v>
      </c>
      <c r="AZ36" s="229">
        <v>2</v>
      </c>
      <c r="BA36" s="4"/>
      <c r="BB36" s="41">
        <v>936</v>
      </c>
      <c r="BC36" s="41">
        <v>952</v>
      </c>
      <c r="BD36" s="41">
        <v>939</v>
      </c>
      <c r="BE36" s="41">
        <f t="shared" si="32"/>
        <v>16</v>
      </c>
      <c r="BF36" s="41">
        <f t="shared" si="26"/>
        <v>8698.215982500913</v>
      </c>
      <c r="BG36" s="60">
        <f t="shared" si="27"/>
        <v>39.125</v>
      </c>
      <c r="BH36" s="249">
        <v>0</v>
      </c>
      <c r="BI36" s="250">
        <v>0</v>
      </c>
      <c r="BJ36" s="252">
        <v>22.56</v>
      </c>
      <c r="BK36" s="252">
        <v>20.22</v>
      </c>
      <c r="BL36" s="252">
        <v>17.649999999999999</v>
      </c>
      <c r="BM36" s="252">
        <v>50.1</v>
      </c>
      <c r="BN36" s="253">
        <v>0.93689999999999996</v>
      </c>
      <c r="BO36" s="252">
        <v>87.33</v>
      </c>
      <c r="BP36" s="251">
        <v>86.7</v>
      </c>
      <c r="BQ36" s="49"/>
      <c r="BR36" s="41">
        <v>11276</v>
      </c>
      <c r="BS36" s="41">
        <v>11482</v>
      </c>
      <c r="BT36" s="51"/>
      <c r="BU36" s="42">
        <v>0</v>
      </c>
      <c r="BV36" s="296">
        <f t="shared" si="15"/>
        <v>0</v>
      </c>
    </row>
    <row r="37" spans="1:74">
      <c r="A37" s="424"/>
      <c r="B37" s="245">
        <v>43616</v>
      </c>
      <c r="C37" s="226">
        <v>99</v>
      </c>
      <c r="D37" s="227">
        <v>0.37980000000000003</v>
      </c>
      <c r="E37" s="228">
        <v>75.2</v>
      </c>
      <c r="F37" s="229">
        <v>111</v>
      </c>
      <c r="G37" s="229">
        <v>85</v>
      </c>
      <c r="H37" s="246">
        <v>24</v>
      </c>
      <c r="I37" s="246">
        <v>0</v>
      </c>
      <c r="J37" s="246">
        <v>24</v>
      </c>
      <c r="K37" s="246">
        <v>0</v>
      </c>
      <c r="L37" s="247">
        <v>0</v>
      </c>
      <c r="M37" s="247">
        <v>0</v>
      </c>
      <c r="N37" s="247">
        <v>0</v>
      </c>
      <c r="O37" s="247">
        <v>0</v>
      </c>
      <c r="P37" s="247">
        <v>0</v>
      </c>
      <c r="Q37" s="247">
        <v>0</v>
      </c>
      <c r="R37" s="247">
        <v>3404</v>
      </c>
      <c r="S37" s="232">
        <v>2961</v>
      </c>
      <c r="T37" s="232">
        <v>2961</v>
      </c>
      <c r="U37" s="233">
        <v>2893</v>
      </c>
      <c r="V37" s="233">
        <v>2978</v>
      </c>
      <c r="W37" s="246">
        <v>41</v>
      </c>
      <c r="X37" s="246">
        <v>0</v>
      </c>
      <c r="Y37" s="246">
        <v>42</v>
      </c>
      <c r="Z37" s="246">
        <v>0</v>
      </c>
      <c r="AA37" s="246">
        <v>60</v>
      </c>
      <c r="AB37" s="229">
        <v>0</v>
      </c>
      <c r="AC37" s="229">
        <f t="shared" si="31"/>
        <v>85</v>
      </c>
      <c r="AD37" s="235">
        <f t="shared" si="16"/>
        <v>-68</v>
      </c>
      <c r="AE37" s="229">
        <v>127</v>
      </c>
      <c r="AF37" s="236">
        <f t="shared" si="17"/>
        <v>0.97703412073490814</v>
      </c>
      <c r="AG37" s="237">
        <f t="shared" si="18"/>
        <v>141.83333333333334</v>
      </c>
      <c r="AH37" s="236">
        <f t="shared" si="19"/>
        <v>0.84988249118683901</v>
      </c>
      <c r="AI37" s="238">
        <f t="shared" si="20"/>
        <v>1</v>
      </c>
      <c r="AJ37" s="239">
        <f t="shared" si="21"/>
        <v>0.87412587412587406</v>
      </c>
      <c r="AK37" s="215">
        <v>7.5830000000000002</v>
      </c>
      <c r="AL37" s="219">
        <v>134.99</v>
      </c>
      <c r="AM37" s="251">
        <f t="shared" si="22"/>
        <v>1023.62917</v>
      </c>
      <c r="AN37" s="215">
        <v>23.5652753</v>
      </c>
      <c r="AO37" s="267">
        <v>1007.7978295462559</v>
      </c>
      <c r="AP37" s="228">
        <f t="shared" si="23"/>
        <v>23749.033299999996</v>
      </c>
      <c r="AQ37" s="269">
        <f t="shared" si="24"/>
        <v>8562.9666332526776</v>
      </c>
      <c r="AR37" s="270">
        <f t="shared" si="25"/>
        <v>123.375</v>
      </c>
      <c r="AS37" s="13"/>
      <c r="AT37" s="229">
        <v>0</v>
      </c>
      <c r="AU37" s="248">
        <v>0</v>
      </c>
      <c r="AV37" s="248">
        <v>0</v>
      </c>
      <c r="AW37" s="229">
        <v>0</v>
      </c>
      <c r="AX37" s="248">
        <v>18</v>
      </c>
      <c r="AY37" s="229">
        <v>1440</v>
      </c>
      <c r="AZ37" s="229">
        <v>0</v>
      </c>
      <c r="BA37" s="4"/>
      <c r="BB37" s="41">
        <v>983</v>
      </c>
      <c r="BC37" s="41">
        <v>988</v>
      </c>
      <c r="BD37" s="41">
        <v>1007</v>
      </c>
      <c r="BE37" s="41">
        <f t="shared" si="32"/>
        <v>5</v>
      </c>
      <c r="BF37" s="41">
        <f t="shared" si="26"/>
        <v>8562.9666332526776</v>
      </c>
      <c r="BG37" s="60">
        <f t="shared" si="27"/>
        <v>41.958333333333336</v>
      </c>
      <c r="BH37" s="249">
        <v>0</v>
      </c>
      <c r="BI37" s="250">
        <v>0</v>
      </c>
      <c r="BJ37" s="252">
        <v>23.65</v>
      </c>
      <c r="BK37" s="252">
        <v>20.96</v>
      </c>
      <c r="BL37" s="252">
        <v>18.39</v>
      </c>
      <c r="BM37" s="252">
        <v>50.1</v>
      </c>
      <c r="BN37" s="253">
        <v>0.9375</v>
      </c>
      <c r="BO37" s="252">
        <v>87.56</v>
      </c>
      <c r="BP37" s="251">
        <v>86.56</v>
      </c>
      <c r="BQ37" s="49"/>
      <c r="BR37" s="41">
        <v>11302</v>
      </c>
      <c r="BS37" s="41">
        <v>11537</v>
      </c>
      <c r="BT37" s="51"/>
      <c r="BU37" s="42">
        <v>5.3</v>
      </c>
      <c r="BV37" s="296">
        <f t="shared" si="15"/>
        <v>0</v>
      </c>
    </row>
    <row r="38" spans="1:74">
      <c r="A38" s="424"/>
      <c r="B38" s="245">
        <v>43617</v>
      </c>
      <c r="C38" s="226"/>
      <c r="D38" s="227"/>
      <c r="E38" s="228"/>
      <c r="F38" s="229"/>
      <c r="G38" s="229"/>
      <c r="H38" s="246"/>
      <c r="I38" s="246"/>
      <c r="J38" s="246"/>
      <c r="K38" s="246"/>
      <c r="L38" s="247"/>
      <c r="M38" s="247"/>
      <c r="N38" s="247"/>
      <c r="O38" s="247"/>
      <c r="P38" s="247"/>
      <c r="Q38" s="247"/>
      <c r="R38" s="247"/>
      <c r="S38" s="232"/>
      <c r="T38" s="232"/>
      <c r="U38" s="233"/>
      <c r="V38" s="233"/>
      <c r="W38" s="246"/>
      <c r="X38" s="246"/>
      <c r="Y38" s="246"/>
      <c r="Z38" s="246"/>
      <c r="AA38" s="246"/>
      <c r="AB38" s="229"/>
      <c r="AC38" s="229">
        <f t="shared" si="31"/>
        <v>0</v>
      </c>
      <c r="AD38" s="235">
        <f t="shared" si="16"/>
        <v>0</v>
      </c>
      <c r="AE38" s="229"/>
      <c r="AF38" s="236" t="str">
        <f t="shared" si="17"/>
        <v>no data</v>
      </c>
      <c r="AG38" s="237" t="str">
        <f t="shared" si="18"/>
        <v>no data</v>
      </c>
      <c r="AH38" s="236" t="str">
        <f t="shared" si="19"/>
        <v>no data</v>
      </c>
      <c r="AI38" s="238" t="e">
        <f t="shared" si="20"/>
        <v>#DIV/0!</v>
      </c>
      <c r="AJ38" s="239" t="str">
        <f t="shared" si="21"/>
        <v>no data</v>
      </c>
      <c r="AK38" s="215"/>
      <c r="AL38" s="219"/>
      <c r="AM38" s="251">
        <f t="shared" si="22"/>
        <v>0</v>
      </c>
      <c r="AN38" s="215"/>
      <c r="AO38" s="267"/>
      <c r="AP38" s="228">
        <f t="shared" si="23"/>
        <v>0</v>
      </c>
      <c r="AQ38" s="269" t="str">
        <f t="shared" si="24"/>
        <v>no data</v>
      </c>
      <c r="AR38" s="270">
        <f t="shared" si="25"/>
        <v>0</v>
      </c>
      <c r="AS38" s="13"/>
      <c r="AT38" s="229"/>
      <c r="AU38" s="248"/>
      <c r="AV38" s="248"/>
      <c r="AW38" s="229"/>
      <c r="AX38" s="248"/>
      <c r="AY38" s="229"/>
      <c r="AZ38" s="229"/>
      <c r="BA38" s="4"/>
      <c r="BB38" s="41"/>
      <c r="BC38" s="41"/>
      <c r="BD38" s="41"/>
      <c r="BE38" s="41">
        <f t="shared" si="32"/>
        <v>0</v>
      </c>
      <c r="BF38" s="41" t="str">
        <f t="shared" si="26"/>
        <v>no data</v>
      </c>
      <c r="BG38" s="60">
        <f t="shared" si="27"/>
        <v>0</v>
      </c>
      <c r="BH38" s="249"/>
      <c r="BI38" s="250"/>
      <c r="BJ38" s="252"/>
      <c r="BK38" s="252"/>
      <c r="BL38" s="252"/>
      <c r="BM38" s="252"/>
      <c r="BN38" s="253"/>
      <c r="BO38" s="252"/>
      <c r="BP38" s="251"/>
      <c r="BQ38" s="49"/>
      <c r="BR38" s="41"/>
      <c r="BS38" s="41"/>
      <c r="BT38" s="51"/>
      <c r="BU38" s="42"/>
      <c r="BV38" s="4"/>
    </row>
    <row r="39" spans="1:74">
      <c r="A39" s="424"/>
      <c r="B39" s="245">
        <v>43618</v>
      </c>
      <c r="C39" s="226"/>
      <c r="D39" s="227"/>
      <c r="E39" s="228"/>
      <c r="F39" s="229"/>
      <c r="G39" s="229"/>
      <c r="H39" s="246"/>
      <c r="I39" s="246"/>
      <c r="J39" s="246"/>
      <c r="K39" s="246"/>
      <c r="L39" s="247"/>
      <c r="M39" s="247"/>
      <c r="N39" s="247"/>
      <c r="O39" s="247"/>
      <c r="P39" s="247"/>
      <c r="Q39" s="247"/>
      <c r="R39" s="247"/>
      <c r="S39" s="232"/>
      <c r="T39" s="232"/>
      <c r="U39" s="233"/>
      <c r="V39" s="233"/>
      <c r="W39" s="246"/>
      <c r="X39" s="246"/>
      <c r="Y39" s="246"/>
      <c r="Z39" s="246"/>
      <c r="AA39" s="246"/>
      <c r="AB39" s="229"/>
      <c r="AC39" s="229">
        <f t="shared" si="31"/>
        <v>0</v>
      </c>
      <c r="AD39" s="235">
        <f t="shared" si="16"/>
        <v>0</v>
      </c>
      <c r="AE39" s="229"/>
      <c r="AF39" s="236" t="str">
        <f t="shared" si="17"/>
        <v>no data</v>
      </c>
      <c r="AG39" s="237" t="str">
        <f t="shared" si="18"/>
        <v>no data</v>
      </c>
      <c r="AH39" s="236" t="str">
        <f t="shared" si="19"/>
        <v>no data</v>
      </c>
      <c r="AI39" s="238" t="e">
        <f t="shared" si="20"/>
        <v>#DIV/0!</v>
      </c>
      <c r="AJ39" s="239" t="str">
        <f t="shared" si="21"/>
        <v>no data</v>
      </c>
      <c r="AK39" s="215"/>
      <c r="AL39" s="219"/>
      <c r="AM39" s="251">
        <f t="shared" si="22"/>
        <v>0</v>
      </c>
      <c r="AN39" s="215"/>
      <c r="AO39" s="267"/>
      <c r="AP39" s="228">
        <f t="shared" si="23"/>
        <v>0</v>
      </c>
      <c r="AQ39" s="269" t="str">
        <f>IF(U39&gt;0,((((AK39*AL39)+(AN39*AO39))/(U39*1000))*1000000),"no data")</f>
        <v>no data</v>
      </c>
      <c r="AR39" s="270">
        <f t="shared" si="25"/>
        <v>0</v>
      </c>
      <c r="AS39" s="13"/>
      <c r="AT39" s="229"/>
      <c r="AU39" s="248"/>
      <c r="AV39" s="248"/>
      <c r="AW39" s="229"/>
      <c r="AX39" s="248"/>
      <c r="AY39" s="229"/>
      <c r="AZ39" s="229"/>
      <c r="BA39" s="4"/>
      <c r="BB39" s="41"/>
      <c r="BC39" s="41"/>
      <c r="BD39" s="41"/>
      <c r="BE39" s="41">
        <f t="shared" si="32"/>
        <v>0</v>
      </c>
      <c r="BF39" s="41" t="str">
        <f t="shared" si="26"/>
        <v>no data</v>
      </c>
      <c r="BG39" s="60">
        <f t="shared" si="27"/>
        <v>0</v>
      </c>
      <c r="BH39" s="249"/>
      <c r="BI39" s="250"/>
      <c r="BJ39" s="252"/>
      <c r="BK39" s="252"/>
      <c r="BL39" s="252"/>
      <c r="BM39" s="252"/>
      <c r="BN39" s="253"/>
      <c r="BO39" s="252"/>
      <c r="BP39" s="251"/>
      <c r="BQ39" s="49"/>
      <c r="BR39" s="41"/>
      <c r="BS39" s="41"/>
      <c r="BT39" s="51"/>
      <c r="BU39" s="42"/>
      <c r="BV39" s="4"/>
    </row>
    <row r="40" spans="1:74">
      <c r="A40" s="425"/>
      <c r="B40" s="245">
        <v>43619</v>
      </c>
      <c r="C40" s="226"/>
      <c r="D40" s="227"/>
      <c r="E40" s="228"/>
      <c r="F40" s="229"/>
      <c r="G40" s="229"/>
      <c r="H40" s="246"/>
      <c r="I40" s="246"/>
      <c r="J40" s="246"/>
      <c r="K40" s="246"/>
      <c r="L40" s="247"/>
      <c r="M40" s="247"/>
      <c r="N40" s="247"/>
      <c r="O40" s="247"/>
      <c r="P40" s="247"/>
      <c r="Q40" s="247"/>
      <c r="R40" s="247"/>
      <c r="S40" s="232"/>
      <c r="T40" s="232"/>
      <c r="U40" s="233"/>
      <c r="V40" s="233"/>
      <c r="W40" s="246"/>
      <c r="X40" s="246"/>
      <c r="Y40" s="246"/>
      <c r="Z40" s="246"/>
      <c r="AA40" s="246"/>
      <c r="AB40" s="229"/>
      <c r="AC40" s="229">
        <f t="shared" si="31"/>
        <v>0</v>
      </c>
      <c r="AD40" s="235">
        <f t="shared" si="16"/>
        <v>0</v>
      </c>
      <c r="AE40" s="229"/>
      <c r="AF40" s="236" t="str">
        <f t="shared" si="17"/>
        <v>no data</v>
      </c>
      <c r="AG40" s="237" t="str">
        <f t="shared" si="18"/>
        <v>no data</v>
      </c>
      <c r="AH40" s="236" t="str">
        <f t="shared" si="19"/>
        <v>no data</v>
      </c>
      <c r="AI40" s="238" t="e">
        <f t="shared" si="20"/>
        <v>#DIV/0!</v>
      </c>
      <c r="AJ40" s="239" t="str">
        <f t="shared" si="21"/>
        <v>no data</v>
      </c>
      <c r="AK40" s="216"/>
      <c r="AL40" s="220"/>
      <c r="AM40" s="251">
        <f t="shared" si="22"/>
        <v>0</v>
      </c>
      <c r="AN40" s="216"/>
      <c r="AO40" s="267"/>
      <c r="AP40" s="228">
        <f t="shared" si="23"/>
        <v>0</v>
      </c>
      <c r="AQ40" s="269" t="str">
        <f t="shared" si="24"/>
        <v>no data</v>
      </c>
      <c r="AR40" s="270">
        <f t="shared" si="25"/>
        <v>0</v>
      </c>
      <c r="AS40" s="13"/>
      <c r="AT40" s="229"/>
      <c r="AU40" s="248"/>
      <c r="AV40" s="248"/>
      <c r="AW40" s="229"/>
      <c r="AX40" s="248"/>
      <c r="AY40" s="229"/>
      <c r="AZ40" s="229"/>
      <c r="BA40" s="4"/>
      <c r="BB40" s="41"/>
      <c r="BC40" s="41"/>
      <c r="BD40" s="41"/>
      <c r="BE40" s="41">
        <f t="shared" si="32"/>
        <v>0</v>
      </c>
      <c r="BF40" s="41" t="str">
        <f t="shared" si="26"/>
        <v>no data</v>
      </c>
      <c r="BG40" s="60">
        <f t="shared" si="27"/>
        <v>0</v>
      </c>
      <c r="BH40" s="249"/>
      <c r="BI40" s="250"/>
      <c r="BJ40" s="252"/>
      <c r="BK40" s="252"/>
      <c r="BL40" s="252"/>
      <c r="BM40" s="252"/>
      <c r="BN40" s="253"/>
      <c r="BO40" s="252"/>
      <c r="BP40" s="251"/>
      <c r="BQ40" s="49"/>
      <c r="BR40" s="41"/>
      <c r="BS40" s="41"/>
      <c r="BT40" s="51"/>
      <c r="BU40" s="42"/>
      <c r="BV40" s="4"/>
    </row>
    <row r="41" spans="1:74">
      <c r="A41" s="79"/>
      <c r="B41" s="80" t="s">
        <v>83</v>
      </c>
      <c r="C41" s="81">
        <f>AVERAGE(C7:C37)</f>
        <v>90.96516129032257</v>
      </c>
      <c r="D41" s="82">
        <f>AVERAGE(D7:D37)</f>
        <v>0.43194838709677413</v>
      </c>
      <c r="E41" s="81">
        <f>AVERAGE(E7:E37)</f>
        <v>69.189354838709676</v>
      </c>
      <c r="F41" s="81">
        <f>AVERAGE(F7:F37)</f>
        <v>102.93774193548387</v>
      </c>
      <c r="G41" s="81">
        <f>AVERAGE(G7:G37)</f>
        <v>78.355806451612892</v>
      </c>
      <c r="H41" s="81">
        <f>SUM(H7:H37)+(INT(SUM(I7:I37)/60))</f>
        <v>468</v>
      </c>
      <c r="I41" s="81">
        <f>SUM(I7:I37)-(INT(SUM(I7:I37)/60)*60)</f>
        <v>53</v>
      </c>
      <c r="J41" s="81">
        <f>SUM(J7:J37)+(INT(SUM(K7:K37)/60))</f>
        <v>543</v>
      </c>
      <c r="K41" s="81">
        <f>SUM(K7:K37)-(INT(SUM(K7:K37)/60)*60)</f>
        <v>10</v>
      </c>
      <c r="L41" s="81">
        <f>SUM(L7:L37)+(INT(SUM(M7:M37)/60))</f>
        <v>267</v>
      </c>
      <c r="M41" s="81">
        <f>SUM(M7:M37)-(INT(SUM(M7:M37)/60)*60)</f>
        <v>8</v>
      </c>
      <c r="N41" s="81">
        <f>SUM(N7:N37)+(INT(SUM(O7:O37)/60))</f>
        <v>188</v>
      </c>
      <c r="O41" s="81">
        <f>SUM(O7:O37)-(INT(SUM(O7:O37)/60)*60)</f>
        <v>39</v>
      </c>
      <c r="P41" s="81">
        <f>SUM(P7:P37)+(INT(SUM(Q7:Q37)/60))</f>
        <v>127</v>
      </c>
      <c r="Q41" s="81">
        <f>SUM(Q7:Q37)-(INT(SUM(Q7:Q37)/60)*60)</f>
        <v>41</v>
      </c>
      <c r="R41" s="83">
        <f>SUM(R7:R37)</f>
        <v>108103</v>
      </c>
      <c r="S41" s="83">
        <f>SUM(S7:S37)</f>
        <v>103042.5</v>
      </c>
      <c r="T41" s="83">
        <f>SUM(T7:T37)</f>
        <v>65943.5</v>
      </c>
      <c r="U41" s="266">
        <v>64881.49</v>
      </c>
      <c r="V41" s="83">
        <f>SUM(V7:V37)</f>
        <v>66969</v>
      </c>
      <c r="W41" s="85">
        <f>AVERAGE(W7:W37)</f>
        <v>41.806451612903224</v>
      </c>
      <c r="X41" s="85">
        <f>SUM(X7:X37)</f>
        <v>70</v>
      </c>
      <c r="Y41" s="85">
        <f>AVERAGE(Y7:Y37)</f>
        <v>42.516129032258064</v>
      </c>
      <c r="Z41" s="85">
        <f>SUM(Z7:Z37)</f>
        <v>55</v>
      </c>
      <c r="AA41" s="85">
        <f>AVERAGE(AA7:AA37)</f>
        <v>60.096774193548384</v>
      </c>
      <c r="AB41" s="85">
        <f>SUM(AB7:AB37)</f>
        <v>100</v>
      </c>
      <c r="AC41" s="86">
        <f>V41-U41+AZ41</f>
        <v>2215.510000000002</v>
      </c>
      <c r="AD41" s="87">
        <f>(SUM($AD$9:$AD$40))</f>
        <v>-986.5</v>
      </c>
      <c r="AE41" s="87">
        <f>AVERAGE(AE7:AE37)</f>
        <v>109.29032258064517</v>
      </c>
      <c r="AF41" s="90">
        <f>AVERAGE(AF7:AF37)</f>
        <v>0.79940952056646508</v>
      </c>
      <c r="AG41" s="90">
        <f>AVERAGE(AG7:AG37)</f>
        <v>145.29973118279568</v>
      </c>
      <c r="AH41" s="88">
        <f>U41/R41</f>
        <v>0.6001821411061673</v>
      </c>
      <c r="AI41" s="88">
        <f>AVERAGE(AI7:AI37)</f>
        <v>0.99824861518409902</v>
      </c>
      <c r="AJ41" s="88">
        <f>AVERAGE(AJ7:AJ37)</f>
        <v>0.89710129729284449</v>
      </c>
      <c r="AK41" s="89">
        <f>SUM(AK7:AK37)</f>
        <v>177.744</v>
      </c>
      <c r="AL41" s="89">
        <f>AVERAGE(AL7:AL37)</f>
        <v>114.70935483870967</v>
      </c>
      <c r="AM41" s="89">
        <f>SUM(AM7:AM37)</f>
        <v>24180.870840000003</v>
      </c>
      <c r="AN41" s="89">
        <f>SUM(AN7:AN37)</f>
        <v>539.19206298000006</v>
      </c>
      <c r="AO41" s="90">
        <f>AVERAGE(AO7:AO37)</f>
        <v>841.90550058167366</v>
      </c>
      <c r="AP41" s="90">
        <f>SUM(AP7:AP37)</f>
        <v>541682.99793399998</v>
      </c>
      <c r="AQ41" s="91">
        <f>((AM41+AP41))/(U41*1000)*1000000</f>
        <v>8721.4992869923299</v>
      </c>
      <c r="AR41" s="92"/>
      <c r="AS41" s="13"/>
      <c r="AT41" s="93">
        <f t="shared" ref="AT41:AZ41" si="33">SUM(AT7:AT37)</f>
        <v>205</v>
      </c>
      <c r="AU41" s="93">
        <f t="shared" si="33"/>
        <v>409</v>
      </c>
      <c r="AV41" s="93">
        <f t="shared" si="33"/>
        <v>117</v>
      </c>
      <c r="AW41" s="93">
        <f t="shared" si="33"/>
        <v>676</v>
      </c>
      <c r="AX41" s="93">
        <f t="shared" si="33"/>
        <v>560</v>
      </c>
      <c r="AY41" s="93">
        <f t="shared" si="33"/>
        <v>25166</v>
      </c>
      <c r="AZ41" s="93">
        <f t="shared" si="33"/>
        <v>128</v>
      </c>
      <c r="BA41" s="4"/>
      <c r="BB41" s="93">
        <f>SUM(BB7:BB37)</f>
        <v>19679</v>
      </c>
      <c r="BC41" s="93">
        <f>SUM(BC7:BC37)</f>
        <v>23218</v>
      </c>
      <c r="BD41" s="93">
        <f>SUM(BD7:BD37)</f>
        <v>24072</v>
      </c>
      <c r="BE41" s="6">
        <f>(BC41-BB41)</f>
        <v>3539</v>
      </c>
      <c r="BF41" s="95">
        <f t="shared" si="26"/>
        <v>8721.4992869923299</v>
      </c>
      <c r="BG41" s="95">
        <f>SUM(BG12:BG40)</f>
        <v>984.75000000000011</v>
      </c>
      <c r="BH41" s="95">
        <f>SUM(BH9:BH40)</f>
        <v>13.387</v>
      </c>
      <c r="BI41" s="95">
        <f>SUM(BI9:BI40)</f>
        <v>12.829999999999998</v>
      </c>
      <c r="BJ41" s="95">
        <f>SUM(BJ9:BJ40)</f>
        <v>504.30099999999999</v>
      </c>
      <c r="BK41" s="95">
        <f>SUM(BK9:BK40)</f>
        <v>481.80599999999987</v>
      </c>
      <c r="BL41" s="95">
        <f>SUM(BL9:BL40)</f>
        <v>424.35199999999992</v>
      </c>
      <c r="BM41" s="96">
        <f>AVERAGE(BM9:BM40)</f>
        <v>50.099310344827572</v>
      </c>
      <c r="BN41" s="96">
        <f>AVERAGE(BN9:BN40)</f>
        <v>0.77487931034482771</v>
      </c>
      <c r="BO41" s="96">
        <f>AVERAGE(BO9:BO40)</f>
        <v>69.346551724137925</v>
      </c>
      <c r="BP41" s="96">
        <f>AVERAGE(BP9:BP40)</f>
        <v>71.94068965517242</v>
      </c>
      <c r="BQ41" s="49"/>
      <c r="BR41" s="273">
        <f>AVERAGE(BR7:BR37)</f>
        <v>8731.2580645161288</v>
      </c>
      <c r="BS41" s="273">
        <f>AVERAGE(BS7:BS37)</f>
        <v>9620.967741935483</v>
      </c>
      <c r="BT41" s="6"/>
      <c r="BU41" s="97">
        <f>(SUM(BU7:BU37))</f>
        <v>71.429999999999993</v>
      </c>
      <c r="BV41" s="4"/>
    </row>
    <row r="42" spans="1:74" ht="14.95" thickBot="1">
      <c r="A42" s="98"/>
      <c r="B42" s="99" t="s">
        <v>84</v>
      </c>
      <c r="C42" s="100" t="s">
        <v>85</v>
      </c>
      <c r="D42" s="101" t="s">
        <v>86</v>
      </c>
      <c r="E42" s="101"/>
      <c r="F42" s="102" t="s">
        <v>87</v>
      </c>
      <c r="G42" s="102" t="s">
        <v>88</v>
      </c>
      <c r="H42" s="102" t="s">
        <v>75</v>
      </c>
      <c r="I42" s="102" t="s">
        <v>76</v>
      </c>
      <c r="J42" s="102" t="s">
        <v>75</v>
      </c>
      <c r="K42" s="102" t="s">
        <v>76</v>
      </c>
      <c r="L42" s="102" t="s">
        <v>75</v>
      </c>
      <c r="M42" s="102" t="s">
        <v>76</v>
      </c>
      <c r="N42" s="102" t="s">
        <v>75</v>
      </c>
      <c r="O42" s="102" t="s">
        <v>76</v>
      </c>
      <c r="P42" s="103" t="s">
        <v>89</v>
      </c>
      <c r="Q42" s="103" t="s">
        <v>90</v>
      </c>
      <c r="R42" s="103" t="s">
        <v>91</v>
      </c>
      <c r="S42" s="103" t="s">
        <v>91</v>
      </c>
      <c r="T42" s="103" t="s">
        <v>91</v>
      </c>
      <c r="U42" s="103" t="s">
        <v>91</v>
      </c>
      <c r="V42" s="103" t="s">
        <v>91</v>
      </c>
      <c r="W42" s="103" t="s">
        <v>92</v>
      </c>
      <c r="X42" s="103" t="s">
        <v>93</v>
      </c>
      <c r="Y42" s="103" t="s">
        <v>94</v>
      </c>
      <c r="Z42" s="103" t="s">
        <v>93</v>
      </c>
      <c r="AA42" s="103" t="s">
        <v>94</v>
      </c>
      <c r="AB42" s="103" t="s">
        <v>93</v>
      </c>
      <c r="AC42" s="103" t="s">
        <v>95</v>
      </c>
      <c r="AD42" s="103" t="s">
        <v>96</v>
      </c>
      <c r="AE42" s="103" t="s">
        <v>97</v>
      </c>
      <c r="AF42" s="103" t="s">
        <v>98</v>
      </c>
      <c r="AG42" s="103" t="s">
        <v>99</v>
      </c>
      <c r="AH42" s="103" t="s">
        <v>99</v>
      </c>
      <c r="AI42" s="103"/>
      <c r="AJ42" s="103" t="s">
        <v>99</v>
      </c>
      <c r="AK42" s="103" t="s">
        <v>100</v>
      </c>
      <c r="AL42" s="103" t="s">
        <v>99</v>
      </c>
      <c r="AM42" s="103"/>
      <c r="AN42" s="103" t="s">
        <v>100</v>
      </c>
      <c r="AO42" s="103" t="s">
        <v>99</v>
      </c>
      <c r="AP42" s="104"/>
      <c r="AQ42" s="105" t="s">
        <v>99</v>
      </c>
      <c r="AR42" s="106"/>
      <c r="AS42" s="107"/>
      <c r="AZ42" s="108" t="s">
        <v>100</v>
      </c>
      <c r="BA42" s="4"/>
      <c r="BF42" s="109" t="str">
        <f t="shared" si="26"/>
        <v>Avg.</v>
      </c>
      <c r="BQ42" s="4"/>
      <c r="BR42" s="5"/>
      <c r="BS42" s="5"/>
      <c r="BT42" s="6"/>
      <c r="BV42" s="4"/>
    </row>
    <row r="43" spans="1:74" ht="14.95" thickBot="1"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1"/>
      <c r="AQ43" s="112"/>
      <c r="AR43" s="112"/>
      <c r="AS43" s="4"/>
      <c r="BA43" s="113"/>
      <c r="BB43" s="114"/>
      <c r="BC43" s="114"/>
      <c r="BD43" s="114"/>
      <c r="BE43" s="6"/>
      <c r="BQ43" s="4"/>
      <c r="BR43" s="5"/>
      <c r="BS43" s="5"/>
      <c r="BT43" s="6"/>
      <c r="BV43" s="4"/>
    </row>
    <row r="44" spans="1:74" ht="57.75" thickBot="1">
      <c r="B44" s="115" t="s">
        <v>101</v>
      </c>
      <c r="C44" s="116" t="s">
        <v>102</v>
      </c>
      <c r="D44" s="116" t="s">
        <v>103</v>
      </c>
      <c r="E44" s="116" t="s">
        <v>129</v>
      </c>
      <c r="F44" s="418" t="s">
        <v>104</v>
      </c>
      <c r="G44" s="419"/>
      <c r="H44" s="418" t="s">
        <v>105</v>
      </c>
      <c r="I44" s="419"/>
      <c r="J44" s="418" t="s">
        <v>106</v>
      </c>
      <c r="K44" s="419"/>
      <c r="L44" s="418" t="s">
        <v>107</v>
      </c>
      <c r="M44" s="419"/>
      <c r="N44" s="418" t="s">
        <v>108</v>
      </c>
      <c r="O44" s="419"/>
      <c r="P44" s="418" t="s">
        <v>109</v>
      </c>
      <c r="Q44" s="419"/>
      <c r="R44" s="117" t="s">
        <v>110</v>
      </c>
      <c r="S44" s="118" t="s">
        <v>111</v>
      </c>
      <c r="T44" s="119" t="s">
        <v>112</v>
      </c>
      <c r="U44" s="116" t="s">
        <v>11</v>
      </c>
      <c r="V44" s="119" t="s">
        <v>12</v>
      </c>
      <c r="W44" s="116" t="s">
        <v>113</v>
      </c>
      <c r="X44" s="116" t="s">
        <v>14</v>
      </c>
      <c r="Y44" s="116" t="s">
        <v>114</v>
      </c>
      <c r="Z44" s="116" t="s">
        <v>16</v>
      </c>
      <c r="AA44" s="116" t="s">
        <v>18</v>
      </c>
      <c r="AB44" s="116" t="s">
        <v>17</v>
      </c>
      <c r="AC44" s="118" t="s">
        <v>19</v>
      </c>
      <c r="AD44" s="120" t="s">
        <v>20</v>
      </c>
      <c r="AE44" s="121" t="s">
        <v>21</v>
      </c>
      <c r="AF44" s="121" t="s">
        <v>22</v>
      </c>
      <c r="AG44" s="121" t="s">
        <v>115</v>
      </c>
      <c r="AH44" s="122" t="s">
        <v>116</v>
      </c>
      <c r="AI44" s="122" t="s">
        <v>25</v>
      </c>
      <c r="AJ44" s="123" t="s">
        <v>26</v>
      </c>
      <c r="AK44" s="119" t="s">
        <v>117</v>
      </c>
      <c r="AL44" s="124" t="s">
        <v>28</v>
      </c>
      <c r="AM44" s="124" t="s">
        <v>29</v>
      </c>
      <c r="AN44" s="119" t="s">
        <v>118</v>
      </c>
      <c r="AO44" s="124" t="s">
        <v>119</v>
      </c>
      <c r="AP44" s="124" t="s">
        <v>32</v>
      </c>
      <c r="AQ44" s="123" t="s">
        <v>120</v>
      </c>
      <c r="AR44" s="125"/>
      <c r="AS44" s="125"/>
      <c r="BA44" s="113"/>
      <c r="BB44" s="114"/>
      <c r="BC44" s="114"/>
      <c r="BD44" s="114"/>
      <c r="BE44" s="126">
        <f>AVERAGE(BE27:BE31)</f>
        <v>301.8</v>
      </c>
      <c r="BQ44" s="4"/>
      <c r="BR44" s="5"/>
      <c r="BS44" s="5"/>
      <c r="BT44" s="6"/>
      <c r="BV44" s="4"/>
    </row>
    <row r="45" spans="1:74">
      <c r="B45" s="127" t="s">
        <v>150</v>
      </c>
      <c r="C45" s="128">
        <f>IF(C6=0,"no data",AVERAGE(C6:C12))</f>
        <v>89.600000000000009</v>
      </c>
      <c r="D45" s="129">
        <f>IF(D6=0,"no data",AVERAGE(D6:D12))</f>
        <v>0.371</v>
      </c>
      <c r="E45" s="128">
        <f>IF(E6=0,"no data",AVERAGE(E6:E12))</f>
        <v>63.31428571428571</v>
      </c>
      <c r="F45" s="128">
        <f>IF(F6=0,"no data",AVERAGE(F6:F12))</f>
        <v>102.28571428571429</v>
      </c>
      <c r="G45" s="128">
        <f>IF(G6=0,"no data",AVERAGE(G6:G12))</f>
        <v>76.428571428571431</v>
      </c>
      <c r="H45" s="128">
        <f>SUM(H6:H12)+INT(SUM(I6:I12)/60)</f>
        <v>14</v>
      </c>
      <c r="I45" s="128">
        <f>SUM(I6:I12)-INT(SUM(I6:I12)/60)*60</f>
        <v>46</v>
      </c>
      <c r="J45" s="128">
        <f>SUM(J6:J12)+INT(SUM(K6:K12)/60)</f>
        <v>50</v>
      </c>
      <c r="K45" s="128">
        <f>SUM(K6:K12)-INT(SUM(K6:K12)/60)*60</f>
        <v>6</v>
      </c>
      <c r="L45" s="128">
        <f>SUM(L6:L12)+INT(SUM(M6:M12)/60)</f>
        <v>151</v>
      </c>
      <c r="M45" s="128">
        <f>SUM(M6:M12)-INT(SUM(M6:M12)/60)*60</f>
        <v>23</v>
      </c>
      <c r="N45" s="128">
        <f>SUM(N6:N12)+INT(SUM(O6:O12)/60)</f>
        <v>112</v>
      </c>
      <c r="O45" s="128">
        <f>SUM(O6:O12)-INT(SUM(O6:O12)/60)*60</f>
        <v>6</v>
      </c>
      <c r="P45" s="128">
        <f>SUM(P6:P12)+INT(SUM(Q6:Q12)/60)</f>
        <v>10</v>
      </c>
      <c r="Q45" s="128">
        <f>SUM(Q6:Q12)-INT(SUM(Q6:Q12)/60)*60</f>
        <v>45</v>
      </c>
      <c r="R45" s="130">
        <f t="shared" ref="R45:W45" si="34">IF(R6=0,"no data", AVERAGE(R6:R12))</f>
        <v>3502</v>
      </c>
      <c r="S45" s="130">
        <f t="shared" si="34"/>
        <v>3463.1428571428573</v>
      </c>
      <c r="T45" s="130">
        <f t="shared" si="34"/>
        <v>624.57142857142856</v>
      </c>
      <c r="U45" s="130">
        <f t="shared" si="34"/>
        <v>621.71428571428567</v>
      </c>
      <c r="V45" s="130">
        <f t="shared" si="34"/>
        <v>646.57142857142856</v>
      </c>
      <c r="W45" s="131">
        <f t="shared" si="34"/>
        <v>42</v>
      </c>
      <c r="X45" s="132" t="str">
        <f>IF(AND(X6=0,X7=0,X8=0,X9=0,X10=0,X11= 0,X12=0),"No outage",SUM(X6:X12))</f>
        <v>No outage</v>
      </c>
      <c r="Y45" s="132">
        <f>IF(Y6=0,"no data", AVERAGE(Y6:Y12))</f>
        <v>43</v>
      </c>
      <c r="Z45" s="132" t="str">
        <f>IF(AND(Z6=0,Z7=0,Z8=0,Z9=0,Z10=0,Z11= 0,Z12=0),"No outage",SUM(Z6:Z12))</f>
        <v>No outage</v>
      </c>
      <c r="AA45" s="132">
        <f>IF(AND(AA6=0,AA7=0,AA8=0,AA9=0,AA10=0, AA11=0,AA12=0),"No outage",SUM(AA6:AA12))</f>
        <v>422</v>
      </c>
      <c r="AB45" s="132" t="str">
        <f>IF(Z6=0,"no data", AVERAGE(AB6:AB12))</f>
        <v>no data</v>
      </c>
      <c r="AC45" s="128" t="str">
        <f>IF(Z6=0,"no data", SUM(AC6:AC12))</f>
        <v>no data</v>
      </c>
      <c r="AD45" s="128">
        <f>IF(AD6=0,"no data", SUM(AD6:AD12))</f>
        <v>-20</v>
      </c>
      <c r="AE45" s="131">
        <f t="shared" ref="AE45:AJ45" si="35">IF(AE6=0,"no data", AVERAGE(AE6:AE12))</f>
        <v>58</v>
      </c>
      <c r="AF45" s="133">
        <f t="shared" si="35"/>
        <v>0.49219075520833333</v>
      </c>
      <c r="AG45" s="132">
        <f t="shared" si="35"/>
        <v>145.91666666666666</v>
      </c>
      <c r="AH45" s="133">
        <f>IF(AH6=0,"no data", AVERAGE(AH6:AH12))</f>
        <v>0.31143223507564866</v>
      </c>
      <c r="AI45" s="133">
        <f t="shared" si="35"/>
        <v>1</v>
      </c>
      <c r="AJ45" s="133">
        <f t="shared" si="35"/>
        <v>0.8822398399014777</v>
      </c>
      <c r="AK45" s="132">
        <f>IF(AK6=0,"no data", SUM(AK6:AK12))</f>
        <v>17.729999999999997</v>
      </c>
      <c r="AL45" s="132">
        <f>IF(AL6=0,"no data", AVERAGE(AL6:AL12))</f>
        <v>78.874285714285719</v>
      </c>
      <c r="AM45" s="132">
        <f>AK45*AL45</f>
        <v>1398.4410857142855</v>
      </c>
      <c r="AN45" s="132">
        <f>IF(AN6=0,"no data", SUM(AN6:AN12))</f>
        <v>36.778739880000003</v>
      </c>
      <c r="AO45" s="132">
        <f>IF(AO6=0,"no data", AVERAGE(AO6:AO12))</f>
        <v>572.06414007754211</v>
      </c>
      <c r="AP45" s="132">
        <f>AN45*AO45</f>
        <v>21039.798202587805</v>
      </c>
      <c r="AQ45" s="134">
        <f>IF(AQ6=0,"no data", AVERAGE(AQ6:AQ12))</f>
        <v>9129.6789357193702</v>
      </c>
      <c r="AR45" s="135"/>
      <c r="AS45" s="136"/>
      <c r="BA45" s="113"/>
      <c r="BB45" s="114"/>
      <c r="BC45" s="114"/>
      <c r="BD45" s="114"/>
      <c r="BQ45" s="4"/>
      <c r="BR45" s="5"/>
      <c r="BS45" s="5"/>
      <c r="BT45" s="6"/>
      <c r="BV45" s="4"/>
    </row>
    <row r="46" spans="1:74">
      <c r="B46" s="127" t="s">
        <v>174</v>
      </c>
      <c r="C46" s="137">
        <f>IF(C13=0,"no data", AVERAGE(C13:C19))</f>
        <v>93.03</v>
      </c>
      <c r="D46" s="138">
        <f>IF(D13=0,"no data", AVERAGE(D13:D19))</f>
        <v>0.39251428571428576</v>
      </c>
      <c r="E46" s="128">
        <v>0</v>
      </c>
      <c r="F46" s="137">
        <f>IF(F13=0,"no data", AVERAGE(F13:F19))</f>
        <v>105.37428571428572</v>
      </c>
      <c r="G46" s="137">
        <f>IF(G13=0,"no data", AVERAGE(G13:G19))</f>
        <v>79.927142857142854</v>
      </c>
      <c r="H46" s="137">
        <f>SUM(H13:H19)+INT(SUM(I13:I19)/60)</f>
        <v>161</v>
      </c>
      <c r="I46" s="137">
        <f>SUM(I13:I19)-INT(SUM(J13:J19)/60)</f>
        <v>7</v>
      </c>
      <c r="J46" s="137">
        <f>SUM(J13:J19)+INT(SUM(K13:K19)/60)</f>
        <v>168</v>
      </c>
      <c r="K46" s="137">
        <f>SUM(K13:K19)-INT(SUM(L13:L19)/60)*60</f>
        <v>0</v>
      </c>
      <c r="L46" s="137">
        <f>SUM(L13:L19)+INT(SUM(M13:M19)/60)</f>
        <v>6</v>
      </c>
      <c r="M46" s="137">
        <f>SUM(M13:M19)-INT(SUM(N13:N19)/60)*60</f>
        <v>35</v>
      </c>
      <c r="N46" s="137">
        <f>SUM(N13:N19)+INT(SUM(O13:O19)/60)</f>
        <v>0</v>
      </c>
      <c r="O46" s="137">
        <f>SUM(O13:O19)-INT(SUM(P13:P19)/60)*60</f>
        <v>-60</v>
      </c>
      <c r="P46" s="137">
        <f>SUM(P13:P19)+INT(SUM(Q13:Q19)/60)</f>
        <v>89</v>
      </c>
      <c r="Q46" s="137">
        <f>SUM(Q7:Q13)-INT(SUM(Q13:Q19)/60)*60</f>
        <v>-195</v>
      </c>
      <c r="R46" s="139">
        <f>IF(R13=0,"no data", AVERAGE(R13:R19))</f>
        <v>3466.1428571428573</v>
      </c>
      <c r="S46" s="139">
        <f>IF(S13=0,"no data", AVERAGE(S13:S19))</f>
        <v>3415.3571428571427</v>
      </c>
      <c r="T46" s="139">
        <f>IF(T13=0,"no data", AVERAGE(T13:T19))</f>
        <v>3161.0714285714284</v>
      </c>
      <c r="U46" s="139">
        <f>IF(U13=0,"no data", SUM(U13:U19))</f>
        <v>21944</v>
      </c>
      <c r="V46" s="139">
        <f>IF(V13=0,"no data", SUM(V13:V19))</f>
        <v>22606</v>
      </c>
      <c r="W46" s="139">
        <f>IF(W13=0,"no data", AVERAGE(W13:W19))</f>
        <v>42</v>
      </c>
      <c r="X46" s="140" t="str">
        <f>IF(AND(X13=0,X14=0,X15=0,X16=0,X17=0,X18=0,X19=0),"No outage",SUM(X13:X19))</f>
        <v>No outage</v>
      </c>
      <c r="Y46" s="140">
        <f>IF(AND(Y13=0,Y14=0,Y15=0,Y16=0,Y17=0,Y18=0,Y19=0),"No outage",SUM(Y13:Y19))</f>
        <v>295</v>
      </c>
      <c r="Z46" s="139" t="str">
        <f>IF(Z13=0,"no data", AVERAGE(Z13:Z19))</f>
        <v>no data</v>
      </c>
      <c r="AA46" s="140">
        <f>IF(AND(AA13=0,AA14=0,AA15=0,AA16=0,AA17=0,AA18=0,AA19=0),"No outage",SUM(AA13:AA19))</f>
        <v>421</v>
      </c>
      <c r="AB46" s="139" t="str">
        <f>IF(AB13=0,"no data", AVERAGE(AB13:AB19))</f>
        <v>no data</v>
      </c>
      <c r="AC46" s="139">
        <f>IF(AC13=0,"no data", SUM(AC13:AC19))</f>
        <v>565</v>
      </c>
      <c r="AD46" s="139">
        <f>IF(AD13=0,"no data", SUM(AD13:AD19))</f>
        <v>-183.5</v>
      </c>
      <c r="AE46" s="139">
        <f t="shared" ref="AE46:AJ46" si="36">IF(AE13=0,"no data", AVERAGE(AE13:AE19))</f>
        <v>144.42857142857142</v>
      </c>
      <c r="AF46" s="141">
        <f t="shared" si="36"/>
        <v>0.93023563894623784</v>
      </c>
      <c r="AG46" s="139">
        <f t="shared" si="36"/>
        <v>144.42261904761907</v>
      </c>
      <c r="AH46" s="141">
        <f t="shared" si="36"/>
        <v>0.90447796189070162</v>
      </c>
      <c r="AI46" s="141">
        <f t="shared" si="36"/>
        <v>1</v>
      </c>
      <c r="AJ46" s="141">
        <f t="shared" si="36"/>
        <v>0.94484351129927702</v>
      </c>
      <c r="AK46" s="142">
        <f>IF(AK13=0,"no data",SUM(AK13:AK19))</f>
        <v>55.087999999999994</v>
      </c>
      <c r="AL46" s="143">
        <f>IF(AL13=0,"no data", AVERAGE(AL13:AL19))</f>
        <v>136.34714285714287</v>
      </c>
      <c r="AM46" s="140">
        <f>AK46*AL46</f>
        <v>7511.0914057142854</v>
      </c>
      <c r="AN46" s="140">
        <f>IF(AN13=0,"no data", SUM(AN13:AN19))</f>
        <v>182.48547100000002</v>
      </c>
      <c r="AO46" s="142">
        <f>IF(AO13=0,"no data",AVERAGE(AO13:AO19))</f>
        <v>1005.077274990701</v>
      </c>
      <c r="AP46" s="140">
        <f>AN46*AO46</f>
        <v>183411.99991807461</v>
      </c>
      <c r="AQ46" s="144">
        <f>IF(AQ13=0,"no data", AVERAGE(AQ13:AQ19))</f>
        <v>8695.5303339401453</v>
      </c>
      <c r="AR46" s="135"/>
      <c r="AS46" s="136"/>
      <c r="AX46">
        <f>3413/12465</f>
        <v>0.27380665864420378</v>
      </c>
      <c r="BA46" s="113"/>
      <c r="BC46" s="114"/>
      <c r="BQ46" s="4"/>
      <c r="BR46" s="5"/>
      <c r="BS46" s="5"/>
      <c r="BT46" s="6"/>
      <c r="BV46" s="4"/>
    </row>
    <row r="47" spans="1:74">
      <c r="A47" s="145"/>
      <c r="B47" s="127" t="s">
        <v>175</v>
      </c>
      <c r="C47" s="140">
        <f>IF(C20=0,"no data", AVERAGE(C20:C26))</f>
        <v>85.657142857142858</v>
      </c>
      <c r="D47" s="138">
        <f>IF(D20=0,"no data", AVERAGE(D20:D26))</f>
        <v>0.54500000000000004</v>
      </c>
      <c r="E47" s="128">
        <f>IF(E20=0,"no data",AVERAGE(E20:E26))</f>
        <v>70.357142857142861</v>
      </c>
      <c r="F47" s="140">
        <f>IF(F20=0,"no data", AVERAGE(F20:F26))</f>
        <v>96.285714285714292</v>
      </c>
      <c r="G47" s="140">
        <f>IF(G20=0,"no data", AVERAGE(G20:G26))</f>
        <v>74.714285714285708</v>
      </c>
      <c r="H47" s="137">
        <f>SUM(H20:H26)+INT(SUM(I20:I26)/60)</f>
        <v>76</v>
      </c>
      <c r="I47" s="137">
        <f>SUM(I20:I26)-INT(SUM(I26:I26)/60)*60</f>
        <v>50</v>
      </c>
      <c r="J47" s="137">
        <f>SUM(J20:J26)+INT(SUM(K20:K26)/60)</f>
        <v>95</v>
      </c>
      <c r="K47" s="137">
        <f>SUM(K20:K26)-INT(SUM(K20:K26)/60)*60</f>
        <v>28</v>
      </c>
      <c r="L47" s="137">
        <f>SUM(L20:L26)+INT(SUM(M20:M26)/60)</f>
        <v>90</v>
      </c>
      <c r="M47" s="137">
        <f>SUM(M20:M26)-INT(SUM(M20:M26)/60)*60</f>
        <v>15</v>
      </c>
      <c r="N47" s="137">
        <f>SUM(N20:N26)+INT(SUM(O20:O26)/60)</f>
        <v>70</v>
      </c>
      <c r="O47" s="137">
        <f>SUM(O20:O26)-INT(SUM(O20:O26)/60)*60</f>
        <v>5</v>
      </c>
      <c r="P47" s="137">
        <f>SUM(P20:P26)+INT(SUM(Q20:Q26)/60)</f>
        <v>22</v>
      </c>
      <c r="Q47" s="137">
        <f>SUM(Q20:Q26)-INT(SUM(Q20:Q26)/60)*60</f>
        <v>35</v>
      </c>
      <c r="R47" s="139">
        <f>IF(R20=0,"no data", AVERAGE(R20:R26))</f>
        <v>3540.5714285714284</v>
      </c>
      <c r="S47" s="139">
        <f>IF(S20=0,"no data", AVERAGE(S20:S26))</f>
        <v>3468.2857142857142</v>
      </c>
      <c r="T47" s="139">
        <f>IF(T20=0,"no data", AVERAGE(T20:T26))</f>
        <v>1606.1428571428571</v>
      </c>
      <c r="U47" s="146">
        <f>IF(U20=0,"no data", SUM(U20:U26))</f>
        <v>11222</v>
      </c>
      <c r="V47" s="146">
        <f>IF(V20=0,"no data", SUM(V20:V26))</f>
        <v>11573</v>
      </c>
      <c r="W47" s="146">
        <f>IF(W20=0,"no data", AVERAGE(W20:W26))</f>
        <v>42</v>
      </c>
      <c r="X47" s="140" t="str">
        <f>IF(AND(X20=0,X21=0,X22=0,X23=0,X24=0,X25=0,X26=0),"No outage",SUM(X20:X26))</f>
        <v>No outage</v>
      </c>
      <c r="Y47" s="140">
        <f>IF(AND(Y20=0,Y21=0,Y22=0,Y23=0,Y24=0,Y25=0,Y26=0),"No outage",SUM(Y20:Y26))</f>
        <v>301</v>
      </c>
      <c r="Z47" s="146" t="str">
        <f>IF(Z20=0,"no data", AVERAGE(Z20:Z26))</f>
        <v>no data</v>
      </c>
      <c r="AA47" s="140">
        <f>IF(AND(AA20=0,AA21=0,AA22=0,AA23=0,AA24=0,AA25=0,AA26=0),"No outage",SUM(AA20:AA26))</f>
        <v>420</v>
      </c>
      <c r="AB47" s="140" t="str">
        <f>IF(AB20=0,"no data", AVERAGE(AB20:AB26))</f>
        <v>no data</v>
      </c>
      <c r="AC47" s="140">
        <f>IF(AC20=0,"no data", SUM(AC20:AC26))</f>
        <v>399</v>
      </c>
      <c r="AD47" s="146">
        <f>IF(AD20=0,"no data", SUM(AD20:AD26))</f>
        <v>-21</v>
      </c>
      <c r="AE47" s="140">
        <f t="shared" ref="AE47:AJ47" si="37">IF(AE20=0,"no data", AVERAGE(AE20:AE26))</f>
        <v>87.571428571428569</v>
      </c>
      <c r="AF47" s="141">
        <f t="shared" si="37"/>
        <v>0.71665362527257692</v>
      </c>
      <c r="AG47" s="140">
        <f t="shared" si="37"/>
        <v>147.52380952380949</v>
      </c>
      <c r="AH47" s="141">
        <f t="shared" si="37"/>
        <v>0.63205867335716448</v>
      </c>
      <c r="AI47" s="141">
        <f t="shared" si="37"/>
        <v>1</v>
      </c>
      <c r="AJ47" s="141">
        <f t="shared" si="37"/>
        <v>0.90150574712643672</v>
      </c>
      <c r="AK47" s="140">
        <f>IF(AK20=0,"no data", SUM(AK20:AK26))</f>
        <v>31.761000000000003</v>
      </c>
      <c r="AL47" s="140">
        <f>IF(AL20=0,"no data", AVERAGE(AL20:AL26))</f>
        <v>98.915714285714287</v>
      </c>
      <c r="AM47" s="140">
        <f>AK47*AL47</f>
        <v>3141.6620014285718</v>
      </c>
      <c r="AN47" s="140">
        <f>IF(AN20=0,"no data", SUM(AN20:AN25))</f>
        <v>93.576093</v>
      </c>
      <c r="AO47" s="140">
        <f>IF(AO20=0,"no data", AVERAGE(AO20:AO25))</f>
        <v>836.73780356013469</v>
      </c>
      <c r="AP47" s="140">
        <f>AN47*AO47</f>
        <v>78298.654522558892</v>
      </c>
      <c r="AQ47" s="144">
        <f>IF(AQ20=0,"no data", AVERAGE(AQ20:AQ26))</f>
        <v>9263.0073002688205</v>
      </c>
      <c r="AR47" s="135"/>
      <c r="AS47" s="136"/>
      <c r="AT47" s="145"/>
      <c r="AU47" s="145"/>
      <c r="AV47" s="145"/>
      <c r="AW47" s="145"/>
      <c r="AX47" s="145">
        <f>3413/12796</f>
        <v>0.26672397624257582</v>
      </c>
      <c r="AY47" s="145"/>
      <c r="AZ47" s="145"/>
      <c r="BA47" s="113"/>
      <c r="BB47" s="145"/>
      <c r="BC47" s="114"/>
      <c r="BD47" s="145"/>
      <c r="BE47" s="145"/>
      <c r="BF47" s="145"/>
      <c r="BG47" s="145"/>
      <c r="BQ47" s="4"/>
      <c r="BR47" s="5"/>
      <c r="BS47" s="5"/>
      <c r="BT47" s="6"/>
      <c r="BV47" s="4"/>
    </row>
    <row r="48" spans="1:74">
      <c r="B48" s="127" t="s">
        <v>176</v>
      </c>
      <c r="C48" s="140">
        <f>IF(C21=0,"no data", AVERAGE(C27:C33))</f>
        <v>91.201428571428565</v>
      </c>
      <c r="D48" s="138">
        <f>IF(D21=0,"no data", AVERAGE(D27:D33))</f>
        <v>0.45385714285714279</v>
      </c>
      <c r="E48" s="128">
        <f>IF(E20=0,"no data",AVERAGE(E20:E26))</f>
        <v>70.357142857142861</v>
      </c>
      <c r="F48" s="140">
        <f>IF(F21=0,"no data", AVERAGE(F27:F33))</f>
        <v>102.49285714285715</v>
      </c>
      <c r="G48" s="140">
        <f>IF(G21=0,"no data", AVERAGE(G27:G33))</f>
        <v>79.362857142857138</v>
      </c>
      <c r="H48" s="137">
        <f>SUM(H27:H33)+INT(SUM(I27:I33)/60)</f>
        <v>121</v>
      </c>
      <c r="I48" s="137">
        <f>SUM(I27:I33)-INT(SUM(I27:I33)/60)*60</f>
        <v>53</v>
      </c>
      <c r="J48" s="137">
        <f>SUM(J27:J33)+INT(SUM(K27:K33)/60)</f>
        <v>156</v>
      </c>
      <c r="K48" s="137">
        <f>SUM(K27:K33)-INT(SUM(K27:K33)/60)*60</f>
        <v>23</v>
      </c>
      <c r="L48" s="137">
        <f>SUM(L27:L33)+INT(SUM(M27:M33)/60)</f>
        <v>42</v>
      </c>
      <c r="M48" s="137">
        <f>SUM(M27:M33)-INT(SUM(M27:M33)/60)*60</f>
        <v>55</v>
      </c>
      <c r="N48" s="137">
        <f>SUM(N27:N33)+INT(SUM(O27:O33)/60)</f>
        <v>9</v>
      </c>
      <c r="O48" s="137">
        <f>SUM(O27:O33)-INT(SUM(O27:O33)/60)*60</f>
        <v>10</v>
      </c>
      <c r="P48" s="137">
        <f>SUM(P27:P33)+INT(SUM(Q27:Q33)/60)</f>
        <v>5</v>
      </c>
      <c r="Q48" s="137">
        <f>SUM(Q27:Q33)-INT(SUM(Q27:Q33)/60)*60</f>
        <v>8</v>
      </c>
      <c r="R48" s="139">
        <f t="shared" ref="R48:T49" si="38">IF(R27=0,"no data", AVERAGE(R27:R33))</f>
        <v>3485.1428571428573</v>
      </c>
      <c r="S48" s="139">
        <f t="shared" si="38"/>
        <v>3163.1428571428573</v>
      </c>
      <c r="T48" s="139">
        <f t="shared" si="38"/>
        <v>2508.2857142857142</v>
      </c>
      <c r="U48" s="139">
        <f>IF(U27=0,"no data", SUM(U27:U33))</f>
        <v>17208</v>
      </c>
      <c r="V48" s="139">
        <f>IF(V27=0,"no data", SUM(V27:V33))</f>
        <v>17757</v>
      </c>
      <c r="W48" s="146">
        <f>IF(W27=0,"no data", AVERAGE(W27:W33))</f>
        <v>41.714285714285715</v>
      </c>
      <c r="X48" s="140" t="str">
        <f>IF(AND(X27=0,X28=0,X29=0,X30=0,X31=0,X32=0,X33=0),"No outage",SUM(X27:X33))</f>
        <v>No outage</v>
      </c>
      <c r="Y48" s="140">
        <f>IF(AND(Y27=0,Y28=0,Y29=0,Y30=0,Y31=0,Y32=0,Y33=0),"No outage",SUM(Y27:Y33))</f>
        <v>296</v>
      </c>
      <c r="Z48" s="146" t="str">
        <f>IF(Z27=0,"no data", AVERAGE(Z27:Z33))</f>
        <v>no data</v>
      </c>
      <c r="AA48" s="140">
        <f>IF(AND(AA27=0,AA28=0,AA29=0,AA30=0,AA31=0,AA32=0,AA33=0),"No outage",SUM(AA27:AA33))</f>
        <v>420</v>
      </c>
      <c r="AB48" s="140" t="str">
        <f>IF(AB27=0,"no data", AVERAGE(AB27:AB33))</f>
        <v>no data</v>
      </c>
      <c r="AC48" s="139">
        <f>IF(AC27=0,"no data", SUM(AC27:AC33))</f>
        <v>553</v>
      </c>
      <c r="AD48" s="139">
        <f>IF(AD27=0,"no data", SUM(AD27:AD33))</f>
        <v>-350</v>
      </c>
      <c r="AE48" s="146">
        <f t="shared" ref="AE48:AJ49" si="39">IF(AE27=0,"no data", AVERAGE(AE27:AE33))</f>
        <v>130.14285714285714</v>
      </c>
      <c r="AF48" s="138">
        <f t="shared" si="39"/>
        <v>0.81780830826164486</v>
      </c>
      <c r="AG48" s="140">
        <f t="shared" si="39"/>
        <v>145.21428571428572</v>
      </c>
      <c r="AH48" s="138">
        <f t="shared" si="39"/>
        <v>0.70567921064630468</v>
      </c>
      <c r="AI48" s="138">
        <f t="shared" si="39"/>
        <v>1</v>
      </c>
      <c r="AJ48" s="138">
        <f t="shared" si="39"/>
        <v>0.85644285850643609</v>
      </c>
      <c r="AK48" s="139">
        <f>IF(AK27=0,"no data", SUM(AK27:AK33))</f>
        <v>50.215999999999994</v>
      </c>
      <c r="AL48" s="140">
        <f>IF(AL27=0,"no data", AVERAGE(AL27:AL33))</f>
        <v>135.18</v>
      </c>
      <c r="AM48" s="140">
        <f>AK48*AL48</f>
        <v>6788.1988799999999</v>
      </c>
      <c r="AN48" s="140">
        <f>IF(AN27=0,"no data", SUM(AN27:AN33))</f>
        <v>142.9873274</v>
      </c>
      <c r="AO48" s="140">
        <f>IF(AO27=0,"no data", AVERAGE(AO27:AO33))</f>
        <v>998.18632430102696</v>
      </c>
      <c r="AP48" s="140">
        <f>AN48*AO48</f>
        <v>142727.99475903352</v>
      </c>
      <c r="AQ48" s="144">
        <f>IF(AQ27=0,"no data", AVERAGE(AQ27:AQ33))</f>
        <v>8728.0905929001201</v>
      </c>
      <c r="AR48" s="135"/>
      <c r="AS48" s="136"/>
      <c r="BA48" s="113"/>
      <c r="BC48" s="114"/>
      <c r="BQ48" s="4"/>
      <c r="BR48" s="5"/>
      <c r="BS48" s="5"/>
      <c r="BT48" s="6"/>
      <c r="BV48" s="4"/>
    </row>
    <row r="49" spans="2:74">
      <c r="B49" s="127" t="s">
        <v>177</v>
      </c>
      <c r="C49" s="140">
        <f>IF(C22=0,"no data", AVERAGE(C28:C34))</f>
        <v>91.687142857142845</v>
      </c>
      <c r="D49" s="138">
        <f>IF(D22=0,"no data", AVERAGE(D28:D34))</f>
        <v>0.44257142857142856</v>
      </c>
      <c r="E49" s="128">
        <f>IF(E21=0,"no data",AVERAGE(E21:E27))</f>
        <v>69.914285714285711</v>
      </c>
      <c r="F49" s="140">
        <f>IF(F22=0,"no data", AVERAGE(F28:F34))</f>
        <v>103.06428571428572</v>
      </c>
      <c r="G49" s="140">
        <f>IF(G22=0,"no data", AVERAGE(G28:G34))</f>
        <v>79.791428571428568</v>
      </c>
      <c r="H49" s="137">
        <f>SUM(H28:H34)+INT(SUM(I28:I34)/60)</f>
        <v>134</v>
      </c>
      <c r="I49" s="137">
        <f>SUM(I28:I34)-INT(SUM(I28:I34)/60)*60</f>
        <v>15</v>
      </c>
      <c r="J49" s="137">
        <f>SUM(J28:J34)+INT(SUM(K28:K34)/60)</f>
        <v>168</v>
      </c>
      <c r="K49" s="137">
        <f>SUM(K28:K34)-INT(SUM(K28:K34)/60)*60</f>
        <v>0</v>
      </c>
      <c r="L49" s="137">
        <f>SUM(L28:L34)+INT(SUM(M28:M34)/60)</f>
        <v>31</v>
      </c>
      <c r="M49" s="137">
        <f>SUM(M28:M34)-INT(SUM(M28:M34)/60)*60</f>
        <v>32</v>
      </c>
      <c r="N49" s="137">
        <f>SUM(N28:N34)+INT(SUM(O28:O34)/60)</f>
        <v>0</v>
      </c>
      <c r="O49" s="137">
        <f>SUM(O28:O34)-INT(SUM(O28:O34)/60)*60</f>
        <v>0</v>
      </c>
      <c r="P49" s="137">
        <f>SUM(P28:P34)+INT(SUM(Q28:Q34)/60)</f>
        <v>0</v>
      </c>
      <c r="Q49" s="137">
        <f>SUM(Q28:Q34)-INT(SUM(Q28:Q34)/60)*60</f>
        <v>0</v>
      </c>
      <c r="R49" s="139">
        <f t="shared" si="38"/>
        <v>3480.1428571428573</v>
      </c>
      <c r="S49" s="139">
        <f t="shared" si="38"/>
        <v>3099.4285714285716</v>
      </c>
      <c r="T49" s="139">
        <f t="shared" si="38"/>
        <v>2698.5714285714284</v>
      </c>
      <c r="U49" s="139">
        <f>IF(U28=0,"no data", SUM(U28:U34))</f>
        <v>18494</v>
      </c>
      <c r="V49" s="139">
        <f>IF(V28=0,"no data", SUM(V28:V34))</f>
        <v>19075</v>
      </c>
      <c r="W49" s="146">
        <f>IF(W28=0,"no data", AVERAGE(W28:W34))</f>
        <v>41.571428571428569</v>
      </c>
      <c r="X49" s="140" t="str">
        <f>IF(AND(X28=0,X29=0,X30=0,X31=0,X32=0,X33=0,X34=0),"No outage",SUM(X28:X34))</f>
        <v>No outage</v>
      </c>
      <c r="Y49" s="140">
        <f>IF(AND(Y28=0,Y29=0,Y30=0,Y31=0,Y32=0,Y33=0,Y34=0),"No outage",SUM(Y28:Y34))</f>
        <v>295</v>
      </c>
      <c r="Z49" s="146" t="str">
        <f>IF(Z28=0,"no data", AVERAGE(Z28:Z34))</f>
        <v>no data</v>
      </c>
      <c r="AA49" s="140">
        <f>IF(AND(AA28=0,AA29=0,AA30=0,AA31=0,AA32=0,AA33=0,AA34=0),"No outage",SUM(AA28:AA34))</f>
        <v>420</v>
      </c>
      <c r="AB49" s="140" t="str">
        <f>IF(AB28=0,"no data", AVERAGE(AB28:AB34))</f>
        <v>no data</v>
      </c>
      <c r="AC49" s="139">
        <f>IF(AC28=0,"no data", SUM(AC28:AC34))</f>
        <v>581</v>
      </c>
      <c r="AD49" s="139">
        <f>IF(AD28=0,"no data", SUM(AD28:AD34))</f>
        <v>-396</v>
      </c>
      <c r="AE49" s="146">
        <f t="shared" si="39"/>
        <v>127.85714285714286</v>
      </c>
      <c r="AF49" s="138">
        <f t="shared" si="39"/>
        <v>0.88731035126007918</v>
      </c>
      <c r="AG49" s="140">
        <f t="shared" si="39"/>
        <v>145.00595238095238</v>
      </c>
      <c r="AH49" s="138">
        <f t="shared" si="39"/>
        <v>0.75994998405520975</v>
      </c>
      <c r="AI49" s="138">
        <f t="shared" si="39"/>
        <v>1</v>
      </c>
      <c r="AJ49" s="138">
        <f t="shared" si="39"/>
        <v>0.8461510430422069</v>
      </c>
      <c r="AK49" s="139">
        <f>IF(AK28=0,"no data", SUM(AK28:AK34))</f>
        <v>53.525999999999996</v>
      </c>
      <c r="AL49" s="140">
        <f>IF(AL28=0,"no data", AVERAGE(AL28:AL34))</f>
        <v>134.81</v>
      </c>
      <c r="AM49" s="140">
        <f>AK49*AL49</f>
        <v>7215.8400599999995</v>
      </c>
      <c r="AN49" s="140">
        <f>IF(AN28=0,"no data", SUM(AN28:AN34))</f>
        <v>152.22232940000001</v>
      </c>
      <c r="AO49" s="140">
        <f>IF(AO28=0,"no data", AVERAGE(AO28:AO34))</f>
        <v>1001.0553502804206</v>
      </c>
      <c r="AP49" s="140">
        <f>AN49*AO49</f>
        <v>152382.97727801857</v>
      </c>
      <c r="AQ49" s="144">
        <f>IF(AQ28=0,"no data", AVERAGE(AQ28:AQ34))</f>
        <v>8650.3499341547522</v>
      </c>
      <c r="AR49" s="135"/>
      <c r="AS49" s="136"/>
      <c r="BA49" s="113"/>
      <c r="BC49" s="114"/>
      <c r="BQ49" s="4"/>
      <c r="BR49" s="5"/>
      <c r="BS49" s="5"/>
      <c r="BT49" s="6"/>
      <c r="BV49" s="4"/>
    </row>
    <row r="50" spans="2:74">
      <c r="B50" s="147"/>
      <c r="C50" s="148"/>
      <c r="D50" s="148"/>
      <c r="E50" s="148"/>
      <c r="F50" s="148"/>
      <c r="G50" s="149"/>
      <c r="H50" s="149"/>
      <c r="I50" s="149"/>
      <c r="J50" s="149"/>
      <c r="K50" s="150"/>
      <c r="L50" s="150"/>
      <c r="M50" s="150"/>
      <c r="N50" s="150"/>
      <c r="O50" s="151"/>
      <c r="P50" s="151"/>
      <c r="Q50" s="148"/>
      <c r="R50" s="148"/>
      <c r="S50" s="148"/>
      <c r="T50" s="148"/>
      <c r="U50" s="148"/>
      <c r="V50" s="148"/>
      <c r="W50" s="148"/>
      <c r="X50" s="148"/>
      <c r="Y50" s="148"/>
      <c r="Z50" s="148"/>
      <c r="AA50" s="148"/>
      <c r="AB50" s="148"/>
      <c r="AC50" s="151"/>
      <c r="AD50" s="151"/>
      <c r="AE50" s="148"/>
      <c r="AF50" s="151"/>
      <c r="AG50" s="151"/>
      <c r="AH50" s="148"/>
      <c r="AI50" s="148"/>
      <c r="AJ50" s="148"/>
      <c r="AK50" s="148"/>
      <c r="AL50" s="148"/>
      <c r="AM50" s="148"/>
      <c r="AQ50" s="126"/>
      <c r="AR50" s="126"/>
      <c r="AS50" s="126"/>
      <c r="AT50" s="126"/>
      <c r="BA50" s="113"/>
      <c r="BC50" s="114"/>
      <c r="BQ50" s="4"/>
      <c r="BR50" s="5"/>
      <c r="BS50" s="5"/>
      <c r="BT50" s="6"/>
      <c r="BV50" s="4"/>
    </row>
    <row r="51" spans="2:74" ht="14.95" thickBot="1">
      <c r="B51" s="147"/>
      <c r="C51" s="148"/>
      <c r="D51" s="148"/>
      <c r="E51" s="148"/>
      <c r="F51" s="148"/>
      <c r="G51" s="149"/>
      <c r="H51" s="149"/>
      <c r="I51" s="149"/>
      <c r="J51" s="149"/>
      <c r="K51" s="150"/>
      <c r="L51" s="150"/>
      <c r="M51" s="150"/>
      <c r="N51" s="150"/>
      <c r="O51" s="151"/>
      <c r="P51" s="151"/>
      <c r="Q51" s="148"/>
      <c r="R51" s="148"/>
      <c r="S51" s="148"/>
      <c r="T51" s="148"/>
      <c r="U51" s="148"/>
      <c r="V51" s="148"/>
      <c r="W51" s="148"/>
      <c r="X51" s="148"/>
      <c r="Y51" s="148"/>
      <c r="Z51" s="148"/>
      <c r="AA51" s="148"/>
      <c r="AB51" s="148"/>
      <c r="AC51" s="151"/>
      <c r="AD51" s="151"/>
      <c r="AE51" s="148"/>
      <c r="AF51" s="151"/>
      <c r="AG51" s="151"/>
      <c r="AH51" s="148"/>
      <c r="AI51" s="148"/>
      <c r="AJ51" s="148"/>
      <c r="AK51" s="148"/>
      <c r="AL51" s="148"/>
      <c r="AM51" s="148"/>
      <c r="AQ51" s="126"/>
      <c r="AR51" s="126"/>
      <c r="AS51" s="126"/>
      <c r="AT51" s="126"/>
      <c r="BA51" s="113"/>
      <c r="BC51" s="114"/>
      <c r="BQ51" s="4"/>
      <c r="BR51" s="5"/>
      <c r="BS51" s="5"/>
      <c r="BT51" s="6"/>
      <c r="BV51" s="4"/>
    </row>
    <row r="52" spans="2:74" ht="16.3" thickTop="1">
      <c r="B52" s="152" t="s">
        <v>121</v>
      </c>
      <c r="C52" s="420" t="s">
        <v>122</v>
      </c>
      <c r="D52" s="421"/>
      <c r="E52" s="421"/>
      <c r="F52" s="421"/>
      <c r="G52" s="421"/>
      <c r="H52" s="421"/>
      <c r="I52" s="421"/>
      <c r="J52" s="421"/>
      <c r="K52" s="421"/>
      <c r="L52" s="421"/>
      <c r="M52" s="421"/>
      <c r="N52" s="421"/>
      <c r="O52" s="421"/>
      <c r="P52" s="421"/>
      <c r="Q52" s="421"/>
      <c r="R52" s="421"/>
      <c r="S52" s="421"/>
      <c r="T52" s="421"/>
      <c r="U52" s="421"/>
      <c r="V52" s="421"/>
      <c r="W52" s="421"/>
      <c r="X52" s="421"/>
      <c r="Y52" s="421"/>
      <c r="Z52" s="421"/>
      <c r="AA52" s="421"/>
      <c r="AB52" s="421"/>
      <c r="AC52" s="421"/>
      <c r="AD52" s="421"/>
      <c r="AE52" s="422"/>
      <c r="AF52" s="151"/>
      <c r="AG52" s="151"/>
      <c r="AH52" s="148"/>
      <c r="AI52" s="148"/>
      <c r="AJ52" s="148"/>
      <c r="AK52" s="148"/>
      <c r="AL52" s="148"/>
      <c r="AM52" s="148"/>
      <c r="AQ52" s="126"/>
      <c r="AR52" s="126"/>
      <c r="AS52" s="126"/>
      <c r="AT52" s="126"/>
      <c r="BA52" s="113"/>
      <c r="BQ52" s="4"/>
      <c r="BR52" s="5"/>
      <c r="BS52" s="5"/>
      <c r="BT52" s="6"/>
      <c r="BV52" s="4"/>
    </row>
    <row r="53" spans="2:74" ht="15.65">
      <c r="B53" s="153">
        <v>43586</v>
      </c>
      <c r="C53" s="403" t="s">
        <v>178</v>
      </c>
      <c r="D53" s="404"/>
      <c r="E53" s="404"/>
      <c r="F53" s="404"/>
      <c r="G53" s="404"/>
      <c r="H53" s="404"/>
      <c r="I53" s="404"/>
      <c r="J53" s="404"/>
      <c r="K53" s="404"/>
      <c r="L53" s="404"/>
      <c r="M53" s="404"/>
      <c r="N53" s="404"/>
      <c r="O53" s="404"/>
      <c r="P53" s="404"/>
      <c r="Q53" s="404"/>
      <c r="R53" s="404"/>
      <c r="S53" s="404"/>
      <c r="T53" s="404"/>
      <c r="U53" s="404"/>
      <c r="V53" s="404"/>
      <c r="W53" s="404"/>
      <c r="X53" s="404"/>
      <c r="Y53" s="404"/>
      <c r="Z53" s="404"/>
      <c r="AA53" s="404"/>
      <c r="AB53" s="404"/>
      <c r="AC53" s="404"/>
      <c r="AD53" s="404"/>
      <c r="AE53" s="405"/>
      <c r="AF53" s="151"/>
      <c r="AG53" s="151"/>
      <c r="AH53" s="148"/>
      <c r="AI53" s="148"/>
      <c r="AJ53" s="148"/>
      <c r="AK53" s="148"/>
      <c r="AL53" s="148"/>
      <c r="AM53" s="148"/>
      <c r="AQ53" s="126"/>
      <c r="AR53" s="126"/>
      <c r="AS53" s="126"/>
      <c r="AT53" s="126"/>
      <c r="BA53" s="113"/>
      <c r="BQ53" s="4"/>
      <c r="BR53" s="5"/>
      <c r="BS53" s="5"/>
      <c r="BT53" s="6"/>
      <c r="BV53" s="4"/>
    </row>
    <row r="54" spans="2:74" ht="17.350000000000001" customHeight="1">
      <c r="B54" s="153">
        <v>43587</v>
      </c>
      <c r="C54" s="403" t="s">
        <v>179</v>
      </c>
      <c r="D54" s="404"/>
      <c r="E54" s="404"/>
      <c r="F54" s="404"/>
      <c r="G54" s="404"/>
      <c r="H54" s="404"/>
      <c r="I54" s="404"/>
      <c r="J54" s="404"/>
      <c r="K54" s="404"/>
      <c r="L54" s="404"/>
      <c r="M54" s="404"/>
      <c r="N54" s="404"/>
      <c r="O54" s="404"/>
      <c r="P54" s="404"/>
      <c r="Q54" s="404"/>
      <c r="R54" s="404"/>
      <c r="S54" s="404"/>
      <c r="T54" s="404"/>
      <c r="U54" s="404"/>
      <c r="V54" s="404"/>
      <c r="W54" s="404"/>
      <c r="X54" s="404"/>
      <c r="Y54" s="404"/>
      <c r="Z54" s="404"/>
      <c r="AA54" s="404"/>
      <c r="AB54" s="404"/>
      <c r="AC54" s="404"/>
      <c r="AD54" s="404"/>
      <c r="AE54" s="405"/>
      <c r="AF54" s="151"/>
      <c r="AG54" s="151"/>
      <c r="AH54" s="148"/>
      <c r="AI54" s="148"/>
      <c r="AJ54" s="148"/>
      <c r="AK54" s="148"/>
      <c r="AL54" s="148"/>
      <c r="AM54" s="148"/>
      <c r="AQ54" s="126"/>
      <c r="AR54" s="126"/>
      <c r="AS54" s="126"/>
      <c r="AT54" s="126"/>
      <c r="BA54" s="113"/>
      <c r="BQ54" s="4"/>
      <c r="BR54" s="5"/>
      <c r="BS54" s="5"/>
      <c r="BT54" s="6"/>
      <c r="BV54" s="4"/>
    </row>
    <row r="55" spans="2:74" ht="15.65">
      <c r="B55" s="153">
        <v>43588</v>
      </c>
      <c r="C55" s="403" t="s">
        <v>180</v>
      </c>
      <c r="D55" s="404"/>
      <c r="E55" s="404"/>
      <c r="F55" s="404"/>
      <c r="G55" s="404"/>
      <c r="H55" s="404"/>
      <c r="I55" s="404"/>
      <c r="J55" s="404"/>
      <c r="K55" s="404"/>
      <c r="L55" s="404"/>
      <c r="M55" s="404"/>
      <c r="N55" s="404"/>
      <c r="O55" s="404"/>
      <c r="P55" s="404"/>
      <c r="Q55" s="404"/>
      <c r="R55" s="404"/>
      <c r="S55" s="404"/>
      <c r="T55" s="404"/>
      <c r="U55" s="404"/>
      <c r="V55" s="404"/>
      <c r="W55" s="404"/>
      <c r="X55" s="404"/>
      <c r="Y55" s="404"/>
      <c r="Z55" s="404"/>
      <c r="AA55" s="404"/>
      <c r="AB55" s="404"/>
      <c r="AC55" s="404"/>
      <c r="AD55" s="404"/>
      <c r="AE55" s="405"/>
      <c r="AF55" s="151"/>
      <c r="AG55" s="151"/>
      <c r="AH55" s="148"/>
      <c r="AI55" s="148"/>
      <c r="AJ55" s="148"/>
      <c r="AK55" s="148"/>
      <c r="AL55" s="148"/>
      <c r="AM55" s="148"/>
      <c r="AQ55" s="126"/>
      <c r="AR55" s="126"/>
      <c r="AS55" s="126"/>
      <c r="AT55" s="126"/>
      <c r="BA55" s="113"/>
      <c r="BQ55" s="4"/>
      <c r="BR55" s="5"/>
      <c r="BS55" s="5"/>
      <c r="BT55" s="6"/>
      <c r="BV55" s="4"/>
    </row>
    <row r="56" spans="2:74" ht="15.65">
      <c r="B56" s="153">
        <v>43589</v>
      </c>
      <c r="C56" s="403" t="s">
        <v>180</v>
      </c>
      <c r="D56" s="404"/>
      <c r="E56" s="404"/>
      <c r="F56" s="404"/>
      <c r="G56" s="404"/>
      <c r="H56" s="404"/>
      <c r="I56" s="404"/>
      <c r="J56" s="404"/>
      <c r="K56" s="404"/>
      <c r="L56" s="404"/>
      <c r="M56" s="404"/>
      <c r="N56" s="404"/>
      <c r="O56" s="404"/>
      <c r="P56" s="404"/>
      <c r="Q56" s="404"/>
      <c r="R56" s="404"/>
      <c r="S56" s="404"/>
      <c r="T56" s="404"/>
      <c r="U56" s="404"/>
      <c r="V56" s="404"/>
      <c r="W56" s="404"/>
      <c r="X56" s="404"/>
      <c r="Y56" s="404"/>
      <c r="Z56" s="404"/>
      <c r="AA56" s="404"/>
      <c r="AB56" s="404"/>
      <c r="AC56" s="404"/>
      <c r="AD56" s="404"/>
      <c r="AE56" s="405"/>
      <c r="AF56" s="151"/>
      <c r="AG56" s="151"/>
      <c r="AH56" s="148"/>
      <c r="AI56" s="148"/>
      <c r="AJ56" s="148"/>
      <c r="AK56" s="148"/>
      <c r="AL56" s="148"/>
      <c r="AM56" s="148"/>
      <c r="AQ56" s="126"/>
      <c r="AR56" s="126"/>
      <c r="AS56" s="126"/>
      <c r="AT56" s="126"/>
      <c r="BA56" s="113"/>
      <c r="BQ56" s="4"/>
      <c r="BR56" s="5"/>
      <c r="BS56" s="5"/>
      <c r="BT56" s="6"/>
      <c r="BV56" s="4"/>
    </row>
    <row r="57" spans="2:74" ht="15.65">
      <c r="B57" s="153">
        <v>43590</v>
      </c>
      <c r="C57" s="403" t="s">
        <v>180</v>
      </c>
      <c r="D57" s="404"/>
      <c r="E57" s="404"/>
      <c r="F57" s="404"/>
      <c r="G57" s="404"/>
      <c r="H57" s="404"/>
      <c r="I57" s="404"/>
      <c r="J57" s="404"/>
      <c r="K57" s="404"/>
      <c r="L57" s="404"/>
      <c r="M57" s="404"/>
      <c r="N57" s="404"/>
      <c r="O57" s="404"/>
      <c r="P57" s="404"/>
      <c r="Q57" s="404"/>
      <c r="R57" s="404"/>
      <c r="S57" s="404"/>
      <c r="T57" s="404"/>
      <c r="U57" s="404"/>
      <c r="V57" s="404"/>
      <c r="W57" s="404"/>
      <c r="X57" s="404"/>
      <c r="Y57" s="404"/>
      <c r="Z57" s="404"/>
      <c r="AA57" s="404"/>
      <c r="AB57" s="404"/>
      <c r="AC57" s="404"/>
      <c r="AD57" s="404"/>
      <c r="AE57" s="405"/>
      <c r="AF57" s="151"/>
      <c r="AG57" s="151"/>
      <c r="AH57" s="148"/>
      <c r="AI57" s="148"/>
      <c r="AJ57" s="148"/>
      <c r="AK57" s="148"/>
      <c r="AL57" s="148"/>
      <c r="AM57" s="148"/>
      <c r="AQ57" s="126"/>
      <c r="AR57" s="126"/>
      <c r="AS57" s="126"/>
      <c r="AT57" s="126"/>
      <c r="BA57" s="113"/>
      <c r="BQ57" s="4"/>
      <c r="BR57" s="5"/>
      <c r="BS57" s="5"/>
      <c r="BT57" s="6"/>
      <c r="BV57" s="4"/>
    </row>
    <row r="58" spans="2:74" ht="15.65">
      <c r="B58" s="153">
        <v>43591</v>
      </c>
      <c r="C58" s="403" t="s">
        <v>181</v>
      </c>
      <c r="D58" s="404"/>
      <c r="E58" s="404"/>
      <c r="F58" s="404"/>
      <c r="G58" s="404"/>
      <c r="H58" s="404"/>
      <c r="I58" s="404"/>
      <c r="J58" s="404"/>
      <c r="K58" s="404"/>
      <c r="L58" s="404"/>
      <c r="M58" s="404"/>
      <c r="N58" s="404"/>
      <c r="O58" s="404"/>
      <c r="P58" s="404"/>
      <c r="Q58" s="404"/>
      <c r="R58" s="404"/>
      <c r="S58" s="404"/>
      <c r="T58" s="404"/>
      <c r="U58" s="404"/>
      <c r="V58" s="404"/>
      <c r="W58" s="404"/>
      <c r="X58" s="404"/>
      <c r="Y58" s="404"/>
      <c r="Z58" s="404"/>
      <c r="AA58" s="404"/>
      <c r="AB58" s="404"/>
      <c r="AC58" s="404"/>
      <c r="AD58" s="404"/>
      <c r="AE58" s="405"/>
      <c r="AF58" s="151"/>
      <c r="AG58" s="151"/>
      <c r="AH58" s="148"/>
      <c r="AI58" s="148"/>
      <c r="AJ58" s="148"/>
      <c r="AK58" s="148"/>
      <c r="AL58" s="148"/>
      <c r="AM58" s="148"/>
      <c r="AQ58" s="126"/>
      <c r="AR58" s="126"/>
      <c r="AS58" s="126"/>
      <c r="AT58" s="126"/>
      <c r="BA58" s="113"/>
      <c r="BQ58" s="4"/>
      <c r="BR58" s="5"/>
      <c r="BS58" s="5"/>
      <c r="BT58" s="6"/>
      <c r="BV58" s="4"/>
    </row>
    <row r="59" spans="2:74" ht="15.65">
      <c r="B59" s="153">
        <v>43592</v>
      </c>
      <c r="C59" s="403" t="s">
        <v>182</v>
      </c>
      <c r="D59" s="404"/>
      <c r="E59" s="404"/>
      <c r="F59" s="404"/>
      <c r="G59" s="404"/>
      <c r="H59" s="404"/>
      <c r="I59" s="404"/>
      <c r="J59" s="404"/>
      <c r="K59" s="404"/>
      <c r="L59" s="404"/>
      <c r="M59" s="404"/>
      <c r="N59" s="404"/>
      <c r="O59" s="404"/>
      <c r="P59" s="404"/>
      <c r="Q59" s="404"/>
      <c r="R59" s="404"/>
      <c r="S59" s="404"/>
      <c r="T59" s="404"/>
      <c r="U59" s="404"/>
      <c r="V59" s="404"/>
      <c r="W59" s="404"/>
      <c r="X59" s="404"/>
      <c r="Y59" s="404"/>
      <c r="Z59" s="404"/>
      <c r="AA59" s="404"/>
      <c r="AB59" s="404"/>
      <c r="AC59" s="404"/>
      <c r="AD59" s="404"/>
      <c r="AE59" s="405"/>
      <c r="AF59" s="151"/>
      <c r="AG59" s="151"/>
      <c r="AH59" s="148"/>
      <c r="AI59" s="148"/>
      <c r="AJ59" s="148"/>
      <c r="AK59" s="148"/>
      <c r="AL59" s="148"/>
      <c r="AM59" s="148"/>
      <c r="AQ59" s="126"/>
      <c r="AR59" s="126"/>
      <c r="AS59" s="126"/>
      <c r="AT59" s="126"/>
      <c r="BA59" s="113"/>
      <c r="BQ59" s="4"/>
      <c r="BR59" s="5"/>
      <c r="BS59" s="5"/>
      <c r="BT59" s="6"/>
      <c r="BV59" s="4"/>
    </row>
    <row r="60" spans="2:74" ht="15.65">
      <c r="B60" s="153">
        <v>43593</v>
      </c>
      <c r="C60" s="403" t="s">
        <v>183</v>
      </c>
      <c r="D60" s="404"/>
      <c r="E60" s="404"/>
      <c r="F60" s="404"/>
      <c r="G60" s="404"/>
      <c r="H60" s="404"/>
      <c r="I60" s="404"/>
      <c r="J60" s="404"/>
      <c r="K60" s="404"/>
      <c r="L60" s="404"/>
      <c r="M60" s="404"/>
      <c r="N60" s="404"/>
      <c r="O60" s="404"/>
      <c r="P60" s="404"/>
      <c r="Q60" s="404"/>
      <c r="R60" s="404"/>
      <c r="S60" s="404"/>
      <c r="T60" s="404"/>
      <c r="U60" s="404"/>
      <c r="V60" s="404"/>
      <c r="W60" s="404"/>
      <c r="X60" s="404"/>
      <c r="Y60" s="404"/>
      <c r="Z60" s="404"/>
      <c r="AA60" s="404"/>
      <c r="AB60" s="404"/>
      <c r="AC60" s="404"/>
      <c r="AD60" s="404"/>
      <c r="AE60" s="405"/>
      <c r="AF60" s="151"/>
      <c r="AG60" s="151"/>
      <c r="AH60" s="148"/>
      <c r="AI60" s="148"/>
      <c r="AJ60" s="148"/>
      <c r="AK60" s="148"/>
      <c r="AL60" s="148"/>
      <c r="AM60" s="148"/>
      <c r="AQ60" s="126"/>
      <c r="AR60" s="126"/>
      <c r="AS60" s="126"/>
      <c r="AT60" s="126"/>
      <c r="BA60" s="113"/>
      <c r="BQ60" s="4"/>
      <c r="BR60" s="5"/>
      <c r="BS60" s="5"/>
      <c r="BT60" s="6"/>
      <c r="BV60" s="4"/>
    </row>
    <row r="61" spans="2:74" ht="15.65">
      <c r="B61" s="153">
        <v>43594</v>
      </c>
      <c r="C61" s="403" t="s">
        <v>184</v>
      </c>
      <c r="D61" s="404"/>
      <c r="E61" s="404"/>
      <c r="F61" s="404"/>
      <c r="G61" s="404"/>
      <c r="H61" s="404"/>
      <c r="I61" s="404"/>
      <c r="J61" s="404"/>
      <c r="K61" s="404"/>
      <c r="L61" s="404"/>
      <c r="M61" s="404"/>
      <c r="N61" s="404"/>
      <c r="O61" s="404"/>
      <c r="P61" s="404"/>
      <c r="Q61" s="404"/>
      <c r="R61" s="404"/>
      <c r="S61" s="404"/>
      <c r="T61" s="404"/>
      <c r="U61" s="404"/>
      <c r="V61" s="404"/>
      <c r="W61" s="404"/>
      <c r="X61" s="404"/>
      <c r="Y61" s="404"/>
      <c r="Z61" s="404"/>
      <c r="AA61" s="404"/>
      <c r="AB61" s="404"/>
      <c r="AC61" s="404"/>
      <c r="AD61" s="404"/>
      <c r="AE61" s="405"/>
      <c r="AF61" s="151"/>
      <c r="AG61" s="151"/>
      <c r="AH61" s="148"/>
      <c r="AI61" s="148"/>
      <c r="AJ61" s="148"/>
      <c r="AK61" s="148"/>
      <c r="AL61" s="148"/>
      <c r="AM61" s="148"/>
      <c r="AQ61" s="126"/>
      <c r="AR61" s="126"/>
      <c r="AS61" s="126"/>
      <c r="AT61" s="126"/>
      <c r="BA61" s="113"/>
      <c r="BQ61" s="4"/>
      <c r="BR61" s="5"/>
      <c r="BS61" s="5"/>
      <c r="BT61" s="6"/>
      <c r="BV61" s="4"/>
    </row>
    <row r="62" spans="2:74" ht="15.65">
      <c r="B62" s="153">
        <v>43595</v>
      </c>
      <c r="C62" s="403" t="s">
        <v>185</v>
      </c>
      <c r="D62" s="404"/>
      <c r="E62" s="404"/>
      <c r="F62" s="404"/>
      <c r="G62" s="404"/>
      <c r="H62" s="404"/>
      <c r="I62" s="404"/>
      <c r="J62" s="404"/>
      <c r="K62" s="404"/>
      <c r="L62" s="404"/>
      <c r="M62" s="404"/>
      <c r="N62" s="404"/>
      <c r="O62" s="404"/>
      <c r="P62" s="404"/>
      <c r="Q62" s="404"/>
      <c r="R62" s="404"/>
      <c r="S62" s="404"/>
      <c r="T62" s="404"/>
      <c r="U62" s="404"/>
      <c r="V62" s="404"/>
      <c r="W62" s="404"/>
      <c r="X62" s="404"/>
      <c r="Y62" s="404"/>
      <c r="Z62" s="404"/>
      <c r="AA62" s="404"/>
      <c r="AB62" s="404"/>
      <c r="AC62" s="404"/>
      <c r="AD62" s="404"/>
      <c r="AE62" s="405"/>
      <c r="AF62" s="151"/>
      <c r="AG62" s="151"/>
      <c r="AH62" s="148"/>
      <c r="AI62" s="148"/>
      <c r="AJ62" s="148"/>
      <c r="AK62" s="148"/>
      <c r="AL62" s="148"/>
      <c r="AM62" s="148"/>
      <c r="AQ62" s="126"/>
      <c r="AR62" s="126"/>
      <c r="AS62" s="126"/>
      <c r="AT62" s="126"/>
      <c r="BA62" s="113"/>
      <c r="BQ62" s="4"/>
      <c r="BR62" s="5"/>
      <c r="BS62" s="5"/>
      <c r="BT62" s="6"/>
      <c r="BV62" s="4"/>
    </row>
    <row r="63" spans="2:74" ht="15.65">
      <c r="B63" s="153">
        <v>43596</v>
      </c>
      <c r="C63" s="403" t="s">
        <v>187</v>
      </c>
      <c r="D63" s="404"/>
      <c r="E63" s="404"/>
      <c r="F63" s="404"/>
      <c r="G63" s="404"/>
      <c r="H63" s="404"/>
      <c r="I63" s="404"/>
      <c r="J63" s="404"/>
      <c r="K63" s="404"/>
      <c r="L63" s="404"/>
      <c r="M63" s="404"/>
      <c r="N63" s="404"/>
      <c r="O63" s="404"/>
      <c r="P63" s="404"/>
      <c r="Q63" s="404"/>
      <c r="R63" s="404"/>
      <c r="S63" s="404"/>
      <c r="T63" s="404"/>
      <c r="U63" s="404"/>
      <c r="V63" s="404"/>
      <c r="W63" s="404"/>
      <c r="X63" s="404"/>
      <c r="Y63" s="404"/>
      <c r="Z63" s="404"/>
      <c r="AA63" s="404"/>
      <c r="AB63" s="404"/>
      <c r="AC63" s="404"/>
      <c r="AD63" s="404"/>
      <c r="AE63" s="405"/>
      <c r="AF63" s="151"/>
      <c r="AG63" s="151"/>
      <c r="AH63" s="148"/>
      <c r="AI63" s="148"/>
      <c r="AJ63" s="148"/>
      <c r="AK63" s="148"/>
      <c r="AL63" s="148"/>
      <c r="AM63" s="148"/>
      <c r="AQ63" s="126"/>
      <c r="AR63" s="126"/>
      <c r="AS63" s="126"/>
      <c r="AT63" s="126"/>
      <c r="BA63" s="113"/>
      <c r="BQ63" s="4"/>
      <c r="BR63" s="5"/>
      <c r="BS63" s="5"/>
      <c r="BT63" s="6"/>
      <c r="BV63" s="4"/>
    </row>
    <row r="64" spans="2:74" ht="15.65">
      <c r="B64" s="153">
        <v>43597</v>
      </c>
      <c r="C64" s="403" t="s">
        <v>186</v>
      </c>
      <c r="D64" s="404"/>
      <c r="E64" s="404"/>
      <c r="F64" s="404"/>
      <c r="G64" s="404"/>
      <c r="H64" s="404"/>
      <c r="I64" s="404"/>
      <c r="J64" s="404"/>
      <c r="K64" s="404"/>
      <c r="L64" s="404"/>
      <c r="M64" s="404"/>
      <c r="N64" s="404"/>
      <c r="O64" s="404"/>
      <c r="P64" s="404"/>
      <c r="Q64" s="404"/>
      <c r="R64" s="404"/>
      <c r="S64" s="404"/>
      <c r="T64" s="404"/>
      <c r="U64" s="404"/>
      <c r="V64" s="404"/>
      <c r="W64" s="404"/>
      <c r="X64" s="404"/>
      <c r="Y64" s="404"/>
      <c r="Z64" s="404"/>
      <c r="AA64" s="404"/>
      <c r="AB64" s="404"/>
      <c r="AC64" s="404"/>
      <c r="AD64" s="404"/>
      <c r="AE64" s="405"/>
      <c r="AF64" s="151"/>
      <c r="AG64" s="151"/>
      <c r="AH64" s="148"/>
      <c r="AI64" s="148"/>
      <c r="AJ64" s="148"/>
      <c r="AK64" s="148"/>
      <c r="AL64" s="148"/>
      <c r="AM64" s="148"/>
      <c r="AQ64" s="126"/>
      <c r="AR64" s="126"/>
      <c r="AS64" s="126"/>
      <c r="AT64" s="126"/>
      <c r="BA64" s="113"/>
      <c r="BQ64" s="4"/>
      <c r="BR64" s="5"/>
      <c r="BS64" s="5"/>
      <c r="BT64" s="6"/>
      <c r="BV64" s="4"/>
    </row>
    <row r="65" spans="2:74" ht="15.65">
      <c r="B65" s="153">
        <v>43598</v>
      </c>
      <c r="C65" s="403" t="s">
        <v>188</v>
      </c>
      <c r="D65" s="404"/>
      <c r="E65" s="404"/>
      <c r="F65" s="404"/>
      <c r="G65" s="404"/>
      <c r="H65" s="404"/>
      <c r="I65" s="404"/>
      <c r="J65" s="404"/>
      <c r="K65" s="404"/>
      <c r="L65" s="404"/>
      <c r="M65" s="404"/>
      <c r="N65" s="404"/>
      <c r="O65" s="404"/>
      <c r="P65" s="404"/>
      <c r="Q65" s="404"/>
      <c r="R65" s="404"/>
      <c r="S65" s="404"/>
      <c r="T65" s="404"/>
      <c r="U65" s="404"/>
      <c r="V65" s="404"/>
      <c r="W65" s="404"/>
      <c r="X65" s="404"/>
      <c r="Y65" s="404"/>
      <c r="Z65" s="404"/>
      <c r="AA65" s="404"/>
      <c r="AB65" s="404"/>
      <c r="AC65" s="404"/>
      <c r="AD65" s="404"/>
      <c r="AE65" s="405"/>
      <c r="AF65" s="151"/>
      <c r="AG65" s="151"/>
      <c r="AH65" s="148"/>
      <c r="AI65" s="148"/>
      <c r="AJ65" s="148"/>
      <c r="AK65" s="148"/>
      <c r="AL65" s="148"/>
      <c r="AM65" s="148"/>
      <c r="AQ65" s="126"/>
      <c r="AR65" s="126"/>
      <c r="AS65" s="126"/>
      <c r="AT65" s="126"/>
      <c r="BA65" s="113"/>
      <c r="BQ65" s="4"/>
      <c r="BR65" s="5"/>
      <c r="BS65" s="5"/>
      <c r="BT65" s="6"/>
      <c r="BV65" s="4"/>
    </row>
    <row r="66" spans="2:74" ht="15.65">
      <c r="B66" s="153">
        <v>43599</v>
      </c>
      <c r="C66" s="403" t="s">
        <v>189</v>
      </c>
      <c r="D66" s="404"/>
      <c r="E66" s="404"/>
      <c r="F66" s="404"/>
      <c r="G66" s="404"/>
      <c r="H66" s="404"/>
      <c r="I66" s="404"/>
      <c r="J66" s="404"/>
      <c r="K66" s="404"/>
      <c r="L66" s="404"/>
      <c r="M66" s="404"/>
      <c r="N66" s="404"/>
      <c r="O66" s="404"/>
      <c r="P66" s="404"/>
      <c r="Q66" s="404"/>
      <c r="R66" s="404"/>
      <c r="S66" s="404"/>
      <c r="T66" s="404"/>
      <c r="U66" s="404"/>
      <c r="V66" s="404"/>
      <c r="W66" s="404"/>
      <c r="X66" s="404"/>
      <c r="Y66" s="404"/>
      <c r="Z66" s="404"/>
      <c r="AA66" s="404"/>
      <c r="AB66" s="404"/>
      <c r="AC66" s="404"/>
      <c r="AD66" s="404"/>
      <c r="AE66" s="405"/>
      <c r="AF66" s="151"/>
      <c r="AG66" s="151"/>
      <c r="AH66" s="148"/>
      <c r="AI66" s="148"/>
      <c r="AJ66" s="148"/>
      <c r="AK66" s="148"/>
      <c r="AL66" s="148"/>
      <c r="AM66" s="148"/>
      <c r="AQ66" s="126"/>
      <c r="AR66" s="126"/>
      <c r="AS66" s="126"/>
      <c r="AT66" s="126"/>
      <c r="BA66" s="113"/>
      <c r="BQ66" s="4"/>
      <c r="BR66" s="5"/>
      <c r="BS66" s="5"/>
      <c r="BT66" s="6"/>
      <c r="BV66" s="4"/>
    </row>
    <row r="67" spans="2:74" ht="15.65">
      <c r="B67" s="153">
        <v>43600</v>
      </c>
      <c r="C67" s="403" t="s">
        <v>190</v>
      </c>
      <c r="D67" s="404"/>
      <c r="E67" s="404"/>
      <c r="F67" s="404"/>
      <c r="G67" s="404"/>
      <c r="H67" s="404"/>
      <c r="I67" s="404"/>
      <c r="J67" s="404"/>
      <c r="K67" s="404"/>
      <c r="L67" s="404"/>
      <c r="M67" s="404"/>
      <c r="N67" s="404"/>
      <c r="O67" s="404"/>
      <c r="P67" s="404"/>
      <c r="Q67" s="404"/>
      <c r="R67" s="404"/>
      <c r="S67" s="404"/>
      <c r="T67" s="404"/>
      <c r="U67" s="404"/>
      <c r="V67" s="404"/>
      <c r="W67" s="404"/>
      <c r="X67" s="404"/>
      <c r="Y67" s="404"/>
      <c r="Z67" s="404"/>
      <c r="AA67" s="404"/>
      <c r="AB67" s="404"/>
      <c r="AC67" s="404"/>
      <c r="AD67" s="404"/>
      <c r="AE67" s="405"/>
      <c r="AF67" s="151"/>
      <c r="AG67" s="151"/>
      <c r="AH67" s="148"/>
      <c r="AI67" s="148"/>
      <c r="AJ67" s="148"/>
      <c r="AK67" s="148"/>
      <c r="AL67" s="148"/>
      <c r="AM67" s="148"/>
      <c r="AQ67" s="126"/>
      <c r="AR67" s="126"/>
      <c r="AS67" s="126"/>
      <c r="AT67" s="126"/>
      <c r="BA67" s="113"/>
      <c r="BQ67" s="4"/>
      <c r="BR67" s="5"/>
      <c r="BS67" s="5"/>
      <c r="BT67" s="6"/>
      <c r="BV67" s="4"/>
    </row>
    <row r="68" spans="2:74" ht="15.65">
      <c r="B68" s="153">
        <v>43601</v>
      </c>
      <c r="C68" s="403" t="s">
        <v>191</v>
      </c>
      <c r="D68" s="404"/>
      <c r="E68" s="404"/>
      <c r="F68" s="404"/>
      <c r="G68" s="404"/>
      <c r="H68" s="404"/>
      <c r="I68" s="404"/>
      <c r="J68" s="404"/>
      <c r="K68" s="404"/>
      <c r="L68" s="404"/>
      <c r="M68" s="404"/>
      <c r="N68" s="404"/>
      <c r="O68" s="404"/>
      <c r="P68" s="404"/>
      <c r="Q68" s="404"/>
      <c r="R68" s="404"/>
      <c r="S68" s="404"/>
      <c r="T68" s="404"/>
      <c r="U68" s="404"/>
      <c r="V68" s="404"/>
      <c r="W68" s="404"/>
      <c r="X68" s="404"/>
      <c r="Y68" s="404"/>
      <c r="Z68" s="404"/>
      <c r="AA68" s="404"/>
      <c r="AB68" s="404"/>
      <c r="AC68" s="404"/>
      <c r="AD68" s="404"/>
      <c r="AE68" s="405"/>
      <c r="AF68" s="151"/>
      <c r="AG68" s="151"/>
      <c r="AH68" s="148"/>
      <c r="AI68" s="148"/>
      <c r="AJ68" s="148"/>
      <c r="AK68" s="148"/>
      <c r="AL68" s="148"/>
      <c r="AM68" s="148"/>
      <c r="AQ68" s="126"/>
      <c r="AR68" s="126"/>
      <c r="AS68" s="126"/>
      <c r="AT68" s="126"/>
      <c r="BA68" s="113"/>
      <c r="BQ68" s="4"/>
      <c r="BR68" s="5"/>
      <c r="BS68" s="5"/>
      <c r="BT68" s="6"/>
      <c r="BV68" s="4"/>
    </row>
    <row r="69" spans="2:74" ht="15.65">
      <c r="B69" s="153">
        <v>43602</v>
      </c>
      <c r="C69" s="403" t="s">
        <v>192</v>
      </c>
      <c r="D69" s="404"/>
      <c r="E69" s="404"/>
      <c r="F69" s="404"/>
      <c r="G69" s="404"/>
      <c r="H69" s="404"/>
      <c r="I69" s="404"/>
      <c r="J69" s="404"/>
      <c r="K69" s="404"/>
      <c r="L69" s="404"/>
      <c r="M69" s="404"/>
      <c r="N69" s="404"/>
      <c r="O69" s="404"/>
      <c r="P69" s="404"/>
      <c r="Q69" s="404"/>
      <c r="R69" s="404"/>
      <c r="S69" s="404"/>
      <c r="T69" s="404"/>
      <c r="U69" s="404"/>
      <c r="V69" s="404"/>
      <c r="W69" s="404"/>
      <c r="X69" s="404"/>
      <c r="Y69" s="404"/>
      <c r="Z69" s="404"/>
      <c r="AA69" s="404"/>
      <c r="AB69" s="404"/>
      <c r="AC69" s="404"/>
      <c r="AD69" s="404"/>
      <c r="AE69" s="405"/>
      <c r="AF69" s="151"/>
      <c r="AG69" s="151"/>
      <c r="AH69" s="148"/>
      <c r="AI69" s="148"/>
      <c r="AJ69" s="148"/>
      <c r="AK69" s="148"/>
      <c r="AL69" s="148"/>
      <c r="AM69" s="148"/>
      <c r="AQ69" s="126"/>
      <c r="AR69" s="126"/>
      <c r="AS69" s="126"/>
      <c r="AT69" s="126"/>
      <c r="BA69" s="113"/>
      <c r="BQ69" s="4"/>
      <c r="BR69" s="5"/>
      <c r="BS69" s="5"/>
      <c r="BT69" s="6"/>
      <c r="BV69" s="4"/>
    </row>
    <row r="70" spans="2:74" ht="15.65">
      <c r="B70" s="153">
        <v>43603</v>
      </c>
      <c r="C70" s="403" t="s">
        <v>180</v>
      </c>
      <c r="D70" s="404"/>
      <c r="E70" s="404"/>
      <c r="F70" s="404"/>
      <c r="G70" s="404"/>
      <c r="H70" s="404"/>
      <c r="I70" s="404"/>
      <c r="J70" s="404"/>
      <c r="K70" s="404"/>
      <c r="L70" s="404"/>
      <c r="M70" s="404"/>
      <c r="N70" s="404"/>
      <c r="O70" s="404"/>
      <c r="P70" s="404"/>
      <c r="Q70" s="404"/>
      <c r="R70" s="404"/>
      <c r="S70" s="404"/>
      <c r="T70" s="404"/>
      <c r="U70" s="404"/>
      <c r="V70" s="404"/>
      <c r="W70" s="404"/>
      <c r="X70" s="404"/>
      <c r="Y70" s="404"/>
      <c r="Z70" s="404"/>
      <c r="AA70" s="404"/>
      <c r="AB70" s="404"/>
      <c r="AC70" s="404"/>
      <c r="AD70" s="404"/>
      <c r="AE70" s="405"/>
      <c r="AF70" s="151"/>
      <c r="AG70" s="151"/>
      <c r="AH70" s="148"/>
      <c r="AI70" s="148"/>
      <c r="AJ70" s="148"/>
      <c r="AK70" s="148"/>
      <c r="AL70" s="148"/>
      <c r="AM70" s="148"/>
      <c r="AQ70" s="126"/>
      <c r="AR70" s="126"/>
      <c r="AS70" s="126"/>
      <c r="AT70" s="126"/>
      <c r="BA70" s="113"/>
      <c r="BQ70" s="4"/>
      <c r="BR70" s="5"/>
      <c r="BS70" s="5"/>
      <c r="BT70" s="6"/>
      <c r="BV70" s="4"/>
    </row>
    <row r="71" spans="2:74" ht="15.65">
      <c r="B71" s="153">
        <v>43604</v>
      </c>
      <c r="C71" s="403" t="s">
        <v>193</v>
      </c>
      <c r="D71" s="404"/>
      <c r="E71" s="404"/>
      <c r="F71" s="404"/>
      <c r="G71" s="404"/>
      <c r="H71" s="404"/>
      <c r="I71" s="404"/>
      <c r="J71" s="404"/>
      <c r="K71" s="404"/>
      <c r="L71" s="404"/>
      <c r="M71" s="404"/>
      <c r="N71" s="404"/>
      <c r="O71" s="404"/>
      <c r="P71" s="404"/>
      <c r="Q71" s="404"/>
      <c r="R71" s="404"/>
      <c r="S71" s="404"/>
      <c r="T71" s="404"/>
      <c r="U71" s="404"/>
      <c r="V71" s="404"/>
      <c r="W71" s="404"/>
      <c r="X71" s="404"/>
      <c r="Y71" s="404"/>
      <c r="Z71" s="404"/>
      <c r="AA71" s="404"/>
      <c r="AB71" s="404"/>
      <c r="AC71" s="404"/>
      <c r="AD71" s="404"/>
      <c r="AE71" s="405"/>
      <c r="AF71" s="151"/>
      <c r="AG71" s="151"/>
      <c r="AH71" s="148"/>
      <c r="AI71" s="148"/>
      <c r="AJ71" s="148"/>
      <c r="AK71" s="148"/>
      <c r="AL71" s="148"/>
      <c r="AM71" s="148"/>
      <c r="AQ71" s="126"/>
      <c r="AR71" s="126"/>
      <c r="AS71" s="126"/>
      <c r="AT71" s="126"/>
      <c r="BA71" s="113"/>
      <c r="BQ71" s="4"/>
      <c r="BR71" s="5"/>
      <c r="BS71" s="5"/>
      <c r="BT71" s="6"/>
      <c r="BV71" s="4"/>
    </row>
    <row r="72" spans="2:74" ht="15.65">
      <c r="B72" s="153">
        <v>43605</v>
      </c>
      <c r="C72" s="403" t="s">
        <v>180</v>
      </c>
      <c r="D72" s="404"/>
      <c r="E72" s="404"/>
      <c r="F72" s="404"/>
      <c r="G72" s="404"/>
      <c r="H72" s="404"/>
      <c r="I72" s="404"/>
      <c r="J72" s="404"/>
      <c r="K72" s="404"/>
      <c r="L72" s="404"/>
      <c r="M72" s="404"/>
      <c r="N72" s="404"/>
      <c r="O72" s="404"/>
      <c r="P72" s="404"/>
      <c r="Q72" s="404"/>
      <c r="R72" s="404"/>
      <c r="S72" s="404"/>
      <c r="T72" s="404"/>
      <c r="U72" s="404"/>
      <c r="V72" s="404"/>
      <c r="W72" s="404"/>
      <c r="X72" s="404"/>
      <c r="Y72" s="404"/>
      <c r="Z72" s="404"/>
      <c r="AA72" s="404"/>
      <c r="AB72" s="404"/>
      <c r="AC72" s="404"/>
      <c r="AD72" s="404"/>
      <c r="AE72" s="405"/>
      <c r="AF72" s="151"/>
      <c r="AG72" s="151"/>
      <c r="AH72" s="148"/>
      <c r="AI72" s="148"/>
      <c r="AJ72" s="148"/>
      <c r="AK72" s="148"/>
      <c r="AL72" s="148"/>
      <c r="AM72" s="148"/>
      <c r="AQ72" s="126"/>
      <c r="AR72" s="126"/>
      <c r="AS72" s="126"/>
      <c r="AT72" s="126"/>
      <c r="BA72" s="113"/>
      <c r="BQ72" s="4"/>
      <c r="BR72" s="5"/>
      <c r="BS72" s="5"/>
      <c r="BT72" s="6"/>
      <c r="BV72" s="4"/>
    </row>
    <row r="73" spans="2:74" ht="15.65">
      <c r="B73" s="153">
        <v>43606</v>
      </c>
      <c r="C73" s="403" t="s">
        <v>194</v>
      </c>
      <c r="D73" s="404"/>
      <c r="E73" s="404"/>
      <c r="F73" s="404"/>
      <c r="G73" s="404"/>
      <c r="H73" s="404"/>
      <c r="I73" s="404"/>
      <c r="J73" s="404"/>
      <c r="K73" s="404"/>
      <c r="L73" s="404"/>
      <c r="M73" s="404"/>
      <c r="N73" s="404"/>
      <c r="O73" s="404"/>
      <c r="P73" s="404"/>
      <c r="Q73" s="404"/>
      <c r="R73" s="404"/>
      <c r="S73" s="404"/>
      <c r="T73" s="404"/>
      <c r="U73" s="404"/>
      <c r="V73" s="404"/>
      <c r="W73" s="404"/>
      <c r="X73" s="404"/>
      <c r="Y73" s="404"/>
      <c r="Z73" s="404"/>
      <c r="AA73" s="404"/>
      <c r="AB73" s="404"/>
      <c r="AC73" s="404"/>
      <c r="AD73" s="404"/>
      <c r="AE73" s="405"/>
      <c r="AF73" s="151"/>
      <c r="AG73" s="151"/>
      <c r="AH73" s="148"/>
      <c r="AI73" s="148"/>
      <c r="AJ73" s="148"/>
      <c r="AK73" s="148"/>
      <c r="AL73" s="148"/>
      <c r="AM73" s="148"/>
      <c r="AQ73" s="126"/>
      <c r="AR73" s="126"/>
      <c r="AS73" s="126"/>
      <c r="AT73" s="126"/>
      <c r="BA73" s="113"/>
      <c r="BQ73" s="4"/>
      <c r="BR73" s="5"/>
      <c r="BS73" s="5"/>
      <c r="BT73" s="6"/>
      <c r="BV73" s="4"/>
    </row>
    <row r="74" spans="2:74" ht="15.65">
      <c r="B74" s="153">
        <v>43607</v>
      </c>
      <c r="C74" s="403" t="s">
        <v>195</v>
      </c>
      <c r="D74" s="404"/>
      <c r="E74" s="404"/>
      <c r="F74" s="404"/>
      <c r="G74" s="404"/>
      <c r="H74" s="404"/>
      <c r="I74" s="404"/>
      <c r="J74" s="404"/>
      <c r="K74" s="404"/>
      <c r="L74" s="404"/>
      <c r="M74" s="404"/>
      <c r="N74" s="404"/>
      <c r="O74" s="404"/>
      <c r="P74" s="404"/>
      <c r="Q74" s="404"/>
      <c r="R74" s="404"/>
      <c r="S74" s="404"/>
      <c r="T74" s="404"/>
      <c r="U74" s="404"/>
      <c r="V74" s="404"/>
      <c r="W74" s="404"/>
      <c r="X74" s="404"/>
      <c r="Y74" s="404"/>
      <c r="Z74" s="404"/>
      <c r="AA74" s="404"/>
      <c r="AB74" s="404"/>
      <c r="AC74" s="404"/>
      <c r="AD74" s="404"/>
      <c r="AE74" s="405"/>
      <c r="AF74" s="151"/>
      <c r="AG74" s="151"/>
      <c r="AH74" s="148"/>
      <c r="AI74" s="148"/>
      <c r="AJ74" s="148"/>
      <c r="AK74" s="148"/>
      <c r="AL74" s="148"/>
      <c r="AM74" s="148"/>
      <c r="AQ74" s="126"/>
      <c r="AR74" s="126"/>
      <c r="AS74" s="126"/>
      <c r="AT74" s="126"/>
      <c r="BA74" s="113"/>
      <c r="BQ74" s="4"/>
      <c r="BR74" s="5"/>
      <c r="BS74" s="5"/>
      <c r="BT74" s="6"/>
      <c r="BV74" s="4"/>
    </row>
    <row r="75" spans="2:74" ht="15.65">
      <c r="B75" s="153">
        <v>43608</v>
      </c>
      <c r="C75" s="403" t="s">
        <v>196</v>
      </c>
      <c r="D75" s="404"/>
      <c r="E75" s="404"/>
      <c r="F75" s="404"/>
      <c r="G75" s="404"/>
      <c r="H75" s="404"/>
      <c r="I75" s="404"/>
      <c r="J75" s="404"/>
      <c r="K75" s="404"/>
      <c r="L75" s="404"/>
      <c r="M75" s="404"/>
      <c r="N75" s="404"/>
      <c r="O75" s="404"/>
      <c r="P75" s="404"/>
      <c r="Q75" s="404"/>
      <c r="R75" s="404"/>
      <c r="S75" s="404"/>
      <c r="T75" s="404"/>
      <c r="U75" s="404"/>
      <c r="V75" s="404"/>
      <c r="W75" s="404"/>
      <c r="X75" s="404"/>
      <c r="Y75" s="404"/>
      <c r="Z75" s="404"/>
      <c r="AA75" s="404"/>
      <c r="AB75" s="404"/>
      <c r="AC75" s="404"/>
      <c r="AD75" s="404"/>
      <c r="AE75" s="405"/>
      <c r="AF75" s="151"/>
      <c r="AG75" s="151"/>
      <c r="AH75" s="148"/>
      <c r="AI75" s="148"/>
      <c r="AJ75" s="148"/>
      <c r="AK75" s="148"/>
      <c r="AL75" s="148"/>
      <c r="AM75" s="148"/>
      <c r="AQ75" s="126"/>
      <c r="AR75" s="126"/>
      <c r="AS75" s="126"/>
      <c r="AT75" s="126"/>
      <c r="BA75" s="113"/>
      <c r="BQ75" s="4"/>
      <c r="BR75" s="5"/>
      <c r="BS75" s="5"/>
      <c r="BT75" s="6"/>
      <c r="BV75" s="4"/>
    </row>
    <row r="76" spans="2:74" ht="15.8" customHeight="1">
      <c r="B76" s="153">
        <v>43609</v>
      </c>
      <c r="C76" s="403" t="s">
        <v>197</v>
      </c>
      <c r="D76" s="404"/>
      <c r="E76" s="404"/>
      <c r="F76" s="404"/>
      <c r="G76" s="404"/>
      <c r="H76" s="404"/>
      <c r="I76" s="404"/>
      <c r="J76" s="404"/>
      <c r="K76" s="404"/>
      <c r="L76" s="404"/>
      <c r="M76" s="404"/>
      <c r="N76" s="404"/>
      <c r="O76" s="404"/>
      <c r="P76" s="404"/>
      <c r="Q76" s="404"/>
      <c r="R76" s="404"/>
      <c r="S76" s="404"/>
      <c r="T76" s="404"/>
      <c r="U76" s="404"/>
      <c r="V76" s="404"/>
      <c r="W76" s="404"/>
      <c r="X76" s="404"/>
      <c r="Y76" s="404"/>
      <c r="Z76" s="404"/>
      <c r="AA76" s="404"/>
      <c r="AB76" s="404"/>
      <c r="AC76" s="404"/>
      <c r="AD76" s="404"/>
      <c r="AE76" s="405"/>
      <c r="AF76" s="151"/>
      <c r="AG76" s="151"/>
      <c r="AH76" s="148"/>
      <c r="AI76" s="148"/>
      <c r="AJ76" s="148"/>
      <c r="AK76" s="148"/>
      <c r="AL76" s="148"/>
      <c r="AM76" s="148"/>
      <c r="AQ76" s="126"/>
      <c r="AR76" s="126"/>
      <c r="AS76" s="126"/>
      <c r="AT76" s="126"/>
      <c r="BA76" s="113"/>
      <c r="BQ76" s="4"/>
      <c r="BR76" s="5"/>
      <c r="BS76" s="5"/>
      <c r="BT76" s="6"/>
      <c r="BV76" s="4"/>
    </row>
    <row r="77" spans="2:74" ht="15.8" customHeight="1">
      <c r="B77" s="153">
        <v>43610</v>
      </c>
      <c r="C77" s="403" t="s">
        <v>198</v>
      </c>
      <c r="D77" s="404"/>
      <c r="E77" s="404"/>
      <c r="F77" s="404"/>
      <c r="G77" s="404"/>
      <c r="H77" s="404"/>
      <c r="I77" s="404"/>
      <c r="J77" s="404"/>
      <c r="K77" s="404"/>
      <c r="L77" s="404"/>
      <c r="M77" s="404"/>
      <c r="N77" s="404"/>
      <c r="O77" s="404"/>
      <c r="P77" s="404"/>
      <c r="Q77" s="404"/>
      <c r="R77" s="404"/>
      <c r="S77" s="404"/>
      <c r="T77" s="404"/>
      <c r="U77" s="404"/>
      <c r="V77" s="404"/>
      <c r="W77" s="404"/>
      <c r="X77" s="404"/>
      <c r="Y77" s="404"/>
      <c r="Z77" s="404"/>
      <c r="AA77" s="404"/>
      <c r="AB77" s="404"/>
      <c r="AC77" s="404"/>
      <c r="AD77" s="404"/>
      <c r="AE77" s="405"/>
      <c r="AF77" s="151"/>
      <c r="AG77" s="151"/>
      <c r="AH77" s="148"/>
      <c r="AI77" s="148"/>
      <c r="AJ77" s="148"/>
      <c r="AK77" s="148"/>
      <c r="AL77" s="148"/>
      <c r="AM77" s="148"/>
      <c r="AQ77" s="126"/>
      <c r="AR77" s="126"/>
      <c r="AS77" s="126"/>
      <c r="AT77" s="126"/>
      <c r="BA77" s="113"/>
      <c r="BQ77" s="4"/>
      <c r="BR77" s="5"/>
      <c r="BS77" s="5"/>
      <c r="BT77" s="6"/>
      <c r="BV77" s="4"/>
    </row>
    <row r="78" spans="2:74" ht="15.65">
      <c r="B78" s="153">
        <v>43611</v>
      </c>
      <c r="C78" s="403" t="s">
        <v>199</v>
      </c>
      <c r="D78" s="404"/>
      <c r="E78" s="404"/>
      <c r="F78" s="404"/>
      <c r="G78" s="404"/>
      <c r="H78" s="404"/>
      <c r="I78" s="404"/>
      <c r="J78" s="404"/>
      <c r="K78" s="404"/>
      <c r="L78" s="404"/>
      <c r="M78" s="404"/>
      <c r="N78" s="404"/>
      <c r="O78" s="404"/>
      <c r="P78" s="404"/>
      <c r="Q78" s="404"/>
      <c r="R78" s="404"/>
      <c r="S78" s="404"/>
      <c r="T78" s="404"/>
      <c r="U78" s="404"/>
      <c r="V78" s="404"/>
      <c r="W78" s="404"/>
      <c r="X78" s="404"/>
      <c r="Y78" s="404"/>
      <c r="Z78" s="404"/>
      <c r="AA78" s="404"/>
      <c r="AB78" s="404"/>
      <c r="AC78" s="404"/>
      <c r="AD78" s="404"/>
      <c r="AE78" s="405"/>
      <c r="AF78" s="151"/>
      <c r="AG78" s="151"/>
      <c r="AH78" s="148"/>
      <c r="AI78" s="148"/>
      <c r="AJ78" s="148"/>
      <c r="AK78" s="148"/>
      <c r="AL78" s="148"/>
      <c r="AM78" s="148"/>
      <c r="AQ78" s="126"/>
      <c r="AR78" s="126"/>
      <c r="AS78" s="126"/>
      <c r="AT78" s="126"/>
      <c r="BA78" s="113"/>
      <c r="BQ78" s="4"/>
      <c r="BR78" s="5"/>
      <c r="BS78" s="5"/>
      <c r="BT78" s="6"/>
      <c r="BV78" s="4"/>
    </row>
    <row r="79" spans="2:74" ht="15.65">
      <c r="B79" s="153">
        <v>43612</v>
      </c>
      <c r="C79" s="403" t="s">
        <v>200</v>
      </c>
      <c r="D79" s="404"/>
      <c r="E79" s="404"/>
      <c r="F79" s="404"/>
      <c r="G79" s="404"/>
      <c r="H79" s="404"/>
      <c r="I79" s="404"/>
      <c r="J79" s="404"/>
      <c r="K79" s="404"/>
      <c r="L79" s="404"/>
      <c r="M79" s="404"/>
      <c r="N79" s="404"/>
      <c r="O79" s="404"/>
      <c r="P79" s="404"/>
      <c r="Q79" s="404"/>
      <c r="R79" s="404"/>
      <c r="S79" s="404"/>
      <c r="T79" s="404"/>
      <c r="U79" s="404"/>
      <c r="V79" s="404"/>
      <c r="W79" s="404"/>
      <c r="X79" s="404"/>
      <c r="Y79" s="404"/>
      <c r="Z79" s="404"/>
      <c r="AA79" s="404"/>
      <c r="AB79" s="404"/>
      <c r="AC79" s="404"/>
      <c r="AD79" s="404"/>
      <c r="AE79" s="405"/>
      <c r="AF79" s="151"/>
      <c r="AG79" s="151"/>
      <c r="AH79" s="148"/>
      <c r="AI79" s="148"/>
      <c r="AJ79" s="148"/>
      <c r="AK79" s="148"/>
      <c r="AL79" s="148"/>
      <c r="AM79" s="148"/>
      <c r="AQ79" s="126"/>
      <c r="AR79" s="126"/>
      <c r="AS79" s="126"/>
      <c r="AT79" s="126"/>
      <c r="BA79" s="113"/>
      <c r="BQ79" s="4"/>
      <c r="BR79" s="5"/>
      <c r="BS79" s="5"/>
      <c r="BT79" s="6"/>
      <c r="BV79" s="4"/>
    </row>
    <row r="80" spans="2:74" ht="15.65">
      <c r="B80" s="153">
        <v>43613</v>
      </c>
      <c r="C80" s="403" t="s">
        <v>201</v>
      </c>
      <c r="D80" s="404"/>
      <c r="E80" s="404"/>
      <c r="F80" s="404"/>
      <c r="G80" s="404"/>
      <c r="H80" s="404"/>
      <c r="I80" s="404"/>
      <c r="J80" s="404"/>
      <c r="K80" s="404"/>
      <c r="L80" s="404"/>
      <c r="M80" s="404"/>
      <c r="N80" s="404"/>
      <c r="O80" s="404"/>
      <c r="P80" s="404"/>
      <c r="Q80" s="404"/>
      <c r="R80" s="404"/>
      <c r="S80" s="404"/>
      <c r="T80" s="404"/>
      <c r="U80" s="404"/>
      <c r="V80" s="404"/>
      <c r="W80" s="404"/>
      <c r="X80" s="404"/>
      <c r="Y80" s="404"/>
      <c r="Z80" s="404"/>
      <c r="AA80" s="404"/>
      <c r="AB80" s="404"/>
      <c r="AC80" s="404"/>
      <c r="AD80" s="404"/>
      <c r="AE80" s="405"/>
      <c r="AF80" s="151"/>
      <c r="AG80" s="151"/>
      <c r="AH80" s="148"/>
      <c r="AI80" s="148"/>
      <c r="AJ80" s="148"/>
      <c r="AK80" s="148"/>
      <c r="AL80" s="148"/>
      <c r="AM80" s="148"/>
      <c r="AQ80" s="126"/>
      <c r="AR80" s="126"/>
      <c r="AS80" s="126"/>
      <c r="AT80" s="126"/>
      <c r="BA80" s="113"/>
      <c r="BQ80" s="4"/>
      <c r="BR80" s="5"/>
      <c r="BS80" s="5"/>
      <c r="BT80" s="6"/>
      <c r="BV80" s="4"/>
    </row>
    <row r="81" spans="2:74" ht="15.65">
      <c r="B81" s="153">
        <v>43614</v>
      </c>
      <c r="C81" s="403" t="s">
        <v>202</v>
      </c>
      <c r="D81" s="404"/>
      <c r="E81" s="404"/>
      <c r="F81" s="404"/>
      <c r="G81" s="404"/>
      <c r="H81" s="404"/>
      <c r="I81" s="404"/>
      <c r="J81" s="404"/>
      <c r="K81" s="404"/>
      <c r="L81" s="404"/>
      <c r="M81" s="404"/>
      <c r="N81" s="404"/>
      <c r="O81" s="404"/>
      <c r="P81" s="404"/>
      <c r="Q81" s="404"/>
      <c r="R81" s="404"/>
      <c r="S81" s="404"/>
      <c r="T81" s="404"/>
      <c r="U81" s="404"/>
      <c r="V81" s="404"/>
      <c r="W81" s="404"/>
      <c r="X81" s="404"/>
      <c r="Y81" s="404"/>
      <c r="Z81" s="404"/>
      <c r="AA81" s="404"/>
      <c r="AB81" s="404"/>
      <c r="AC81" s="404"/>
      <c r="AD81" s="404"/>
      <c r="AE81" s="405"/>
      <c r="AF81" s="151"/>
      <c r="AG81" s="151"/>
      <c r="AH81" s="148"/>
      <c r="AI81" s="148"/>
      <c r="AJ81" s="148"/>
      <c r="AK81" s="148"/>
      <c r="AL81" s="148"/>
      <c r="AM81" s="148"/>
      <c r="AQ81" s="126"/>
      <c r="AR81" s="126"/>
      <c r="AS81" s="126"/>
      <c r="AT81" s="126"/>
      <c r="BA81" s="113"/>
      <c r="BQ81" s="4"/>
      <c r="BR81" s="5"/>
      <c r="BS81" s="5"/>
      <c r="BT81" s="6"/>
      <c r="BV81" s="4"/>
    </row>
    <row r="82" spans="2:74" ht="15.65">
      <c r="B82" s="153">
        <v>43615</v>
      </c>
      <c r="C82" s="403" t="s">
        <v>203</v>
      </c>
      <c r="D82" s="404"/>
      <c r="E82" s="404"/>
      <c r="F82" s="404"/>
      <c r="G82" s="404"/>
      <c r="H82" s="404"/>
      <c r="I82" s="404"/>
      <c r="J82" s="404"/>
      <c r="K82" s="404"/>
      <c r="L82" s="404"/>
      <c r="M82" s="404"/>
      <c r="N82" s="404"/>
      <c r="O82" s="404"/>
      <c r="P82" s="404"/>
      <c r="Q82" s="404"/>
      <c r="R82" s="404"/>
      <c r="S82" s="404"/>
      <c r="T82" s="404"/>
      <c r="U82" s="404"/>
      <c r="V82" s="404"/>
      <c r="W82" s="404"/>
      <c r="X82" s="404"/>
      <c r="Y82" s="404"/>
      <c r="Z82" s="404"/>
      <c r="AA82" s="404"/>
      <c r="AB82" s="404"/>
      <c r="AC82" s="404"/>
      <c r="AD82" s="404"/>
      <c r="AE82" s="405"/>
      <c r="AF82" s="151"/>
      <c r="AG82" s="151"/>
      <c r="AH82" s="148"/>
      <c r="AI82" s="148"/>
      <c r="AJ82" s="148"/>
      <c r="AK82" s="148"/>
      <c r="AL82" s="148"/>
      <c r="AM82" s="148"/>
      <c r="AQ82" s="126"/>
      <c r="AR82" s="126"/>
      <c r="AS82" s="126"/>
      <c r="AT82" s="126"/>
      <c r="BA82" s="113"/>
      <c r="BQ82" s="4"/>
      <c r="BR82" s="5"/>
      <c r="BS82" s="5"/>
      <c r="BT82" s="6"/>
      <c r="BV82" s="4"/>
    </row>
    <row r="83" spans="2:74" ht="15.65">
      <c r="B83" s="153">
        <v>43616</v>
      </c>
      <c r="C83" s="403" t="s">
        <v>204</v>
      </c>
      <c r="D83" s="404"/>
      <c r="E83" s="404"/>
      <c r="F83" s="404"/>
      <c r="G83" s="404"/>
      <c r="H83" s="404"/>
      <c r="I83" s="404"/>
      <c r="J83" s="404"/>
      <c r="K83" s="404"/>
      <c r="L83" s="404"/>
      <c r="M83" s="404"/>
      <c r="N83" s="404"/>
      <c r="O83" s="404"/>
      <c r="P83" s="404"/>
      <c r="Q83" s="404"/>
      <c r="R83" s="404"/>
      <c r="S83" s="404"/>
      <c r="T83" s="404"/>
      <c r="U83" s="404"/>
      <c r="V83" s="404"/>
      <c r="W83" s="404"/>
      <c r="X83" s="404"/>
      <c r="Y83" s="404"/>
      <c r="Z83" s="404"/>
      <c r="AA83" s="404"/>
      <c r="AB83" s="404"/>
      <c r="AC83" s="404"/>
      <c r="AD83" s="404"/>
      <c r="AE83" s="405"/>
      <c r="AF83" s="151"/>
      <c r="AG83" s="151"/>
      <c r="AH83" s="148"/>
      <c r="AI83" s="148"/>
      <c r="AJ83" s="148"/>
      <c r="AK83" s="148"/>
      <c r="AL83" s="148"/>
      <c r="AM83" s="148"/>
      <c r="AQ83" s="126"/>
      <c r="AR83" s="126"/>
      <c r="AS83" s="126"/>
      <c r="AT83" s="126"/>
      <c r="BA83" s="113"/>
      <c r="BQ83" s="4"/>
      <c r="BR83" s="5"/>
      <c r="BS83" s="5"/>
      <c r="BT83" s="6"/>
      <c r="BV83" s="4"/>
    </row>
    <row r="84" spans="2:74">
      <c r="AS84" s="4"/>
      <c r="BA84" s="4"/>
      <c r="BQ84" s="4"/>
      <c r="BT84" s="4"/>
      <c r="BV84" s="4"/>
    </row>
    <row r="90" spans="2:74">
      <c r="Q90">
        <f>Q92*60</f>
        <v>186</v>
      </c>
    </row>
    <row r="92" spans="2:74">
      <c r="Q92" s="275">
        <f>3+(6/60)</f>
        <v>3.1</v>
      </c>
      <c r="R92" s="276">
        <f>24-Q92</f>
        <v>20.9</v>
      </c>
    </row>
    <row r="93" spans="2:74">
      <c r="R93" s="112">
        <f>R92-20</f>
        <v>0.89999999999999858</v>
      </c>
    </row>
    <row r="94" spans="2:74">
      <c r="M94">
        <f>44.3*2.12</f>
        <v>93.915999999999997</v>
      </c>
      <c r="R94">
        <f>R93*60</f>
        <v>53.999999999999915</v>
      </c>
    </row>
    <row r="95" spans="2:74">
      <c r="P95">
        <f>45.4*0.95</f>
        <v>43.129999999999995</v>
      </c>
    </row>
    <row r="97" spans="13:15">
      <c r="N97">
        <f>M94+P95</f>
        <v>137.04599999999999</v>
      </c>
    </row>
    <row r="99" spans="13:15">
      <c r="M99">
        <f>N97/O99</f>
        <v>44.640390879478822</v>
      </c>
      <c r="O99">
        <f>0.95+2.12</f>
        <v>3.0700000000000003</v>
      </c>
    </row>
  </sheetData>
  <mergeCells count="110">
    <mergeCell ref="BR3:BR5"/>
    <mergeCell ref="AB3:AB5"/>
    <mergeCell ref="AC3:AC5"/>
    <mergeCell ref="R3:R5"/>
    <mergeCell ref="W3:W5"/>
    <mergeCell ref="V3:V5"/>
    <mergeCell ref="X3:X5"/>
    <mergeCell ref="Y3:Y5"/>
    <mergeCell ref="BN3:BN5"/>
    <mergeCell ref="BJ4:BJ5"/>
    <mergeCell ref="BK4:BK5"/>
    <mergeCell ref="BM4:BM5"/>
    <mergeCell ref="AV3:AV5"/>
    <mergeCell ref="AJ3:AJ5"/>
    <mergeCell ref="AK3:AK5"/>
    <mergeCell ref="AL3:AL5"/>
    <mergeCell ref="Z3:Z5"/>
    <mergeCell ref="AA3:AA5"/>
    <mergeCell ref="AW3:AW5"/>
    <mergeCell ref="AZ3:AZ5"/>
    <mergeCell ref="BB3:BB5"/>
    <mergeCell ref="BC3:BC5"/>
    <mergeCell ref="BI4:BI5"/>
    <mergeCell ref="BO3:BO5"/>
    <mergeCell ref="B1:Y1"/>
    <mergeCell ref="B2:AG2"/>
    <mergeCell ref="B3:B5"/>
    <mergeCell ref="C3:C5"/>
    <mergeCell ref="D3:D5"/>
    <mergeCell ref="E3:E5"/>
    <mergeCell ref="F3:G4"/>
    <mergeCell ref="H3:K3"/>
    <mergeCell ref="AY3:AY5"/>
    <mergeCell ref="A27:A33"/>
    <mergeCell ref="AU3:AU5"/>
    <mergeCell ref="AN3:AN5"/>
    <mergeCell ref="T3:T5"/>
    <mergeCell ref="U3:U5"/>
    <mergeCell ref="AD3:AD5"/>
    <mergeCell ref="A6:A12"/>
    <mergeCell ref="A13:A19"/>
    <mergeCell ref="A20:A26"/>
    <mergeCell ref="L3:O3"/>
    <mergeCell ref="P3:Q4"/>
    <mergeCell ref="AM3:AM5"/>
    <mergeCell ref="AP3:AP5"/>
    <mergeCell ref="AQ3:AQ5"/>
    <mergeCell ref="AR3:AR5"/>
    <mergeCell ref="AT3:AT5"/>
    <mergeCell ref="AO3:AO5"/>
    <mergeCell ref="S3:S5"/>
    <mergeCell ref="A34:A40"/>
    <mergeCell ref="F44:G44"/>
    <mergeCell ref="H44:I44"/>
    <mergeCell ref="J44:K44"/>
    <mergeCell ref="BU3:BU5"/>
    <mergeCell ref="H4:I4"/>
    <mergeCell ref="J4:K4"/>
    <mergeCell ref="L4:M4"/>
    <mergeCell ref="N4:O4"/>
    <mergeCell ref="BH4:BH5"/>
    <mergeCell ref="AE3:AE5"/>
    <mergeCell ref="AF3:AF5"/>
    <mergeCell ref="AH3:AH5"/>
    <mergeCell ref="AI3:AI5"/>
    <mergeCell ref="BS3:BS5"/>
    <mergeCell ref="BD3:BD5"/>
    <mergeCell ref="BE3:BE5"/>
    <mergeCell ref="BF3:BF5"/>
    <mergeCell ref="BG3:BG5"/>
    <mergeCell ref="BK3:BL3"/>
    <mergeCell ref="BL4:BL5"/>
    <mergeCell ref="AG3:AG5"/>
    <mergeCell ref="AX3:AX5"/>
    <mergeCell ref="BP3:BP5"/>
    <mergeCell ref="C59:AE59"/>
    <mergeCell ref="C60:AE60"/>
    <mergeCell ref="C61:AE61"/>
    <mergeCell ref="N44:O44"/>
    <mergeCell ref="P44:Q44"/>
    <mergeCell ref="C52:AE52"/>
    <mergeCell ref="C53:AE53"/>
    <mergeCell ref="C54:AE54"/>
    <mergeCell ref="C55:AE55"/>
    <mergeCell ref="C56:AE56"/>
    <mergeCell ref="C57:AE57"/>
    <mergeCell ref="C58:AE58"/>
    <mergeCell ref="L44:M44"/>
    <mergeCell ref="C72:AE72"/>
    <mergeCell ref="C73:AE73"/>
    <mergeCell ref="C62:AE62"/>
    <mergeCell ref="C63:AE63"/>
    <mergeCell ref="C64:AE64"/>
    <mergeCell ref="C65:AE65"/>
    <mergeCell ref="C66:AE66"/>
    <mergeCell ref="C67:AE67"/>
    <mergeCell ref="C68:AE68"/>
    <mergeCell ref="C69:AE69"/>
    <mergeCell ref="C70:AE70"/>
    <mergeCell ref="C71:AE71"/>
    <mergeCell ref="C80:AE80"/>
    <mergeCell ref="C81:AE81"/>
    <mergeCell ref="C83:AE83"/>
    <mergeCell ref="C74:AE74"/>
    <mergeCell ref="C75:AE75"/>
    <mergeCell ref="C76:AE76"/>
    <mergeCell ref="C77:AE77"/>
    <mergeCell ref="C78:AE78"/>
    <mergeCell ref="C79:AE79"/>
    <mergeCell ref="C82:AE82"/>
  </mergeCells>
  <phoneticPr fontId="0" type="noConversion"/>
  <conditionalFormatting sqref="R13:T15">
    <cfRule type="cellIs" dxfId="7" priority="1" stopIfTrue="1" operator="greaterThan">
      <formula>3768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U133"/>
  <sheetViews>
    <sheetView tabSelected="1" workbookViewId="0">
      <pane xSplit="2" ySplit="5" topLeftCell="C181" activePane="bottomRight" state="frozen"/>
      <selection pane="topRight" activeCell="C1" sqref="C1"/>
      <selection pane="bottomLeft" activeCell="A6" sqref="A6"/>
      <selection pane="bottomRight" activeCell="A133" sqref="A133:XFD133"/>
    </sheetView>
  </sheetViews>
  <sheetFormatPr defaultRowHeight="14.3"/>
  <cols>
    <col min="2" max="2" width="11" customWidth="1"/>
    <col min="38" max="41" width="9.625" bestFit="1" customWidth="1"/>
    <col min="42" max="42" width="12" customWidth="1"/>
    <col min="66" max="66" width="9.625" bestFit="1" customWidth="1"/>
    <col min="70" max="70" width="10.375" customWidth="1"/>
    <col min="71" max="71" width="10.625" customWidth="1"/>
    <col min="72" max="72" width="10.875" customWidth="1"/>
  </cols>
  <sheetData>
    <row r="1" spans="1:73" ht="18.350000000000001">
      <c r="B1" s="479" t="s">
        <v>0</v>
      </c>
      <c r="C1" s="479"/>
      <c r="D1" s="479"/>
      <c r="E1" s="479"/>
      <c r="F1" s="479"/>
      <c r="G1" s="479"/>
      <c r="H1" s="479"/>
      <c r="I1" s="479"/>
      <c r="J1" s="479"/>
      <c r="K1" s="479"/>
      <c r="L1" s="479"/>
      <c r="M1" s="479"/>
      <c r="N1" s="479"/>
      <c r="O1" s="479"/>
      <c r="P1" s="479"/>
      <c r="Q1" s="479"/>
      <c r="R1" s="479"/>
      <c r="S1" s="479"/>
      <c r="T1" s="479"/>
      <c r="U1" s="479"/>
      <c r="V1" s="479"/>
      <c r="W1" s="479"/>
      <c r="X1" s="479"/>
      <c r="Y1" s="479"/>
      <c r="Z1" s="1"/>
      <c r="AA1" s="2"/>
      <c r="AB1" s="2"/>
      <c r="AC1" s="2"/>
      <c r="AD1" s="2"/>
      <c r="AE1" s="3"/>
      <c r="AF1" s="3"/>
      <c r="AG1" s="3"/>
      <c r="AH1" s="3"/>
      <c r="AI1" s="3"/>
      <c r="AJ1" s="3"/>
      <c r="AK1" s="3"/>
      <c r="AL1" s="3"/>
      <c r="AM1" s="3"/>
      <c r="AS1" s="4"/>
      <c r="BA1" s="4"/>
      <c r="BR1" s="5"/>
      <c r="BS1" s="5"/>
      <c r="BU1" s="4"/>
    </row>
    <row r="2" spans="1:73" ht="19.05" thickBot="1">
      <c r="B2" s="480">
        <v>43617</v>
      </c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480"/>
      <c r="R2" s="480"/>
      <c r="S2" s="480"/>
      <c r="T2" s="480"/>
      <c r="U2" s="480"/>
      <c r="V2" s="480"/>
      <c r="W2" s="480"/>
      <c r="X2" s="480"/>
      <c r="Y2" s="480"/>
      <c r="Z2" s="480"/>
      <c r="AA2" s="480"/>
      <c r="AB2" s="480"/>
      <c r="AC2" s="480"/>
      <c r="AD2" s="480"/>
      <c r="AE2" s="480"/>
      <c r="AF2" s="480"/>
      <c r="AG2" s="480"/>
      <c r="AH2" s="7"/>
      <c r="AI2" s="7"/>
      <c r="AJ2" s="7"/>
      <c r="AK2" s="8"/>
      <c r="AL2" s="8"/>
      <c r="AM2" s="8"/>
      <c r="AN2" s="8"/>
      <c r="AO2" s="8"/>
      <c r="AP2" s="8"/>
      <c r="AQ2" s="8"/>
      <c r="AR2" s="8"/>
      <c r="AS2" s="9"/>
      <c r="AT2" s="10"/>
      <c r="AU2" s="10"/>
      <c r="AV2" s="10"/>
      <c r="AW2" s="10"/>
      <c r="AX2" s="10"/>
      <c r="AY2" s="11"/>
      <c r="AZ2" s="11"/>
      <c r="BA2" s="4"/>
      <c r="BR2" s="5"/>
      <c r="BS2" s="5"/>
      <c r="BU2" s="4"/>
    </row>
    <row r="3" spans="1:73" ht="30.75" customHeight="1" thickBot="1">
      <c r="A3" s="12"/>
      <c r="B3" s="481" t="s">
        <v>1</v>
      </c>
      <c r="C3" s="415" t="s">
        <v>2</v>
      </c>
      <c r="D3" s="484" t="s">
        <v>3</v>
      </c>
      <c r="E3" s="415" t="s">
        <v>129</v>
      </c>
      <c r="F3" s="487" t="s">
        <v>4</v>
      </c>
      <c r="G3" s="488"/>
      <c r="H3" s="491" t="s">
        <v>5</v>
      </c>
      <c r="I3" s="492"/>
      <c r="J3" s="492"/>
      <c r="K3" s="493"/>
      <c r="L3" s="491" t="s">
        <v>6</v>
      </c>
      <c r="M3" s="492"/>
      <c r="N3" s="492"/>
      <c r="O3" s="493"/>
      <c r="P3" s="435" t="s">
        <v>7</v>
      </c>
      <c r="Q3" s="436"/>
      <c r="R3" s="494" t="s">
        <v>8</v>
      </c>
      <c r="S3" s="439" t="s">
        <v>9</v>
      </c>
      <c r="T3" s="442" t="s">
        <v>10</v>
      </c>
      <c r="U3" s="406" t="s">
        <v>11</v>
      </c>
      <c r="V3" s="409" t="s">
        <v>12</v>
      </c>
      <c r="W3" s="412" t="s">
        <v>13</v>
      </c>
      <c r="X3" s="412" t="s">
        <v>14</v>
      </c>
      <c r="Y3" s="412" t="s">
        <v>15</v>
      </c>
      <c r="Z3" s="412" t="s">
        <v>16</v>
      </c>
      <c r="AA3" s="412" t="s">
        <v>17</v>
      </c>
      <c r="AB3" s="412" t="s">
        <v>18</v>
      </c>
      <c r="AC3" s="503" t="s">
        <v>19</v>
      </c>
      <c r="AD3" s="500" t="s">
        <v>20</v>
      </c>
      <c r="AE3" s="497" t="s">
        <v>21</v>
      </c>
      <c r="AF3" s="500" t="s">
        <v>22</v>
      </c>
      <c r="AG3" s="453" t="s">
        <v>23</v>
      </c>
      <c r="AH3" s="453" t="s">
        <v>24</v>
      </c>
      <c r="AI3" s="453" t="s">
        <v>25</v>
      </c>
      <c r="AJ3" s="432" t="s">
        <v>26</v>
      </c>
      <c r="AK3" s="456" t="s">
        <v>27</v>
      </c>
      <c r="AL3" s="429" t="s">
        <v>28</v>
      </c>
      <c r="AM3" s="432" t="s">
        <v>29</v>
      </c>
      <c r="AN3" s="429" t="s">
        <v>30</v>
      </c>
      <c r="AO3" s="429" t="s">
        <v>31</v>
      </c>
      <c r="AP3" s="432" t="s">
        <v>32</v>
      </c>
      <c r="AQ3" s="459" t="s">
        <v>33</v>
      </c>
      <c r="AR3" s="445" t="s">
        <v>34</v>
      </c>
      <c r="AS3" s="13"/>
      <c r="AT3" s="448" t="s">
        <v>35</v>
      </c>
      <c r="AU3" s="451" t="s">
        <v>36</v>
      </c>
      <c r="AV3" s="451" t="s">
        <v>37</v>
      </c>
      <c r="AW3" s="451" t="s">
        <v>38</v>
      </c>
      <c r="AX3" s="451" t="s">
        <v>39</v>
      </c>
      <c r="AY3" s="451" t="s">
        <v>40</v>
      </c>
      <c r="AZ3" s="451" t="s">
        <v>41</v>
      </c>
      <c r="BA3" s="4"/>
      <c r="BB3" s="451" t="s">
        <v>42</v>
      </c>
      <c r="BC3" s="451" t="s">
        <v>43</v>
      </c>
      <c r="BD3" s="451" t="s">
        <v>44</v>
      </c>
      <c r="BE3" s="451" t="s">
        <v>45</v>
      </c>
      <c r="BF3" s="451" t="s">
        <v>46</v>
      </c>
      <c r="BG3" s="451" t="s">
        <v>47</v>
      </c>
      <c r="BH3" s="14" t="s">
        <v>48</v>
      </c>
      <c r="BI3" s="14" t="s">
        <v>49</v>
      </c>
      <c r="BJ3" s="14" t="s">
        <v>51</v>
      </c>
      <c r="BK3" s="462" t="s">
        <v>52</v>
      </c>
      <c r="BL3" s="463"/>
      <c r="BM3" s="14" t="s">
        <v>54</v>
      </c>
      <c r="BN3" s="451" t="s">
        <v>55</v>
      </c>
      <c r="BO3" s="474" t="s">
        <v>56</v>
      </c>
      <c r="BP3" s="474" t="s">
        <v>57</v>
      </c>
      <c r="BQ3" s="14" t="s">
        <v>60</v>
      </c>
      <c r="BR3" s="471" t="s">
        <v>58</v>
      </c>
      <c r="BS3" s="471" t="s">
        <v>59</v>
      </c>
      <c r="BT3" s="468" t="s">
        <v>64</v>
      </c>
      <c r="BU3" s="4"/>
    </row>
    <row r="4" spans="1:73" ht="14.95" thickBot="1">
      <c r="A4" s="16"/>
      <c r="B4" s="482"/>
      <c r="C4" s="416"/>
      <c r="D4" s="485"/>
      <c r="E4" s="416"/>
      <c r="F4" s="489"/>
      <c r="G4" s="490"/>
      <c r="H4" s="491" t="s">
        <v>65</v>
      </c>
      <c r="I4" s="506"/>
      <c r="J4" s="507" t="s">
        <v>66</v>
      </c>
      <c r="K4" s="493"/>
      <c r="L4" s="491" t="s">
        <v>65</v>
      </c>
      <c r="M4" s="506"/>
      <c r="N4" s="507" t="s">
        <v>66</v>
      </c>
      <c r="O4" s="493"/>
      <c r="P4" s="437"/>
      <c r="Q4" s="438"/>
      <c r="R4" s="495"/>
      <c r="S4" s="440"/>
      <c r="T4" s="443"/>
      <c r="U4" s="407"/>
      <c r="V4" s="410"/>
      <c r="W4" s="413"/>
      <c r="X4" s="413"/>
      <c r="Y4" s="413"/>
      <c r="Z4" s="413"/>
      <c r="AA4" s="413"/>
      <c r="AB4" s="413"/>
      <c r="AC4" s="504"/>
      <c r="AD4" s="501"/>
      <c r="AE4" s="498"/>
      <c r="AF4" s="501"/>
      <c r="AG4" s="454"/>
      <c r="AH4" s="454"/>
      <c r="AI4" s="454"/>
      <c r="AJ4" s="433"/>
      <c r="AK4" s="457"/>
      <c r="AL4" s="430"/>
      <c r="AM4" s="433"/>
      <c r="AN4" s="430"/>
      <c r="AO4" s="430"/>
      <c r="AP4" s="433"/>
      <c r="AQ4" s="460"/>
      <c r="AR4" s="446"/>
      <c r="AS4" s="13"/>
      <c r="AT4" s="449"/>
      <c r="AU4" s="413"/>
      <c r="AV4" s="413"/>
      <c r="AW4" s="413"/>
      <c r="AX4" s="413"/>
      <c r="AY4" s="413"/>
      <c r="AZ4" s="413"/>
      <c r="BA4" s="4"/>
      <c r="BB4" s="413"/>
      <c r="BC4" s="413"/>
      <c r="BD4" s="413"/>
      <c r="BE4" s="413"/>
      <c r="BF4" s="413"/>
      <c r="BG4" s="413"/>
      <c r="BH4" s="466" t="s">
        <v>67</v>
      </c>
      <c r="BI4" s="466" t="s">
        <v>67</v>
      </c>
      <c r="BJ4" s="464" t="s">
        <v>69</v>
      </c>
      <c r="BK4" s="464" t="s">
        <v>69</v>
      </c>
      <c r="BL4" s="464" t="s">
        <v>70</v>
      </c>
      <c r="BM4" s="466" t="s">
        <v>72</v>
      </c>
      <c r="BN4" s="413"/>
      <c r="BO4" s="475"/>
      <c r="BP4" s="475"/>
      <c r="BQ4" s="466" t="s">
        <v>67</v>
      </c>
      <c r="BR4" s="472"/>
      <c r="BS4" s="472"/>
      <c r="BT4" s="469"/>
      <c r="BU4" s="4"/>
    </row>
    <row r="5" spans="1:73" ht="14.95" thickBot="1">
      <c r="A5" s="16"/>
      <c r="B5" s="483"/>
      <c r="C5" s="417"/>
      <c r="D5" s="486"/>
      <c r="E5" s="417"/>
      <c r="F5" s="18" t="s">
        <v>73</v>
      </c>
      <c r="G5" s="19" t="s">
        <v>74</v>
      </c>
      <c r="H5" s="20" t="s">
        <v>75</v>
      </c>
      <c r="I5" s="21" t="s">
        <v>76</v>
      </c>
      <c r="J5" s="21" t="s">
        <v>75</v>
      </c>
      <c r="K5" s="22" t="s">
        <v>76</v>
      </c>
      <c r="L5" s="23" t="s">
        <v>75</v>
      </c>
      <c r="M5" s="21" t="s">
        <v>76</v>
      </c>
      <c r="N5" s="21" t="s">
        <v>75</v>
      </c>
      <c r="O5" s="19" t="s">
        <v>76</v>
      </c>
      <c r="P5" s="21" t="s">
        <v>75</v>
      </c>
      <c r="Q5" s="19" t="s">
        <v>76</v>
      </c>
      <c r="R5" s="496"/>
      <c r="S5" s="441"/>
      <c r="T5" s="444"/>
      <c r="U5" s="408"/>
      <c r="V5" s="411"/>
      <c r="W5" s="414"/>
      <c r="X5" s="414"/>
      <c r="Y5" s="414"/>
      <c r="Z5" s="414"/>
      <c r="AA5" s="414"/>
      <c r="AB5" s="414"/>
      <c r="AC5" s="505"/>
      <c r="AD5" s="502"/>
      <c r="AE5" s="499"/>
      <c r="AF5" s="502"/>
      <c r="AG5" s="455"/>
      <c r="AH5" s="455"/>
      <c r="AI5" s="455"/>
      <c r="AJ5" s="434"/>
      <c r="AK5" s="458"/>
      <c r="AL5" s="431"/>
      <c r="AM5" s="434"/>
      <c r="AN5" s="431"/>
      <c r="AO5" s="431"/>
      <c r="AP5" s="434"/>
      <c r="AQ5" s="461"/>
      <c r="AR5" s="447"/>
      <c r="AS5" s="13"/>
      <c r="AT5" s="450"/>
      <c r="AU5" s="452"/>
      <c r="AV5" s="452"/>
      <c r="AW5" s="452"/>
      <c r="AX5" s="452"/>
      <c r="AY5" s="452"/>
      <c r="AZ5" s="452"/>
      <c r="BA5" s="4"/>
      <c r="BB5" s="452"/>
      <c r="BC5" s="452"/>
      <c r="BD5" s="452"/>
      <c r="BE5" s="452"/>
      <c r="BF5" s="452"/>
      <c r="BG5" s="452"/>
      <c r="BH5" s="467"/>
      <c r="BI5" s="467"/>
      <c r="BJ5" s="465"/>
      <c r="BK5" s="465"/>
      <c r="BL5" s="465"/>
      <c r="BM5" s="467"/>
      <c r="BN5" s="452"/>
      <c r="BO5" s="476"/>
      <c r="BP5" s="476"/>
      <c r="BQ5" s="467"/>
      <c r="BR5" s="473"/>
      <c r="BS5" s="473"/>
      <c r="BT5" s="470"/>
      <c r="BU5" s="4"/>
    </row>
    <row r="6" spans="1:73">
      <c r="A6" s="423" t="s">
        <v>177</v>
      </c>
      <c r="B6" s="245">
        <v>43613</v>
      </c>
      <c r="C6" s="226">
        <v>97</v>
      </c>
      <c r="D6" s="227">
        <v>0.34499999999999997</v>
      </c>
      <c r="E6" s="228">
        <v>72.900000000000006</v>
      </c>
      <c r="F6" s="229">
        <v>109</v>
      </c>
      <c r="G6" s="229">
        <v>83</v>
      </c>
      <c r="H6" s="246">
        <v>24</v>
      </c>
      <c r="I6" s="246">
        <v>0</v>
      </c>
      <c r="J6" s="246">
        <v>24</v>
      </c>
      <c r="K6" s="246">
        <v>0</v>
      </c>
      <c r="L6" s="247">
        <v>0</v>
      </c>
      <c r="M6" s="247">
        <v>0</v>
      </c>
      <c r="N6" s="247">
        <v>0</v>
      </c>
      <c r="O6" s="247">
        <v>0</v>
      </c>
      <c r="P6" s="247">
        <v>0</v>
      </c>
      <c r="Q6" s="247">
        <v>0</v>
      </c>
      <c r="R6" s="247">
        <v>3429</v>
      </c>
      <c r="S6" s="232">
        <v>3006</v>
      </c>
      <c r="T6" s="232">
        <v>3006</v>
      </c>
      <c r="U6" s="233">
        <v>2935</v>
      </c>
      <c r="V6" s="233">
        <v>3024</v>
      </c>
      <c r="W6" s="246">
        <v>41</v>
      </c>
      <c r="X6" s="246">
        <v>0</v>
      </c>
      <c r="Y6" s="246">
        <v>42</v>
      </c>
      <c r="Z6" s="246">
        <v>0</v>
      </c>
      <c r="AA6" s="246">
        <v>60</v>
      </c>
      <c r="AB6" s="229">
        <v>0</v>
      </c>
      <c r="AC6" s="234">
        <f>(V6-U6)+AZ6</f>
        <v>89</v>
      </c>
      <c r="AD6" s="235">
        <f t="shared" ref="AD6:AD40" si="0">U6-T6</f>
        <v>-71</v>
      </c>
      <c r="AE6" s="229">
        <v>129</v>
      </c>
      <c r="AF6" s="236">
        <f t="shared" ref="AF6:AF40" si="1">IF(AE6&gt;0, V6/(AE6*24),"no data")</f>
        <v>0.97674418604651159</v>
      </c>
      <c r="AG6" s="237">
        <f t="shared" ref="AG6:AG40" si="2">IF(R6&gt;0,R6/24,"no data")</f>
        <v>142.875</v>
      </c>
      <c r="AH6" s="236">
        <f t="shared" ref="AH6:AH40" si="3">IF(U6&gt;0,(U6/R6),"no data")</f>
        <v>0.85593467483231267</v>
      </c>
      <c r="AI6" s="238">
        <f t="shared" ref="AI6:AI40" si="4">(1440-((W6*X6)+(Y6*Z6)+(AA6*AB6))/(W6+Y6+AA6))/1440</f>
        <v>1</v>
      </c>
      <c r="AJ6" s="239">
        <f t="shared" ref="AJ6:AJ40" si="5">IF(U6&gt;0,(1440-((X6*W6+AT6*AU6)+(Z6*Y6+AV6*AW6)+(AA6*AB6+AX6*AY6))/(W6+Y6+AA6))/1440,"no data")</f>
        <v>0.87412587412587406</v>
      </c>
      <c r="AK6" s="216">
        <v>7.6740000000000004</v>
      </c>
      <c r="AL6" s="220">
        <v>141.11000000000001</v>
      </c>
      <c r="AM6" s="251">
        <f t="shared" ref="AM6:AM40" si="6">AK6*AL6</f>
        <v>1082.8781400000003</v>
      </c>
      <c r="AN6" s="216">
        <v>23.706</v>
      </c>
      <c r="AO6" s="269">
        <v>1014.93</v>
      </c>
      <c r="AP6" s="228">
        <f t="shared" ref="AP6:AP40" si="7">AN6*AO6</f>
        <v>24059.930579999997</v>
      </c>
      <c r="AQ6" s="269">
        <f t="shared" ref="AQ6:AQ40" si="8">IF(U6&gt;0,((((AK6*AL6)+(AN6*AO6))/(U6*1000))*1000000),"no data")</f>
        <v>8566.5447086882432</v>
      </c>
      <c r="AR6" s="196">
        <f t="shared" ref="AR6:AR40" si="9">S6/24</f>
        <v>125.25</v>
      </c>
      <c r="AS6" s="13"/>
      <c r="AT6" s="229">
        <v>0</v>
      </c>
      <c r="AU6" s="248">
        <v>0</v>
      </c>
      <c r="AV6" s="248">
        <v>0</v>
      </c>
      <c r="AW6" s="229">
        <v>0</v>
      </c>
      <c r="AX6" s="248">
        <v>18</v>
      </c>
      <c r="AY6" s="229">
        <v>1440</v>
      </c>
      <c r="AZ6" s="229">
        <v>0</v>
      </c>
      <c r="BA6" s="4"/>
      <c r="BB6" s="41">
        <v>994</v>
      </c>
      <c r="BC6" s="41">
        <v>1007</v>
      </c>
      <c r="BD6" s="41">
        <v>1023</v>
      </c>
      <c r="BE6" s="41">
        <f t="shared" ref="BE6:BE13" si="10">BC6-BB6</f>
        <v>13</v>
      </c>
      <c r="BF6" s="41">
        <f t="shared" ref="BF6:BF42" si="11">AQ6</f>
        <v>8566.5447086882432</v>
      </c>
      <c r="BG6" s="271">
        <f>BD6/24</f>
        <v>42.625</v>
      </c>
      <c r="BH6" s="249">
        <v>0</v>
      </c>
      <c r="BI6" s="250">
        <v>0</v>
      </c>
      <c r="BJ6" s="252">
        <v>23.78</v>
      </c>
      <c r="BK6" s="252">
        <v>21.21</v>
      </c>
      <c r="BL6" s="252">
        <v>18.37</v>
      </c>
      <c r="BM6" s="252">
        <v>50.11</v>
      </c>
      <c r="BN6" s="253">
        <v>0.93600000000000005</v>
      </c>
      <c r="BO6" s="252">
        <v>87.39</v>
      </c>
      <c r="BP6" s="251">
        <v>87.11</v>
      </c>
      <c r="BQ6" s="62">
        <f>BH6+BI6</f>
        <v>0</v>
      </c>
      <c r="BR6" s="41">
        <v>11243</v>
      </c>
      <c r="BS6" s="41">
        <v>11440</v>
      </c>
      <c r="BT6" s="42">
        <v>5.3</v>
      </c>
    </row>
    <row r="7" spans="1:73">
      <c r="A7" s="424"/>
      <c r="B7" s="245">
        <v>43614</v>
      </c>
      <c r="C7" s="226">
        <v>97.9</v>
      </c>
      <c r="D7" s="227">
        <v>0.36699999999999999</v>
      </c>
      <c r="E7" s="228">
        <v>74.7</v>
      </c>
      <c r="F7" s="229">
        <v>112</v>
      </c>
      <c r="G7" s="229">
        <v>84</v>
      </c>
      <c r="H7" s="246">
        <v>24</v>
      </c>
      <c r="I7" s="246">
        <v>0</v>
      </c>
      <c r="J7" s="246">
        <v>24</v>
      </c>
      <c r="K7" s="246">
        <v>0</v>
      </c>
      <c r="L7" s="247">
        <v>0</v>
      </c>
      <c r="M7" s="247">
        <v>0</v>
      </c>
      <c r="N7" s="247">
        <v>0</v>
      </c>
      <c r="O7" s="247">
        <v>0</v>
      </c>
      <c r="P7" s="247">
        <v>0</v>
      </c>
      <c r="Q7" s="247">
        <v>0</v>
      </c>
      <c r="R7" s="247">
        <v>3417</v>
      </c>
      <c r="S7" s="232">
        <v>2983</v>
      </c>
      <c r="T7" s="232">
        <v>2983</v>
      </c>
      <c r="U7" s="233">
        <v>2918</v>
      </c>
      <c r="V7" s="233">
        <v>3004</v>
      </c>
      <c r="W7" s="246">
        <v>41</v>
      </c>
      <c r="X7" s="246">
        <v>0</v>
      </c>
      <c r="Y7" s="246">
        <v>42</v>
      </c>
      <c r="Z7" s="246">
        <v>0</v>
      </c>
      <c r="AA7" s="246">
        <v>60</v>
      </c>
      <c r="AB7" s="229">
        <v>0</v>
      </c>
      <c r="AC7" s="234">
        <f t="shared" ref="AC7:AC33" si="12">(V7-U7)+AZ7</f>
        <v>86</v>
      </c>
      <c r="AD7" s="235">
        <f t="shared" si="0"/>
        <v>-65</v>
      </c>
      <c r="AE7" s="229">
        <v>127</v>
      </c>
      <c r="AF7" s="236">
        <f t="shared" si="1"/>
        <v>0.98556430446194221</v>
      </c>
      <c r="AG7" s="237">
        <f t="shared" si="2"/>
        <v>142.375</v>
      </c>
      <c r="AH7" s="236">
        <f t="shared" si="3"/>
        <v>0.85396546678372842</v>
      </c>
      <c r="AI7" s="238">
        <f t="shared" si="4"/>
        <v>1</v>
      </c>
      <c r="AJ7" s="239">
        <f t="shared" si="5"/>
        <v>0.87412587412587406</v>
      </c>
      <c r="AK7" s="216">
        <v>7.5759999999999996</v>
      </c>
      <c r="AL7" s="220">
        <v>135.66999999999999</v>
      </c>
      <c r="AM7" s="251">
        <f t="shared" si="6"/>
        <v>1027.8359199999998</v>
      </c>
      <c r="AN7" s="216">
        <v>23.541</v>
      </c>
      <c r="AO7" s="269">
        <v>1014.06</v>
      </c>
      <c r="AP7" s="228">
        <f t="shared" si="7"/>
        <v>23871.98646</v>
      </c>
      <c r="AQ7" s="269">
        <f t="shared" si="8"/>
        <v>8533.181076079507</v>
      </c>
      <c r="AR7" s="196">
        <f t="shared" si="9"/>
        <v>124.29166666666667</v>
      </c>
      <c r="AS7" s="13"/>
      <c r="AT7" s="229">
        <v>0</v>
      </c>
      <c r="AU7" s="248">
        <v>0</v>
      </c>
      <c r="AV7" s="248">
        <v>0</v>
      </c>
      <c r="AW7" s="229">
        <v>0</v>
      </c>
      <c r="AX7" s="248">
        <v>18</v>
      </c>
      <c r="AY7" s="229">
        <v>1440</v>
      </c>
      <c r="AZ7" s="229">
        <v>0</v>
      </c>
      <c r="BA7" s="4"/>
      <c r="BB7" s="41">
        <v>986</v>
      </c>
      <c r="BC7" s="41">
        <v>1000</v>
      </c>
      <c r="BD7" s="41">
        <v>1018</v>
      </c>
      <c r="BE7" s="41">
        <f t="shared" si="10"/>
        <v>14</v>
      </c>
      <c r="BF7" s="41">
        <f t="shared" si="11"/>
        <v>8533.181076079507</v>
      </c>
      <c r="BG7" s="271">
        <f>BD7/24</f>
        <v>42.416666666666664</v>
      </c>
      <c r="BH7" s="249">
        <v>0</v>
      </c>
      <c r="BI7" s="250">
        <v>0</v>
      </c>
      <c r="BJ7" s="252">
        <v>23.65</v>
      </c>
      <c r="BK7" s="252">
        <v>21</v>
      </c>
      <c r="BL7" s="252">
        <v>18.649999999999999</v>
      </c>
      <c r="BM7" s="252">
        <v>50.12</v>
      </c>
      <c r="BN7" s="253">
        <v>0.93710000000000004</v>
      </c>
      <c r="BO7" s="252">
        <v>87.53</v>
      </c>
      <c r="BP7" s="251">
        <v>86.76</v>
      </c>
      <c r="BQ7" s="62">
        <f t="shared" ref="BQ7:BQ40" si="13">BH7+BI7</f>
        <v>0</v>
      </c>
      <c r="BR7" s="41">
        <v>11264</v>
      </c>
      <c r="BS7" s="41">
        <v>11414</v>
      </c>
      <c r="BT7" s="42">
        <v>0</v>
      </c>
    </row>
    <row r="8" spans="1:73">
      <c r="A8" s="424"/>
      <c r="B8" s="245">
        <v>43615</v>
      </c>
      <c r="C8" s="226">
        <v>98.5</v>
      </c>
      <c r="D8" s="227">
        <v>0.34799999999999998</v>
      </c>
      <c r="E8" s="228">
        <v>74.3</v>
      </c>
      <c r="F8" s="229">
        <v>112</v>
      </c>
      <c r="G8" s="229">
        <v>84</v>
      </c>
      <c r="H8" s="246">
        <v>22</v>
      </c>
      <c r="I8" s="246">
        <v>15</v>
      </c>
      <c r="J8" s="246">
        <v>22</v>
      </c>
      <c r="K8" s="246">
        <v>16</v>
      </c>
      <c r="L8" s="247">
        <v>0</v>
      </c>
      <c r="M8" s="247">
        <v>0</v>
      </c>
      <c r="N8" s="247">
        <v>0</v>
      </c>
      <c r="O8" s="247">
        <v>0</v>
      </c>
      <c r="P8" s="247">
        <v>0</v>
      </c>
      <c r="Q8" s="247">
        <v>0</v>
      </c>
      <c r="R8" s="247">
        <v>3409</v>
      </c>
      <c r="S8" s="232">
        <v>2977</v>
      </c>
      <c r="T8" s="232">
        <v>2977</v>
      </c>
      <c r="U8" s="233">
        <v>2743</v>
      </c>
      <c r="V8" s="233">
        <v>2827</v>
      </c>
      <c r="W8" s="246">
        <v>41</v>
      </c>
      <c r="X8" s="246">
        <v>70</v>
      </c>
      <c r="Y8" s="246">
        <v>42</v>
      </c>
      <c r="Z8" s="246">
        <v>55</v>
      </c>
      <c r="AA8" s="246">
        <v>60</v>
      </c>
      <c r="AB8" s="229">
        <v>100</v>
      </c>
      <c r="AC8" s="234">
        <f t="shared" si="12"/>
        <v>86</v>
      </c>
      <c r="AD8" s="235">
        <f t="shared" si="0"/>
        <v>-234</v>
      </c>
      <c r="AE8" s="229">
        <v>128</v>
      </c>
      <c r="AF8" s="236">
        <f t="shared" si="1"/>
        <v>0.92024739583333337</v>
      </c>
      <c r="AG8" s="237">
        <f t="shared" si="2"/>
        <v>142.04166666666666</v>
      </c>
      <c r="AH8" s="236">
        <f t="shared" si="3"/>
        <v>0.80463479026107365</v>
      </c>
      <c r="AI8" s="238">
        <f t="shared" si="4"/>
        <v>0.94570707070707072</v>
      </c>
      <c r="AJ8" s="239">
        <f t="shared" si="5"/>
        <v>0.81083430458430461</v>
      </c>
      <c r="AK8" s="215">
        <v>7.1859999999999999</v>
      </c>
      <c r="AL8" s="219">
        <v>136.99</v>
      </c>
      <c r="AM8" s="251">
        <f t="shared" si="6"/>
        <v>984.41014000000007</v>
      </c>
      <c r="AN8" s="215">
        <v>22.530999999999999</v>
      </c>
      <c r="AO8" s="267">
        <v>1015.223</v>
      </c>
      <c r="AP8" s="228">
        <f t="shared" si="7"/>
        <v>22873.989412999999</v>
      </c>
      <c r="AQ8" s="269">
        <f t="shared" si="8"/>
        <v>8697.9218202697757</v>
      </c>
      <c r="AR8" s="196">
        <f t="shared" si="9"/>
        <v>124.04166666666667</v>
      </c>
      <c r="AS8" s="13"/>
      <c r="AT8" s="229">
        <v>11</v>
      </c>
      <c r="AU8" s="248">
        <v>35</v>
      </c>
      <c r="AV8" s="248">
        <v>12</v>
      </c>
      <c r="AW8" s="229">
        <v>49</v>
      </c>
      <c r="AX8" s="248">
        <v>20</v>
      </c>
      <c r="AY8" s="229">
        <v>1340</v>
      </c>
      <c r="AZ8" s="229">
        <v>2</v>
      </c>
      <c r="BA8" s="4"/>
      <c r="BB8" s="41">
        <v>936</v>
      </c>
      <c r="BC8" s="41">
        <v>952</v>
      </c>
      <c r="BD8" s="41">
        <v>939</v>
      </c>
      <c r="BE8" s="41">
        <f t="shared" si="10"/>
        <v>16</v>
      </c>
      <c r="BF8" s="41">
        <f t="shared" si="11"/>
        <v>8697.9218202697757</v>
      </c>
      <c r="BG8" s="271">
        <f>BD8/24</f>
        <v>39.125</v>
      </c>
      <c r="BH8" s="249">
        <v>0</v>
      </c>
      <c r="BI8" s="250">
        <v>0</v>
      </c>
      <c r="BJ8" s="252">
        <v>22.56</v>
      </c>
      <c r="BK8" s="252">
        <v>20.22</v>
      </c>
      <c r="BL8" s="252">
        <v>17.649999999999999</v>
      </c>
      <c r="BM8" s="252">
        <v>50.1</v>
      </c>
      <c r="BN8" s="253">
        <v>0.93689999999999996</v>
      </c>
      <c r="BO8" s="252">
        <v>87.33</v>
      </c>
      <c r="BP8" s="251">
        <v>86.7</v>
      </c>
      <c r="BQ8" s="62">
        <f t="shared" si="13"/>
        <v>0</v>
      </c>
      <c r="BR8" s="41">
        <v>11276</v>
      </c>
      <c r="BS8" s="41">
        <v>11482</v>
      </c>
      <c r="BT8" s="42">
        <v>0</v>
      </c>
    </row>
    <row r="9" spans="1:73">
      <c r="A9" s="424"/>
      <c r="B9" s="245">
        <v>43616</v>
      </c>
      <c r="C9" s="226">
        <v>99</v>
      </c>
      <c r="D9" s="227">
        <v>0.37980000000000003</v>
      </c>
      <c r="E9" s="228">
        <v>75.2</v>
      </c>
      <c r="F9" s="229">
        <v>111</v>
      </c>
      <c r="G9" s="229">
        <v>85</v>
      </c>
      <c r="H9" s="246">
        <v>24</v>
      </c>
      <c r="I9" s="246">
        <v>0</v>
      </c>
      <c r="J9" s="246">
        <v>24</v>
      </c>
      <c r="K9" s="246">
        <v>0</v>
      </c>
      <c r="L9" s="247">
        <v>0</v>
      </c>
      <c r="M9" s="247">
        <v>0</v>
      </c>
      <c r="N9" s="247">
        <v>0</v>
      </c>
      <c r="O9" s="247">
        <v>0</v>
      </c>
      <c r="P9" s="247">
        <v>0</v>
      </c>
      <c r="Q9" s="247">
        <v>0</v>
      </c>
      <c r="R9" s="247">
        <v>3404</v>
      </c>
      <c r="S9" s="232">
        <v>2961</v>
      </c>
      <c r="T9" s="232">
        <v>2961</v>
      </c>
      <c r="U9" s="233">
        <v>2893</v>
      </c>
      <c r="V9" s="233">
        <v>2978</v>
      </c>
      <c r="W9" s="246">
        <v>41</v>
      </c>
      <c r="X9" s="246">
        <v>0</v>
      </c>
      <c r="Y9" s="246">
        <v>42</v>
      </c>
      <c r="Z9" s="246">
        <v>0</v>
      </c>
      <c r="AA9" s="246">
        <v>60</v>
      </c>
      <c r="AB9" s="229">
        <v>0</v>
      </c>
      <c r="AC9" s="234">
        <f t="shared" si="12"/>
        <v>85</v>
      </c>
      <c r="AD9" s="235">
        <f t="shared" si="0"/>
        <v>-68</v>
      </c>
      <c r="AE9" s="229">
        <v>127</v>
      </c>
      <c r="AF9" s="236">
        <f t="shared" si="1"/>
        <v>0.97703412073490814</v>
      </c>
      <c r="AG9" s="237">
        <f t="shared" si="2"/>
        <v>141.83333333333334</v>
      </c>
      <c r="AH9" s="236">
        <f t="shared" si="3"/>
        <v>0.84988249118683901</v>
      </c>
      <c r="AI9" s="238">
        <f t="shared" si="4"/>
        <v>1</v>
      </c>
      <c r="AJ9" s="239">
        <f t="shared" si="5"/>
        <v>0.87412587412587406</v>
      </c>
      <c r="AK9" s="215">
        <v>7.5830000000000002</v>
      </c>
      <c r="AL9" s="219">
        <v>134.94999999999999</v>
      </c>
      <c r="AM9" s="228">
        <f t="shared" si="6"/>
        <v>1023.3258499999999</v>
      </c>
      <c r="AN9" s="215">
        <v>23.565000000000001</v>
      </c>
      <c r="AO9" s="267">
        <v>1007.8</v>
      </c>
      <c r="AP9" s="240">
        <f t="shared" si="7"/>
        <v>23748.807000000001</v>
      </c>
      <c r="AQ9" s="241">
        <f t="shared" si="8"/>
        <v>8562.7835637746284</v>
      </c>
      <c r="AR9" s="196">
        <f t="shared" si="9"/>
        <v>123.375</v>
      </c>
      <c r="AS9" s="13"/>
      <c r="AT9" s="229">
        <v>0</v>
      </c>
      <c r="AU9" s="248">
        <v>0</v>
      </c>
      <c r="AV9" s="248">
        <v>0</v>
      </c>
      <c r="AW9" s="229">
        <v>0</v>
      </c>
      <c r="AX9" s="248">
        <v>18</v>
      </c>
      <c r="AY9" s="229">
        <v>1440</v>
      </c>
      <c r="AZ9" s="229">
        <v>0</v>
      </c>
      <c r="BA9" s="4"/>
      <c r="BB9" s="41">
        <v>983</v>
      </c>
      <c r="BC9" s="41">
        <v>988</v>
      </c>
      <c r="BD9" s="41">
        <v>1007</v>
      </c>
      <c r="BE9" s="41">
        <f t="shared" si="10"/>
        <v>5</v>
      </c>
      <c r="BF9" s="41">
        <f t="shared" si="11"/>
        <v>8562.7835637746284</v>
      </c>
      <c r="BG9" s="271">
        <v>0</v>
      </c>
      <c r="BH9" s="249">
        <v>0</v>
      </c>
      <c r="BI9" s="250">
        <v>0</v>
      </c>
      <c r="BJ9" s="252">
        <v>23.65</v>
      </c>
      <c r="BK9" s="252">
        <v>20.96</v>
      </c>
      <c r="BL9" s="252">
        <v>18.39</v>
      </c>
      <c r="BM9" s="252">
        <v>50.1</v>
      </c>
      <c r="BN9" s="253">
        <v>0.9375</v>
      </c>
      <c r="BO9" s="252">
        <v>87.56</v>
      </c>
      <c r="BP9" s="251">
        <v>86.56</v>
      </c>
      <c r="BQ9" s="62">
        <f t="shared" si="13"/>
        <v>0</v>
      </c>
      <c r="BR9" s="41">
        <v>11302</v>
      </c>
      <c r="BS9" s="41">
        <v>11537</v>
      </c>
      <c r="BT9" s="42">
        <v>5.3</v>
      </c>
    </row>
    <row r="10" spans="1:73">
      <c r="A10" s="424"/>
      <c r="B10" s="245">
        <v>43617</v>
      </c>
      <c r="C10" s="226">
        <v>100.7</v>
      </c>
      <c r="D10" s="227">
        <v>0.35</v>
      </c>
      <c r="E10" s="228">
        <v>76.2</v>
      </c>
      <c r="F10" s="229">
        <v>114</v>
      </c>
      <c r="G10" s="229">
        <v>86</v>
      </c>
      <c r="H10" s="246">
        <v>24</v>
      </c>
      <c r="I10" s="246">
        <v>0</v>
      </c>
      <c r="J10" s="246">
        <v>24</v>
      </c>
      <c r="K10" s="246">
        <v>0</v>
      </c>
      <c r="L10" s="247">
        <v>0</v>
      </c>
      <c r="M10" s="247">
        <v>0</v>
      </c>
      <c r="N10" s="247">
        <v>0</v>
      </c>
      <c r="O10" s="247">
        <v>0</v>
      </c>
      <c r="P10" s="247">
        <v>0</v>
      </c>
      <c r="Q10" s="247">
        <v>0</v>
      </c>
      <c r="R10" s="247">
        <v>3389</v>
      </c>
      <c r="S10" s="232">
        <v>2953</v>
      </c>
      <c r="T10" s="232">
        <v>2953</v>
      </c>
      <c r="U10" s="233">
        <v>2885</v>
      </c>
      <c r="V10" s="233">
        <v>2972</v>
      </c>
      <c r="W10" s="246">
        <v>41</v>
      </c>
      <c r="X10" s="246">
        <v>0</v>
      </c>
      <c r="Y10" s="246">
        <v>41</v>
      </c>
      <c r="Z10" s="246">
        <v>0</v>
      </c>
      <c r="AA10" s="246">
        <v>60</v>
      </c>
      <c r="AB10" s="229">
        <v>0</v>
      </c>
      <c r="AC10" s="234">
        <f t="shared" si="12"/>
        <v>87</v>
      </c>
      <c r="AD10" s="235">
        <f t="shared" si="0"/>
        <v>-68</v>
      </c>
      <c r="AE10" s="229">
        <v>127</v>
      </c>
      <c r="AF10" s="236">
        <f t="shared" si="1"/>
        <v>0.97506561679790027</v>
      </c>
      <c r="AG10" s="237">
        <f t="shared" si="2"/>
        <v>141.20833333333334</v>
      </c>
      <c r="AH10" s="236">
        <f t="shared" si="3"/>
        <v>0.85128356447329601</v>
      </c>
      <c r="AI10" s="238">
        <f t="shared" si="4"/>
        <v>1</v>
      </c>
      <c r="AJ10" s="239">
        <f t="shared" si="5"/>
        <v>0.87323943661971837</v>
      </c>
      <c r="AK10" s="214">
        <v>7.57</v>
      </c>
      <c r="AL10" s="267">
        <v>134.32</v>
      </c>
      <c r="AM10" s="228">
        <f t="shared" si="6"/>
        <v>1016.8024</v>
      </c>
      <c r="AN10" s="214">
        <v>23.514430000000001</v>
      </c>
      <c r="AO10" s="295">
        <v>1007.2950949693444</v>
      </c>
      <c r="AP10" s="240">
        <f t="shared" si="7"/>
        <v>23685.97</v>
      </c>
      <c r="AQ10" s="241">
        <f t="shared" si="8"/>
        <v>8562.4861005199327</v>
      </c>
      <c r="AR10" s="196">
        <f t="shared" si="9"/>
        <v>123.04166666666667</v>
      </c>
      <c r="AS10" s="13"/>
      <c r="AT10" s="229">
        <v>0</v>
      </c>
      <c r="AU10" s="248">
        <v>0</v>
      </c>
      <c r="AV10" s="248">
        <v>0</v>
      </c>
      <c r="AW10" s="229">
        <v>0</v>
      </c>
      <c r="AX10" s="248">
        <v>18</v>
      </c>
      <c r="AY10" s="229">
        <v>1440</v>
      </c>
      <c r="AZ10" s="229">
        <v>0</v>
      </c>
      <c r="BA10" s="4"/>
      <c r="BB10" s="41">
        <v>978</v>
      </c>
      <c r="BC10" s="41">
        <v>984</v>
      </c>
      <c r="BD10" s="41">
        <v>1010</v>
      </c>
      <c r="BE10" s="41">
        <f t="shared" si="10"/>
        <v>6</v>
      </c>
      <c r="BF10" s="41">
        <f t="shared" si="11"/>
        <v>8562.4861005199327</v>
      </c>
      <c r="BG10" s="271">
        <v>0</v>
      </c>
      <c r="BH10" s="249">
        <v>0</v>
      </c>
      <c r="BI10" s="250">
        <v>0</v>
      </c>
      <c r="BJ10" s="272">
        <v>23.58</v>
      </c>
      <c r="BK10" s="252">
        <v>20.93</v>
      </c>
      <c r="BL10" s="252">
        <v>18.3</v>
      </c>
      <c r="BM10" s="251">
        <v>50.12</v>
      </c>
      <c r="BN10" s="253">
        <v>0.93840000000000001</v>
      </c>
      <c r="BO10" s="42">
        <v>87.56</v>
      </c>
      <c r="BP10" s="42">
        <v>86.79</v>
      </c>
      <c r="BQ10" s="62">
        <f t="shared" si="13"/>
        <v>0</v>
      </c>
      <c r="BR10" s="41">
        <v>11329</v>
      </c>
      <c r="BS10" s="41">
        <v>11574</v>
      </c>
      <c r="BT10" s="42">
        <v>0</v>
      </c>
    </row>
    <row r="11" spans="1:73">
      <c r="A11" s="424"/>
      <c r="B11" s="245">
        <v>43618</v>
      </c>
      <c r="C11" s="226">
        <v>101.9</v>
      </c>
      <c r="D11" s="227">
        <v>0.34200000000000003</v>
      </c>
      <c r="E11" s="228">
        <v>76.2</v>
      </c>
      <c r="F11" s="229">
        <v>114</v>
      </c>
      <c r="G11" s="229">
        <v>87</v>
      </c>
      <c r="H11" s="246">
        <v>24</v>
      </c>
      <c r="I11" s="246">
        <v>0</v>
      </c>
      <c r="J11" s="246">
        <v>24</v>
      </c>
      <c r="K11" s="246">
        <v>0</v>
      </c>
      <c r="L11" s="247">
        <v>0</v>
      </c>
      <c r="M11" s="247">
        <v>0</v>
      </c>
      <c r="N11" s="247">
        <v>0</v>
      </c>
      <c r="O11" s="247">
        <v>0</v>
      </c>
      <c r="P11" s="247">
        <v>0</v>
      </c>
      <c r="Q11" s="247">
        <v>0</v>
      </c>
      <c r="R11" s="247">
        <v>3372</v>
      </c>
      <c r="S11" s="232">
        <v>2957</v>
      </c>
      <c r="T11" s="232">
        <v>2957</v>
      </c>
      <c r="U11" s="233">
        <v>2895</v>
      </c>
      <c r="V11" s="233">
        <v>2979</v>
      </c>
      <c r="W11" s="246">
        <v>41</v>
      </c>
      <c r="X11" s="246">
        <v>0</v>
      </c>
      <c r="Y11" s="246">
        <v>41</v>
      </c>
      <c r="Z11" s="246">
        <v>0</v>
      </c>
      <c r="AA11" s="246">
        <v>60</v>
      </c>
      <c r="AB11" s="229">
        <v>0</v>
      </c>
      <c r="AC11" s="234">
        <f t="shared" si="12"/>
        <v>84</v>
      </c>
      <c r="AD11" s="235">
        <f t="shared" si="0"/>
        <v>-62</v>
      </c>
      <c r="AE11" s="229">
        <v>127</v>
      </c>
      <c r="AF11" s="236">
        <f t="shared" si="1"/>
        <v>0.97736220472440949</v>
      </c>
      <c r="AG11" s="237">
        <f t="shared" si="2"/>
        <v>140.5</v>
      </c>
      <c r="AH11" s="236">
        <f t="shared" si="3"/>
        <v>0.85854092526690395</v>
      </c>
      <c r="AI11" s="238">
        <f t="shared" si="4"/>
        <v>1</v>
      </c>
      <c r="AJ11" s="239">
        <f t="shared" si="5"/>
        <v>0.87323943661971837</v>
      </c>
      <c r="AK11" s="215">
        <v>7.5670000000000002</v>
      </c>
      <c r="AL11" s="267">
        <v>139.13999999999999</v>
      </c>
      <c r="AM11" s="228">
        <f t="shared" si="6"/>
        <v>1052.87238</v>
      </c>
      <c r="AN11" s="215">
        <v>23.51332</v>
      </c>
      <c r="AO11" s="267">
        <v>1007.0292072748554</v>
      </c>
      <c r="AP11" s="240">
        <f t="shared" si="7"/>
        <v>23678.600000000002</v>
      </c>
      <c r="AQ11" s="241">
        <f t="shared" si="8"/>
        <v>8542.8229291882562</v>
      </c>
      <c r="AR11" s="196">
        <f t="shared" si="9"/>
        <v>123.20833333333333</v>
      </c>
      <c r="AS11" s="13"/>
      <c r="AT11" s="229">
        <v>0</v>
      </c>
      <c r="AU11" s="248">
        <v>0</v>
      </c>
      <c r="AV11" s="248">
        <v>0</v>
      </c>
      <c r="AW11" s="229">
        <v>0</v>
      </c>
      <c r="AX11" s="248">
        <v>18</v>
      </c>
      <c r="AY11" s="229">
        <v>1440</v>
      </c>
      <c r="AZ11" s="229">
        <v>0</v>
      </c>
      <c r="BA11" s="4"/>
      <c r="BB11" s="41">
        <v>980</v>
      </c>
      <c r="BC11" s="41">
        <v>988</v>
      </c>
      <c r="BD11" s="41">
        <v>1011</v>
      </c>
      <c r="BE11" s="41">
        <f t="shared" si="10"/>
        <v>8</v>
      </c>
      <c r="BF11" s="41">
        <f t="shared" si="11"/>
        <v>8542.8229291882562</v>
      </c>
      <c r="BG11" s="271">
        <v>0</v>
      </c>
      <c r="BH11" s="249">
        <v>0</v>
      </c>
      <c r="BI11" s="250">
        <v>0</v>
      </c>
      <c r="BJ11" s="272">
        <v>23.63</v>
      </c>
      <c r="BK11" s="252">
        <v>20.9</v>
      </c>
      <c r="BL11" s="252">
        <v>18.59</v>
      </c>
      <c r="BM11" s="251">
        <v>50.12</v>
      </c>
      <c r="BN11" s="253">
        <v>0.93620000000000003</v>
      </c>
      <c r="BO11" s="42">
        <v>87.78</v>
      </c>
      <c r="BP11" s="42">
        <v>86.72</v>
      </c>
      <c r="BQ11" s="62">
        <f t="shared" si="13"/>
        <v>0</v>
      </c>
      <c r="BR11" s="41">
        <v>11335</v>
      </c>
      <c r="BS11" s="41">
        <v>11525</v>
      </c>
      <c r="BT11" s="41">
        <v>5.5</v>
      </c>
    </row>
    <row r="12" spans="1:73">
      <c r="A12" s="425"/>
      <c r="B12" s="245">
        <v>43619</v>
      </c>
      <c r="C12" s="226">
        <v>102.2</v>
      </c>
      <c r="D12" s="227">
        <v>0.30780000000000002</v>
      </c>
      <c r="E12" s="228">
        <v>74.73</v>
      </c>
      <c r="F12" s="229">
        <v>115.24</v>
      </c>
      <c r="G12" s="229">
        <v>87.23</v>
      </c>
      <c r="H12" s="246">
        <v>24</v>
      </c>
      <c r="I12" s="246">
        <v>0</v>
      </c>
      <c r="J12" s="246">
        <v>24</v>
      </c>
      <c r="K12" s="246">
        <v>0</v>
      </c>
      <c r="L12" s="247">
        <v>0</v>
      </c>
      <c r="M12" s="247">
        <v>0</v>
      </c>
      <c r="N12" s="247">
        <v>0</v>
      </c>
      <c r="O12" s="247">
        <v>0</v>
      </c>
      <c r="P12" s="247">
        <v>13</v>
      </c>
      <c r="Q12" s="247">
        <v>0</v>
      </c>
      <c r="R12" s="247">
        <v>3369</v>
      </c>
      <c r="S12" s="232">
        <v>3145</v>
      </c>
      <c r="T12" s="232">
        <v>3145</v>
      </c>
      <c r="U12" s="233">
        <v>3092</v>
      </c>
      <c r="V12" s="233">
        <v>3187</v>
      </c>
      <c r="W12" s="246">
        <v>41</v>
      </c>
      <c r="X12" s="246">
        <v>0</v>
      </c>
      <c r="Y12" s="246">
        <v>41</v>
      </c>
      <c r="Z12" s="246">
        <v>0</v>
      </c>
      <c r="AA12" s="246">
        <v>60</v>
      </c>
      <c r="AB12" s="229">
        <v>0</v>
      </c>
      <c r="AC12" s="234">
        <f t="shared" si="12"/>
        <v>95</v>
      </c>
      <c r="AD12" s="235">
        <f t="shared" si="0"/>
        <v>-53</v>
      </c>
      <c r="AE12" s="229">
        <v>142</v>
      </c>
      <c r="AF12" s="236">
        <f t="shared" si="1"/>
        <v>0.93515258215962438</v>
      </c>
      <c r="AG12" s="237">
        <f t="shared" si="2"/>
        <v>140.375</v>
      </c>
      <c r="AH12" s="236">
        <f t="shared" si="3"/>
        <v>0.91777975660433364</v>
      </c>
      <c r="AI12" s="238">
        <f t="shared" si="4"/>
        <v>1</v>
      </c>
      <c r="AJ12" s="239">
        <f t="shared" si="5"/>
        <v>0.94351525821596249</v>
      </c>
      <c r="AK12" s="215">
        <v>7.54</v>
      </c>
      <c r="AL12" s="219">
        <v>134.79</v>
      </c>
      <c r="AM12" s="228">
        <f t="shared" si="6"/>
        <v>1016.3166</v>
      </c>
      <c r="AN12" s="215">
        <v>25.711169999999999</v>
      </c>
      <c r="AO12" s="267">
        <v>1006.6749198889044</v>
      </c>
      <c r="AP12" s="240">
        <f t="shared" si="7"/>
        <v>25882.79</v>
      </c>
      <c r="AQ12" s="241">
        <f t="shared" si="8"/>
        <v>8699.5816946959894</v>
      </c>
      <c r="AR12" s="196">
        <f t="shared" si="9"/>
        <v>131.04166666666666</v>
      </c>
      <c r="AS12" s="13"/>
      <c r="AT12" s="229">
        <v>0</v>
      </c>
      <c r="AU12" s="248">
        <v>0</v>
      </c>
      <c r="AV12" s="248">
        <v>0</v>
      </c>
      <c r="AW12" s="229">
        <v>0</v>
      </c>
      <c r="AX12" s="229">
        <v>17.5</v>
      </c>
      <c r="AY12" s="229">
        <v>660</v>
      </c>
      <c r="AZ12" s="229">
        <v>0</v>
      </c>
      <c r="BA12" s="4"/>
      <c r="BB12" s="41">
        <v>982</v>
      </c>
      <c r="BC12" s="41">
        <v>989</v>
      </c>
      <c r="BD12" s="41">
        <v>1216</v>
      </c>
      <c r="BE12" s="41">
        <f t="shared" si="10"/>
        <v>7</v>
      </c>
      <c r="BF12" s="41">
        <f t="shared" si="11"/>
        <v>8699.5816946959894</v>
      </c>
      <c r="BG12" s="271">
        <f t="shared" ref="BG12:BG40" si="14">BD12/24</f>
        <v>50.666666666666664</v>
      </c>
      <c r="BH12" s="249">
        <v>1.0609999999999999</v>
      </c>
      <c r="BI12" s="250">
        <v>1.1200000000000001</v>
      </c>
      <c r="BJ12" s="272">
        <v>23.65</v>
      </c>
      <c r="BK12" s="252">
        <v>21</v>
      </c>
      <c r="BL12" s="252">
        <v>18.14</v>
      </c>
      <c r="BM12" s="251">
        <v>50.14</v>
      </c>
      <c r="BN12" s="253">
        <v>0.93789999999999996</v>
      </c>
      <c r="BO12" s="42">
        <v>87.73</v>
      </c>
      <c r="BP12" s="42">
        <v>86.66</v>
      </c>
      <c r="BQ12" s="62">
        <f t="shared" si="13"/>
        <v>2.181</v>
      </c>
      <c r="BR12" s="41">
        <v>11327</v>
      </c>
      <c r="BS12" s="41">
        <v>11538</v>
      </c>
      <c r="BT12" s="78">
        <v>0</v>
      </c>
    </row>
    <row r="13" spans="1:73" ht="14.95" customHeight="1">
      <c r="A13" s="423" t="s">
        <v>205</v>
      </c>
      <c r="B13" s="245">
        <v>43620</v>
      </c>
      <c r="C13" s="156">
        <v>97.6</v>
      </c>
      <c r="D13" s="157">
        <v>0.38800000000000001</v>
      </c>
      <c r="E13" s="170">
        <v>75.599999999999994</v>
      </c>
      <c r="F13" s="158">
        <v>108</v>
      </c>
      <c r="G13" s="158">
        <v>85</v>
      </c>
      <c r="H13" s="159">
        <v>24</v>
      </c>
      <c r="I13" s="159">
        <v>0</v>
      </c>
      <c r="J13" s="159">
        <v>24</v>
      </c>
      <c r="K13" s="159">
        <v>0</v>
      </c>
      <c r="L13" s="160">
        <v>0</v>
      </c>
      <c r="M13" s="160">
        <v>0</v>
      </c>
      <c r="N13" s="160">
        <v>0</v>
      </c>
      <c r="O13" s="160">
        <v>0</v>
      </c>
      <c r="P13" s="160">
        <v>6</v>
      </c>
      <c r="Q13" s="160">
        <v>0</v>
      </c>
      <c r="R13" s="161">
        <v>3421</v>
      </c>
      <c r="S13" s="162">
        <v>3118</v>
      </c>
      <c r="T13" s="162">
        <v>3118</v>
      </c>
      <c r="U13" s="163">
        <v>3047</v>
      </c>
      <c r="V13" s="163">
        <v>3136</v>
      </c>
      <c r="W13" s="158">
        <v>41</v>
      </c>
      <c r="X13" s="158">
        <v>0</v>
      </c>
      <c r="Y13" s="158">
        <v>41</v>
      </c>
      <c r="Z13" s="158">
        <v>0</v>
      </c>
      <c r="AA13" s="158">
        <v>60</v>
      </c>
      <c r="AB13" s="158">
        <v>0</v>
      </c>
      <c r="AC13" s="164">
        <f t="shared" si="12"/>
        <v>89</v>
      </c>
      <c r="AD13" s="165">
        <f t="shared" si="0"/>
        <v>-71</v>
      </c>
      <c r="AE13" s="158">
        <v>143</v>
      </c>
      <c r="AF13" s="166">
        <f t="shared" si="1"/>
        <v>0.91375291375291379</v>
      </c>
      <c r="AG13" s="167">
        <f t="shared" si="2"/>
        <v>142.54166666666666</v>
      </c>
      <c r="AH13" s="166">
        <f t="shared" si="3"/>
        <v>0.89067524115755625</v>
      </c>
      <c r="AI13" s="168">
        <f t="shared" si="4"/>
        <v>1</v>
      </c>
      <c r="AJ13" s="169">
        <f t="shared" si="5"/>
        <v>0.92077464788732388</v>
      </c>
      <c r="AK13" s="215">
        <v>7.5359999999999996</v>
      </c>
      <c r="AL13" s="219">
        <v>130.84</v>
      </c>
      <c r="AM13" s="170">
        <f t="shared" si="6"/>
        <v>986.01023999999995</v>
      </c>
      <c r="AN13" s="215">
        <v>25.322710000000001</v>
      </c>
      <c r="AO13" s="267">
        <v>1004.0406417796514</v>
      </c>
      <c r="AP13" s="171">
        <f t="shared" si="7"/>
        <v>25425.03</v>
      </c>
      <c r="AQ13" s="200">
        <f t="shared" si="8"/>
        <v>8667.8832425336386</v>
      </c>
      <c r="AR13" s="197">
        <f t="shared" si="9"/>
        <v>129.91666666666666</v>
      </c>
      <c r="AS13" s="13"/>
      <c r="AT13" s="172">
        <v>0</v>
      </c>
      <c r="AU13" s="158">
        <v>0</v>
      </c>
      <c r="AV13" s="173">
        <v>0</v>
      </c>
      <c r="AW13" s="173">
        <v>0</v>
      </c>
      <c r="AX13" s="158">
        <v>15</v>
      </c>
      <c r="AY13" s="173">
        <v>1080</v>
      </c>
      <c r="AZ13" s="158">
        <v>0</v>
      </c>
      <c r="BA13" s="4"/>
      <c r="BB13" s="158">
        <v>985</v>
      </c>
      <c r="BC13" s="158">
        <v>985</v>
      </c>
      <c r="BD13" s="158">
        <v>1166</v>
      </c>
      <c r="BE13" s="174">
        <f t="shared" si="10"/>
        <v>0</v>
      </c>
      <c r="BF13" s="175">
        <f t="shared" si="11"/>
        <v>8667.8832425336386</v>
      </c>
      <c r="BG13" s="176">
        <f t="shared" si="14"/>
        <v>48.583333333333336</v>
      </c>
      <c r="BH13" s="177">
        <v>0.86099999999999999</v>
      </c>
      <c r="BI13" s="155">
        <v>0.66100000000000003</v>
      </c>
      <c r="BJ13" s="174">
        <v>23.78</v>
      </c>
      <c r="BK13" s="174">
        <v>20.99</v>
      </c>
      <c r="BL13" s="174">
        <v>18.350000000000001</v>
      </c>
      <c r="BM13" s="176">
        <v>50.11</v>
      </c>
      <c r="BN13" s="179">
        <v>0.93889999999999996</v>
      </c>
      <c r="BO13" s="185">
        <v>87.78</v>
      </c>
      <c r="BP13" s="185">
        <v>86.89</v>
      </c>
      <c r="BQ13" s="176">
        <f t="shared" si="13"/>
        <v>1.522</v>
      </c>
      <c r="BR13" s="178">
        <v>11345</v>
      </c>
      <c r="BS13" s="178">
        <v>11586</v>
      </c>
      <c r="BT13" s="176">
        <v>5.0199999999999996</v>
      </c>
    </row>
    <row r="14" spans="1:73">
      <c r="A14" s="424"/>
      <c r="B14" s="245">
        <v>43621</v>
      </c>
      <c r="C14" s="156">
        <v>95.7</v>
      </c>
      <c r="D14" s="195">
        <v>0.42</v>
      </c>
      <c r="E14" s="170">
        <v>76.099999999999994</v>
      </c>
      <c r="F14" s="158">
        <v>107</v>
      </c>
      <c r="G14" s="158">
        <v>86</v>
      </c>
      <c r="H14" s="159">
        <v>24</v>
      </c>
      <c r="I14" s="159">
        <v>0</v>
      </c>
      <c r="J14" s="159">
        <v>24</v>
      </c>
      <c r="K14" s="159">
        <v>0</v>
      </c>
      <c r="L14" s="160">
        <v>0</v>
      </c>
      <c r="M14" s="160">
        <v>0</v>
      </c>
      <c r="N14" s="160">
        <v>0</v>
      </c>
      <c r="O14" s="160">
        <v>0</v>
      </c>
      <c r="P14" s="160">
        <v>0</v>
      </c>
      <c r="Q14" s="160">
        <v>0</v>
      </c>
      <c r="R14" s="161">
        <v>3439</v>
      </c>
      <c r="S14" s="162">
        <v>3026</v>
      </c>
      <c r="T14" s="162">
        <v>3026</v>
      </c>
      <c r="U14" s="163">
        <v>2969</v>
      </c>
      <c r="V14" s="163">
        <v>3050</v>
      </c>
      <c r="W14" s="158">
        <v>41</v>
      </c>
      <c r="X14" s="158">
        <v>0</v>
      </c>
      <c r="Y14" s="158">
        <v>41</v>
      </c>
      <c r="Z14" s="158">
        <v>0</v>
      </c>
      <c r="AA14" s="158">
        <v>60</v>
      </c>
      <c r="AB14" s="158">
        <v>0</v>
      </c>
      <c r="AC14" s="164">
        <f t="shared" si="12"/>
        <v>81</v>
      </c>
      <c r="AD14" s="165">
        <f t="shared" si="0"/>
        <v>-57</v>
      </c>
      <c r="AE14" s="158">
        <v>130</v>
      </c>
      <c r="AF14" s="166">
        <f t="shared" si="1"/>
        <v>0.97756410256410253</v>
      </c>
      <c r="AG14" s="167">
        <f t="shared" si="2"/>
        <v>143.29166666666666</v>
      </c>
      <c r="AH14" s="166">
        <f t="shared" si="3"/>
        <v>0.86333236405931957</v>
      </c>
      <c r="AI14" s="168">
        <f t="shared" si="4"/>
        <v>1</v>
      </c>
      <c r="AJ14" s="169">
        <f t="shared" si="5"/>
        <v>0.89436619718309862</v>
      </c>
      <c r="AK14" s="215">
        <v>7.54</v>
      </c>
      <c r="AL14" s="219">
        <v>130.43</v>
      </c>
      <c r="AM14" s="170">
        <f t="shared" si="6"/>
        <v>983.44220000000007</v>
      </c>
      <c r="AN14" s="215">
        <v>24.349699999999999</v>
      </c>
      <c r="AO14" s="267">
        <v>1007.1175414892176</v>
      </c>
      <c r="AP14" s="171">
        <f t="shared" si="7"/>
        <v>24523.010000000002</v>
      </c>
      <c r="AQ14" s="200">
        <f t="shared" si="8"/>
        <v>8590.9236106433164</v>
      </c>
      <c r="AR14" s="197">
        <f t="shared" si="9"/>
        <v>126.08333333333333</v>
      </c>
      <c r="AS14" s="13"/>
      <c r="AT14" s="172">
        <v>0</v>
      </c>
      <c r="AU14" s="158">
        <v>0</v>
      </c>
      <c r="AV14" s="173">
        <v>0</v>
      </c>
      <c r="AW14" s="173">
        <v>0</v>
      </c>
      <c r="AX14" s="158">
        <v>15</v>
      </c>
      <c r="AY14" s="173">
        <v>1440</v>
      </c>
      <c r="AZ14" s="158">
        <v>0</v>
      </c>
      <c r="BA14" s="4"/>
      <c r="BB14" s="158">
        <v>984</v>
      </c>
      <c r="BC14" s="158">
        <v>984</v>
      </c>
      <c r="BD14" s="158">
        <v>1082</v>
      </c>
      <c r="BE14" s="174">
        <v>0</v>
      </c>
      <c r="BF14" s="175">
        <f t="shared" si="11"/>
        <v>8590.9236106433164</v>
      </c>
      <c r="BG14" s="176">
        <f t="shared" si="14"/>
        <v>45.083333333333336</v>
      </c>
      <c r="BH14" s="177">
        <v>0.46500000000000002</v>
      </c>
      <c r="BI14" s="155">
        <v>0.29699999999999999</v>
      </c>
      <c r="BJ14" s="174">
        <v>23.74</v>
      </c>
      <c r="BK14" s="174">
        <v>20.95</v>
      </c>
      <c r="BL14" s="174">
        <v>18.3</v>
      </c>
      <c r="BM14" s="178">
        <v>50.1</v>
      </c>
      <c r="BN14" s="179">
        <v>0.93889999999999996</v>
      </c>
      <c r="BO14" s="176">
        <v>87.86</v>
      </c>
      <c r="BP14" s="176">
        <v>86.86</v>
      </c>
      <c r="BQ14" s="176">
        <f t="shared" si="13"/>
        <v>0.76200000000000001</v>
      </c>
      <c r="BR14" s="174">
        <v>11337</v>
      </c>
      <c r="BS14" s="174">
        <v>11558</v>
      </c>
      <c r="BT14" s="176">
        <v>0</v>
      </c>
      <c r="BU14" s="4"/>
    </row>
    <row r="15" spans="1:73">
      <c r="A15" s="424"/>
      <c r="B15" s="245">
        <v>43622</v>
      </c>
      <c r="C15" s="156">
        <v>95.9</v>
      </c>
      <c r="D15" s="195">
        <v>0.34699999999999998</v>
      </c>
      <c r="E15" s="170">
        <v>72.7</v>
      </c>
      <c r="F15" s="158">
        <v>109</v>
      </c>
      <c r="G15" s="158">
        <v>83</v>
      </c>
      <c r="H15" s="159">
        <v>20</v>
      </c>
      <c r="I15" s="159">
        <v>2</v>
      </c>
      <c r="J15" s="159">
        <v>24</v>
      </c>
      <c r="K15" s="159">
        <v>0</v>
      </c>
      <c r="L15" s="160">
        <v>3</v>
      </c>
      <c r="M15" s="160">
        <v>20</v>
      </c>
      <c r="N15" s="160">
        <v>0</v>
      </c>
      <c r="O15" s="160">
        <v>0</v>
      </c>
      <c r="P15" s="160">
        <v>4</v>
      </c>
      <c r="Q15" s="160">
        <v>0</v>
      </c>
      <c r="R15" s="274">
        <v>3442</v>
      </c>
      <c r="S15" s="162">
        <v>3185</v>
      </c>
      <c r="T15" s="162">
        <v>2880</v>
      </c>
      <c r="U15" s="163">
        <v>2825</v>
      </c>
      <c r="V15" s="163">
        <v>2909</v>
      </c>
      <c r="W15" s="158">
        <v>41</v>
      </c>
      <c r="X15" s="158">
        <v>0</v>
      </c>
      <c r="Y15" s="158">
        <v>42</v>
      </c>
      <c r="Z15" s="158">
        <v>0</v>
      </c>
      <c r="AA15" s="158">
        <v>60</v>
      </c>
      <c r="AB15" s="158">
        <v>0</v>
      </c>
      <c r="AC15" s="164">
        <f t="shared" si="12"/>
        <v>84</v>
      </c>
      <c r="AD15" s="165">
        <f t="shared" si="0"/>
        <v>-55</v>
      </c>
      <c r="AE15" s="158">
        <v>146</v>
      </c>
      <c r="AF15" s="166">
        <f t="shared" si="1"/>
        <v>0.83019406392694062</v>
      </c>
      <c r="AG15" s="167">
        <f t="shared" si="2"/>
        <v>143.41666666666666</v>
      </c>
      <c r="AH15" s="166">
        <f t="shared" si="3"/>
        <v>0.82074375363160956</v>
      </c>
      <c r="AI15" s="168">
        <f t="shared" si="4"/>
        <v>1</v>
      </c>
      <c r="AJ15" s="169">
        <f t="shared" si="5"/>
        <v>0.88049728049728049</v>
      </c>
      <c r="AK15" s="215">
        <v>7.5090000000000003</v>
      </c>
      <c r="AL15" s="219">
        <v>133.78</v>
      </c>
      <c r="AM15" s="170">
        <f t="shared" si="6"/>
        <v>1004.55402</v>
      </c>
      <c r="AN15" s="215">
        <v>23.548649999999999</v>
      </c>
      <c r="AO15" s="267">
        <v>1004.9535748333769</v>
      </c>
      <c r="AP15" s="171">
        <f t="shared" si="7"/>
        <v>23665.3</v>
      </c>
      <c r="AQ15" s="200">
        <f t="shared" si="8"/>
        <v>8732.6916884955754</v>
      </c>
      <c r="AR15" s="197">
        <f t="shared" si="9"/>
        <v>132.70833333333334</v>
      </c>
      <c r="AS15" s="13"/>
      <c r="AT15" s="181">
        <v>16</v>
      </c>
      <c r="AU15" s="158">
        <v>38</v>
      </c>
      <c r="AV15" s="173">
        <v>0</v>
      </c>
      <c r="AW15" s="173">
        <v>0</v>
      </c>
      <c r="AX15" s="158">
        <v>20</v>
      </c>
      <c r="AY15" s="173">
        <v>1200</v>
      </c>
      <c r="AZ15" s="158">
        <v>0</v>
      </c>
      <c r="BA15" s="4"/>
      <c r="BB15" s="158">
        <v>849</v>
      </c>
      <c r="BC15" s="158">
        <v>1000</v>
      </c>
      <c r="BD15" s="158">
        <v>1060</v>
      </c>
      <c r="BE15" s="183">
        <v>0</v>
      </c>
      <c r="BF15" s="175">
        <f t="shared" si="11"/>
        <v>8732.6916884955754</v>
      </c>
      <c r="BG15" s="176">
        <f t="shared" si="14"/>
        <v>44.166666666666664</v>
      </c>
      <c r="BH15" s="177">
        <v>0.68200000000000005</v>
      </c>
      <c r="BI15" s="155">
        <v>0.66700000000000004</v>
      </c>
      <c r="BJ15" s="174">
        <v>20.66</v>
      </c>
      <c r="BK15" s="174">
        <v>21.31</v>
      </c>
      <c r="BL15" s="174">
        <v>18.22</v>
      </c>
      <c r="BM15" s="178">
        <v>50.12</v>
      </c>
      <c r="BN15" s="179">
        <v>0.93759999999999999</v>
      </c>
      <c r="BO15" s="176">
        <v>87.52</v>
      </c>
      <c r="BP15" s="176">
        <v>86.65</v>
      </c>
      <c r="BQ15" s="176">
        <f t="shared" si="13"/>
        <v>1.3490000000000002</v>
      </c>
      <c r="BR15" s="174">
        <v>11367</v>
      </c>
      <c r="BS15" s="174">
        <v>11545</v>
      </c>
      <c r="BT15" s="176">
        <v>5.7</v>
      </c>
      <c r="BU15" s="4"/>
    </row>
    <row r="16" spans="1:73">
      <c r="A16" s="424"/>
      <c r="B16" s="245">
        <v>43623</v>
      </c>
      <c r="C16" s="156">
        <v>97.6</v>
      </c>
      <c r="D16" s="195">
        <v>0.37</v>
      </c>
      <c r="E16" s="170">
        <v>74.7</v>
      </c>
      <c r="F16" s="158">
        <v>109</v>
      </c>
      <c r="G16" s="158">
        <v>84</v>
      </c>
      <c r="H16" s="159">
        <v>24</v>
      </c>
      <c r="I16" s="159">
        <v>0</v>
      </c>
      <c r="J16" s="159">
        <v>24</v>
      </c>
      <c r="K16" s="159">
        <v>0</v>
      </c>
      <c r="L16" s="160">
        <v>0</v>
      </c>
      <c r="M16" s="160">
        <v>0</v>
      </c>
      <c r="N16" s="160">
        <v>0</v>
      </c>
      <c r="O16" s="160">
        <v>0</v>
      </c>
      <c r="P16" s="160">
        <v>7</v>
      </c>
      <c r="Q16" s="160">
        <v>20</v>
      </c>
      <c r="R16" s="161">
        <v>3420</v>
      </c>
      <c r="S16" s="162">
        <v>3160</v>
      </c>
      <c r="T16" s="162">
        <v>3160</v>
      </c>
      <c r="U16" s="163">
        <v>3093</v>
      </c>
      <c r="V16" s="163">
        <v>3181</v>
      </c>
      <c r="W16" s="158">
        <v>41</v>
      </c>
      <c r="X16" s="158">
        <v>0</v>
      </c>
      <c r="Y16" s="158">
        <v>41</v>
      </c>
      <c r="Z16" s="158">
        <v>0</v>
      </c>
      <c r="AA16" s="158">
        <v>60</v>
      </c>
      <c r="AB16" s="158">
        <v>0</v>
      </c>
      <c r="AC16" s="164">
        <f t="shared" si="12"/>
        <v>88</v>
      </c>
      <c r="AD16" s="165">
        <f t="shared" si="0"/>
        <v>-67</v>
      </c>
      <c r="AE16" s="158">
        <v>146</v>
      </c>
      <c r="AF16" s="166">
        <f>IF(AE16&gt;0, V16/(AE16*24),"no data")</f>
        <v>0.90781963470319638</v>
      </c>
      <c r="AG16" s="167">
        <f t="shared" si="2"/>
        <v>142.5</v>
      </c>
      <c r="AH16" s="166">
        <f t="shared" si="3"/>
        <v>0.90438596491228074</v>
      </c>
      <c r="AI16" s="168">
        <f t="shared" si="4"/>
        <v>1</v>
      </c>
      <c r="AJ16" s="169">
        <f t="shared" si="5"/>
        <v>0.92664319248826288</v>
      </c>
      <c r="AK16" s="215">
        <v>7.5309999999999997</v>
      </c>
      <c r="AL16" s="219">
        <v>134.97999999999999</v>
      </c>
      <c r="AM16" s="170">
        <f t="shared" si="6"/>
        <v>1016.5343799999998</v>
      </c>
      <c r="AN16" s="215">
        <v>25.797029999999999</v>
      </c>
      <c r="AO16" s="267">
        <v>1001.4912569392678</v>
      </c>
      <c r="AP16" s="171">
        <f t="shared" si="7"/>
        <v>25835.5</v>
      </c>
      <c r="AQ16" s="200">
        <f t="shared" si="8"/>
        <v>8681.5500743614612</v>
      </c>
      <c r="AR16" s="197">
        <f t="shared" si="9"/>
        <v>131.66666666666666</v>
      </c>
      <c r="AS16" s="13"/>
      <c r="AT16" s="158">
        <v>0</v>
      </c>
      <c r="AU16" s="173">
        <v>0</v>
      </c>
      <c r="AV16" s="173">
        <v>0</v>
      </c>
      <c r="AW16" s="158">
        <v>0</v>
      </c>
      <c r="AX16" s="173">
        <v>15</v>
      </c>
      <c r="AY16" s="158">
        <v>1000</v>
      </c>
      <c r="AZ16" s="158">
        <v>0</v>
      </c>
      <c r="BA16" s="4"/>
      <c r="BB16" s="174">
        <v>993</v>
      </c>
      <c r="BC16" s="174">
        <v>990</v>
      </c>
      <c r="BD16" s="183">
        <v>1198</v>
      </c>
      <c r="BE16" s="183">
        <f>BC16-BB16</f>
        <v>-3</v>
      </c>
      <c r="BF16" s="175">
        <f t="shared" si="11"/>
        <v>8681.5500743614612</v>
      </c>
      <c r="BG16" s="176">
        <f t="shared" si="14"/>
        <v>49.916666666666664</v>
      </c>
      <c r="BH16" s="177">
        <v>1.0109999999999999</v>
      </c>
      <c r="BI16" s="155">
        <v>0.93500000000000005</v>
      </c>
      <c r="BJ16" s="174">
        <v>24.02</v>
      </c>
      <c r="BK16" s="174">
        <v>21.17</v>
      </c>
      <c r="BL16" s="174">
        <v>18.239999999999998</v>
      </c>
      <c r="BM16" s="178">
        <v>50.11</v>
      </c>
      <c r="BN16" s="184">
        <v>0.93759999999999999</v>
      </c>
      <c r="BO16" s="176">
        <v>87.57</v>
      </c>
      <c r="BP16" s="176">
        <v>86.73</v>
      </c>
      <c r="BQ16" s="176">
        <f t="shared" si="13"/>
        <v>1.946</v>
      </c>
      <c r="BR16" s="174">
        <v>11370</v>
      </c>
      <c r="BS16" s="174">
        <v>11593</v>
      </c>
      <c r="BT16" s="176">
        <v>0</v>
      </c>
      <c r="BU16" s="4"/>
    </row>
    <row r="17" spans="1:73">
      <c r="A17" s="424"/>
      <c r="B17" s="245">
        <v>43624</v>
      </c>
      <c r="C17" s="156">
        <v>99</v>
      </c>
      <c r="D17" s="195">
        <v>0.374</v>
      </c>
      <c r="E17" s="170">
        <v>74.8</v>
      </c>
      <c r="F17" s="158">
        <v>108</v>
      </c>
      <c r="G17" s="158">
        <v>86</v>
      </c>
      <c r="H17" s="159">
        <v>24</v>
      </c>
      <c r="I17" s="159">
        <v>0</v>
      </c>
      <c r="J17" s="159">
        <v>24</v>
      </c>
      <c r="K17" s="159">
        <v>0</v>
      </c>
      <c r="L17" s="160">
        <v>0</v>
      </c>
      <c r="M17" s="160">
        <v>0</v>
      </c>
      <c r="N17" s="160">
        <v>0</v>
      </c>
      <c r="O17" s="160">
        <v>0</v>
      </c>
      <c r="P17" s="160">
        <v>1</v>
      </c>
      <c r="Q17" s="160">
        <v>0</v>
      </c>
      <c r="R17" s="161">
        <v>3410</v>
      </c>
      <c r="S17" s="162">
        <v>3057</v>
      </c>
      <c r="T17" s="162">
        <v>3057</v>
      </c>
      <c r="U17" s="163">
        <v>2990</v>
      </c>
      <c r="V17" s="163">
        <v>3076</v>
      </c>
      <c r="W17" s="158">
        <v>41</v>
      </c>
      <c r="X17" s="158">
        <v>0</v>
      </c>
      <c r="Y17" s="158">
        <v>41</v>
      </c>
      <c r="Z17" s="158">
        <v>0</v>
      </c>
      <c r="AA17" s="158">
        <v>60</v>
      </c>
      <c r="AB17" s="158">
        <v>0</v>
      </c>
      <c r="AC17" s="164">
        <f t="shared" si="12"/>
        <v>86</v>
      </c>
      <c r="AD17" s="165">
        <f>U17-T17</f>
        <v>-67</v>
      </c>
      <c r="AE17" s="158">
        <v>144</v>
      </c>
      <c r="AF17" s="166">
        <f>IF(AE17&gt;0, V17/(AE17*24),"no data")</f>
        <v>0.89004629629629628</v>
      </c>
      <c r="AG17" s="167">
        <f t="shared" si="2"/>
        <v>142.08333333333334</v>
      </c>
      <c r="AH17" s="166">
        <f t="shared" si="3"/>
        <v>0.87683284457478006</v>
      </c>
      <c r="AI17" s="168">
        <f t="shared" si="4"/>
        <v>1</v>
      </c>
      <c r="AJ17" s="169">
        <f t="shared" si="5"/>
        <v>0.89876760563380287</v>
      </c>
      <c r="AK17" s="215">
        <v>7.4740000000000002</v>
      </c>
      <c r="AL17" s="219">
        <v>130.66</v>
      </c>
      <c r="AM17" s="170">
        <f t="shared" si="6"/>
        <v>976.55283999999995</v>
      </c>
      <c r="AN17" s="215">
        <v>24.807770000000001</v>
      </c>
      <c r="AO17" s="267">
        <v>997.70797617036919</v>
      </c>
      <c r="AP17" s="171">
        <f t="shared" si="7"/>
        <v>24750.91</v>
      </c>
      <c r="AQ17" s="200">
        <f>IF(U17&gt;0,((((AK17*AL17)+(AN17*AO17))/(U17*1000))*1000000),"no data")</f>
        <v>8604.5026220735781</v>
      </c>
      <c r="AR17" s="197">
        <f t="shared" si="9"/>
        <v>127.375</v>
      </c>
      <c r="AS17" s="13"/>
      <c r="AT17" s="158">
        <v>0</v>
      </c>
      <c r="AU17" s="173">
        <v>0</v>
      </c>
      <c r="AV17" s="173">
        <v>0</v>
      </c>
      <c r="AW17" s="158">
        <v>0</v>
      </c>
      <c r="AX17" s="173">
        <v>15</v>
      </c>
      <c r="AY17" s="158">
        <v>1380</v>
      </c>
      <c r="AZ17" s="158">
        <v>0</v>
      </c>
      <c r="BA17" s="4"/>
      <c r="BB17" s="174">
        <v>991</v>
      </c>
      <c r="BC17" s="174">
        <v>987</v>
      </c>
      <c r="BD17" s="183">
        <v>1098</v>
      </c>
      <c r="BE17" s="183">
        <f t="shared" ref="BE17:BE26" si="15">BC17-BB17</f>
        <v>-4</v>
      </c>
      <c r="BF17" s="175">
        <f t="shared" si="11"/>
        <v>8604.5026220735781</v>
      </c>
      <c r="BG17" s="176">
        <f t="shared" si="14"/>
        <v>45.75</v>
      </c>
      <c r="BH17" s="177">
        <v>0.55400000000000005</v>
      </c>
      <c r="BI17" s="155">
        <v>0.33500000000000002</v>
      </c>
      <c r="BJ17" s="174">
        <v>23.99</v>
      </c>
      <c r="BK17" s="174">
        <v>21.17</v>
      </c>
      <c r="BL17" s="174">
        <v>17.96</v>
      </c>
      <c r="BM17" s="178">
        <v>50.1</v>
      </c>
      <c r="BN17" s="184">
        <v>0.93910000000000005</v>
      </c>
      <c r="BO17" s="176">
        <v>87.56</v>
      </c>
      <c r="BP17" s="176">
        <v>86.7</v>
      </c>
      <c r="BQ17" s="176">
        <f t="shared" si="13"/>
        <v>0.88900000000000001</v>
      </c>
      <c r="BR17" s="174">
        <v>11388</v>
      </c>
      <c r="BS17" s="174">
        <v>11622</v>
      </c>
      <c r="BT17" s="176">
        <v>5.25</v>
      </c>
      <c r="BU17" s="4"/>
    </row>
    <row r="18" spans="1:73">
      <c r="A18" s="424"/>
      <c r="B18" s="245">
        <v>43625</v>
      </c>
      <c r="C18" s="156">
        <v>99.8</v>
      </c>
      <c r="D18" s="195">
        <v>0.37</v>
      </c>
      <c r="E18" s="170">
        <v>75.900000000000006</v>
      </c>
      <c r="F18" s="158">
        <v>112</v>
      </c>
      <c r="G18" s="158">
        <v>85</v>
      </c>
      <c r="H18" s="158">
        <v>24</v>
      </c>
      <c r="I18" s="158">
        <v>0</v>
      </c>
      <c r="J18" s="158">
        <v>22</v>
      </c>
      <c r="K18" s="158">
        <v>28</v>
      </c>
      <c r="L18" s="160">
        <v>0</v>
      </c>
      <c r="M18" s="160">
        <v>0</v>
      </c>
      <c r="N18" s="160">
        <v>0</v>
      </c>
      <c r="O18" s="160">
        <v>0</v>
      </c>
      <c r="P18" s="160">
        <v>0</v>
      </c>
      <c r="Q18" s="160">
        <v>0</v>
      </c>
      <c r="R18" s="161">
        <v>3395</v>
      </c>
      <c r="S18" s="162">
        <v>2981</v>
      </c>
      <c r="T18" s="162">
        <v>2981</v>
      </c>
      <c r="U18" s="163">
        <v>2912</v>
      </c>
      <c r="V18" s="163">
        <v>2999</v>
      </c>
      <c r="W18" s="158">
        <v>41</v>
      </c>
      <c r="X18" s="158">
        <v>0</v>
      </c>
      <c r="Y18" s="158">
        <v>41</v>
      </c>
      <c r="Z18" s="158">
        <v>0</v>
      </c>
      <c r="AA18" s="158">
        <v>60</v>
      </c>
      <c r="AB18" s="158">
        <v>0</v>
      </c>
      <c r="AC18" s="164">
        <f t="shared" si="12"/>
        <v>87</v>
      </c>
      <c r="AD18" s="165">
        <f t="shared" si="0"/>
        <v>-69</v>
      </c>
      <c r="AE18" s="158">
        <v>130</v>
      </c>
      <c r="AF18" s="166">
        <f t="shared" si="1"/>
        <v>0.96121794871794874</v>
      </c>
      <c r="AG18" s="167">
        <f t="shared" si="2"/>
        <v>141.45833333333334</v>
      </c>
      <c r="AH18" s="166">
        <f t="shared" si="3"/>
        <v>0.85773195876288655</v>
      </c>
      <c r="AI18" s="168">
        <f t="shared" si="4"/>
        <v>1</v>
      </c>
      <c r="AJ18" s="169">
        <f t="shared" si="5"/>
        <v>0.87877543035993744</v>
      </c>
      <c r="AK18" s="216">
        <v>7.4740000000000002</v>
      </c>
      <c r="AL18" s="220">
        <v>133.38999999999999</v>
      </c>
      <c r="AM18" s="170">
        <f t="shared" si="6"/>
        <v>996.95685999999989</v>
      </c>
      <c r="AN18" s="216">
        <v>24.254788999999999</v>
      </c>
      <c r="AO18" s="267">
        <v>996.83567645135986</v>
      </c>
      <c r="AP18" s="171">
        <f t="shared" si="7"/>
        <v>24178.039000000001</v>
      </c>
      <c r="AQ18" s="200">
        <f t="shared" si="8"/>
        <v>8645.2595673076921</v>
      </c>
      <c r="AR18" s="197">
        <f t="shared" si="9"/>
        <v>124.20833333333333</v>
      </c>
      <c r="AS18" s="13"/>
      <c r="AT18" s="158">
        <v>0</v>
      </c>
      <c r="AU18" s="158">
        <v>0</v>
      </c>
      <c r="AV18" s="158">
        <v>19</v>
      </c>
      <c r="AW18" s="158">
        <v>92</v>
      </c>
      <c r="AX18" s="158">
        <v>16</v>
      </c>
      <c r="AY18" s="158">
        <v>1440</v>
      </c>
      <c r="AZ18" s="158">
        <v>0</v>
      </c>
      <c r="BA18" s="4"/>
      <c r="BB18" s="174">
        <v>984</v>
      </c>
      <c r="BC18" s="174">
        <v>956</v>
      </c>
      <c r="BD18" s="174">
        <v>1059</v>
      </c>
      <c r="BE18" s="183">
        <f t="shared" si="15"/>
        <v>-28</v>
      </c>
      <c r="BF18" s="176">
        <f t="shared" si="11"/>
        <v>8645.2595673076921</v>
      </c>
      <c r="BG18" s="176">
        <f t="shared" si="14"/>
        <v>44.125</v>
      </c>
      <c r="BH18" s="177">
        <v>0.434</v>
      </c>
      <c r="BI18" s="155">
        <v>0.24399999999999999</v>
      </c>
      <c r="BJ18" s="174">
        <v>23.95</v>
      </c>
      <c r="BK18" s="174">
        <v>20.78</v>
      </c>
      <c r="BL18" s="174">
        <v>17.22</v>
      </c>
      <c r="BM18" s="178">
        <v>50.12</v>
      </c>
      <c r="BN18" s="184">
        <v>0.93859999999999999</v>
      </c>
      <c r="BO18" s="176">
        <v>87.65</v>
      </c>
      <c r="BP18" s="185">
        <v>86.74</v>
      </c>
      <c r="BQ18" s="176">
        <f t="shared" si="13"/>
        <v>0.67799999999999994</v>
      </c>
      <c r="BR18" s="174">
        <v>11441</v>
      </c>
      <c r="BS18" s="174">
        <v>11675</v>
      </c>
      <c r="BT18" s="176">
        <v>0</v>
      </c>
      <c r="BU18" s="4"/>
    </row>
    <row r="19" spans="1:73">
      <c r="A19" s="425"/>
      <c r="B19" s="245">
        <v>43626</v>
      </c>
      <c r="C19" s="156">
        <v>101.2</v>
      </c>
      <c r="D19" s="195">
        <v>0.371</v>
      </c>
      <c r="E19" s="170">
        <v>76.2</v>
      </c>
      <c r="F19" s="158">
        <v>113</v>
      </c>
      <c r="G19" s="158">
        <v>87</v>
      </c>
      <c r="H19" s="158">
        <v>24</v>
      </c>
      <c r="I19" s="158">
        <v>0</v>
      </c>
      <c r="J19" s="158">
        <v>24</v>
      </c>
      <c r="K19" s="158">
        <v>0</v>
      </c>
      <c r="L19" s="160">
        <v>0</v>
      </c>
      <c r="M19" s="160">
        <v>0</v>
      </c>
      <c r="N19" s="160">
        <v>0</v>
      </c>
      <c r="O19" s="160">
        <v>0</v>
      </c>
      <c r="P19" s="160">
        <v>11</v>
      </c>
      <c r="Q19" s="160">
        <v>0</v>
      </c>
      <c r="R19" s="161">
        <v>3382</v>
      </c>
      <c r="S19" s="162">
        <v>3146</v>
      </c>
      <c r="T19" s="162">
        <v>3146</v>
      </c>
      <c r="U19" s="163">
        <v>3086</v>
      </c>
      <c r="V19" s="163">
        <v>3179</v>
      </c>
      <c r="W19" s="158">
        <v>41</v>
      </c>
      <c r="X19" s="158">
        <v>0</v>
      </c>
      <c r="Y19" s="158">
        <v>41</v>
      </c>
      <c r="Z19" s="158">
        <v>0</v>
      </c>
      <c r="AA19" s="158">
        <v>60</v>
      </c>
      <c r="AB19" s="158">
        <v>0</v>
      </c>
      <c r="AC19" s="164">
        <f t="shared" si="12"/>
        <v>93</v>
      </c>
      <c r="AD19" s="165">
        <f t="shared" si="0"/>
        <v>-60</v>
      </c>
      <c r="AE19" s="158">
        <v>142</v>
      </c>
      <c r="AF19" s="166">
        <f t="shared" si="1"/>
        <v>0.93280516431924887</v>
      </c>
      <c r="AG19" s="167">
        <f t="shared" si="2"/>
        <v>140.91666666666666</v>
      </c>
      <c r="AH19" s="166">
        <f t="shared" si="3"/>
        <v>0.91247782377291542</v>
      </c>
      <c r="AI19" s="168">
        <f t="shared" si="4"/>
        <v>1</v>
      </c>
      <c r="AJ19" s="169">
        <f t="shared" si="5"/>
        <v>0.94278169014084512</v>
      </c>
      <c r="AK19" s="216">
        <v>7.4</v>
      </c>
      <c r="AL19" s="220">
        <v>130.30000000000001</v>
      </c>
      <c r="AM19" s="170">
        <f t="shared" si="6"/>
        <v>964.22000000000014</v>
      </c>
      <c r="AN19" s="216">
        <v>26.023330000000001</v>
      </c>
      <c r="AO19" s="267">
        <v>998.042909958103</v>
      </c>
      <c r="AP19" s="171">
        <f t="shared" si="7"/>
        <v>25972.400000000001</v>
      </c>
      <c r="AQ19" s="200">
        <f t="shared" si="8"/>
        <v>8728.651976668827</v>
      </c>
      <c r="AR19" s="197">
        <f t="shared" si="9"/>
        <v>131.08333333333334</v>
      </c>
      <c r="AS19" s="13"/>
      <c r="AT19" s="158">
        <v>0</v>
      </c>
      <c r="AU19" s="158">
        <v>0</v>
      </c>
      <c r="AV19" s="158">
        <v>0</v>
      </c>
      <c r="AW19" s="158">
        <v>0</v>
      </c>
      <c r="AX19" s="158">
        <v>15</v>
      </c>
      <c r="AY19" s="158">
        <v>780</v>
      </c>
      <c r="AZ19" s="158">
        <v>0</v>
      </c>
      <c r="BA19" s="4"/>
      <c r="BB19" s="174">
        <v>979</v>
      </c>
      <c r="BC19" s="174">
        <v>977</v>
      </c>
      <c r="BD19" s="174">
        <v>1223</v>
      </c>
      <c r="BE19" s="183">
        <f t="shared" si="15"/>
        <v>-2</v>
      </c>
      <c r="BF19" s="176">
        <f t="shared" si="11"/>
        <v>8728.651976668827</v>
      </c>
      <c r="BG19" s="176">
        <f t="shared" si="14"/>
        <v>50.958333333333336</v>
      </c>
      <c r="BH19" s="177">
        <v>1.2669999999999999</v>
      </c>
      <c r="BI19" s="155">
        <v>1.1919999999999999</v>
      </c>
      <c r="BJ19" s="174">
        <v>23.84</v>
      </c>
      <c r="BK19" s="174">
        <v>21</v>
      </c>
      <c r="BL19" s="174">
        <v>18.03</v>
      </c>
      <c r="BM19" s="178">
        <v>50.14</v>
      </c>
      <c r="BN19" s="184">
        <v>0.93910000000000005</v>
      </c>
      <c r="BO19" s="176">
        <v>87.62</v>
      </c>
      <c r="BP19" s="185">
        <v>86.73</v>
      </c>
      <c r="BQ19" s="176">
        <f t="shared" si="13"/>
        <v>2.4589999999999996</v>
      </c>
      <c r="BR19" s="174">
        <v>11435</v>
      </c>
      <c r="BS19" s="174">
        <v>11649</v>
      </c>
      <c r="BT19" s="176">
        <v>5.35</v>
      </c>
      <c r="BU19" s="4"/>
    </row>
    <row r="20" spans="1:73" ht="14.95" customHeight="1">
      <c r="A20" s="423" t="s">
        <v>206</v>
      </c>
      <c r="B20" s="245">
        <v>43627</v>
      </c>
      <c r="C20" s="226">
        <v>100.1</v>
      </c>
      <c r="D20" s="227">
        <v>0.41299999999999998</v>
      </c>
      <c r="E20" s="228">
        <v>77</v>
      </c>
      <c r="F20" s="229">
        <v>110</v>
      </c>
      <c r="G20" s="229">
        <v>93</v>
      </c>
      <c r="H20" s="229">
        <v>24</v>
      </c>
      <c r="I20" s="229">
        <v>0</v>
      </c>
      <c r="J20" s="229">
        <v>24</v>
      </c>
      <c r="K20" s="229">
        <v>0</v>
      </c>
      <c r="L20" s="230">
        <v>0</v>
      </c>
      <c r="M20" s="230">
        <v>0</v>
      </c>
      <c r="N20" s="230">
        <v>0</v>
      </c>
      <c r="O20" s="230">
        <v>0</v>
      </c>
      <c r="P20" s="230">
        <v>12</v>
      </c>
      <c r="Q20" s="230">
        <v>0</v>
      </c>
      <c r="R20" s="231">
        <v>3394</v>
      </c>
      <c r="S20" s="232">
        <v>3155</v>
      </c>
      <c r="T20" s="232">
        <v>3155</v>
      </c>
      <c r="U20" s="233">
        <v>3087</v>
      </c>
      <c r="V20" s="233">
        <v>3181</v>
      </c>
      <c r="W20" s="229">
        <v>40</v>
      </c>
      <c r="X20" s="229">
        <v>0</v>
      </c>
      <c r="Y20" s="229">
        <v>41</v>
      </c>
      <c r="Z20" s="229">
        <v>0</v>
      </c>
      <c r="AA20" s="229">
        <v>60</v>
      </c>
      <c r="AB20" s="229">
        <v>0</v>
      </c>
      <c r="AC20" s="234">
        <f t="shared" si="12"/>
        <v>94</v>
      </c>
      <c r="AD20" s="235">
        <f t="shared" si="0"/>
        <v>-68</v>
      </c>
      <c r="AE20" s="229">
        <v>141</v>
      </c>
      <c r="AF20" s="236">
        <f t="shared" si="1"/>
        <v>0.94001182033096931</v>
      </c>
      <c r="AG20" s="237">
        <f t="shared" si="2"/>
        <v>141.41666666666666</v>
      </c>
      <c r="AH20" s="236">
        <f t="shared" si="3"/>
        <v>0.90954625810253387</v>
      </c>
      <c r="AI20" s="238">
        <f t="shared" si="4"/>
        <v>1</v>
      </c>
      <c r="AJ20" s="239">
        <f t="shared" si="5"/>
        <v>0.94680851063829785</v>
      </c>
      <c r="AK20" s="216">
        <v>7.3789999999999996</v>
      </c>
      <c r="AL20" s="220">
        <v>131.62</v>
      </c>
      <c r="AM20" s="228">
        <f t="shared" si="6"/>
        <v>971.22397999999998</v>
      </c>
      <c r="AN20" s="216">
        <v>25.93374</v>
      </c>
      <c r="AO20" s="267">
        <v>1001.3642073993184</v>
      </c>
      <c r="AP20" s="240">
        <f t="shared" si="7"/>
        <v>25969.118999999999</v>
      </c>
      <c r="AQ20" s="241">
        <f t="shared" si="8"/>
        <v>8727.030443796566</v>
      </c>
      <c r="AR20" s="196">
        <f t="shared" si="9"/>
        <v>131.45833333333334</v>
      </c>
      <c r="AS20" s="13"/>
      <c r="AT20" s="229">
        <v>0</v>
      </c>
      <c r="AU20" s="229">
        <v>0</v>
      </c>
      <c r="AV20" s="229">
        <v>0</v>
      </c>
      <c r="AW20" s="229">
        <v>0</v>
      </c>
      <c r="AX20" s="229">
        <v>15</v>
      </c>
      <c r="AY20" s="229">
        <v>720</v>
      </c>
      <c r="AZ20" s="229">
        <v>0</v>
      </c>
      <c r="BA20" s="4"/>
      <c r="BB20" s="41">
        <v>968</v>
      </c>
      <c r="BC20" s="41">
        <v>972</v>
      </c>
      <c r="BD20" s="41">
        <v>1241</v>
      </c>
      <c r="BE20" s="41">
        <f t="shared" si="15"/>
        <v>4</v>
      </c>
      <c r="BF20" s="42">
        <f t="shared" si="11"/>
        <v>8727.030443796566</v>
      </c>
      <c r="BG20" s="42">
        <f t="shared" si="14"/>
        <v>51.708333333333336</v>
      </c>
      <c r="BH20" s="61">
        <v>1.335</v>
      </c>
      <c r="BI20" s="62">
        <v>1.2629999999999999</v>
      </c>
      <c r="BJ20" s="41">
        <v>23.44</v>
      </c>
      <c r="BK20" s="41">
        <v>20.71</v>
      </c>
      <c r="BL20" s="41">
        <v>18.04</v>
      </c>
      <c r="BM20" s="63">
        <v>50.1</v>
      </c>
      <c r="BN20" s="64">
        <v>0.9385</v>
      </c>
      <c r="BO20" s="42">
        <v>87.46</v>
      </c>
      <c r="BP20" s="54">
        <v>86.74</v>
      </c>
      <c r="BQ20" s="54">
        <f t="shared" si="13"/>
        <v>2.5979999999999999</v>
      </c>
      <c r="BR20" s="41">
        <v>11367</v>
      </c>
      <c r="BS20" s="41">
        <v>11569</v>
      </c>
      <c r="BT20" s="42">
        <v>0</v>
      </c>
      <c r="BU20" s="4"/>
    </row>
    <row r="21" spans="1:73">
      <c r="A21" s="424"/>
      <c r="B21" s="245">
        <v>43628</v>
      </c>
      <c r="C21" s="226">
        <v>94.73</v>
      </c>
      <c r="D21" s="227">
        <v>0.41470000000000001</v>
      </c>
      <c r="E21" s="228">
        <v>75.599999999999994</v>
      </c>
      <c r="F21" s="229">
        <v>104</v>
      </c>
      <c r="G21" s="229">
        <v>86</v>
      </c>
      <c r="H21" s="229">
        <v>24</v>
      </c>
      <c r="I21" s="229">
        <v>0</v>
      </c>
      <c r="J21" s="229">
        <v>24</v>
      </c>
      <c r="K21" s="229">
        <v>0</v>
      </c>
      <c r="L21" s="230">
        <v>0</v>
      </c>
      <c r="M21" s="230">
        <v>0</v>
      </c>
      <c r="N21" s="230">
        <v>0</v>
      </c>
      <c r="O21" s="230">
        <v>0</v>
      </c>
      <c r="P21" s="230">
        <v>8</v>
      </c>
      <c r="Q21" s="230">
        <v>3</v>
      </c>
      <c r="R21" s="231">
        <v>3454</v>
      </c>
      <c r="S21" s="232">
        <v>3174</v>
      </c>
      <c r="T21" s="232">
        <v>3160</v>
      </c>
      <c r="U21" s="233">
        <v>3060</v>
      </c>
      <c r="V21" s="233">
        <v>3151</v>
      </c>
      <c r="W21" s="229">
        <v>41</v>
      </c>
      <c r="X21" s="229">
        <v>0</v>
      </c>
      <c r="Y21" s="229">
        <v>41</v>
      </c>
      <c r="Z21" s="229">
        <v>0</v>
      </c>
      <c r="AA21" s="229">
        <v>60</v>
      </c>
      <c r="AB21" s="229">
        <v>0</v>
      </c>
      <c r="AC21" s="234">
        <f t="shared" si="12"/>
        <v>91</v>
      </c>
      <c r="AD21" s="235">
        <f t="shared" si="0"/>
        <v>-100</v>
      </c>
      <c r="AE21" s="229">
        <v>140</v>
      </c>
      <c r="AF21" s="236">
        <f t="shared" si="1"/>
        <v>0.93779761904761905</v>
      </c>
      <c r="AG21" s="237">
        <f t="shared" si="2"/>
        <v>143.91666666666666</v>
      </c>
      <c r="AH21" s="236">
        <f t="shared" si="3"/>
        <v>0.88592935726693689</v>
      </c>
      <c r="AI21" s="238">
        <f t="shared" si="4"/>
        <v>1</v>
      </c>
      <c r="AJ21" s="239">
        <f t="shared" si="5"/>
        <v>0.92979753521126751</v>
      </c>
      <c r="AK21" s="216">
        <v>7.3819999999999997</v>
      </c>
      <c r="AL21" s="220">
        <v>132.36000000000001</v>
      </c>
      <c r="AM21" s="228">
        <f t="shared" si="6"/>
        <v>977.08152000000007</v>
      </c>
      <c r="AN21" s="216">
        <v>25.539529000000002</v>
      </c>
      <c r="AO21" s="267">
        <v>1006.8685683279436</v>
      </c>
      <c r="AP21" s="240">
        <f t="shared" si="7"/>
        <v>25714.949000000001</v>
      </c>
      <c r="AQ21" s="241">
        <f t="shared" si="8"/>
        <v>8722.8857908496739</v>
      </c>
      <c r="AR21" s="196">
        <f t="shared" si="9"/>
        <v>132.25</v>
      </c>
      <c r="AS21" s="13"/>
      <c r="AT21" s="229">
        <v>0</v>
      </c>
      <c r="AU21" s="229">
        <v>0</v>
      </c>
      <c r="AV21" s="229">
        <v>0</v>
      </c>
      <c r="AW21" s="229">
        <v>0</v>
      </c>
      <c r="AX21" s="229">
        <v>15</v>
      </c>
      <c r="AY21" s="229">
        <v>957</v>
      </c>
      <c r="AZ21" s="229">
        <v>0</v>
      </c>
      <c r="BA21" s="4"/>
      <c r="BB21" s="41">
        <v>981</v>
      </c>
      <c r="BC21" s="41">
        <v>981</v>
      </c>
      <c r="BD21" s="41">
        <v>1189</v>
      </c>
      <c r="BE21" s="41">
        <f t="shared" si="15"/>
        <v>0</v>
      </c>
      <c r="BF21" s="42">
        <f t="shared" si="11"/>
        <v>8722.8857908496739</v>
      </c>
      <c r="BG21" s="42">
        <f t="shared" si="14"/>
        <v>49.541666666666664</v>
      </c>
      <c r="BH21" s="61">
        <v>0.86099999999999999</v>
      </c>
      <c r="BI21" s="62">
        <v>0.95599999999999996</v>
      </c>
      <c r="BJ21" s="41">
        <v>23.68</v>
      </c>
      <c r="BK21" s="41">
        <v>20.86</v>
      </c>
      <c r="BL21" s="41">
        <v>18.2</v>
      </c>
      <c r="BM21" s="63">
        <v>50.12</v>
      </c>
      <c r="BN21" s="64">
        <v>0.93799999999999994</v>
      </c>
      <c r="BO21" s="42">
        <v>87.52</v>
      </c>
      <c r="BP21" s="54">
        <v>86.83</v>
      </c>
      <c r="BQ21" s="54">
        <f t="shared" si="13"/>
        <v>1.8169999999999999</v>
      </c>
      <c r="BR21" s="41">
        <v>11345</v>
      </c>
      <c r="BS21" s="41">
        <v>11542</v>
      </c>
      <c r="BT21" s="42">
        <v>6.25</v>
      </c>
      <c r="BU21" s="4"/>
    </row>
    <row r="22" spans="1:73">
      <c r="A22" s="424"/>
      <c r="B22" s="245">
        <v>43629</v>
      </c>
      <c r="C22" s="226">
        <v>95.95</v>
      </c>
      <c r="D22" s="227">
        <v>0.36299999999999999</v>
      </c>
      <c r="E22" s="228">
        <v>73.5</v>
      </c>
      <c r="F22" s="229">
        <v>109</v>
      </c>
      <c r="G22" s="229">
        <v>83</v>
      </c>
      <c r="H22" s="229">
        <v>24</v>
      </c>
      <c r="I22" s="229">
        <v>0</v>
      </c>
      <c r="J22" s="229">
        <v>24</v>
      </c>
      <c r="K22" s="229">
        <v>0</v>
      </c>
      <c r="L22" s="247">
        <v>0</v>
      </c>
      <c r="M22" s="247">
        <v>0</v>
      </c>
      <c r="N22" s="247">
        <v>0</v>
      </c>
      <c r="O22" s="247">
        <v>0</v>
      </c>
      <c r="P22" s="247">
        <v>12</v>
      </c>
      <c r="Q22" s="247">
        <v>55</v>
      </c>
      <c r="R22" s="231">
        <v>3437</v>
      </c>
      <c r="S22" s="232">
        <v>3357</v>
      </c>
      <c r="T22" s="232">
        <v>3175</v>
      </c>
      <c r="U22" s="258">
        <v>3144</v>
      </c>
      <c r="V22" s="233">
        <v>3240</v>
      </c>
      <c r="W22" s="229">
        <v>41</v>
      </c>
      <c r="X22" s="229">
        <v>0</v>
      </c>
      <c r="Y22" s="229">
        <v>41</v>
      </c>
      <c r="Z22" s="229">
        <v>0</v>
      </c>
      <c r="AA22" s="229">
        <v>60</v>
      </c>
      <c r="AB22" s="229">
        <v>0</v>
      </c>
      <c r="AC22" s="234">
        <f t="shared" si="12"/>
        <v>96</v>
      </c>
      <c r="AD22" s="235">
        <f t="shared" si="0"/>
        <v>-31</v>
      </c>
      <c r="AE22" s="27">
        <v>142</v>
      </c>
      <c r="AF22" s="34">
        <f t="shared" si="1"/>
        <v>0.95070422535211263</v>
      </c>
      <c r="AG22" s="35">
        <f t="shared" si="2"/>
        <v>143.20833333333334</v>
      </c>
      <c r="AH22" s="34">
        <f t="shared" si="3"/>
        <v>0.91475123654349721</v>
      </c>
      <c r="AI22" s="36">
        <f t="shared" si="4"/>
        <v>1</v>
      </c>
      <c r="AJ22" s="37">
        <f t="shared" si="5"/>
        <v>0.95121772300469476</v>
      </c>
      <c r="AK22" s="216">
        <v>7.4489999999999998</v>
      </c>
      <c r="AL22" s="220">
        <v>135.31</v>
      </c>
      <c r="AM22" s="38">
        <f t="shared" si="6"/>
        <v>1007.92419</v>
      </c>
      <c r="AN22" s="216">
        <v>26.548859</v>
      </c>
      <c r="AO22" s="269">
        <v>997.90431671658666</v>
      </c>
      <c r="AP22" s="39">
        <f t="shared" si="7"/>
        <v>26493.221000000001</v>
      </c>
      <c r="AQ22" s="199">
        <f t="shared" si="8"/>
        <v>8747.1835846055983</v>
      </c>
      <c r="AR22" s="196">
        <f t="shared" si="9"/>
        <v>139.875</v>
      </c>
      <c r="AS22" s="13"/>
      <c r="AT22" s="27">
        <v>0</v>
      </c>
      <c r="AU22" s="40">
        <v>0</v>
      </c>
      <c r="AV22" s="40">
        <v>0</v>
      </c>
      <c r="AW22" s="27">
        <v>0</v>
      </c>
      <c r="AX22" s="40">
        <v>15</v>
      </c>
      <c r="AY22" s="27">
        <v>665</v>
      </c>
      <c r="AZ22" s="27">
        <v>0</v>
      </c>
      <c r="BA22" s="4"/>
      <c r="BB22" s="52">
        <v>993</v>
      </c>
      <c r="BC22" s="52">
        <v>990</v>
      </c>
      <c r="BD22" s="52">
        <v>1257</v>
      </c>
      <c r="BE22" s="41">
        <f t="shared" si="15"/>
        <v>-3</v>
      </c>
      <c r="BF22" s="41">
        <f t="shared" si="11"/>
        <v>8747.1835846055983</v>
      </c>
      <c r="BG22" s="42">
        <f t="shared" si="14"/>
        <v>52.375</v>
      </c>
      <c r="BH22" s="43">
        <v>1.3520000000000001</v>
      </c>
      <c r="BI22" s="44">
        <v>1.3140000000000001</v>
      </c>
      <c r="BJ22" s="45">
        <v>23.97</v>
      </c>
      <c r="BK22" s="45">
        <v>21.08</v>
      </c>
      <c r="BL22" s="45">
        <v>18.03</v>
      </c>
      <c r="BM22" s="45">
        <v>50.11</v>
      </c>
      <c r="BN22" s="48">
        <v>0.93730000000000002</v>
      </c>
      <c r="BO22" s="42">
        <v>87.42</v>
      </c>
      <c r="BP22" s="42">
        <v>86.7</v>
      </c>
      <c r="BQ22" s="54">
        <f t="shared" si="13"/>
        <v>2.6660000000000004</v>
      </c>
      <c r="BR22" s="41">
        <v>11359</v>
      </c>
      <c r="BS22" s="41">
        <v>11545</v>
      </c>
      <c r="BT22" s="42">
        <v>0</v>
      </c>
      <c r="BU22" s="4"/>
    </row>
    <row r="23" spans="1:73">
      <c r="A23" s="424"/>
      <c r="B23" s="245">
        <v>43630</v>
      </c>
      <c r="C23" s="226">
        <v>100.55</v>
      </c>
      <c r="D23" s="227">
        <v>0.35170000000000001</v>
      </c>
      <c r="E23" s="228">
        <v>75.11</v>
      </c>
      <c r="F23" s="229">
        <v>112</v>
      </c>
      <c r="G23" s="229">
        <v>86</v>
      </c>
      <c r="H23" s="229">
        <v>24</v>
      </c>
      <c r="I23" s="229">
        <v>0</v>
      </c>
      <c r="J23" s="229">
        <v>24</v>
      </c>
      <c r="K23" s="229">
        <v>0</v>
      </c>
      <c r="L23" s="247">
        <v>0</v>
      </c>
      <c r="M23" s="247">
        <v>0</v>
      </c>
      <c r="N23" s="247">
        <v>0</v>
      </c>
      <c r="O23" s="247">
        <v>0</v>
      </c>
      <c r="P23" s="247">
        <v>13</v>
      </c>
      <c r="Q23" s="247">
        <v>0</v>
      </c>
      <c r="R23" s="259">
        <v>3390</v>
      </c>
      <c r="S23" s="232">
        <v>3168</v>
      </c>
      <c r="T23" s="232">
        <v>3168</v>
      </c>
      <c r="U23" s="260">
        <v>3109</v>
      </c>
      <c r="V23" s="233">
        <v>3203</v>
      </c>
      <c r="W23" s="229">
        <v>41</v>
      </c>
      <c r="X23" s="229">
        <v>0</v>
      </c>
      <c r="Y23" s="229">
        <v>41</v>
      </c>
      <c r="Z23" s="229">
        <v>0</v>
      </c>
      <c r="AA23" s="229">
        <v>60</v>
      </c>
      <c r="AB23" s="229">
        <v>0</v>
      </c>
      <c r="AC23" s="234">
        <f t="shared" si="12"/>
        <v>94</v>
      </c>
      <c r="AD23" s="235">
        <f t="shared" si="0"/>
        <v>-59</v>
      </c>
      <c r="AE23" s="27">
        <v>140</v>
      </c>
      <c r="AF23" s="34">
        <f t="shared" si="1"/>
        <v>0.95327380952380958</v>
      </c>
      <c r="AG23" s="35">
        <f t="shared" si="2"/>
        <v>141.25</v>
      </c>
      <c r="AH23" s="34">
        <f t="shared" si="3"/>
        <v>0.91710914454277281</v>
      </c>
      <c r="AI23" s="36">
        <f t="shared" si="4"/>
        <v>1</v>
      </c>
      <c r="AJ23" s="37">
        <f t="shared" si="5"/>
        <v>0.9515845070422535</v>
      </c>
      <c r="AK23" s="216">
        <v>7.4530000000000003</v>
      </c>
      <c r="AL23" s="220">
        <v>133.15</v>
      </c>
      <c r="AM23" s="38">
        <f t="shared" si="6"/>
        <v>992.36695000000009</v>
      </c>
      <c r="AN23" s="216">
        <v>26.24126</v>
      </c>
      <c r="AO23" s="269">
        <v>996.69985358934741</v>
      </c>
      <c r="AP23" s="39">
        <f t="shared" si="7"/>
        <v>26154.66</v>
      </c>
      <c r="AQ23" s="199">
        <f t="shared" si="8"/>
        <v>8731.7552106786752</v>
      </c>
      <c r="AR23" s="196">
        <f t="shared" si="9"/>
        <v>132</v>
      </c>
      <c r="AS23" s="13"/>
      <c r="AT23" s="27">
        <v>0</v>
      </c>
      <c r="AU23" s="40">
        <v>0</v>
      </c>
      <c r="AV23" s="40">
        <v>0</v>
      </c>
      <c r="AW23" s="27">
        <v>0</v>
      </c>
      <c r="AX23" s="40">
        <v>15</v>
      </c>
      <c r="AY23" s="27">
        <v>660</v>
      </c>
      <c r="AZ23" s="27">
        <v>0</v>
      </c>
      <c r="BA23" s="4"/>
      <c r="BB23" s="52">
        <v>981</v>
      </c>
      <c r="BC23" s="52">
        <v>982</v>
      </c>
      <c r="BD23" s="52">
        <v>1240</v>
      </c>
      <c r="BE23" s="41">
        <f t="shared" si="15"/>
        <v>1</v>
      </c>
      <c r="BF23" s="41">
        <f t="shared" si="11"/>
        <v>8731.7552106786752</v>
      </c>
      <c r="BG23" s="42">
        <f t="shared" si="14"/>
        <v>51.666666666666664</v>
      </c>
      <c r="BH23" s="43">
        <v>1.236</v>
      </c>
      <c r="BI23" s="44">
        <v>1.2130000000000001</v>
      </c>
      <c r="BJ23" s="47">
        <v>23.76</v>
      </c>
      <c r="BK23" s="47">
        <v>20.95</v>
      </c>
      <c r="BL23" s="47">
        <v>17.899999999999999</v>
      </c>
      <c r="BM23" s="45">
        <v>50.14</v>
      </c>
      <c r="BN23" s="48">
        <v>0.93810000000000004</v>
      </c>
      <c r="BO23" s="42">
        <v>87.39</v>
      </c>
      <c r="BP23" s="42">
        <v>86.66</v>
      </c>
      <c r="BQ23" s="54">
        <f t="shared" si="13"/>
        <v>2.4489999999999998</v>
      </c>
      <c r="BR23" s="41">
        <v>11368</v>
      </c>
      <c r="BS23" s="41">
        <v>11553</v>
      </c>
      <c r="BT23" s="42">
        <v>6.02</v>
      </c>
      <c r="BU23" s="4"/>
    </row>
    <row r="24" spans="1:73">
      <c r="A24" s="424"/>
      <c r="B24" s="245">
        <v>43631</v>
      </c>
      <c r="C24" s="226">
        <v>98.52</v>
      </c>
      <c r="D24" s="227">
        <v>0.51859999999999995</v>
      </c>
      <c r="E24" s="228">
        <v>80.72</v>
      </c>
      <c r="F24" s="246">
        <v>107</v>
      </c>
      <c r="G24" s="246">
        <v>89</v>
      </c>
      <c r="H24" s="246">
        <v>24</v>
      </c>
      <c r="I24" s="246">
        <v>0</v>
      </c>
      <c r="J24" s="246">
        <v>24</v>
      </c>
      <c r="K24" s="246">
        <v>0</v>
      </c>
      <c r="L24" s="246">
        <v>0</v>
      </c>
      <c r="M24" s="246">
        <v>0</v>
      </c>
      <c r="N24" s="246">
        <v>0</v>
      </c>
      <c r="O24" s="246">
        <v>0</v>
      </c>
      <c r="P24" s="246">
        <v>13</v>
      </c>
      <c r="Q24" s="246">
        <v>0</v>
      </c>
      <c r="R24" s="259">
        <v>3409</v>
      </c>
      <c r="S24" s="261">
        <v>3150</v>
      </c>
      <c r="T24" s="262">
        <v>3150</v>
      </c>
      <c r="U24" s="263">
        <v>3080</v>
      </c>
      <c r="V24" s="263">
        <v>3174</v>
      </c>
      <c r="W24" s="246">
        <v>40</v>
      </c>
      <c r="X24" s="246">
        <v>0</v>
      </c>
      <c r="Y24" s="246">
        <v>40</v>
      </c>
      <c r="Z24" s="246">
        <v>0</v>
      </c>
      <c r="AA24" s="246">
        <v>60</v>
      </c>
      <c r="AB24" s="246">
        <v>0</v>
      </c>
      <c r="AC24" s="234">
        <f t="shared" si="12"/>
        <v>94</v>
      </c>
      <c r="AD24" s="235">
        <f t="shared" si="0"/>
        <v>-70</v>
      </c>
      <c r="AE24" s="28">
        <v>140</v>
      </c>
      <c r="AF24" s="34">
        <f t="shared" si="1"/>
        <v>0.94464285714285712</v>
      </c>
      <c r="AG24" s="35">
        <f t="shared" si="2"/>
        <v>142.04166666666666</v>
      </c>
      <c r="AH24" s="34">
        <f t="shared" si="3"/>
        <v>0.90349075975359339</v>
      </c>
      <c r="AI24" s="36">
        <f t="shared" si="4"/>
        <v>1</v>
      </c>
      <c r="AJ24" s="37">
        <f t="shared" si="5"/>
        <v>0.94761904761904769</v>
      </c>
      <c r="AK24" s="216">
        <v>7.43</v>
      </c>
      <c r="AL24" s="220">
        <v>135.33000000000001</v>
      </c>
      <c r="AM24" s="38">
        <f t="shared" si="6"/>
        <v>1005.5019000000001</v>
      </c>
      <c r="AN24" s="216">
        <v>26.236409999999999</v>
      </c>
      <c r="AO24" s="269">
        <v>996.8627567567363</v>
      </c>
      <c r="AP24" s="39">
        <f t="shared" si="7"/>
        <v>26154.100000000002</v>
      </c>
      <c r="AQ24" s="199">
        <f t="shared" si="8"/>
        <v>8818.0525649350657</v>
      </c>
      <c r="AR24" s="196">
        <f t="shared" si="9"/>
        <v>131.25</v>
      </c>
      <c r="AS24" s="13"/>
      <c r="AT24" s="28">
        <v>0</v>
      </c>
      <c r="AU24" s="28">
        <v>0</v>
      </c>
      <c r="AV24" s="28">
        <v>0</v>
      </c>
      <c r="AW24" s="28">
        <v>0</v>
      </c>
      <c r="AX24" s="28">
        <v>16</v>
      </c>
      <c r="AY24" s="28">
        <v>660</v>
      </c>
      <c r="AZ24" s="28">
        <v>0</v>
      </c>
      <c r="BA24" s="4"/>
      <c r="BB24" s="52">
        <v>962</v>
      </c>
      <c r="BC24" s="52">
        <v>961</v>
      </c>
      <c r="BD24" s="52">
        <v>1251</v>
      </c>
      <c r="BE24" s="41">
        <f t="shared" si="15"/>
        <v>-1</v>
      </c>
      <c r="BF24" s="41">
        <f t="shared" si="11"/>
        <v>8818.0525649350657</v>
      </c>
      <c r="BG24" s="42">
        <f t="shared" si="14"/>
        <v>52.125</v>
      </c>
      <c r="BH24" s="71">
        <v>1.417</v>
      </c>
      <c r="BI24" s="71">
        <v>1.375</v>
      </c>
      <c r="BJ24" s="72">
        <v>23.44</v>
      </c>
      <c r="BK24" s="72">
        <v>20.59</v>
      </c>
      <c r="BL24" s="72">
        <v>18.07</v>
      </c>
      <c r="BM24" s="73">
        <v>50.12</v>
      </c>
      <c r="BN24" s="74">
        <v>0.93730000000000002</v>
      </c>
      <c r="BO24" s="54">
        <v>87.85</v>
      </c>
      <c r="BP24" s="54">
        <v>86.96</v>
      </c>
      <c r="BQ24" s="54">
        <f t="shared" si="13"/>
        <v>2.7919999999999998</v>
      </c>
      <c r="BR24" s="55">
        <v>11452</v>
      </c>
      <c r="BS24" s="55">
        <v>11635</v>
      </c>
      <c r="BT24" s="73">
        <v>0</v>
      </c>
      <c r="BU24" s="4"/>
    </row>
    <row r="25" spans="1:73">
      <c r="A25" s="424"/>
      <c r="B25" s="245">
        <v>43632</v>
      </c>
      <c r="C25" s="226">
        <v>93.3</v>
      </c>
      <c r="D25" s="227">
        <v>0.52959999999999996</v>
      </c>
      <c r="E25" s="228">
        <v>79.349999999999994</v>
      </c>
      <c r="F25" s="264">
        <v>103.2</v>
      </c>
      <c r="G25" s="264">
        <v>80.06</v>
      </c>
      <c r="H25" s="246">
        <v>24</v>
      </c>
      <c r="I25" s="246">
        <v>0</v>
      </c>
      <c r="J25" s="246">
        <v>24</v>
      </c>
      <c r="K25" s="246">
        <v>0</v>
      </c>
      <c r="L25" s="246">
        <v>0</v>
      </c>
      <c r="M25" s="246">
        <v>0</v>
      </c>
      <c r="N25" s="246">
        <v>0</v>
      </c>
      <c r="O25" s="246">
        <v>0</v>
      </c>
      <c r="P25" s="246">
        <v>0</v>
      </c>
      <c r="Q25" s="246">
        <v>0</v>
      </c>
      <c r="R25" s="259">
        <v>3469</v>
      </c>
      <c r="S25" s="261">
        <v>2984</v>
      </c>
      <c r="T25" s="262">
        <v>2984</v>
      </c>
      <c r="U25" s="263">
        <v>2918</v>
      </c>
      <c r="V25" s="263">
        <v>3004</v>
      </c>
      <c r="W25" s="246">
        <v>41</v>
      </c>
      <c r="X25" s="246">
        <v>0</v>
      </c>
      <c r="Y25" s="246">
        <v>41</v>
      </c>
      <c r="Z25" s="246">
        <v>0</v>
      </c>
      <c r="AA25" s="246">
        <v>60</v>
      </c>
      <c r="AB25" s="246">
        <v>0</v>
      </c>
      <c r="AC25" s="234">
        <f t="shared" si="12"/>
        <v>86</v>
      </c>
      <c r="AD25" s="235">
        <f t="shared" si="0"/>
        <v>-66</v>
      </c>
      <c r="AE25" s="28">
        <v>129</v>
      </c>
      <c r="AF25" s="34">
        <f t="shared" si="1"/>
        <v>0.97028423772609818</v>
      </c>
      <c r="AG25" s="35">
        <f t="shared" si="2"/>
        <v>144.54166666666666</v>
      </c>
      <c r="AH25" s="34">
        <f t="shared" si="3"/>
        <v>0.84116460074949551</v>
      </c>
      <c r="AI25" s="36">
        <f t="shared" si="4"/>
        <v>1</v>
      </c>
      <c r="AJ25" s="37">
        <f t="shared" si="5"/>
        <v>0.88732394366197187</v>
      </c>
      <c r="AK25" s="216">
        <v>7.4050000000000002</v>
      </c>
      <c r="AL25" s="220">
        <v>134.4</v>
      </c>
      <c r="AM25" s="38">
        <f t="shared" si="6"/>
        <v>995.23200000000008</v>
      </c>
      <c r="AN25" s="216">
        <v>24.266013000000001</v>
      </c>
      <c r="AO25" s="269">
        <v>998.37811015760985</v>
      </c>
      <c r="AP25" s="39">
        <f t="shared" si="7"/>
        <v>24226.656199999994</v>
      </c>
      <c r="AQ25" s="199">
        <f t="shared" si="8"/>
        <v>8643.5531871144594</v>
      </c>
      <c r="AR25" s="196">
        <f t="shared" si="9"/>
        <v>124.33333333333333</v>
      </c>
      <c r="AS25" s="13"/>
      <c r="AT25" s="28">
        <v>0</v>
      </c>
      <c r="AU25" s="28">
        <v>0</v>
      </c>
      <c r="AV25" s="28">
        <v>0</v>
      </c>
      <c r="AW25" s="28">
        <v>0</v>
      </c>
      <c r="AX25" s="28">
        <v>16</v>
      </c>
      <c r="AY25" s="28">
        <v>1440</v>
      </c>
      <c r="AZ25" s="28">
        <v>0</v>
      </c>
      <c r="BA25" s="4"/>
      <c r="BB25" s="52">
        <v>974</v>
      </c>
      <c r="BC25" s="52">
        <v>971</v>
      </c>
      <c r="BD25" s="52">
        <v>1059</v>
      </c>
      <c r="BE25" s="41">
        <f t="shared" si="15"/>
        <v>-3</v>
      </c>
      <c r="BF25" s="41">
        <f t="shared" si="11"/>
        <v>8643.5531871144594</v>
      </c>
      <c r="BG25" s="60">
        <f t="shared" si="14"/>
        <v>44.125</v>
      </c>
      <c r="BH25" s="71">
        <v>0.35399999999999998</v>
      </c>
      <c r="BI25" s="44">
        <v>0.22700000000000001</v>
      </c>
      <c r="BJ25" s="72">
        <v>23.64</v>
      </c>
      <c r="BK25" s="72">
        <v>20.68</v>
      </c>
      <c r="BL25" s="72">
        <v>18.22</v>
      </c>
      <c r="BM25" s="73">
        <v>50.15</v>
      </c>
      <c r="BN25" s="74">
        <v>0.93769999999999998</v>
      </c>
      <c r="BO25" s="54">
        <v>87.83</v>
      </c>
      <c r="BP25" s="54">
        <v>87.02</v>
      </c>
      <c r="BQ25" s="54">
        <f t="shared" si="13"/>
        <v>0.58099999999999996</v>
      </c>
      <c r="BR25" s="55">
        <v>11404</v>
      </c>
      <c r="BS25" s="55">
        <v>11567</v>
      </c>
      <c r="BT25" s="73">
        <v>0</v>
      </c>
      <c r="BU25" s="4"/>
    </row>
    <row r="26" spans="1:73">
      <c r="A26" s="425"/>
      <c r="B26" s="245">
        <v>43633</v>
      </c>
      <c r="C26" s="226">
        <v>95.23</v>
      </c>
      <c r="D26" s="227">
        <v>0.54430000000000001</v>
      </c>
      <c r="E26" s="228">
        <v>80.260000000000005</v>
      </c>
      <c r="F26" s="246">
        <v>102</v>
      </c>
      <c r="G26" s="246">
        <v>88.96</v>
      </c>
      <c r="H26" s="229">
        <v>24</v>
      </c>
      <c r="I26" s="229">
        <v>0</v>
      </c>
      <c r="J26" s="229">
        <v>24</v>
      </c>
      <c r="K26" s="229">
        <v>0</v>
      </c>
      <c r="L26" s="247">
        <v>0</v>
      </c>
      <c r="M26" s="247">
        <v>0</v>
      </c>
      <c r="N26" s="247">
        <v>0</v>
      </c>
      <c r="O26" s="247">
        <v>0</v>
      </c>
      <c r="P26" s="247">
        <v>0</v>
      </c>
      <c r="Q26" s="247">
        <v>0</v>
      </c>
      <c r="R26" s="259">
        <v>3448</v>
      </c>
      <c r="S26" s="261">
        <v>2964</v>
      </c>
      <c r="T26" s="265">
        <v>2964</v>
      </c>
      <c r="U26" s="233">
        <v>2898</v>
      </c>
      <c r="V26" s="233">
        <v>2987</v>
      </c>
      <c r="W26" s="229">
        <v>40</v>
      </c>
      <c r="X26" s="246">
        <v>0</v>
      </c>
      <c r="Y26" s="246">
        <v>40</v>
      </c>
      <c r="Z26" s="246">
        <v>0</v>
      </c>
      <c r="AA26" s="246">
        <v>60</v>
      </c>
      <c r="AB26" s="246">
        <v>0</v>
      </c>
      <c r="AC26" s="234">
        <f t="shared" si="12"/>
        <v>89</v>
      </c>
      <c r="AD26" s="235">
        <f t="shared" si="0"/>
        <v>-66</v>
      </c>
      <c r="AE26" s="28">
        <v>129</v>
      </c>
      <c r="AF26" s="34">
        <f t="shared" si="1"/>
        <v>0.96479328165374678</v>
      </c>
      <c r="AG26" s="35">
        <f t="shared" si="2"/>
        <v>143.66666666666666</v>
      </c>
      <c r="AH26" s="34">
        <f t="shared" si="3"/>
        <v>0.84048723897911837</v>
      </c>
      <c r="AI26" s="36">
        <f t="shared" si="4"/>
        <v>1</v>
      </c>
      <c r="AJ26" s="37">
        <f t="shared" si="5"/>
        <v>0.88571428571428568</v>
      </c>
      <c r="AK26" s="215">
        <v>7.3630000000000004</v>
      </c>
      <c r="AL26" s="219">
        <v>132.38999999999999</v>
      </c>
      <c r="AM26" s="38">
        <f t="shared" si="6"/>
        <v>974.78756999999996</v>
      </c>
      <c r="AN26" s="215">
        <v>24.072433499999999</v>
      </c>
      <c r="AO26" s="267">
        <v>1001.7665309990368</v>
      </c>
      <c r="AP26" s="39">
        <f t="shared" si="7"/>
        <v>24114.958200000001</v>
      </c>
      <c r="AQ26" s="199">
        <f t="shared" si="8"/>
        <v>8657.6072360248454</v>
      </c>
      <c r="AR26" s="196">
        <f t="shared" si="9"/>
        <v>123.5</v>
      </c>
      <c r="AS26" s="13"/>
      <c r="AT26" s="27">
        <v>0</v>
      </c>
      <c r="AU26" s="40">
        <v>0</v>
      </c>
      <c r="AV26" s="40">
        <v>0</v>
      </c>
      <c r="AW26" s="27">
        <v>0</v>
      </c>
      <c r="AX26" s="40">
        <v>16</v>
      </c>
      <c r="AY26" s="27">
        <v>1440</v>
      </c>
      <c r="AZ26" s="27">
        <v>0</v>
      </c>
      <c r="BA26" s="4"/>
      <c r="BB26" s="52">
        <v>967</v>
      </c>
      <c r="BC26" s="52">
        <v>966</v>
      </c>
      <c r="BD26" s="52">
        <v>1054</v>
      </c>
      <c r="BE26" s="41">
        <f t="shared" si="15"/>
        <v>-1</v>
      </c>
      <c r="BF26" s="41">
        <f t="shared" si="11"/>
        <v>8657.6072360248454</v>
      </c>
      <c r="BG26" s="60">
        <f t="shared" si="14"/>
        <v>43.916666666666664</v>
      </c>
      <c r="BH26" s="43">
        <v>0.35399999999999998</v>
      </c>
      <c r="BI26" s="44">
        <v>0.20200000000000001</v>
      </c>
      <c r="BJ26" s="47">
        <v>23.51</v>
      </c>
      <c r="BK26" s="47">
        <v>20.62</v>
      </c>
      <c r="BL26" s="47">
        <v>18.05</v>
      </c>
      <c r="BM26" s="45">
        <v>50.13</v>
      </c>
      <c r="BN26" s="48">
        <v>0.93820000000000003</v>
      </c>
      <c r="BO26" s="54">
        <v>87.81</v>
      </c>
      <c r="BP26" s="54">
        <v>87.02</v>
      </c>
      <c r="BQ26" s="54">
        <f t="shared" si="13"/>
        <v>0.55600000000000005</v>
      </c>
      <c r="BR26" s="54">
        <v>11418</v>
      </c>
      <c r="BS26" s="55">
        <v>11594</v>
      </c>
      <c r="BT26" s="42">
        <v>0</v>
      </c>
      <c r="BU26" s="4"/>
    </row>
    <row r="27" spans="1:73" ht="14.95" customHeight="1">
      <c r="A27" s="423" t="s">
        <v>207</v>
      </c>
      <c r="B27" s="245">
        <v>43634</v>
      </c>
      <c r="C27" s="156">
        <v>87.9</v>
      </c>
      <c r="D27" s="195">
        <v>0.56100000000000005</v>
      </c>
      <c r="E27" s="170">
        <v>70.400000000000006</v>
      </c>
      <c r="F27" s="159">
        <v>99</v>
      </c>
      <c r="G27" s="159">
        <v>76</v>
      </c>
      <c r="H27" s="159">
        <v>24</v>
      </c>
      <c r="I27" s="159">
        <v>0</v>
      </c>
      <c r="J27" s="159">
        <v>24</v>
      </c>
      <c r="K27" s="159">
        <v>0</v>
      </c>
      <c r="L27" s="187">
        <v>0</v>
      </c>
      <c r="M27" s="187">
        <v>0</v>
      </c>
      <c r="N27" s="187">
        <v>0</v>
      </c>
      <c r="O27" s="187">
        <v>0</v>
      </c>
      <c r="P27" s="187">
        <v>0</v>
      </c>
      <c r="Q27" s="187">
        <v>0</v>
      </c>
      <c r="R27" s="188">
        <v>3523</v>
      </c>
      <c r="S27" s="189">
        <v>3027</v>
      </c>
      <c r="T27" s="189">
        <v>3027</v>
      </c>
      <c r="U27" s="163">
        <v>2963</v>
      </c>
      <c r="V27" s="163">
        <v>3050</v>
      </c>
      <c r="W27" s="159">
        <v>41</v>
      </c>
      <c r="X27" s="159">
        <v>0</v>
      </c>
      <c r="Y27" s="159">
        <v>41</v>
      </c>
      <c r="Z27" s="159">
        <v>0</v>
      </c>
      <c r="AA27" s="159">
        <v>60</v>
      </c>
      <c r="AB27" s="159">
        <v>0</v>
      </c>
      <c r="AC27" s="164">
        <f t="shared" si="12"/>
        <v>87</v>
      </c>
      <c r="AD27" s="165">
        <f t="shared" si="0"/>
        <v>-64</v>
      </c>
      <c r="AE27" s="159">
        <v>129</v>
      </c>
      <c r="AF27" s="166">
        <f t="shared" si="1"/>
        <v>0.98514211886304914</v>
      </c>
      <c r="AG27" s="167">
        <f t="shared" si="2"/>
        <v>146.79166666666666</v>
      </c>
      <c r="AH27" s="166">
        <f t="shared" si="3"/>
        <v>0.84104456429179675</v>
      </c>
      <c r="AI27" s="168">
        <f t="shared" si="4"/>
        <v>1</v>
      </c>
      <c r="AJ27" s="169">
        <f t="shared" si="5"/>
        <v>0.89436619718309862</v>
      </c>
      <c r="AK27" s="215">
        <v>7.3289999999999997</v>
      </c>
      <c r="AL27" s="219">
        <v>133.54</v>
      </c>
      <c r="AM27" s="170">
        <f t="shared" si="6"/>
        <v>978.71465999999987</v>
      </c>
      <c r="AN27" s="215">
        <v>24.506414599999999</v>
      </c>
      <c r="AO27" s="267">
        <v>1001.28502681906</v>
      </c>
      <c r="AP27" s="171">
        <f t="shared" si="7"/>
        <v>24537.906000000003</v>
      </c>
      <c r="AQ27" s="200">
        <f t="shared" si="8"/>
        <v>8611.7518258521777</v>
      </c>
      <c r="AR27" s="197">
        <f t="shared" si="9"/>
        <v>126.125</v>
      </c>
      <c r="AS27" s="13"/>
      <c r="AT27" s="158">
        <v>0</v>
      </c>
      <c r="AU27" s="173">
        <v>0</v>
      </c>
      <c r="AV27" s="173">
        <v>0</v>
      </c>
      <c r="AW27" s="158">
        <v>0</v>
      </c>
      <c r="AX27" s="173">
        <v>15</v>
      </c>
      <c r="AY27" s="158">
        <v>1440</v>
      </c>
      <c r="AZ27" s="158">
        <v>0</v>
      </c>
      <c r="BA27" s="4"/>
      <c r="BB27" s="257">
        <v>990</v>
      </c>
      <c r="BC27" s="257">
        <v>988</v>
      </c>
      <c r="BD27" s="257">
        <v>1072</v>
      </c>
      <c r="BE27" s="257">
        <f>BC27-BB27</f>
        <v>-2</v>
      </c>
      <c r="BF27" s="257">
        <f>AQ28</f>
        <v>8768.8345553422896</v>
      </c>
      <c r="BG27" s="277">
        <f>BD27/24</f>
        <v>44.666666666666664</v>
      </c>
      <c r="BH27" s="278">
        <v>0.35399999999999998</v>
      </c>
      <c r="BI27" s="279">
        <v>0.20200000000000001</v>
      </c>
      <c r="BJ27" s="280">
        <v>23.9</v>
      </c>
      <c r="BK27" s="280">
        <v>21.38</v>
      </c>
      <c r="BL27" s="280">
        <v>17.66</v>
      </c>
      <c r="BM27" s="281">
        <v>50.17</v>
      </c>
      <c r="BN27" s="282">
        <v>0.9375</v>
      </c>
      <c r="BO27" s="283">
        <v>87.7</v>
      </c>
      <c r="BP27" s="283">
        <v>86.89</v>
      </c>
      <c r="BQ27" s="283">
        <f t="shared" si="13"/>
        <v>0.55600000000000005</v>
      </c>
      <c r="BR27" s="283">
        <v>11335</v>
      </c>
      <c r="BS27" s="283">
        <v>11626</v>
      </c>
      <c r="BT27" s="277">
        <v>4.8</v>
      </c>
      <c r="BU27" s="4"/>
    </row>
    <row r="28" spans="1:73">
      <c r="A28" s="424"/>
      <c r="B28" s="245">
        <v>43635</v>
      </c>
      <c r="C28" s="156">
        <v>90.4</v>
      </c>
      <c r="D28" s="195">
        <v>0.55000000000000004</v>
      </c>
      <c r="E28" s="170">
        <v>78</v>
      </c>
      <c r="F28" s="159">
        <v>102</v>
      </c>
      <c r="G28" s="159">
        <v>78</v>
      </c>
      <c r="H28" s="159">
        <v>24</v>
      </c>
      <c r="I28" s="159">
        <v>0</v>
      </c>
      <c r="J28" s="159">
        <v>24</v>
      </c>
      <c r="K28" s="159">
        <v>0</v>
      </c>
      <c r="L28" s="187">
        <v>0</v>
      </c>
      <c r="M28" s="187">
        <v>0</v>
      </c>
      <c r="N28" s="187">
        <v>0</v>
      </c>
      <c r="O28" s="187">
        <v>0</v>
      </c>
      <c r="P28" s="187">
        <v>13</v>
      </c>
      <c r="Q28" s="187">
        <v>0</v>
      </c>
      <c r="R28" s="188">
        <v>3490</v>
      </c>
      <c r="S28" s="162">
        <v>3200</v>
      </c>
      <c r="T28" s="162">
        <v>3200</v>
      </c>
      <c r="U28" s="163">
        <v>3126</v>
      </c>
      <c r="V28" s="163">
        <v>3220</v>
      </c>
      <c r="W28" s="159">
        <v>41</v>
      </c>
      <c r="X28" s="159">
        <v>0</v>
      </c>
      <c r="Y28" s="159">
        <v>41</v>
      </c>
      <c r="Z28" s="159">
        <v>0</v>
      </c>
      <c r="AA28" s="159">
        <v>60</v>
      </c>
      <c r="AB28" s="159">
        <v>0</v>
      </c>
      <c r="AC28" s="164">
        <f t="shared" si="12"/>
        <v>94</v>
      </c>
      <c r="AD28" s="165">
        <f t="shared" si="0"/>
        <v>-74</v>
      </c>
      <c r="AE28" s="159">
        <v>141</v>
      </c>
      <c r="AF28" s="166">
        <f t="shared" si="1"/>
        <v>0.95153664302600471</v>
      </c>
      <c r="AG28" s="167">
        <f t="shared" si="2"/>
        <v>145.41666666666666</v>
      </c>
      <c r="AH28" s="166">
        <f t="shared" si="3"/>
        <v>0.89570200573065906</v>
      </c>
      <c r="AI28" s="168">
        <f t="shared" si="4"/>
        <v>1</v>
      </c>
      <c r="AJ28" s="169">
        <f t="shared" si="5"/>
        <v>0.9515845070422535</v>
      </c>
      <c r="AK28" s="215">
        <v>7.3369999999999997</v>
      </c>
      <c r="AL28" s="219">
        <v>137.86000000000001</v>
      </c>
      <c r="AM28" s="170">
        <f t="shared" si="6"/>
        <v>1011.47882</v>
      </c>
      <c r="AN28" s="215">
        <v>26.401406999999999</v>
      </c>
      <c r="AO28" s="267">
        <v>999.94284395524824</v>
      </c>
      <c r="AP28" s="171">
        <f t="shared" si="7"/>
        <v>26399.897999999997</v>
      </c>
      <c r="AQ28" s="200">
        <f t="shared" si="8"/>
        <v>8768.8345553422896</v>
      </c>
      <c r="AR28" s="197">
        <f t="shared" si="9"/>
        <v>133.33333333333334</v>
      </c>
      <c r="AS28" s="13"/>
      <c r="AT28" s="158">
        <v>0</v>
      </c>
      <c r="AU28" s="173">
        <v>0</v>
      </c>
      <c r="AV28" s="158">
        <v>0</v>
      </c>
      <c r="AW28" s="158">
        <v>0</v>
      </c>
      <c r="AX28" s="173">
        <v>15</v>
      </c>
      <c r="AY28" s="158">
        <v>660</v>
      </c>
      <c r="AZ28" s="158">
        <v>0</v>
      </c>
      <c r="BA28" s="4"/>
      <c r="BB28" s="174">
        <v>983</v>
      </c>
      <c r="BC28" s="174">
        <v>979</v>
      </c>
      <c r="BD28" s="174">
        <v>1258</v>
      </c>
      <c r="BE28" s="174">
        <f>BC28-BB28</f>
        <v>-4</v>
      </c>
      <c r="BF28" s="174">
        <f>AQ29</f>
        <v>8824.4468554615632</v>
      </c>
      <c r="BG28" s="176">
        <f>BD28/24</f>
        <v>52.416666666666664</v>
      </c>
      <c r="BH28" s="174">
        <v>1.32</v>
      </c>
      <c r="BI28" s="174">
        <v>1.2509999999999999</v>
      </c>
      <c r="BJ28" s="174">
        <v>23.8</v>
      </c>
      <c r="BK28" s="174">
        <v>20.93</v>
      </c>
      <c r="BL28" s="174">
        <v>17.93</v>
      </c>
      <c r="BM28" s="174">
        <v>50.09</v>
      </c>
      <c r="BN28" s="174">
        <v>0.93600000000000005</v>
      </c>
      <c r="BO28" s="174">
        <v>87.8</v>
      </c>
      <c r="BP28" s="174">
        <v>86.98</v>
      </c>
      <c r="BQ28" s="283">
        <f t="shared" si="13"/>
        <v>2.5709999999999997</v>
      </c>
      <c r="BR28" s="174">
        <v>11413</v>
      </c>
      <c r="BS28" s="174">
        <v>11574</v>
      </c>
      <c r="BT28" s="174">
        <v>0</v>
      </c>
      <c r="BU28" s="4"/>
    </row>
    <row r="29" spans="1:73">
      <c r="A29" s="424"/>
      <c r="B29" s="245">
        <v>43636</v>
      </c>
      <c r="C29" s="156">
        <v>91.4</v>
      </c>
      <c r="D29" s="195">
        <v>0.621</v>
      </c>
      <c r="E29" s="170">
        <v>81.900000000000006</v>
      </c>
      <c r="F29" s="159">
        <v>105</v>
      </c>
      <c r="G29" s="159">
        <v>73</v>
      </c>
      <c r="H29" s="159">
        <v>19</v>
      </c>
      <c r="I29" s="159">
        <v>11</v>
      </c>
      <c r="J29" s="159">
        <v>24</v>
      </c>
      <c r="K29" s="159">
        <v>0</v>
      </c>
      <c r="L29" s="187">
        <v>4</v>
      </c>
      <c r="M29" s="187">
        <v>33</v>
      </c>
      <c r="N29" s="187">
        <v>0</v>
      </c>
      <c r="O29" s="187">
        <v>0</v>
      </c>
      <c r="P29" s="187">
        <v>7</v>
      </c>
      <c r="Q29" s="187">
        <v>5</v>
      </c>
      <c r="R29" s="188">
        <v>3483</v>
      </c>
      <c r="S29" s="162">
        <v>3181</v>
      </c>
      <c r="T29" s="162">
        <v>2780</v>
      </c>
      <c r="U29" s="163">
        <v>2719</v>
      </c>
      <c r="V29" s="163">
        <v>2805</v>
      </c>
      <c r="W29" s="159">
        <v>40</v>
      </c>
      <c r="X29" s="159">
        <v>0</v>
      </c>
      <c r="Y29" s="159">
        <v>40</v>
      </c>
      <c r="Z29" s="159">
        <v>0</v>
      </c>
      <c r="AA29" s="159">
        <v>60</v>
      </c>
      <c r="AB29" s="159">
        <v>0</v>
      </c>
      <c r="AC29" s="164">
        <f t="shared" si="12"/>
        <v>86</v>
      </c>
      <c r="AD29" s="165">
        <f t="shared" si="0"/>
        <v>-61</v>
      </c>
      <c r="AE29" s="159">
        <v>139</v>
      </c>
      <c r="AF29" s="166">
        <f t="shared" si="1"/>
        <v>0.84082733812949639</v>
      </c>
      <c r="AG29" s="167">
        <f t="shared" si="2"/>
        <v>145.125</v>
      </c>
      <c r="AH29" s="166">
        <f t="shared" si="3"/>
        <v>0.78064886592018379</v>
      </c>
      <c r="AI29" s="168">
        <f t="shared" si="4"/>
        <v>1</v>
      </c>
      <c r="AJ29" s="169">
        <f t="shared" si="5"/>
        <v>0.88804563492063493</v>
      </c>
      <c r="AK29" s="215">
        <v>7.3150000000000004</v>
      </c>
      <c r="AL29" s="219">
        <v>136.47999999999999</v>
      </c>
      <c r="AM29" s="170">
        <f t="shared" si="6"/>
        <v>998.35119999999995</v>
      </c>
      <c r="AN29" s="215">
        <v>22.9706355</v>
      </c>
      <c r="AO29" s="267">
        <v>1001.074602398353</v>
      </c>
      <c r="AP29" s="171">
        <f t="shared" si="7"/>
        <v>22995.319799999994</v>
      </c>
      <c r="AQ29" s="200">
        <f t="shared" si="8"/>
        <v>8824.4468554615632</v>
      </c>
      <c r="AR29" s="197">
        <f t="shared" si="9"/>
        <v>132.54166666666666</v>
      </c>
      <c r="AS29" s="13"/>
      <c r="AT29" s="158">
        <v>15</v>
      </c>
      <c r="AU29" s="173">
        <v>16</v>
      </c>
      <c r="AV29" s="173">
        <v>0</v>
      </c>
      <c r="AW29" s="158">
        <v>0</v>
      </c>
      <c r="AX29" s="173">
        <v>22</v>
      </c>
      <c r="AY29" s="158">
        <v>1015</v>
      </c>
      <c r="AZ29" s="158">
        <v>0</v>
      </c>
      <c r="BA29" s="4"/>
      <c r="BB29" s="285">
        <v>776</v>
      </c>
      <c r="BC29" s="285">
        <v>969</v>
      </c>
      <c r="BD29" s="285">
        <v>1060</v>
      </c>
      <c r="BE29" s="285">
        <f t="shared" ref="BE29:BE40" si="16">BC29-BB29</f>
        <v>193</v>
      </c>
      <c r="BF29" s="285">
        <f t="shared" si="11"/>
        <v>8824.4468554615632</v>
      </c>
      <c r="BG29" s="286">
        <f t="shared" si="14"/>
        <v>44.166666666666664</v>
      </c>
      <c r="BH29" s="287">
        <v>0.82699999999999996</v>
      </c>
      <c r="BI29" s="288">
        <v>0.84399999999999997</v>
      </c>
      <c r="BJ29" s="289">
        <v>18.940000000000001</v>
      </c>
      <c r="BK29" s="289">
        <v>20.72</v>
      </c>
      <c r="BL29" s="289">
        <v>17.63</v>
      </c>
      <c r="BM29" s="290">
        <v>50.16</v>
      </c>
      <c r="BN29" s="291">
        <v>0.93640000000000001</v>
      </c>
      <c r="BO29" s="292">
        <v>87.91</v>
      </c>
      <c r="BP29" s="292">
        <v>87.1</v>
      </c>
      <c r="BQ29" s="283">
        <f t="shared" si="13"/>
        <v>1.6709999999999998</v>
      </c>
      <c r="BR29" s="292">
        <v>11442</v>
      </c>
      <c r="BS29" s="292">
        <v>11574</v>
      </c>
      <c r="BT29" s="286">
        <v>0</v>
      </c>
      <c r="BU29" s="4"/>
    </row>
    <row r="30" spans="1:73">
      <c r="A30" s="424"/>
      <c r="B30" s="245">
        <v>43637</v>
      </c>
      <c r="C30" s="156">
        <v>87.6</v>
      </c>
      <c r="D30" s="195">
        <v>0.61499999999999999</v>
      </c>
      <c r="E30" s="170">
        <v>78.900000000000006</v>
      </c>
      <c r="F30" s="159">
        <v>97</v>
      </c>
      <c r="G30" s="159">
        <v>77</v>
      </c>
      <c r="H30" s="159">
        <v>13</v>
      </c>
      <c r="I30" s="159">
        <v>49</v>
      </c>
      <c r="J30" s="159">
        <v>24</v>
      </c>
      <c r="K30" s="159">
        <v>0</v>
      </c>
      <c r="L30" s="187">
        <v>9</v>
      </c>
      <c r="M30" s="187">
        <v>20</v>
      </c>
      <c r="N30" s="187">
        <v>0</v>
      </c>
      <c r="O30" s="187">
        <v>0</v>
      </c>
      <c r="P30" s="187">
        <v>0</v>
      </c>
      <c r="Q30" s="187">
        <v>40</v>
      </c>
      <c r="R30" s="188">
        <v>3517</v>
      </c>
      <c r="S30" s="162">
        <v>3207</v>
      </c>
      <c r="T30" s="162">
        <v>2367</v>
      </c>
      <c r="U30" s="163">
        <v>2335</v>
      </c>
      <c r="V30" s="163">
        <v>2412</v>
      </c>
      <c r="W30" s="159">
        <v>40</v>
      </c>
      <c r="X30" s="159">
        <v>0</v>
      </c>
      <c r="Y30" s="159">
        <v>41</v>
      </c>
      <c r="Z30" s="159">
        <v>0</v>
      </c>
      <c r="AA30" s="159">
        <v>60</v>
      </c>
      <c r="AB30" s="159">
        <v>0</v>
      </c>
      <c r="AC30" s="164">
        <f t="shared" si="12"/>
        <v>77</v>
      </c>
      <c r="AD30" s="165">
        <f t="shared" si="0"/>
        <v>-32</v>
      </c>
      <c r="AE30" s="159">
        <v>133</v>
      </c>
      <c r="AF30" s="166">
        <f t="shared" si="1"/>
        <v>0.75563909774436089</v>
      </c>
      <c r="AG30" s="167">
        <f t="shared" si="2"/>
        <v>146.54166666666666</v>
      </c>
      <c r="AH30" s="166">
        <f t="shared" si="3"/>
        <v>0.663918112027296</v>
      </c>
      <c r="AI30" s="168">
        <f t="shared" si="4"/>
        <v>1</v>
      </c>
      <c r="AJ30" s="169">
        <f t="shared" si="5"/>
        <v>0.82335007880220634</v>
      </c>
      <c r="AK30" s="215">
        <v>7.181</v>
      </c>
      <c r="AL30" s="219">
        <v>136.65</v>
      </c>
      <c r="AM30" s="170">
        <f t="shared" si="6"/>
        <v>981.28365000000008</v>
      </c>
      <c r="AN30" s="215">
        <v>19.727805</v>
      </c>
      <c r="AO30" s="267">
        <v>1000.4904194866079</v>
      </c>
      <c r="AP30" s="171">
        <f t="shared" si="7"/>
        <v>19737.479900000002</v>
      </c>
      <c r="AQ30" s="200">
        <f t="shared" si="8"/>
        <v>8873.1321413276237</v>
      </c>
      <c r="AR30" s="197">
        <f t="shared" si="9"/>
        <v>133.625</v>
      </c>
      <c r="AS30" s="13"/>
      <c r="AT30" s="158">
        <v>17</v>
      </c>
      <c r="AU30" s="173">
        <v>51</v>
      </c>
      <c r="AV30" s="173">
        <v>0</v>
      </c>
      <c r="AW30" s="158">
        <v>0</v>
      </c>
      <c r="AX30" s="173">
        <v>25</v>
      </c>
      <c r="AY30" s="158">
        <v>1400</v>
      </c>
      <c r="AZ30" s="158">
        <v>0</v>
      </c>
      <c r="BA30" s="4"/>
      <c r="BB30" s="174">
        <v>579</v>
      </c>
      <c r="BC30" s="174">
        <v>980</v>
      </c>
      <c r="BD30" s="174">
        <v>853</v>
      </c>
      <c r="BE30" s="174">
        <f t="shared" si="16"/>
        <v>401</v>
      </c>
      <c r="BF30" s="174">
        <f t="shared" si="11"/>
        <v>8873.1321413276237</v>
      </c>
      <c r="BG30" s="176">
        <f t="shared" si="14"/>
        <v>35.541666666666664</v>
      </c>
      <c r="BH30" s="190">
        <v>0.28799999999999998</v>
      </c>
      <c r="BI30" s="154">
        <v>0.52800000000000002</v>
      </c>
      <c r="BJ30" s="191">
        <v>14.26</v>
      </c>
      <c r="BK30" s="194">
        <v>21.01</v>
      </c>
      <c r="BL30" s="191">
        <v>17.62</v>
      </c>
      <c r="BM30" s="180">
        <v>50.13</v>
      </c>
      <c r="BN30" s="192">
        <v>0.93640000000000001</v>
      </c>
      <c r="BO30" s="193">
        <v>87.95</v>
      </c>
      <c r="BP30" s="180">
        <v>87.02</v>
      </c>
      <c r="BQ30" s="283">
        <f t="shared" si="13"/>
        <v>0.81600000000000006</v>
      </c>
      <c r="BR30" s="193">
        <v>11431</v>
      </c>
      <c r="BS30" s="174">
        <v>11552</v>
      </c>
      <c r="BT30" s="176">
        <v>0.75</v>
      </c>
      <c r="BU30" s="4"/>
    </row>
    <row r="31" spans="1:73">
      <c r="A31" s="424"/>
      <c r="B31" s="245">
        <v>43638</v>
      </c>
      <c r="C31" s="156">
        <v>95.4</v>
      </c>
      <c r="D31" s="195">
        <v>0.56000000000000005</v>
      </c>
      <c r="E31" s="170">
        <v>82.3</v>
      </c>
      <c r="F31" s="159">
        <v>105</v>
      </c>
      <c r="G31" s="159">
        <v>87</v>
      </c>
      <c r="H31" s="159">
        <v>24</v>
      </c>
      <c r="I31" s="159">
        <v>0</v>
      </c>
      <c r="J31" s="159">
        <v>24</v>
      </c>
      <c r="K31" s="159">
        <v>0</v>
      </c>
      <c r="L31" s="187">
        <v>0</v>
      </c>
      <c r="M31" s="187">
        <v>0</v>
      </c>
      <c r="N31" s="187">
        <v>0</v>
      </c>
      <c r="O31" s="187">
        <v>0</v>
      </c>
      <c r="P31" s="187">
        <v>0</v>
      </c>
      <c r="Q31" s="187">
        <v>0</v>
      </c>
      <c r="R31" s="188">
        <v>3445</v>
      </c>
      <c r="S31" s="162">
        <v>2961</v>
      </c>
      <c r="T31" s="162">
        <v>2961</v>
      </c>
      <c r="U31" s="163">
        <v>2897</v>
      </c>
      <c r="V31" s="163">
        <v>2983</v>
      </c>
      <c r="W31" s="159">
        <v>40</v>
      </c>
      <c r="X31" s="159">
        <v>0</v>
      </c>
      <c r="Y31" s="159">
        <v>40</v>
      </c>
      <c r="Z31" s="159">
        <v>0</v>
      </c>
      <c r="AA31" s="159">
        <v>60</v>
      </c>
      <c r="AB31" s="159">
        <v>0</v>
      </c>
      <c r="AC31" s="164">
        <f t="shared" si="12"/>
        <v>86</v>
      </c>
      <c r="AD31" s="165">
        <f t="shared" si="0"/>
        <v>-64</v>
      </c>
      <c r="AE31" s="159">
        <v>126</v>
      </c>
      <c r="AF31" s="166">
        <f t="shared" si="1"/>
        <v>0.98644179894179895</v>
      </c>
      <c r="AG31" s="167">
        <f t="shared" si="2"/>
        <v>143.54166666666666</v>
      </c>
      <c r="AH31" s="166">
        <f t="shared" si="3"/>
        <v>0.84092888243831643</v>
      </c>
      <c r="AI31" s="168">
        <f t="shared" si="4"/>
        <v>1</v>
      </c>
      <c r="AJ31" s="169">
        <f t="shared" si="5"/>
        <v>0.88571428571428568</v>
      </c>
      <c r="AK31" s="215">
        <v>7.29</v>
      </c>
      <c r="AL31" s="219">
        <v>138.01</v>
      </c>
      <c r="AM31" s="170">
        <f t="shared" si="6"/>
        <v>1006.0929</v>
      </c>
      <c r="AN31" s="215">
        <v>24.2518891</v>
      </c>
      <c r="AO31" s="267">
        <v>999.50694974932912</v>
      </c>
      <c r="AP31" s="171">
        <f t="shared" si="7"/>
        <v>24239.931700000001</v>
      </c>
      <c r="AQ31" s="200">
        <f t="shared" si="8"/>
        <v>8714.5407663099759</v>
      </c>
      <c r="AR31" s="197">
        <f t="shared" si="9"/>
        <v>123.375</v>
      </c>
      <c r="AS31" s="13"/>
      <c r="AT31" s="158">
        <v>0</v>
      </c>
      <c r="AU31" s="173">
        <v>0</v>
      </c>
      <c r="AV31" s="173">
        <v>0</v>
      </c>
      <c r="AW31" s="158">
        <v>0</v>
      </c>
      <c r="AX31" s="173">
        <v>16</v>
      </c>
      <c r="AY31" s="158">
        <v>1440</v>
      </c>
      <c r="AZ31" s="158">
        <v>0</v>
      </c>
      <c r="BA31" s="4"/>
      <c r="BB31" s="174">
        <v>961</v>
      </c>
      <c r="BC31" s="174">
        <v>962</v>
      </c>
      <c r="BD31" s="174">
        <v>1060</v>
      </c>
      <c r="BE31" s="174">
        <f t="shared" si="16"/>
        <v>1</v>
      </c>
      <c r="BF31" s="174">
        <f t="shared" si="11"/>
        <v>8714.5407663099759</v>
      </c>
      <c r="BG31" s="176">
        <f t="shared" si="14"/>
        <v>44.166666666666664</v>
      </c>
      <c r="BH31" s="190">
        <v>0.40400000000000003</v>
      </c>
      <c r="BI31" s="154">
        <v>0.253</v>
      </c>
      <c r="BJ31" s="191">
        <v>23.56</v>
      </c>
      <c r="BK31" s="194">
        <v>20.87</v>
      </c>
      <c r="BL31" s="191">
        <v>17.64</v>
      </c>
      <c r="BM31" s="180">
        <v>50.11</v>
      </c>
      <c r="BN31" s="192">
        <v>0.93640000000000001</v>
      </c>
      <c r="BO31" s="193">
        <v>88.05</v>
      </c>
      <c r="BP31" s="180">
        <v>87.29</v>
      </c>
      <c r="BQ31" s="283">
        <f t="shared" si="13"/>
        <v>0.65700000000000003</v>
      </c>
      <c r="BR31" s="193">
        <v>11519</v>
      </c>
      <c r="BS31" s="174">
        <v>11722</v>
      </c>
      <c r="BT31" s="176">
        <v>5.38</v>
      </c>
      <c r="BU31" s="4"/>
    </row>
    <row r="32" spans="1:73">
      <c r="A32" s="424"/>
      <c r="B32" s="245">
        <v>43639</v>
      </c>
      <c r="C32" s="156">
        <v>93.2</v>
      </c>
      <c r="D32" s="195">
        <v>0.57199999999999995</v>
      </c>
      <c r="E32" s="170">
        <v>81</v>
      </c>
      <c r="F32" s="159">
        <v>106</v>
      </c>
      <c r="G32" s="159">
        <v>82</v>
      </c>
      <c r="H32" s="159">
        <v>21</v>
      </c>
      <c r="I32" s="159">
        <v>51</v>
      </c>
      <c r="J32" s="159">
        <v>24</v>
      </c>
      <c r="K32" s="159">
        <v>0</v>
      </c>
      <c r="L32" s="187">
        <v>1</v>
      </c>
      <c r="M32" s="187">
        <v>54</v>
      </c>
      <c r="N32" s="187">
        <v>0</v>
      </c>
      <c r="O32" s="187">
        <v>0</v>
      </c>
      <c r="P32" s="187">
        <v>0</v>
      </c>
      <c r="Q32" s="187">
        <v>0</v>
      </c>
      <c r="R32" s="188">
        <v>3467</v>
      </c>
      <c r="S32" s="162">
        <v>3012</v>
      </c>
      <c r="T32" s="162">
        <v>2845</v>
      </c>
      <c r="U32" s="163">
        <v>2780</v>
      </c>
      <c r="V32" s="163">
        <v>2864</v>
      </c>
      <c r="W32" s="159">
        <v>40</v>
      </c>
      <c r="X32" s="159">
        <v>0</v>
      </c>
      <c r="Y32" s="159">
        <v>40</v>
      </c>
      <c r="Z32" s="159">
        <v>0</v>
      </c>
      <c r="AA32" s="159">
        <v>60</v>
      </c>
      <c r="AB32" s="159">
        <v>0</v>
      </c>
      <c r="AC32" s="164">
        <f t="shared" si="12"/>
        <v>84</v>
      </c>
      <c r="AD32" s="165">
        <f t="shared" si="0"/>
        <v>-65</v>
      </c>
      <c r="AE32" s="159">
        <v>127</v>
      </c>
      <c r="AF32" s="166">
        <f t="shared" si="1"/>
        <v>0.93963254593175849</v>
      </c>
      <c r="AG32" s="167">
        <f t="shared" si="2"/>
        <v>144.45833333333334</v>
      </c>
      <c r="AH32" s="166">
        <f t="shared" si="3"/>
        <v>0.80184597634842802</v>
      </c>
      <c r="AI32" s="168">
        <f t="shared" si="4"/>
        <v>1</v>
      </c>
      <c r="AJ32" s="169">
        <f t="shared" si="5"/>
        <v>0.87031250000000004</v>
      </c>
      <c r="AK32" s="215">
        <v>7.1769999999999996</v>
      </c>
      <c r="AL32" s="219">
        <v>139</v>
      </c>
      <c r="AM32" s="170">
        <f t="shared" si="6"/>
        <v>997.60299999999995</v>
      </c>
      <c r="AN32" s="215">
        <v>23.3790133</v>
      </c>
      <c r="AO32" s="267">
        <v>994.01449076552808</v>
      </c>
      <c r="AP32" s="171">
        <f t="shared" si="7"/>
        <v>23239.078000000009</v>
      </c>
      <c r="AQ32" s="200">
        <f t="shared" si="8"/>
        <v>8718.2305755395719</v>
      </c>
      <c r="AR32" s="197">
        <f t="shared" si="9"/>
        <v>125.5</v>
      </c>
      <c r="AS32" s="13"/>
      <c r="AT32" s="158">
        <v>15</v>
      </c>
      <c r="AU32" s="173">
        <v>15</v>
      </c>
      <c r="AV32" s="173">
        <v>0</v>
      </c>
      <c r="AW32" s="158">
        <v>0</v>
      </c>
      <c r="AX32" s="173">
        <v>18</v>
      </c>
      <c r="AY32" s="158">
        <v>1440</v>
      </c>
      <c r="AZ32" s="158">
        <v>0</v>
      </c>
      <c r="BA32" s="4"/>
      <c r="BB32" s="174">
        <v>883</v>
      </c>
      <c r="BC32" s="174">
        <v>967</v>
      </c>
      <c r="BD32" s="174">
        <v>1014</v>
      </c>
      <c r="BE32" s="174">
        <f t="shared" si="16"/>
        <v>84</v>
      </c>
      <c r="BF32" s="174">
        <f t="shared" si="11"/>
        <v>8718.2305755395719</v>
      </c>
      <c r="BG32" s="176">
        <f t="shared" si="14"/>
        <v>42.25</v>
      </c>
      <c r="BH32" s="190">
        <v>0.35399999999999998</v>
      </c>
      <c r="BI32" s="154">
        <v>0.253</v>
      </c>
      <c r="BJ32" s="191">
        <v>21.68</v>
      </c>
      <c r="BK32" s="194">
        <v>20.97</v>
      </c>
      <c r="BL32" s="191">
        <v>17.59</v>
      </c>
      <c r="BM32" s="180">
        <v>50.12</v>
      </c>
      <c r="BN32" s="192">
        <v>0.93559999999999999</v>
      </c>
      <c r="BO32" s="193">
        <v>87.97</v>
      </c>
      <c r="BP32" s="180">
        <v>87.3</v>
      </c>
      <c r="BQ32" s="283">
        <f t="shared" si="13"/>
        <v>0.60699999999999998</v>
      </c>
      <c r="BR32" s="193">
        <v>11529</v>
      </c>
      <c r="BS32" s="174">
        <v>11706</v>
      </c>
      <c r="BT32" s="176">
        <v>0.75</v>
      </c>
      <c r="BU32" s="4"/>
    </row>
    <row r="33" spans="1:73">
      <c r="A33" s="425"/>
      <c r="B33" s="245">
        <v>43640</v>
      </c>
      <c r="C33" s="156">
        <v>86.5</v>
      </c>
      <c r="D33" s="195">
        <v>0.65600000000000003</v>
      </c>
      <c r="E33" s="170">
        <v>80.400000000000006</v>
      </c>
      <c r="F33" s="158">
        <v>96.48</v>
      </c>
      <c r="G33" s="158">
        <v>79</v>
      </c>
      <c r="H33" s="159">
        <v>11</v>
      </c>
      <c r="I33" s="159">
        <v>16</v>
      </c>
      <c r="J33" s="159">
        <v>24</v>
      </c>
      <c r="K33" s="159">
        <v>0</v>
      </c>
      <c r="L33" s="186">
        <v>12</v>
      </c>
      <c r="M33" s="186">
        <v>6</v>
      </c>
      <c r="N33" s="186">
        <v>0</v>
      </c>
      <c r="O33" s="186">
        <v>0</v>
      </c>
      <c r="P33" s="186">
        <v>1</v>
      </c>
      <c r="Q33" s="186">
        <v>3</v>
      </c>
      <c r="R33" s="186">
        <v>3535</v>
      </c>
      <c r="S33" s="162">
        <v>3271</v>
      </c>
      <c r="T33" s="162">
        <v>2193</v>
      </c>
      <c r="U33" s="163">
        <v>2149</v>
      </c>
      <c r="V33" s="163">
        <v>2232</v>
      </c>
      <c r="W33" s="159">
        <v>40</v>
      </c>
      <c r="X33" s="159">
        <v>0</v>
      </c>
      <c r="Y33" s="159">
        <v>41</v>
      </c>
      <c r="Z33" s="158">
        <v>0</v>
      </c>
      <c r="AA33" s="159">
        <v>60</v>
      </c>
      <c r="AB33" s="158">
        <v>0</v>
      </c>
      <c r="AC33" s="164">
        <f t="shared" si="12"/>
        <v>83</v>
      </c>
      <c r="AD33" s="165">
        <f t="shared" si="0"/>
        <v>-44</v>
      </c>
      <c r="AE33" s="158">
        <v>140</v>
      </c>
      <c r="AF33" s="166">
        <f t="shared" si="1"/>
        <v>0.66428571428571426</v>
      </c>
      <c r="AG33" s="167">
        <f t="shared" si="2"/>
        <v>147.29166666666666</v>
      </c>
      <c r="AH33" s="166">
        <f t="shared" si="3"/>
        <v>0.60792079207920791</v>
      </c>
      <c r="AI33" s="168">
        <f t="shared" si="4"/>
        <v>1</v>
      </c>
      <c r="AJ33" s="169">
        <f t="shared" si="5"/>
        <v>0.7997685185185186</v>
      </c>
      <c r="AK33" s="215">
        <v>7.0919999999999996</v>
      </c>
      <c r="AL33" s="219">
        <v>136.41999999999999</v>
      </c>
      <c r="AM33" s="170">
        <f t="shared" si="6"/>
        <v>967.49063999999987</v>
      </c>
      <c r="AN33" s="215">
        <v>18.305999</v>
      </c>
      <c r="AO33" s="267">
        <v>996.28061817331047</v>
      </c>
      <c r="AP33" s="171">
        <f t="shared" si="7"/>
        <v>18237.912000000004</v>
      </c>
      <c r="AQ33" s="200">
        <f t="shared" si="8"/>
        <v>8936.9021126105181</v>
      </c>
      <c r="AR33" s="197">
        <f t="shared" si="9"/>
        <v>136.29166666666666</v>
      </c>
      <c r="AS33" s="13"/>
      <c r="AT33" s="158">
        <v>19</v>
      </c>
      <c r="AU33" s="173">
        <v>38</v>
      </c>
      <c r="AV33" s="173">
        <v>0</v>
      </c>
      <c r="AW33" s="158">
        <v>0</v>
      </c>
      <c r="AX33" s="173">
        <v>29</v>
      </c>
      <c r="AY33" s="158">
        <v>1377</v>
      </c>
      <c r="AZ33" s="158">
        <v>0</v>
      </c>
      <c r="BA33" s="4"/>
      <c r="BB33" s="174">
        <v>471</v>
      </c>
      <c r="BC33" s="174">
        <v>982</v>
      </c>
      <c r="BD33" s="174">
        <v>779</v>
      </c>
      <c r="BE33" s="174">
        <f t="shared" si="16"/>
        <v>511</v>
      </c>
      <c r="BF33" s="174">
        <f t="shared" si="11"/>
        <v>8936.9021126105181</v>
      </c>
      <c r="BG33" s="176">
        <f t="shared" si="14"/>
        <v>32.458333333333336</v>
      </c>
      <c r="BH33" s="190">
        <v>0.33300000000000002</v>
      </c>
      <c r="BI33" s="154">
        <v>0.41699999999999998</v>
      </c>
      <c r="BJ33" s="191">
        <v>11.63</v>
      </c>
      <c r="BK33" s="191">
        <v>21.08</v>
      </c>
      <c r="BL33" s="191">
        <v>17.84</v>
      </c>
      <c r="BM33" s="191">
        <v>50.15</v>
      </c>
      <c r="BN33" s="192">
        <v>0.93659999999999999</v>
      </c>
      <c r="BO33" s="191">
        <v>88.17</v>
      </c>
      <c r="BP33" s="180">
        <v>87.17</v>
      </c>
      <c r="BQ33" s="283">
        <f t="shared" si="13"/>
        <v>0.75</v>
      </c>
      <c r="BR33" s="174">
        <v>11461</v>
      </c>
      <c r="BS33" s="174">
        <v>11601</v>
      </c>
      <c r="BT33" s="176">
        <v>4.8</v>
      </c>
      <c r="BU33" s="4"/>
    </row>
    <row r="34" spans="1:73" ht="14.95" customHeight="1">
      <c r="A34" s="423" t="s">
        <v>208</v>
      </c>
      <c r="B34" s="245">
        <v>43641</v>
      </c>
      <c r="C34" s="226">
        <v>92.2</v>
      </c>
      <c r="D34" s="227">
        <v>0.61799999999999999</v>
      </c>
      <c r="E34" s="228">
        <v>82.6</v>
      </c>
      <c r="F34" s="229">
        <v>102</v>
      </c>
      <c r="G34" s="229">
        <v>83</v>
      </c>
      <c r="H34" s="246">
        <v>24</v>
      </c>
      <c r="I34" s="246">
        <v>0</v>
      </c>
      <c r="J34" s="246">
        <v>24</v>
      </c>
      <c r="K34" s="246">
        <v>0</v>
      </c>
      <c r="L34" s="247">
        <v>0</v>
      </c>
      <c r="M34" s="247">
        <v>0</v>
      </c>
      <c r="N34" s="247">
        <v>0</v>
      </c>
      <c r="O34" s="247">
        <v>0</v>
      </c>
      <c r="P34" s="247">
        <v>0</v>
      </c>
      <c r="Q34" s="247">
        <v>0</v>
      </c>
      <c r="R34" s="247">
        <v>3474</v>
      </c>
      <c r="S34" s="232">
        <v>2916</v>
      </c>
      <c r="T34" s="232">
        <v>2916</v>
      </c>
      <c r="U34" s="233">
        <v>2855</v>
      </c>
      <c r="V34" s="233">
        <v>2939</v>
      </c>
      <c r="W34" s="246">
        <v>40</v>
      </c>
      <c r="X34" s="246">
        <v>0</v>
      </c>
      <c r="Y34" s="246">
        <v>41</v>
      </c>
      <c r="Z34" s="246">
        <v>0</v>
      </c>
      <c r="AA34" s="246">
        <v>60</v>
      </c>
      <c r="AB34" s="229">
        <v>0</v>
      </c>
      <c r="AC34" s="229">
        <f t="shared" ref="AC34:AC40" si="17">(V34-U34)+AZ34</f>
        <v>84</v>
      </c>
      <c r="AD34" s="235">
        <f t="shared" si="0"/>
        <v>-61</v>
      </c>
      <c r="AE34" s="229">
        <v>126</v>
      </c>
      <c r="AF34" s="236">
        <f t="shared" si="1"/>
        <v>0.97189153439153442</v>
      </c>
      <c r="AG34" s="237">
        <f t="shared" si="2"/>
        <v>144.75</v>
      </c>
      <c r="AH34" s="236">
        <f t="shared" si="3"/>
        <v>0.8218192285549798</v>
      </c>
      <c r="AI34" s="238">
        <f t="shared" si="4"/>
        <v>1</v>
      </c>
      <c r="AJ34" s="239">
        <f t="shared" si="5"/>
        <v>0.87234042553191482</v>
      </c>
      <c r="AK34" s="215">
        <v>7.2549999999999999</v>
      </c>
      <c r="AL34" s="219">
        <v>136.41999999999999</v>
      </c>
      <c r="AM34" s="251">
        <f t="shared" si="6"/>
        <v>989.72709999999995</v>
      </c>
      <c r="AN34" s="215">
        <v>23.904718800000001</v>
      </c>
      <c r="AO34" s="267">
        <v>994.71792991766972</v>
      </c>
      <c r="AP34" s="228">
        <f t="shared" si="7"/>
        <v>23778.452400000002</v>
      </c>
      <c r="AQ34" s="269">
        <f t="shared" si="8"/>
        <v>8675.3693520140096</v>
      </c>
      <c r="AR34" s="270">
        <f t="shared" si="9"/>
        <v>121.5</v>
      </c>
      <c r="AS34" s="13"/>
      <c r="AT34" s="229">
        <v>0</v>
      </c>
      <c r="AU34" s="248">
        <v>0</v>
      </c>
      <c r="AV34" s="248">
        <v>0</v>
      </c>
      <c r="AW34" s="229">
        <v>0</v>
      </c>
      <c r="AX34" s="248">
        <v>18</v>
      </c>
      <c r="AY34" s="229">
        <v>1440</v>
      </c>
      <c r="AZ34" s="229">
        <v>0</v>
      </c>
      <c r="BA34" s="4"/>
      <c r="BB34" s="41">
        <v>965</v>
      </c>
      <c r="BC34" s="41">
        <v>964</v>
      </c>
      <c r="BD34" s="41">
        <v>1010</v>
      </c>
      <c r="BE34" s="41">
        <f t="shared" si="16"/>
        <v>-1</v>
      </c>
      <c r="BF34" s="41">
        <f t="shared" si="11"/>
        <v>8675.3693520140096</v>
      </c>
      <c r="BG34" s="60">
        <f t="shared" si="14"/>
        <v>42.083333333333336</v>
      </c>
      <c r="BH34" s="249">
        <v>0.13100000000000001</v>
      </c>
      <c r="BI34" s="250">
        <v>9.9000000000000005E-2</v>
      </c>
      <c r="BJ34" s="252">
        <v>23.61</v>
      </c>
      <c r="BK34" s="252">
        <v>20.89</v>
      </c>
      <c r="BL34" s="252">
        <v>17.600000000000001</v>
      </c>
      <c r="BM34" s="252">
        <v>50.15</v>
      </c>
      <c r="BN34" s="192">
        <v>0.93659999999999999</v>
      </c>
      <c r="BO34" s="252">
        <v>88.14</v>
      </c>
      <c r="BP34" s="251">
        <v>87.32</v>
      </c>
      <c r="BQ34" s="54">
        <f t="shared" si="13"/>
        <v>0.23</v>
      </c>
      <c r="BR34" s="41">
        <v>11495</v>
      </c>
      <c r="BS34" s="41">
        <v>11708</v>
      </c>
      <c r="BT34" s="42">
        <v>5.35</v>
      </c>
      <c r="BU34" s="4"/>
    </row>
    <row r="35" spans="1:73">
      <c r="A35" s="424"/>
      <c r="B35" s="245">
        <v>43642</v>
      </c>
      <c r="C35" s="226">
        <v>93.7</v>
      </c>
      <c r="D35" s="227">
        <v>0.57499999999999996</v>
      </c>
      <c r="E35" s="228">
        <v>81</v>
      </c>
      <c r="F35" s="229">
        <v>106</v>
      </c>
      <c r="G35" s="229">
        <v>82</v>
      </c>
      <c r="H35" s="246">
        <v>14</v>
      </c>
      <c r="I35" s="246">
        <v>2</v>
      </c>
      <c r="J35" s="246">
        <v>24</v>
      </c>
      <c r="K35" s="246">
        <v>0</v>
      </c>
      <c r="L35" s="247">
        <v>9</v>
      </c>
      <c r="M35" s="247">
        <v>8</v>
      </c>
      <c r="N35" s="247">
        <v>0</v>
      </c>
      <c r="O35" s="247">
        <v>0</v>
      </c>
      <c r="P35" s="247">
        <v>0</v>
      </c>
      <c r="Q35" s="247">
        <v>0</v>
      </c>
      <c r="R35" s="247">
        <v>3358</v>
      </c>
      <c r="S35" s="232">
        <v>3106</v>
      </c>
      <c r="T35" s="232">
        <v>2277</v>
      </c>
      <c r="U35" s="233">
        <v>2231</v>
      </c>
      <c r="V35" s="233">
        <v>2308</v>
      </c>
      <c r="W35" s="246">
        <v>40</v>
      </c>
      <c r="X35" s="246">
        <v>0</v>
      </c>
      <c r="Y35" s="246">
        <v>41</v>
      </c>
      <c r="Z35" s="246">
        <v>0</v>
      </c>
      <c r="AA35" s="246">
        <v>60</v>
      </c>
      <c r="AB35" s="229">
        <v>0</v>
      </c>
      <c r="AC35" s="229">
        <f t="shared" si="17"/>
        <v>77</v>
      </c>
      <c r="AD35" s="235">
        <f t="shared" si="0"/>
        <v>-46</v>
      </c>
      <c r="AE35" s="229">
        <v>123</v>
      </c>
      <c r="AF35" s="236">
        <f t="shared" si="1"/>
        <v>0.78184281842818426</v>
      </c>
      <c r="AG35" s="237">
        <f t="shared" si="2"/>
        <v>139.91666666666666</v>
      </c>
      <c r="AH35" s="236">
        <f t="shared" si="3"/>
        <v>0.66438356164383561</v>
      </c>
      <c r="AI35" s="238">
        <f t="shared" si="4"/>
        <v>1</v>
      </c>
      <c r="AJ35" s="239">
        <f t="shared" si="5"/>
        <v>0.79698581560283688</v>
      </c>
      <c r="AK35" s="215">
        <v>7.0709999999999997</v>
      </c>
      <c r="AL35" s="219">
        <v>135.4</v>
      </c>
      <c r="AM35" s="251">
        <f t="shared" si="6"/>
        <v>957.41340000000002</v>
      </c>
      <c r="AN35" s="215">
        <v>18.863898200000001</v>
      </c>
      <c r="AO35" s="267">
        <v>1000.96947088063</v>
      </c>
      <c r="AP35" s="228">
        <f t="shared" si="7"/>
        <v>18882.186200000069</v>
      </c>
      <c r="AQ35" s="269">
        <f t="shared" si="8"/>
        <v>8892.6936799641735</v>
      </c>
      <c r="AR35" s="270">
        <f t="shared" si="9"/>
        <v>129.41666666666666</v>
      </c>
      <c r="AS35" s="13"/>
      <c r="AT35" s="229">
        <v>18</v>
      </c>
      <c r="AU35" s="248">
        <v>50</v>
      </c>
      <c r="AV35" s="248">
        <v>0</v>
      </c>
      <c r="AW35" s="229">
        <v>0</v>
      </c>
      <c r="AX35" s="248">
        <v>28</v>
      </c>
      <c r="AY35" s="229">
        <v>1440</v>
      </c>
      <c r="AZ35" s="229">
        <v>0</v>
      </c>
      <c r="BA35" s="4"/>
      <c r="BB35" s="41">
        <v>576</v>
      </c>
      <c r="BC35" s="41">
        <v>963</v>
      </c>
      <c r="BD35" s="41">
        <v>769</v>
      </c>
      <c r="BE35" s="41">
        <f t="shared" si="16"/>
        <v>387</v>
      </c>
      <c r="BF35" s="41">
        <f t="shared" si="11"/>
        <v>8892.6936799641735</v>
      </c>
      <c r="BG35" s="60">
        <f t="shared" si="14"/>
        <v>32.041666666666664</v>
      </c>
      <c r="BH35" s="249">
        <v>0</v>
      </c>
      <c r="BI35" s="250">
        <v>0</v>
      </c>
      <c r="BJ35" s="252">
        <v>14.23</v>
      </c>
      <c r="BK35" s="252">
        <v>20.76</v>
      </c>
      <c r="BL35" s="252">
        <v>17.38</v>
      </c>
      <c r="BM35" s="252">
        <v>50.14</v>
      </c>
      <c r="BN35" s="253">
        <v>0.93659999999999999</v>
      </c>
      <c r="BO35" s="252">
        <v>87.99</v>
      </c>
      <c r="BP35" s="251">
        <v>87.25</v>
      </c>
      <c r="BQ35" s="54">
        <f t="shared" si="13"/>
        <v>0</v>
      </c>
      <c r="BR35" s="41">
        <v>11455</v>
      </c>
      <c r="BS35" s="41">
        <v>11617</v>
      </c>
      <c r="BT35" s="42">
        <v>0</v>
      </c>
      <c r="BU35" s="4"/>
    </row>
    <row r="36" spans="1:73">
      <c r="A36" s="424"/>
      <c r="B36" s="245">
        <v>43643</v>
      </c>
      <c r="C36" s="226">
        <v>91</v>
      </c>
      <c r="D36" s="227">
        <v>0.60099999999999998</v>
      </c>
      <c r="E36" s="228">
        <v>80</v>
      </c>
      <c r="F36" s="229">
        <v>100</v>
      </c>
      <c r="G36" s="229">
        <v>80</v>
      </c>
      <c r="H36" s="246">
        <v>15</v>
      </c>
      <c r="I36" s="246">
        <v>0</v>
      </c>
      <c r="J36" s="246">
        <v>24</v>
      </c>
      <c r="K36" s="246">
        <v>0</v>
      </c>
      <c r="L36" s="247">
        <v>8</v>
      </c>
      <c r="M36" s="247">
        <v>23</v>
      </c>
      <c r="N36" s="247">
        <v>0</v>
      </c>
      <c r="O36" s="247">
        <v>0</v>
      </c>
      <c r="P36" s="247">
        <v>0</v>
      </c>
      <c r="Q36" s="247">
        <v>0</v>
      </c>
      <c r="R36" s="247">
        <v>3485</v>
      </c>
      <c r="S36" s="232">
        <v>3182</v>
      </c>
      <c r="T36" s="232">
        <v>2313</v>
      </c>
      <c r="U36" s="233">
        <v>2281</v>
      </c>
      <c r="V36" s="233">
        <v>2360</v>
      </c>
      <c r="W36" s="246">
        <v>40</v>
      </c>
      <c r="X36" s="246">
        <v>0</v>
      </c>
      <c r="Y36" s="246">
        <v>40</v>
      </c>
      <c r="Z36" s="246">
        <v>0</v>
      </c>
      <c r="AA36" s="246">
        <v>60</v>
      </c>
      <c r="AB36" s="229">
        <v>0</v>
      </c>
      <c r="AC36" s="229">
        <f t="shared" si="17"/>
        <v>79</v>
      </c>
      <c r="AD36" s="235">
        <f t="shared" si="0"/>
        <v>-32</v>
      </c>
      <c r="AE36" s="229">
        <v>122</v>
      </c>
      <c r="AF36" s="236">
        <f t="shared" si="1"/>
        <v>0.80601092896174864</v>
      </c>
      <c r="AG36" s="237">
        <f t="shared" si="2"/>
        <v>145.20833333333334</v>
      </c>
      <c r="AH36" s="236">
        <f t="shared" si="3"/>
        <v>0.65451936872309902</v>
      </c>
      <c r="AI36" s="238">
        <f t="shared" si="4"/>
        <v>1</v>
      </c>
      <c r="AJ36" s="239">
        <f t="shared" si="5"/>
        <v>0.80292162698412695</v>
      </c>
      <c r="AK36" s="215">
        <v>7.34</v>
      </c>
      <c r="AL36" s="219">
        <v>139.55000000000001</v>
      </c>
      <c r="AM36" s="251">
        <f t="shared" si="6"/>
        <v>1024.297</v>
      </c>
      <c r="AN36" s="215">
        <v>19.3059014</v>
      </c>
      <c r="AO36" s="267">
        <v>999.24539653973352</v>
      </c>
      <c r="AP36" s="228">
        <f t="shared" si="7"/>
        <v>19291.333099999996</v>
      </c>
      <c r="AQ36" s="269">
        <f t="shared" si="8"/>
        <v>8906.4577378342819</v>
      </c>
      <c r="AR36" s="270">
        <f t="shared" si="9"/>
        <v>132.58333333333334</v>
      </c>
      <c r="AS36" s="13"/>
      <c r="AT36" s="229">
        <v>23</v>
      </c>
      <c r="AU36" s="248">
        <v>37</v>
      </c>
      <c r="AV36" s="248">
        <v>0</v>
      </c>
      <c r="AW36" s="229">
        <v>0</v>
      </c>
      <c r="AX36" s="248">
        <v>27</v>
      </c>
      <c r="AY36" s="229">
        <v>1440</v>
      </c>
      <c r="AZ36" s="229">
        <v>0</v>
      </c>
      <c r="BA36" s="4"/>
      <c r="BB36" s="41">
        <v>609</v>
      </c>
      <c r="BC36" s="41">
        <v>961</v>
      </c>
      <c r="BD36" s="41">
        <v>790</v>
      </c>
      <c r="BE36" s="41">
        <f t="shared" si="16"/>
        <v>352</v>
      </c>
      <c r="BF36" s="41">
        <f t="shared" si="11"/>
        <v>8906.4577378342819</v>
      </c>
      <c r="BG36" s="60">
        <f t="shared" si="14"/>
        <v>32.916666666666664</v>
      </c>
      <c r="BH36" s="249">
        <v>0</v>
      </c>
      <c r="BI36" s="250">
        <v>0</v>
      </c>
      <c r="BJ36" s="252">
        <v>15.08</v>
      </c>
      <c r="BK36" s="252">
        <v>20.8</v>
      </c>
      <c r="BL36" s="252">
        <v>17.510000000000002</v>
      </c>
      <c r="BM36" s="252">
        <v>50.09</v>
      </c>
      <c r="BN36" s="253">
        <v>0.93459999999999999</v>
      </c>
      <c r="BO36" s="252">
        <v>88.27</v>
      </c>
      <c r="BP36" s="251">
        <v>87.12</v>
      </c>
      <c r="BQ36" s="54">
        <f t="shared" si="13"/>
        <v>0</v>
      </c>
      <c r="BR36" s="41">
        <v>11513</v>
      </c>
      <c r="BS36" s="41">
        <v>11674</v>
      </c>
      <c r="BT36" s="42">
        <v>6.57</v>
      </c>
      <c r="BU36" s="4"/>
    </row>
    <row r="37" spans="1:73">
      <c r="A37" s="424"/>
      <c r="B37" s="245">
        <v>43644</v>
      </c>
      <c r="C37" s="226">
        <v>96.47</v>
      </c>
      <c r="D37" s="227">
        <v>0.59489999999999998</v>
      </c>
      <c r="E37" s="228">
        <v>84.66</v>
      </c>
      <c r="F37" s="229">
        <v>107</v>
      </c>
      <c r="G37" s="229">
        <v>87</v>
      </c>
      <c r="H37" s="246">
        <v>24</v>
      </c>
      <c r="I37" s="246">
        <v>0</v>
      </c>
      <c r="J37" s="246">
        <v>24</v>
      </c>
      <c r="K37" s="246">
        <v>0</v>
      </c>
      <c r="L37" s="247">
        <v>0</v>
      </c>
      <c r="M37" s="247">
        <v>0</v>
      </c>
      <c r="N37" s="247">
        <v>0</v>
      </c>
      <c r="O37" s="247">
        <v>0</v>
      </c>
      <c r="P37" s="247">
        <v>0</v>
      </c>
      <c r="Q37" s="247">
        <v>0</v>
      </c>
      <c r="R37" s="247">
        <v>3432</v>
      </c>
      <c r="S37" s="232">
        <v>2863</v>
      </c>
      <c r="T37" s="232">
        <v>2863</v>
      </c>
      <c r="U37" s="233">
        <v>2794</v>
      </c>
      <c r="V37" s="233">
        <v>2880</v>
      </c>
      <c r="W37" s="246">
        <v>40</v>
      </c>
      <c r="X37" s="246">
        <v>0</v>
      </c>
      <c r="Y37" s="246">
        <v>39</v>
      </c>
      <c r="Z37" s="246">
        <v>0</v>
      </c>
      <c r="AA37" s="246">
        <v>60</v>
      </c>
      <c r="AB37" s="229">
        <v>0</v>
      </c>
      <c r="AC37" s="229">
        <f t="shared" si="17"/>
        <v>86</v>
      </c>
      <c r="AD37" s="235">
        <f t="shared" si="0"/>
        <v>-69</v>
      </c>
      <c r="AE37" s="229">
        <v>124</v>
      </c>
      <c r="AF37" s="236">
        <f t="shared" si="1"/>
        <v>0.967741935483871</v>
      </c>
      <c r="AG37" s="237">
        <f t="shared" si="2"/>
        <v>143</v>
      </c>
      <c r="AH37" s="236">
        <f t="shared" si="3"/>
        <v>0.8141025641025641</v>
      </c>
      <c r="AI37" s="238">
        <f t="shared" si="4"/>
        <v>1</v>
      </c>
      <c r="AJ37" s="239">
        <f t="shared" si="5"/>
        <v>0.86330935251798557</v>
      </c>
      <c r="AK37" s="215">
        <v>7.3369999999999997</v>
      </c>
      <c r="AL37" s="219">
        <v>134.18</v>
      </c>
      <c r="AM37" s="251">
        <f t="shared" si="6"/>
        <v>984.47865999999999</v>
      </c>
      <c r="AN37" s="215">
        <v>23.383346400000001</v>
      </c>
      <c r="AO37" s="267">
        <v>992.36059300733814</v>
      </c>
      <c r="AP37" s="228">
        <f t="shared" si="7"/>
        <v>23204.711500000005</v>
      </c>
      <c r="AQ37" s="269">
        <f t="shared" si="8"/>
        <v>8657.54837508948</v>
      </c>
      <c r="AR37" s="270">
        <f t="shared" si="9"/>
        <v>119.29166666666667</v>
      </c>
      <c r="AS37" s="13"/>
      <c r="AT37" s="229">
        <v>0</v>
      </c>
      <c r="AU37" s="248">
        <v>0</v>
      </c>
      <c r="AV37" s="248">
        <v>0</v>
      </c>
      <c r="AW37" s="229">
        <v>0</v>
      </c>
      <c r="AX37" s="248">
        <v>19</v>
      </c>
      <c r="AY37" s="229">
        <v>1440</v>
      </c>
      <c r="AZ37" s="229">
        <v>0</v>
      </c>
      <c r="BA37" s="4"/>
      <c r="BB37" s="41">
        <v>953</v>
      </c>
      <c r="BC37" s="41">
        <v>946</v>
      </c>
      <c r="BD37" s="41">
        <v>981</v>
      </c>
      <c r="BE37" s="41">
        <f t="shared" si="16"/>
        <v>-7</v>
      </c>
      <c r="BF37" s="41">
        <f t="shared" si="11"/>
        <v>8657.54837508948</v>
      </c>
      <c r="BG37" s="60">
        <f t="shared" si="14"/>
        <v>40.875</v>
      </c>
      <c r="BH37" s="249">
        <v>0</v>
      </c>
      <c r="BI37" s="250">
        <v>0</v>
      </c>
      <c r="BJ37" s="252">
        <v>23.43</v>
      </c>
      <c r="BK37" s="252">
        <v>20.66</v>
      </c>
      <c r="BL37" s="252">
        <v>17.64</v>
      </c>
      <c r="BM37" s="252">
        <v>50.1</v>
      </c>
      <c r="BN37" s="253">
        <v>0.93659999999999999</v>
      </c>
      <c r="BO37" s="252">
        <v>88.35</v>
      </c>
      <c r="BP37" s="251">
        <v>87.19</v>
      </c>
      <c r="BQ37" s="54">
        <f t="shared" si="13"/>
        <v>0</v>
      </c>
      <c r="BR37" s="41">
        <v>11548</v>
      </c>
      <c r="BS37" s="41">
        <v>11820</v>
      </c>
      <c r="BT37" s="42">
        <v>3.42</v>
      </c>
      <c r="BU37" s="4"/>
    </row>
    <row r="38" spans="1:73">
      <c r="A38" s="424"/>
      <c r="B38" s="245">
        <v>43645</v>
      </c>
      <c r="C38" s="226">
        <v>96.86</v>
      </c>
      <c r="D38" s="227">
        <v>0.56799999999999995</v>
      </c>
      <c r="E38" s="228">
        <v>82</v>
      </c>
      <c r="F38" s="229">
        <v>106.5</v>
      </c>
      <c r="G38" s="229">
        <v>84.7</v>
      </c>
      <c r="H38" s="246">
        <v>24</v>
      </c>
      <c r="I38" s="246">
        <v>0</v>
      </c>
      <c r="J38" s="246">
        <v>24</v>
      </c>
      <c r="K38" s="246">
        <v>0</v>
      </c>
      <c r="L38" s="247">
        <v>0</v>
      </c>
      <c r="M38" s="247">
        <v>0</v>
      </c>
      <c r="N38" s="247">
        <v>0</v>
      </c>
      <c r="O38" s="247">
        <v>0</v>
      </c>
      <c r="P38" s="247">
        <v>0</v>
      </c>
      <c r="Q38" s="247">
        <v>0</v>
      </c>
      <c r="R38" s="247">
        <v>3428</v>
      </c>
      <c r="S38" s="232">
        <v>2880</v>
      </c>
      <c r="T38" s="232">
        <v>2880</v>
      </c>
      <c r="U38" s="233">
        <v>2810</v>
      </c>
      <c r="V38" s="233">
        <v>2891</v>
      </c>
      <c r="W38" s="246">
        <v>40</v>
      </c>
      <c r="X38" s="246">
        <v>0</v>
      </c>
      <c r="Y38" s="246">
        <v>40</v>
      </c>
      <c r="Z38" s="246">
        <v>0</v>
      </c>
      <c r="AA38" s="246">
        <v>60</v>
      </c>
      <c r="AB38" s="229">
        <v>0</v>
      </c>
      <c r="AC38" s="229">
        <f t="shared" si="17"/>
        <v>81</v>
      </c>
      <c r="AD38" s="235">
        <f t="shared" si="0"/>
        <v>-70</v>
      </c>
      <c r="AE38" s="229">
        <v>124</v>
      </c>
      <c r="AF38" s="236">
        <f t="shared" si="1"/>
        <v>0.97143817204301075</v>
      </c>
      <c r="AG38" s="237">
        <f t="shared" si="2"/>
        <v>142.83333333333334</v>
      </c>
      <c r="AH38" s="236">
        <f t="shared" si="3"/>
        <v>0.81971995332555425</v>
      </c>
      <c r="AI38" s="238">
        <f t="shared" si="4"/>
        <v>1</v>
      </c>
      <c r="AJ38" s="239">
        <f t="shared" si="5"/>
        <v>0.86428571428571432</v>
      </c>
      <c r="AK38" s="215">
        <v>7.3419999999999996</v>
      </c>
      <c r="AL38" s="219">
        <v>133.63999999999999</v>
      </c>
      <c r="AM38" s="251">
        <f t="shared" si="6"/>
        <v>981.18487999999991</v>
      </c>
      <c r="AN38" s="215">
        <v>23.373444200000002</v>
      </c>
      <c r="AO38" s="267">
        <v>995.52037350147975</v>
      </c>
      <c r="AP38" s="228">
        <f t="shared" si="7"/>
        <v>23268.739899999997</v>
      </c>
      <c r="AQ38" s="269">
        <f t="shared" si="8"/>
        <v>8629.8664697508884</v>
      </c>
      <c r="AR38" s="270">
        <f t="shared" si="9"/>
        <v>120</v>
      </c>
      <c r="AS38" s="13"/>
      <c r="AT38" s="229">
        <v>0</v>
      </c>
      <c r="AU38" s="248">
        <v>0</v>
      </c>
      <c r="AV38" s="248">
        <v>0</v>
      </c>
      <c r="AW38" s="229">
        <v>0</v>
      </c>
      <c r="AX38" s="248">
        <v>19</v>
      </c>
      <c r="AY38" s="229">
        <v>1440</v>
      </c>
      <c r="AZ38" s="229">
        <v>0</v>
      </c>
      <c r="BA38" s="4"/>
      <c r="BB38" s="41">
        <v>957</v>
      </c>
      <c r="BC38" s="41">
        <v>949</v>
      </c>
      <c r="BD38" s="41">
        <v>985</v>
      </c>
      <c r="BE38" s="41">
        <f t="shared" si="16"/>
        <v>-8</v>
      </c>
      <c r="BF38" s="41">
        <f t="shared" si="11"/>
        <v>8629.8664697508884</v>
      </c>
      <c r="BG38" s="60">
        <f t="shared" si="14"/>
        <v>41.041666666666664</v>
      </c>
      <c r="BH38" s="249">
        <v>0</v>
      </c>
      <c r="BI38" s="250">
        <v>0</v>
      </c>
      <c r="BJ38" s="252">
        <v>23.36</v>
      </c>
      <c r="BK38" s="252">
        <v>20.6</v>
      </c>
      <c r="BL38" s="252">
        <v>17.52</v>
      </c>
      <c r="BM38" s="252">
        <v>50.13</v>
      </c>
      <c r="BN38" s="253">
        <v>0.93679999999999997</v>
      </c>
      <c r="BO38" s="252">
        <v>88.18</v>
      </c>
      <c r="BP38" s="251">
        <v>87.15</v>
      </c>
      <c r="BQ38" s="54">
        <f t="shared" si="13"/>
        <v>0</v>
      </c>
      <c r="BR38" s="41">
        <v>11463</v>
      </c>
      <c r="BS38" s="41">
        <v>11729</v>
      </c>
      <c r="BT38" s="42">
        <v>0</v>
      </c>
      <c r="BU38" s="4"/>
    </row>
    <row r="39" spans="1:73">
      <c r="A39" s="424"/>
      <c r="B39" s="245">
        <v>43646</v>
      </c>
      <c r="C39" s="226">
        <v>95.5</v>
      </c>
      <c r="D39" s="227">
        <v>0.53100000000000003</v>
      </c>
      <c r="E39" s="228">
        <v>80.5</v>
      </c>
      <c r="F39" s="229">
        <v>104</v>
      </c>
      <c r="G39" s="229">
        <v>95</v>
      </c>
      <c r="H39" s="246">
        <v>24</v>
      </c>
      <c r="I39" s="246">
        <v>0</v>
      </c>
      <c r="J39" s="246">
        <v>24</v>
      </c>
      <c r="K39" s="246">
        <v>0</v>
      </c>
      <c r="L39" s="247">
        <v>0</v>
      </c>
      <c r="M39" s="247">
        <v>0</v>
      </c>
      <c r="N39" s="247">
        <v>0</v>
      </c>
      <c r="O39" s="247">
        <v>0</v>
      </c>
      <c r="P39" s="247">
        <v>0</v>
      </c>
      <c r="Q39" s="247">
        <v>0</v>
      </c>
      <c r="R39" s="247">
        <v>3443</v>
      </c>
      <c r="S39" s="232">
        <v>2895</v>
      </c>
      <c r="T39" s="232">
        <v>2895</v>
      </c>
      <c r="U39" s="233">
        <v>2833</v>
      </c>
      <c r="V39" s="233">
        <v>2919</v>
      </c>
      <c r="W39" s="246">
        <v>40</v>
      </c>
      <c r="X39" s="246">
        <v>0</v>
      </c>
      <c r="Y39" s="246">
        <v>40</v>
      </c>
      <c r="Z39" s="246">
        <v>0</v>
      </c>
      <c r="AA39" s="246">
        <v>60</v>
      </c>
      <c r="AB39" s="229">
        <v>0</v>
      </c>
      <c r="AC39" s="229">
        <f t="shared" si="17"/>
        <v>86</v>
      </c>
      <c r="AD39" s="235">
        <f t="shared" si="0"/>
        <v>-62</v>
      </c>
      <c r="AE39" s="229">
        <v>124</v>
      </c>
      <c r="AF39" s="236">
        <f t="shared" si="1"/>
        <v>0.98084677419354838</v>
      </c>
      <c r="AG39" s="237">
        <f t="shared" si="2"/>
        <v>143.45833333333334</v>
      </c>
      <c r="AH39" s="236">
        <f t="shared" si="3"/>
        <v>0.82282892826023812</v>
      </c>
      <c r="AI39" s="238">
        <f t="shared" si="4"/>
        <v>1</v>
      </c>
      <c r="AJ39" s="239">
        <f t="shared" si="5"/>
        <v>0.86428571428571432</v>
      </c>
      <c r="AK39" s="215">
        <v>7.4409999999999998</v>
      </c>
      <c r="AL39" s="219">
        <v>132.86000000000001</v>
      </c>
      <c r="AM39" s="251">
        <f t="shared" si="6"/>
        <v>988.61126000000013</v>
      </c>
      <c r="AN39" s="215">
        <v>23.520116999999999</v>
      </c>
      <c r="AO39" s="267">
        <v>997.46101603151021</v>
      </c>
      <c r="AP39" s="228">
        <f t="shared" si="7"/>
        <v>23460.399799999996</v>
      </c>
      <c r="AQ39" s="269">
        <f>IF(U39&gt;0,((((AK39*AL39)+(AN39*AO39))/(U39*1000))*1000000),"no data")</f>
        <v>8630.0780303565116</v>
      </c>
      <c r="AR39" s="270">
        <f t="shared" si="9"/>
        <v>120.625</v>
      </c>
      <c r="AS39" s="13"/>
      <c r="AT39" s="229">
        <v>0</v>
      </c>
      <c r="AU39" s="248">
        <v>0</v>
      </c>
      <c r="AV39" s="248">
        <v>0</v>
      </c>
      <c r="AW39" s="229">
        <v>0</v>
      </c>
      <c r="AX39" s="248">
        <v>19</v>
      </c>
      <c r="AY39" s="229">
        <v>1440</v>
      </c>
      <c r="AZ39" s="229">
        <v>0</v>
      </c>
      <c r="BA39" s="4"/>
      <c r="BB39" s="41">
        <v>968</v>
      </c>
      <c r="BC39" s="41">
        <v>959</v>
      </c>
      <c r="BD39" s="41">
        <v>992</v>
      </c>
      <c r="BE39" s="41">
        <f t="shared" si="16"/>
        <v>-9</v>
      </c>
      <c r="BF39" s="41">
        <f t="shared" si="11"/>
        <v>8630.0780303565116</v>
      </c>
      <c r="BG39" s="60">
        <f t="shared" si="14"/>
        <v>41.333333333333336</v>
      </c>
      <c r="BH39" s="249">
        <v>0</v>
      </c>
      <c r="BI39" s="250">
        <v>0</v>
      </c>
      <c r="BJ39" s="252">
        <v>23.47</v>
      </c>
      <c r="BK39" s="252">
        <v>20.68</v>
      </c>
      <c r="BL39" s="252">
        <v>17.63</v>
      </c>
      <c r="BM39" s="252">
        <v>50.12</v>
      </c>
      <c r="BN39" s="253">
        <v>0.93710000000000004</v>
      </c>
      <c r="BO39" s="252">
        <v>88.1</v>
      </c>
      <c r="BP39" s="251">
        <v>87.1</v>
      </c>
      <c r="BQ39" s="54">
        <f t="shared" si="13"/>
        <v>0</v>
      </c>
      <c r="BR39" s="41">
        <v>11415</v>
      </c>
      <c r="BS39" s="41">
        <v>11681</v>
      </c>
      <c r="BT39" s="42">
        <v>4.3</v>
      </c>
      <c r="BU39" s="4"/>
    </row>
    <row r="40" spans="1:73">
      <c r="A40" s="425"/>
      <c r="B40" s="245">
        <v>43647</v>
      </c>
      <c r="C40" s="226"/>
      <c r="D40" s="227"/>
      <c r="E40" s="228"/>
      <c r="F40" s="229"/>
      <c r="G40" s="229"/>
      <c r="H40" s="246"/>
      <c r="I40" s="246"/>
      <c r="J40" s="246"/>
      <c r="K40" s="246"/>
      <c r="L40" s="247"/>
      <c r="M40" s="247"/>
      <c r="N40" s="247"/>
      <c r="O40" s="247"/>
      <c r="P40" s="247"/>
      <c r="Q40" s="247"/>
      <c r="R40" s="247"/>
      <c r="S40" s="232"/>
      <c r="T40" s="232"/>
      <c r="U40" s="233"/>
      <c r="V40" s="233"/>
      <c r="W40" s="246"/>
      <c r="X40" s="246"/>
      <c r="Y40" s="246"/>
      <c r="Z40" s="246"/>
      <c r="AA40" s="246"/>
      <c r="AB40" s="229"/>
      <c r="AC40" s="229">
        <f t="shared" si="17"/>
        <v>0</v>
      </c>
      <c r="AD40" s="235">
        <f t="shared" si="0"/>
        <v>0</v>
      </c>
      <c r="AE40" s="229"/>
      <c r="AF40" s="236" t="str">
        <f t="shared" si="1"/>
        <v>no data</v>
      </c>
      <c r="AG40" s="237" t="str">
        <f t="shared" si="2"/>
        <v>no data</v>
      </c>
      <c r="AH40" s="236" t="str">
        <f t="shared" si="3"/>
        <v>no data</v>
      </c>
      <c r="AI40" s="238" t="e">
        <f t="shared" si="4"/>
        <v>#DIV/0!</v>
      </c>
      <c r="AJ40" s="239" t="str">
        <f t="shared" si="5"/>
        <v>no data</v>
      </c>
      <c r="AK40" s="216"/>
      <c r="AL40" s="220"/>
      <c r="AM40" s="251">
        <f t="shared" si="6"/>
        <v>0</v>
      </c>
      <c r="AN40" s="216"/>
      <c r="AO40" s="267"/>
      <c r="AP40" s="228">
        <f t="shared" si="7"/>
        <v>0</v>
      </c>
      <c r="AQ40" s="269" t="str">
        <f t="shared" si="8"/>
        <v>no data</v>
      </c>
      <c r="AR40" s="270">
        <f t="shared" si="9"/>
        <v>0</v>
      </c>
      <c r="AS40" s="13"/>
      <c r="AT40" s="229"/>
      <c r="AU40" s="248"/>
      <c r="AV40" s="248"/>
      <c r="AW40" s="229"/>
      <c r="AX40" s="248"/>
      <c r="AY40" s="229"/>
      <c r="AZ40" s="229"/>
      <c r="BA40" s="4"/>
      <c r="BB40" s="41"/>
      <c r="BC40" s="41"/>
      <c r="BD40" s="41"/>
      <c r="BE40" s="41">
        <f t="shared" si="16"/>
        <v>0</v>
      </c>
      <c r="BF40" s="41" t="str">
        <f t="shared" si="11"/>
        <v>no data</v>
      </c>
      <c r="BG40" s="60">
        <f t="shared" si="14"/>
        <v>0</v>
      </c>
      <c r="BH40" s="249"/>
      <c r="BI40" s="250"/>
      <c r="BJ40" s="252"/>
      <c r="BK40" s="252"/>
      <c r="BL40" s="252"/>
      <c r="BM40" s="252"/>
      <c r="BN40" s="253"/>
      <c r="BO40" s="252"/>
      <c r="BP40" s="251"/>
      <c r="BQ40" s="54">
        <f t="shared" si="13"/>
        <v>0</v>
      </c>
      <c r="BR40" s="41"/>
      <c r="BS40" s="41"/>
      <c r="BT40" s="42"/>
      <c r="BU40" s="4"/>
    </row>
    <row r="41" spans="1:73">
      <c r="A41" s="79"/>
      <c r="B41" s="80" t="s">
        <v>83</v>
      </c>
      <c r="C41" s="81">
        <f>AVERAGE(C10:C39)</f>
        <v>95.603666666666655</v>
      </c>
      <c r="D41" s="82">
        <f>AVERAGE(D10:D39)</f>
        <v>0.47992000000000001</v>
      </c>
      <c r="E41" s="81">
        <f>AVERAGE(E10:E39)</f>
        <v>77.944333333333333</v>
      </c>
      <c r="F41" s="81">
        <f>AVERAGE(F10:F39)</f>
        <v>106.414</v>
      </c>
      <c r="G41" s="81">
        <f>AVERAGE(G10:G39)</f>
        <v>84.198333333333323</v>
      </c>
      <c r="H41" s="81">
        <f t="shared" ref="H41:P41" si="18">SUM(H10:H39)+(INT(SUM(I10:I39)/60))</f>
        <v>667</v>
      </c>
      <c r="I41" s="81">
        <f t="shared" si="18"/>
        <v>142</v>
      </c>
      <c r="J41" s="81">
        <f t="shared" si="18"/>
        <v>718</v>
      </c>
      <c r="K41" s="81">
        <f t="shared" si="18"/>
        <v>28</v>
      </c>
      <c r="L41" s="81">
        <f t="shared" si="18"/>
        <v>48</v>
      </c>
      <c r="M41" s="81">
        <f t="shared" si="18"/>
        <v>164</v>
      </c>
      <c r="N41" s="81">
        <f t="shared" si="18"/>
        <v>0</v>
      </c>
      <c r="O41" s="81">
        <f t="shared" si="18"/>
        <v>2</v>
      </c>
      <c r="P41" s="81">
        <f t="shared" si="18"/>
        <v>123</v>
      </c>
      <c r="Q41" s="81">
        <f>SUM(Q10:Q39)-(INT(SUM(Q10:Q39)/60)*60)</f>
        <v>6</v>
      </c>
      <c r="R41" s="83">
        <f>SUM(R10:R39)</f>
        <v>103120</v>
      </c>
      <c r="S41" s="83">
        <f t="shared" ref="S41:X41" si="19">SUM(S10:S39)</f>
        <v>92381</v>
      </c>
      <c r="T41" s="83">
        <f t="shared" si="19"/>
        <v>87696</v>
      </c>
      <c r="U41" s="297">
        <v>85772.63</v>
      </c>
      <c r="V41" s="83">
        <f t="shared" si="19"/>
        <v>88471</v>
      </c>
      <c r="W41" s="85">
        <f>AVERAGE(W10:W39)</f>
        <v>40.533333333333331</v>
      </c>
      <c r="X41" s="85">
        <f t="shared" si="19"/>
        <v>0</v>
      </c>
      <c r="Y41" s="85">
        <f>AVERAGE(Y10:Y39)</f>
        <v>40.700000000000003</v>
      </c>
      <c r="Z41" s="85">
        <f>SUM(Z10:Z39)</f>
        <v>0</v>
      </c>
      <c r="AA41" s="85">
        <f>AVERAGE(AA10:AA39)</f>
        <v>60</v>
      </c>
      <c r="AB41" s="85">
        <f>SUM(AB10:AB39)</f>
        <v>0</v>
      </c>
      <c r="AC41" s="86">
        <f>V41-U41+AZ41</f>
        <v>2698.3699999999953</v>
      </c>
      <c r="AD41" s="87">
        <f>(SUM($AD$10:$AD$39))</f>
        <v>-1833</v>
      </c>
      <c r="AE41" s="87">
        <f>SUM(AE10:AE39)</f>
        <v>4016</v>
      </c>
      <c r="AF41" s="90">
        <f>AVERAGE(AF10:AF39)</f>
        <v>0.91885885997212902</v>
      </c>
      <c r="AG41" s="90">
        <f>AVERAGE(AG10:AG39)</f>
        <v>143.22222222222217</v>
      </c>
      <c r="AH41" s="88">
        <f>U41/R41</f>
        <v>0.83177492242048101</v>
      </c>
      <c r="AI41" s="88">
        <f>AVERAGE(AI10:AI39)</f>
        <v>1</v>
      </c>
      <c r="AJ41" s="88">
        <f>AVERAGE(AJ10:AJ39)</f>
        <v>0.8903312033309021</v>
      </c>
      <c r="AK41" s="89">
        <f>SUM(AK10:AK39)</f>
        <v>221.50900000000001</v>
      </c>
      <c r="AL41" s="89">
        <f>SUM(AL10:AL39)</f>
        <v>4037.2000000000007</v>
      </c>
      <c r="AM41" s="89">
        <f>SUM(AM10:AM39)</f>
        <v>29805.107200000002</v>
      </c>
      <c r="AN41" s="89">
        <f>SUM(AN10:AN39)</f>
        <v>717.57573300000001</v>
      </c>
      <c r="AO41" s="90">
        <f>AVERAGE(AO10:AO39)</f>
        <v>1000.1300958308941</v>
      </c>
      <c r="AP41" s="90">
        <f>SUM(AP10:AP39)</f>
        <v>717698.56070000003</v>
      </c>
      <c r="AQ41" s="91">
        <f>((AM41+AP41))/(U41*1000)*1000000</f>
        <v>8714.9440083625759</v>
      </c>
      <c r="AR41" s="92"/>
      <c r="AS41" s="13"/>
      <c r="AT41" s="93">
        <f t="shared" ref="AT41:AZ41" si="20">SUM(AT10:AT39)</f>
        <v>123</v>
      </c>
      <c r="AU41" s="93">
        <f t="shared" si="20"/>
        <v>245</v>
      </c>
      <c r="AV41" s="93">
        <f t="shared" si="20"/>
        <v>19</v>
      </c>
      <c r="AW41" s="93">
        <f t="shared" si="20"/>
        <v>92</v>
      </c>
      <c r="AX41" s="93">
        <f t="shared" si="20"/>
        <v>542.5</v>
      </c>
      <c r="AY41" s="93">
        <f t="shared" si="20"/>
        <v>35814</v>
      </c>
      <c r="AZ41" s="93">
        <f t="shared" si="20"/>
        <v>0</v>
      </c>
      <c r="BA41" s="4"/>
      <c r="BB41" s="93">
        <f>SUM(BB10:BB39)</f>
        <v>27202</v>
      </c>
      <c r="BC41" s="93">
        <f>SUM(BC10:BC39)</f>
        <v>29232</v>
      </c>
      <c r="BD41" s="93">
        <f>SUM(BD10:BD39)</f>
        <v>32037</v>
      </c>
      <c r="BE41" s="6">
        <f>(BC41-BB41)</f>
        <v>2030</v>
      </c>
      <c r="BF41" s="95">
        <f t="shared" si="11"/>
        <v>8714.9440083625759</v>
      </c>
      <c r="BG41" s="95">
        <f>SUM(BG12:BG40)</f>
        <v>1250.6666666666665</v>
      </c>
      <c r="BH41" s="95">
        <f>SUM(BH10:BH39)</f>
        <v>17.254999999999995</v>
      </c>
      <c r="BI41" s="95">
        <f>SUM(BI10:BI39)</f>
        <v>15.847999999999999</v>
      </c>
      <c r="BJ41" s="95">
        <f>SUM(BJ10:BJ39)</f>
        <v>661.23</v>
      </c>
      <c r="BK41" s="95">
        <f>SUM(BK10:BK39)</f>
        <v>627.04</v>
      </c>
      <c r="BL41" s="95">
        <f>SUM(BL10:BL39)</f>
        <v>537.04999999999995</v>
      </c>
      <c r="BM41" s="96">
        <f>AVERAGE(BM9:BM40)</f>
        <v>50.122903225806461</v>
      </c>
      <c r="BN41" s="96">
        <f>AVERAGE(BN9:BN40)</f>
        <v>0.9373580645161288</v>
      </c>
      <c r="BO41" s="96">
        <f>AVERAGE(BO9:BO40)</f>
        <v>87.808064516129008</v>
      </c>
      <c r="BP41" s="96">
        <f>AVERAGE(BP9:BP40)</f>
        <v>86.930322580645168</v>
      </c>
      <c r="BQ41" s="96"/>
      <c r="BR41" s="273">
        <f>AVERAGE(BR7:BR37)</f>
        <v>11399.032258064517</v>
      </c>
      <c r="BS41" s="273">
        <f>AVERAGE(BS7:BS37)</f>
        <v>11596.032258064517</v>
      </c>
      <c r="BT41" s="97">
        <f>SUM(BT10:BT39)</f>
        <v>75.210000000000008</v>
      </c>
      <c r="BU41" s="4"/>
    </row>
    <row r="42" spans="1:73" ht="14.95" thickBot="1">
      <c r="A42" s="98"/>
      <c r="B42" s="99" t="s">
        <v>84</v>
      </c>
      <c r="C42" s="100" t="s">
        <v>85</v>
      </c>
      <c r="D42" s="101" t="s">
        <v>86</v>
      </c>
      <c r="E42" s="101"/>
      <c r="F42" s="102" t="s">
        <v>87</v>
      </c>
      <c r="G42" s="102" t="s">
        <v>88</v>
      </c>
      <c r="H42" s="102" t="s">
        <v>75</v>
      </c>
      <c r="I42" s="102" t="s">
        <v>76</v>
      </c>
      <c r="J42" s="102" t="s">
        <v>75</v>
      </c>
      <c r="K42" s="102" t="s">
        <v>76</v>
      </c>
      <c r="L42" s="102" t="s">
        <v>75</v>
      </c>
      <c r="M42" s="102" t="s">
        <v>76</v>
      </c>
      <c r="N42" s="102" t="s">
        <v>75</v>
      </c>
      <c r="O42" s="102" t="s">
        <v>76</v>
      </c>
      <c r="P42" s="103" t="s">
        <v>89</v>
      </c>
      <c r="Q42" s="103" t="s">
        <v>90</v>
      </c>
      <c r="R42" s="103" t="s">
        <v>91</v>
      </c>
      <c r="S42" s="103" t="s">
        <v>91</v>
      </c>
      <c r="T42" s="103" t="s">
        <v>91</v>
      </c>
      <c r="U42" s="103" t="s">
        <v>91</v>
      </c>
      <c r="V42" s="103" t="s">
        <v>91</v>
      </c>
      <c r="W42" s="103" t="s">
        <v>92</v>
      </c>
      <c r="X42" s="103" t="s">
        <v>93</v>
      </c>
      <c r="Y42" s="103" t="s">
        <v>94</v>
      </c>
      <c r="Z42" s="103" t="s">
        <v>93</v>
      </c>
      <c r="AA42" s="103" t="s">
        <v>94</v>
      </c>
      <c r="AB42" s="103" t="s">
        <v>93</v>
      </c>
      <c r="AC42" s="103" t="s">
        <v>95</v>
      </c>
      <c r="AD42" s="103" t="s">
        <v>96</v>
      </c>
      <c r="AE42" s="103" t="s">
        <v>97</v>
      </c>
      <c r="AF42" s="103" t="s">
        <v>98</v>
      </c>
      <c r="AG42" s="103" t="s">
        <v>99</v>
      </c>
      <c r="AH42" s="103" t="s">
        <v>99</v>
      </c>
      <c r="AI42" s="103"/>
      <c r="AJ42" s="103" t="s">
        <v>99</v>
      </c>
      <c r="AK42" s="103" t="s">
        <v>100</v>
      </c>
      <c r="AL42" s="103" t="s">
        <v>99</v>
      </c>
      <c r="AM42" s="103"/>
      <c r="AN42" s="103" t="s">
        <v>100</v>
      </c>
      <c r="AO42" s="103" t="s">
        <v>99</v>
      </c>
      <c r="AP42" s="104"/>
      <c r="AQ42" s="105" t="s">
        <v>99</v>
      </c>
      <c r="AR42" s="106"/>
      <c r="AS42" s="107"/>
      <c r="AZ42" s="108" t="s">
        <v>100</v>
      </c>
      <c r="BA42" s="4"/>
      <c r="BF42" s="109" t="str">
        <f t="shared" si="11"/>
        <v>Avg.</v>
      </c>
      <c r="BR42" s="5"/>
      <c r="BS42" s="5"/>
      <c r="BU42" s="4"/>
    </row>
    <row r="43" spans="1:73" ht="14.95" thickBot="1"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1"/>
      <c r="AQ43" s="112"/>
      <c r="AR43" s="112"/>
      <c r="AS43" s="4"/>
      <c r="BA43" s="113"/>
      <c r="BB43" s="114"/>
      <c r="BC43" s="114"/>
      <c r="BD43" s="114"/>
      <c r="BE43" s="6"/>
      <c r="BR43" s="5"/>
      <c r="BS43" s="5"/>
      <c r="BU43" s="4"/>
    </row>
    <row r="44" spans="1:73" ht="57.75" thickBot="1">
      <c r="B44" s="115" t="s">
        <v>101</v>
      </c>
      <c r="C44" s="116" t="s">
        <v>102</v>
      </c>
      <c r="D44" s="116" t="s">
        <v>103</v>
      </c>
      <c r="E44" s="116" t="s">
        <v>129</v>
      </c>
      <c r="F44" s="418" t="s">
        <v>104</v>
      </c>
      <c r="G44" s="419"/>
      <c r="H44" s="418" t="s">
        <v>105</v>
      </c>
      <c r="I44" s="419"/>
      <c r="J44" s="418" t="s">
        <v>106</v>
      </c>
      <c r="K44" s="419"/>
      <c r="L44" s="418" t="s">
        <v>107</v>
      </c>
      <c r="M44" s="419"/>
      <c r="N44" s="418" t="s">
        <v>108</v>
      </c>
      <c r="O44" s="419"/>
      <c r="P44" s="418" t="s">
        <v>109</v>
      </c>
      <c r="Q44" s="419"/>
      <c r="R44" s="117" t="s">
        <v>110</v>
      </c>
      <c r="S44" s="118" t="s">
        <v>111</v>
      </c>
      <c r="T44" s="119" t="s">
        <v>112</v>
      </c>
      <c r="U44" s="116" t="s">
        <v>11</v>
      </c>
      <c r="V44" s="119" t="s">
        <v>12</v>
      </c>
      <c r="W44" s="116" t="s">
        <v>113</v>
      </c>
      <c r="X44" s="116" t="s">
        <v>14</v>
      </c>
      <c r="Y44" s="116" t="s">
        <v>114</v>
      </c>
      <c r="Z44" s="116" t="s">
        <v>16</v>
      </c>
      <c r="AA44" s="116" t="s">
        <v>18</v>
      </c>
      <c r="AB44" s="116" t="s">
        <v>17</v>
      </c>
      <c r="AC44" s="118" t="s">
        <v>19</v>
      </c>
      <c r="AD44" s="120" t="s">
        <v>20</v>
      </c>
      <c r="AE44" s="121" t="s">
        <v>21</v>
      </c>
      <c r="AF44" s="121" t="s">
        <v>22</v>
      </c>
      <c r="AG44" s="121" t="s">
        <v>115</v>
      </c>
      <c r="AH44" s="122" t="s">
        <v>116</v>
      </c>
      <c r="AI44" s="122" t="s">
        <v>25</v>
      </c>
      <c r="AJ44" s="123" t="s">
        <v>26</v>
      </c>
      <c r="AK44" s="119" t="s">
        <v>117</v>
      </c>
      <c r="AL44" s="124" t="s">
        <v>28</v>
      </c>
      <c r="AM44" s="124" t="s">
        <v>29</v>
      </c>
      <c r="AN44" s="119" t="s">
        <v>118</v>
      </c>
      <c r="AO44" s="124" t="s">
        <v>119</v>
      </c>
      <c r="AP44" s="124" t="s">
        <v>32</v>
      </c>
      <c r="AQ44" s="123" t="s">
        <v>120</v>
      </c>
      <c r="AR44" s="125"/>
      <c r="AS44" s="125"/>
      <c r="BA44" s="113"/>
      <c r="BB44" s="114"/>
      <c r="BC44" s="114"/>
      <c r="BD44" s="114"/>
      <c r="BE44" s="126">
        <f>AVERAGE(BE27:BE31)</f>
        <v>117.8</v>
      </c>
      <c r="BR44" s="5"/>
      <c r="BS44" s="5"/>
      <c r="BU44" s="4"/>
    </row>
    <row r="45" spans="1:73">
      <c r="B45" s="127" t="s">
        <v>150</v>
      </c>
      <c r="C45" s="128">
        <f>IF(C6=0,"no data",AVERAGE(C6:C12))</f>
        <v>99.600000000000009</v>
      </c>
      <c r="D45" s="129">
        <f>IF(D6=0,"no data",AVERAGE(D6:D12))</f>
        <v>0.34851428571428572</v>
      </c>
      <c r="E45" s="128">
        <f>IF(E6=0,"no data",AVERAGE(E6:E12))</f>
        <v>74.89</v>
      </c>
      <c r="F45" s="128">
        <f>IF(F6=0,"no data",AVERAGE(F6:F12))</f>
        <v>112.46285714285715</v>
      </c>
      <c r="G45" s="128">
        <f>IF(G6=0,"no data",AVERAGE(G6:G12))</f>
        <v>85.175714285714292</v>
      </c>
      <c r="H45" s="128">
        <f>SUM(H6:H12)+INT(SUM(I6:I12)/60)</f>
        <v>166</v>
      </c>
      <c r="I45" s="128">
        <f>SUM(I6:I12)-INT(SUM(I6:I12)/60)*60</f>
        <v>15</v>
      </c>
      <c r="J45" s="128">
        <f>SUM(J6:J12)+INT(SUM(K6:K12)/60)</f>
        <v>166</v>
      </c>
      <c r="K45" s="128">
        <f>SUM(K6:K12)-INT(SUM(K6:K12)/60)*60</f>
        <v>16</v>
      </c>
      <c r="L45" s="128">
        <f>SUM(L6:L12)+INT(SUM(M6:M12)/60)</f>
        <v>0</v>
      </c>
      <c r="M45" s="128">
        <f>SUM(M6:M12)-INT(SUM(M6:M12)/60)*60</f>
        <v>0</v>
      </c>
      <c r="N45" s="128">
        <f>SUM(N6:N12)+INT(SUM(O6:O12)/60)</f>
        <v>0</v>
      </c>
      <c r="O45" s="128">
        <f>SUM(O6:O12)-INT(SUM(O6:O12)/60)*60</f>
        <v>0</v>
      </c>
      <c r="P45" s="128">
        <f>SUM(P6:P12)+INT(SUM(Q6:Q12)/60)</f>
        <v>13</v>
      </c>
      <c r="Q45" s="128">
        <f>SUM(Q6:Q12)-INT(SUM(Q6:Q12)/60)*60</f>
        <v>0</v>
      </c>
      <c r="R45" s="130">
        <f t="shared" ref="R45:W45" si="21">IF(R6=0,"no data", AVERAGE(R6:R12))</f>
        <v>3398.4285714285716</v>
      </c>
      <c r="S45" s="130">
        <f t="shared" si="21"/>
        <v>2997.4285714285716</v>
      </c>
      <c r="T45" s="130">
        <f t="shared" si="21"/>
        <v>2997.4285714285716</v>
      </c>
      <c r="U45" s="130">
        <f t="shared" si="21"/>
        <v>2908.7142857142858</v>
      </c>
      <c r="V45" s="130">
        <f t="shared" si="21"/>
        <v>2995.8571428571427</v>
      </c>
      <c r="W45" s="131">
        <f t="shared" si="21"/>
        <v>41</v>
      </c>
      <c r="X45" s="132">
        <f>IF(AND(X6=0,X7=0,X8=0,X9=0,X10=0,X11= 0,X12=0),"No outage",SUM(X6:X12))</f>
        <v>70</v>
      </c>
      <c r="Y45" s="132">
        <f>IF(Y6=0,"no data", AVERAGE(Y6:Y12))</f>
        <v>41.571428571428569</v>
      </c>
      <c r="Z45" s="132">
        <f>IF(AND(Z6=0,Z7=0,Z8=0,Z9=0,Z10=0,Z11= 0,Z12=0),"No outage",SUM(Z6:Z12))</f>
        <v>55</v>
      </c>
      <c r="AA45" s="132">
        <f>IF(AND(AA6=0,AA7=0,AA8=0,AA9=0,AA10=0, AA11=0,AA12=0),"No outage",SUM(AA6:AA12))</f>
        <v>420</v>
      </c>
      <c r="AB45" s="132" t="str">
        <f>IF(Z6=0,"no data", AVERAGE(AB6:AB12))</f>
        <v>no data</v>
      </c>
      <c r="AC45" s="128" t="str">
        <f>IF(Z6=0,"no data", SUM(AC6:AC12))</f>
        <v>no data</v>
      </c>
      <c r="AD45" s="128">
        <f>IF(AD6=0,"no data", SUM(AD6:AD12))</f>
        <v>-621</v>
      </c>
      <c r="AE45" s="131">
        <f t="shared" ref="AE45:AJ45" si="22">IF(AE6=0,"no data", AVERAGE(AE6:AE12))</f>
        <v>129.57142857142858</v>
      </c>
      <c r="AF45" s="133">
        <f t="shared" si="22"/>
        <v>0.96388148725123268</v>
      </c>
      <c r="AG45" s="132">
        <f t="shared" si="22"/>
        <v>141.60119047619048</v>
      </c>
      <c r="AH45" s="133">
        <f>IF(AH6=0,"no data", AVERAGE(AH6:AH12))</f>
        <v>0.85600309562978383</v>
      </c>
      <c r="AI45" s="133">
        <f t="shared" si="22"/>
        <v>0.99224386724386726</v>
      </c>
      <c r="AJ45" s="133">
        <f t="shared" si="22"/>
        <v>0.87474372263104649</v>
      </c>
      <c r="AK45" s="132">
        <f>IF(AK6=0,"no data", SUM(AK6:AK12))</f>
        <v>52.695999999999998</v>
      </c>
      <c r="AL45" s="132">
        <f>IF(AL6=0,"no data", AVERAGE(AL6:AL12))</f>
        <v>136.70999999999998</v>
      </c>
      <c r="AM45" s="132">
        <f>AK45*AL45</f>
        <v>7204.0701599999984</v>
      </c>
      <c r="AN45" s="132">
        <f>IF(AN6=0,"no data", SUM(AN6:AN12))</f>
        <v>166.08192</v>
      </c>
      <c r="AO45" s="132">
        <f>IF(AO6=0,"no data", AVERAGE(AO6:AO12))</f>
        <v>1010.4303174475863</v>
      </c>
      <c r="AP45" s="132">
        <f>AN45*AO45</f>
        <v>167814.20714790461</v>
      </c>
      <c r="AQ45" s="134">
        <f>IF(AQ6=0,"no data", AVERAGE(AQ6:AQ12))</f>
        <v>8595.0459847451912</v>
      </c>
      <c r="AR45" s="135"/>
      <c r="AS45" s="136"/>
      <c r="BA45" s="113"/>
      <c r="BB45" s="114"/>
      <c r="BC45" s="114"/>
      <c r="BD45" s="114"/>
      <c r="BR45" s="5"/>
      <c r="BS45" s="5"/>
      <c r="BU45" s="4"/>
    </row>
    <row r="46" spans="1:73">
      <c r="B46" s="127" t="s">
        <v>174</v>
      </c>
      <c r="C46" s="137">
        <f>IF(C13=0,"no data", AVERAGE(C13:C19))</f>
        <v>98.114285714285728</v>
      </c>
      <c r="D46" s="138">
        <f>IF(D13=0,"no data", AVERAGE(D13:D19))</f>
        <v>0.37714285714285717</v>
      </c>
      <c r="E46" s="128">
        <v>0</v>
      </c>
      <c r="F46" s="137">
        <f>IF(F13=0,"no data", AVERAGE(F13:F19))</f>
        <v>109.42857142857143</v>
      </c>
      <c r="G46" s="137">
        <f>IF(G13=0,"no data", AVERAGE(G13:G19))</f>
        <v>85.142857142857139</v>
      </c>
      <c r="H46" s="137">
        <f>SUM(H13:H19)+INT(SUM(I13:I19)/60)</f>
        <v>164</v>
      </c>
      <c r="I46" s="137">
        <f>SUM(I13:I19)-INT(SUM(J13:J19)/60)</f>
        <v>0</v>
      </c>
      <c r="J46" s="137">
        <f>SUM(J13:J19)+INT(SUM(K13:K19)/60)</f>
        <v>166</v>
      </c>
      <c r="K46" s="137">
        <f>SUM(K13:K19)-INT(SUM(L13:L19)/60)*60</f>
        <v>28</v>
      </c>
      <c r="L46" s="137">
        <f>SUM(L13:L19)+INT(SUM(M13:M19)/60)</f>
        <v>3</v>
      </c>
      <c r="M46" s="137">
        <f>SUM(M13:M19)-INT(SUM(N13:N19)/60)*60</f>
        <v>20</v>
      </c>
      <c r="N46" s="137">
        <f>SUM(N13:N19)+INT(SUM(O13:O19)/60)</f>
        <v>0</v>
      </c>
      <c r="O46" s="137">
        <f>SUM(O13:O19)-INT(SUM(P13:P19)/60)*60</f>
        <v>0</v>
      </c>
      <c r="P46" s="137">
        <f>SUM(P13:P19)+INT(SUM(Q13:Q19)/60)</f>
        <v>29</v>
      </c>
      <c r="Q46" s="137">
        <f>SUM(Q7:Q13)-INT(SUM(Q13:Q19)/60)*60</f>
        <v>0</v>
      </c>
      <c r="R46" s="139">
        <f>IF(R13=0,"no data", AVERAGE(R13:R19))</f>
        <v>3415.5714285714284</v>
      </c>
      <c r="S46" s="139">
        <f>IF(S13=0,"no data", AVERAGE(S13:S19))</f>
        <v>3096.1428571428573</v>
      </c>
      <c r="T46" s="139">
        <f>IF(T13=0,"no data", AVERAGE(T13:T19))</f>
        <v>3052.5714285714284</v>
      </c>
      <c r="U46" s="139">
        <f>IF(U13=0,"no data", SUM(U13:U19))</f>
        <v>20922</v>
      </c>
      <c r="V46" s="139">
        <f>IF(V13=0,"no data", SUM(V13:V19))</f>
        <v>21530</v>
      </c>
      <c r="W46" s="139">
        <f>IF(W13=0,"no data", AVERAGE(W13:W19))</f>
        <v>41</v>
      </c>
      <c r="X46" s="140" t="str">
        <f>IF(AND(X13=0,X14=0,X15=0,X16=0,X17=0,X18=0,X19=0),"No outage",SUM(X13:X19))</f>
        <v>No outage</v>
      </c>
      <c r="Y46" s="140">
        <f>IF(AND(Y13=0,Y14=0,Y15=0,Y16=0,Y17=0,Y18=0,Y19=0),"No outage",SUM(Y13:Y19))</f>
        <v>288</v>
      </c>
      <c r="Z46" s="139" t="str">
        <f>IF(Z13=0,"no data", AVERAGE(Z13:Z19))</f>
        <v>no data</v>
      </c>
      <c r="AA46" s="140">
        <f>IF(AND(AA13=0,AA14=0,AA15=0,AA16=0,AA17=0,AA18=0,AA19=0),"No outage",SUM(AA13:AA19))</f>
        <v>420</v>
      </c>
      <c r="AB46" s="139" t="str">
        <f>IF(AB13=0,"no data", AVERAGE(AB13:AB19))</f>
        <v>no data</v>
      </c>
      <c r="AC46" s="139">
        <f>IF(AC13=0,"no data", SUM(AC13:AC19))</f>
        <v>608</v>
      </c>
      <c r="AD46" s="139">
        <f>IF(AD13=0,"no data", SUM(AD13:AD19))</f>
        <v>-446</v>
      </c>
      <c r="AE46" s="139">
        <f t="shared" ref="AE46:AJ46" si="23">IF(AE13=0,"no data", AVERAGE(AE13:AE19))</f>
        <v>140.14285714285714</v>
      </c>
      <c r="AF46" s="141">
        <f t="shared" si="23"/>
        <v>0.9162000177543782</v>
      </c>
      <c r="AG46" s="139">
        <f t="shared" si="23"/>
        <v>142.3154761904762</v>
      </c>
      <c r="AH46" s="141">
        <f t="shared" si="23"/>
        <v>0.87516856441019253</v>
      </c>
      <c r="AI46" s="141">
        <f t="shared" si="23"/>
        <v>1</v>
      </c>
      <c r="AJ46" s="141">
        <f t="shared" si="23"/>
        <v>0.90608657774150725</v>
      </c>
      <c r="AK46" s="142">
        <f>IF(AK13=0,"no data",SUM(AK13:AK19))</f>
        <v>52.464000000000006</v>
      </c>
      <c r="AL46" s="143">
        <f>IF(AL13=0,"no data", AVERAGE(AL13:AL19))</f>
        <v>132.0542857142857</v>
      </c>
      <c r="AM46" s="140">
        <f>AK46*AL46</f>
        <v>6928.0960457142855</v>
      </c>
      <c r="AN46" s="140">
        <f>IF(AN13=0,"no data", SUM(AN13:AN19))</f>
        <v>174.10397899999998</v>
      </c>
      <c r="AO46" s="142">
        <f>IF(AO13=0,"no data",AVERAGE(AO13:AO19))</f>
        <v>1001.4556539459065</v>
      </c>
      <c r="AP46" s="140">
        <f>AN46*AO46</f>
        <v>174357.41414402935</v>
      </c>
      <c r="AQ46" s="144">
        <f>IF(AQ13=0,"no data", AVERAGE(AQ13:AQ19))</f>
        <v>8664.4946831548696</v>
      </c>
      <c r="AR46" s="135"/>
      <c r="AS46" s="136"/>
      <c r="AX46">
        <f>3413/12465</f>
        <v>0.27380665864420378</v>
      </c>
      <c r="BA46" s="113"/>
      <c r="BC46" s="114"/>
      <c r="BR46" s="5"/>
      <c r="BS46" s="5"/>
      <c r="BU46" s="4"/>
    </row>
    <row r="47" spans="1:73">
      <c r="A47" s="145"/>
      <c r="B47" s="127" t="s">
        <v>175</v>
      </c>
      <c r="C47" s="140">
        <f>IF(C20=0,"no data", AVERAGE(C20:C26))</f>
        <v>96.911428571428573</v>
      </c>
      <c r="D47" s="138">
        <f>IF(D20=0,"no data", AVERAGE(D20:D26))</f>
        <v>0.44784285714285715</v>
      </c>
      <c r="E47" s="128">
        <f>IF(E20=0,"no data",AVERAGE(E20:E26))</f>
        <v>77.362857142857138</v>
      </c>
      <c r="F47" s="140">
        <f>IF(F20=0,"no data", AVERAGE(F20:F26))</f>
        <v>106.74285714285715</v>
      </c>
      <c r="G47" s="140">
        <f>IF(G20=0,"no data", AVERAGE(G20:G26))</f>
        <v>86.574285714285708</v>
      </c>
      <c r="H47" s="137">
        <f>SUM(H20:H26)+INT(SUM(I20:I26)/60)</f>
        <v>168</v>
      </c>
      <c r="I47" s="137">
        <f>SUM(I20:I26)-INT(SUM(I26:I26)/60)*60</f>
        <v>0</v>
      </c>
      <c r="J47" s="137">
        <f>SUM(J20:J26)+INT(SUM(K20:K26)/60)</f>
        <v>168</v>
      </c>
      <c r="K47" s="137">
        <f>SUM(K20:K26)-INT(SUM(K20:K26)/60)*60</f>
        <v>0</v>
      </c>
      <c r="L47" s="137">
        <f>SUM(L20:L26)+INT(SUM(M20:M26)/60)</f>
        <v>0</v>
      </c>
      <c r="M47" s="137">
        <f>SUM(M20:M26)-INT(SUM(M20:M26)/60)*60</f>
        <v>0</v>
      </c>
      <c r="N47" s="137">
        <f>SUM(N20:N26)+INT(SUM(O20:O26)/60)</f>
        <v>0</v>
      </c>
      <c r="O47" s="137">
        <f>SUM(O20:O26)-INT(SUM(O20:O26)/60)*60</f>
        <v>0</v>
      </c>
      <c r="P47" s="137">
        <f>SUM(P20:P26)+INT(SUM(Q20:Q26)/60)</f>
        <v>58</v>
      </c>
      <c r="Q47" s="137">
        <f>SUM(Q20:Q26)-INT(SUM(Q20:Q26)/60)*60</f>
        <v>58</v>
      </c>
      <c r="R47" s="139">
        <f>IF(R20=0,"no data", AVERAGE(R20:R26))</f>
        <v>3428.7142857142858</v>
      </c>
      <c r="S47" s="139">
        <f>IF(S20=0,"no data", AVERAGE(S20:S26))</f>
        <v>3136</v>
      </c>
      <c r="T47" s="139">
        <f>IF(T20=0,"no data", AVERAGE(T20:T26))</f>
        <v>3108</v>
      </c>
      <c r="U47" s="146">
        <f>IF(U20=0,"no data", SUM(U20:U26))</f>
        <v>21296</v>
      </c>
      <c r="V47" s="146">
        <f>IF(V20=0,"no data", SUM(V20:V26))</f>
        <v>21940</v>
      </c>
      <c r="W47" s="146">
        <f>IF(W20=0,"no data", AVERAGE(W20:W26))</f>
        <v>40.571428571428569</v>
      </c>
      <c r="X47" s="140" t="str">
        <f>IF(AND(X20=0,X21=0,X22=0,X23=0,X24=0,X25=0,X26=0),"No outage",SUM(X20:X26))</f>
        <v>No outage</v>
      </c>
      <c r="Y47" s="140">
        <f>IF(AND(Y20=0,Y21=0,Y22=0,Y23=0,Y24=0,Y25=0,Y26=0),"No outage",SUM(Y20:Y26))</f>
        <v>285</v>
      </c>
      <c r="Z47" s="146" t="str">
        <f>IF(Z20=0,"no data", AVERAGE(Z20:Z26))</f>
        <v>no data</v>
      </c>
      <c r="AA47" s="140">
        <f>IF(AND(AA20=0,AA21=0,AA22=0,AA23=0,AA24=0,AA25=0,AA26=0),"No outage",SUM(AA20:AA26))</f>
        <v>420</v>
      </c>
      <c r="AB47" s="140" t="str">
        <f>IF(AB20=0,"no data", AVERAGE(AB20:AB26))</f>
        <v>no data</v>
      </c>
      <c r="AC47" s="140">
        <f>IF(AC20=0,"no data", SUM(AC20:AC26))</f>
        <v>644</v>
      </c>
      <c r="AD47" s="146">
        <f>IF(AD20=0,"no data", SUM(AD20:AD26))</f>
        <v>-460</v>
      </c>
      <c r="AE47" s="140">
        <f t="shared" ref="AE47:AJ47" si="24">IF(AE20=0,"no data", AVERAGE(AE20:AE26))</f>
        <v>137.28571428571428</v>
      </c>
      <c r="AF47" s="141">
        <f t="shared" si="24"/>
        <v>0.95164397868245876</v>
      </c>
      <c r="AG47" s="140">
        <f t="shared" si="24"/>
        <v>142.86309523809521</v>
      </c>
      <c r="AH47" s="141">
        <f t="shared" si="24"/>
        <v>0.88749694227684972</v>
      </c>
      <c r="AI47" s="141">
        <f t="shared" si="24"/>
        <v>1</v>
      </c>
      <c r="AJ47" s="141">
        <f t="shared" si="24"/>
        <v>0.92858079327025977</v>
      </c>
      <c r="AK47" s="140">
        <f>IF(AK20=0,"no data", SUM(AK20:AK26))</f>
        <v>51.861000000000004</v>
      </c>
      <c r="AL47" s="140">
        <f>IF(AL20=0,"no data", AVERAGE(AL20:AL26))</f>
        <v>133.50857142857143</v>
      </c>
      <c r="AM47" s="140">
        <f>AK47*AL47</f>
        <v>6923.8880228571434</v>
      </c>
      <c r="AN47" s="140">
        <f>IF(AN20=0,"no data", SUM(AN20:AN25))</f>
        <v>154.76581099999999</v>
      </c>
      <c r="AO47" s="140">
        <f>IF(AO20=0,"no data", AVERAGE(AO20:AO25))</f>
        <v>999.67963549125705</v>
      </c>
      <c r="AP47" s="140">
        <f>AN47*AO47</f>
        <v>154716.22952698875</v>
      </c>
      <c r="AQ47" s="144">
        <f>IF(AQ20=0,"no data", AVERAGE(AQ20:AQ26))</f>
        <v>8721.1525740006982</v>
      </c>
      <c r="AR47" s="135"/>
      <c r="AS47" s="136"/>
      <c r="AT47" s="145"/>
      <c r="AU47" s="145"/>
      <c r="AV47" s="145"/>
      <c r="AW47" s="145"/>
      <c r="AX47" s="145">
        <f>3413/12796</f>
        <v>0.26672397624257582</v>
      </c>
      <c r="AY47" s="145"/>
      <c r="AZ47" s="145"/>
      <c r="BA47" s="113"/>
      <c r="BB47" s="145"/>
      <c r="BC47" s="114"/>
      <c r="BD47" s="145"/>
      <c r="BE47" s="145"/>
      <c r="BF47" s="145"/>
      <c r="BG47" s="145"/>
      <c r="BR47" s="5"/>
      <c r="BS47" s="5"/>
      <c r="BU47" s="4"/>
    </row>
    <row r="48" spans="1:73">
      <c r="B48" s="127" t="s">
        <v>176</v>
      </c>
      <c r="C48" s="140">
        <f>IF(C21=0,"no data", AVERAGE(C27:C33))</f>
        <v>90.342857142857156</v>
      </c>
      <c r="D48" s="138">
        <f>IF(D21=0,"no data", AVERAGE(D27:D33))</f>
        <v>0.59071428571428586</v>
      </c>
      <c r="E48" s="128">
        <f>IF(E20=0,"no data",AVERAGE(E20:E26))</f>
        <v>77.362857142857138</v>
      </c>
      <c r="F48" s="140">
        <f>IF(F21=0,"no data", AVERAGE(F27:F33))</f>
        <v>101.49714285714286</v>
      </c>
      <c r="G48" s="140">
        <f>IF(G21=0,"no data", AVERAGE(G27:G33))</f>
        <v>78.857142857142861</v>
      </c>
      <c r="H48" s="137">
        <f>SUM(H27:H33)+INT(SUM(I27:I33)/60)</f>
        <v>138</v>
      </c>
      <c r="I48" s="137">
        <f>SUM(I27:I33)-INT(SUM(I27:I33)/60)*60</f>
        <v>7</v>
      </c>
      <c r="J48" s="137">
        <f>SUM(J27:J33)+INT(SUM(K27:K33)/60)</f>
        <v>168</v>
      </c>
      <c r="K48" s="137">
        <f>SUM(K27:K33)-INT(SUM(K27:K33)/60)*60</f>
        <v>0</v>
      </c>
      <c r="L48" s="137">
        <f>SUM(L27:L33)+INT(SUM(M27:M33)/60)</f>
        <v>27</v>
      </c>
      <c r="M48" s="137">
        <f>SUM(M27:M33)-INT(SUM(M27:M33)/60)*60</f>
        <v>53</v>
      </c>
      <c r="N48" s="137">
        <f>SUM(N27:N33)+INT(SUM(O27:O33)/60)</f>
        <v>0</v>
      </c>
      <c r="O48" s="137">
        <f>SUM(O27:O33)-INT(SUM(O27:O33)/60)*60</f>
        <v>0</v>
      </c>
      <c r="P48" s="137">
        <f>SUM(P27:P33)+INT(SUM(Q27:Q33)/60)</f>
        <v>21</v>
      </c>
      <c r="Q48" s="137">
        <f>SUM(Q27:Q33)-INT(SUM(Q27:Q33)/60)*60</f>
        <v>48</v>
      </c>
      <c r="R48" s="139">
        <f t="shared" ref="R48:T49" si="25">IF(R27=0,"no data", AVERAGE(R27:R33))</f>
        <v>3494.2857142857142</v>
      </c>
      <c r="S48" s="139">
        <f t="shared" si="25"/>
        <v>3122.7142857142858</v>
      </c>
      <c r="T48" s="139">
        <f t="shared" si="25"/>
        <v>2767.5714285714284</v>
      </c>
      <c r="U48" s="139">
        <f>IF(U27=0,"no data", SUM(U27:U33))</f>
        <v>18969</v>
      </c>
      <c r="V48" s="139">
        <f>IF(V27=0,"no data", SUM(V27:V33))</f>
        <v>19566</v>
      </c>
      <c r="W48" s="146">
        <f>IF(W27=0,"no data", AVERAGE(W27:W33))</f>
        <v>40.285714285714285</v>
      </c>
      <c r="X48" s="140" t="str">
        <f>IF(AND(X27=0,X28=0,X29=0,X30=0,X31=0,X32=0,X33=0),"No outage",SUM(X27:X33))</f>
        <v>No outage</v>
      </c>
      <c r="Y48" s="140">
        <f>IF(AND(Y27=0,Y28=0,Y29=0,Y30=0,Y31=0,Y32=0,Y33=0),"No outage",SUM(Y27:Y33))</f>
        <v>284</v>
      </c>
      <c r="Z48" s="146" t="str">
        <f>IF(Z27=0,"no data", AVERAGE(Z27:Z33))</f>
        <v>no data</v>
      </c>
      <c r="AA48" s="140">
        <f>IF(AND(AA27=0,AA28=0,AA29=0,AA30=0,AA31=0,AA32=0,AA33=0),"No outage",SUM(AA27:AA33))</f>
        <v>420</v>
      </c>
      <c r="AB48" s="140" t="str">
        <f>IF(AB27=0,"no data", AVERAGE(AB27:AB33))</f>
        <v>no data</v>
      </c>
      <c r="AC48" s="139">
        <f>IF(AC27=0,"no data", SUM(AC27:AC33))</f>
        <v>597</v>
      </c>
      <c r="AD48" s="139">
        <f>IF(AD27=0,"no data", SUM(AD27:AD33))</f>
        <v>-404</v>
      </c>
      <c r="AE48" s="146">
        <f t="shared" ref="AE48:AJ49" si="26">IF(AE27=0,"no data", AVERAGE(AE27:AE33))</f>
        <v>133.57142857142858</v>
      </c>
      <c r="AF48" s="138">
        <f t="shared" si="26"/>
        <v>0.87478646527459758</v>
      </c>
      <c r="AG48" s="140">
        <f t="shared" si="26"/>
        <v>145.5952380952381</v>
      </c>
      <c r="AH48" s="138">
        <f t="shared" si="26"/>
        <v>0.77600131411941253</v>
      </c>
      <c r="AI48" s="138">
        <f t="shared" si="26"/>
        <v>1</v>
      </c>
      <c r="AJ48" s="138">
        <f t="shared" si="26"/>
        <v>0.87330596031157093</v>
      </c>
      <c r="AK48" s="139">
        <f>IF(AK27=0,"no data", SUM(AK27:AK33))</f>
        <v>50.721000000000004</v>
      </c>
      <c r="AL48" s="140">
        <f>IF(AL27=0,"no data", AVERAGE(AL27:AL33))</f>
        <v>136.85142857142856</v>
      </c>
      <c r="AM48" s="140">
        <f>AK48*AL48</f>
        <v>6941.2413085714279</v>
      </c>
      <c r="AN48" s="140">
        <f>IF(AN27=0,"no data", SUM(AN27:AN33))</f>
        <v>159.54316349999999</v>
      </c>
      <c r="AO48" s="140">
        <f>IF(AO27=0,"no data", AVERAGE(AO27:AO33))</f>
        <v>998.94213590677668</v>
      </c>
      <c r="AP48" s="140">
        <f>AN48*AO48</f>
        <v>159374.38851601409</v>
      </c>
      <c r="AQ48" s="144">
        <f>IF(AQ27=0,"no data", AVERAGE(AQ27:AQ33))</f>
        <v>8778.2626903491018</v>
      </c>
      <c r="AR48" s="135"/>
      <c r="AS48" s="136"/>
      <c r="BA48" s="113"/>
      <c r="BC48" s="114"/>
      <c r="BR48" s="5"/>
      <c r="BS48" s="5"/>
      <c r="BU48" s="4"/>
    </row>
    <row r="49" spans="2:73">
      <c r="B49" s="127" t="s">
        <v>177</v>
      </c>
      <c r="C49" s="140">
        <f>IF(C22=0,"no data", AVERAGE(C28:C34))</f>
        <v>90.95714285714287</v>
      </c>
      <c r="D49" s="138">
        <f>IF(D22=0,"no data", AVERAGE(D28:D34))</f>
        <v>0.59885714285714287</v>
      </c>
      <c r="E49" s="128">
        <f>IF(E21=0,"no data",AVERAGE(E21:E27))</f>
        <v>76.419999999999987</v>
      </c>
      <c r="F49" s="140">
        <f>IF(F22=0,"no data", AVERAGE(F28:F34))</f>
        <v>101.92571428571429</v>
      </c>
      <c r="G49" s="140">
        <f>IF(G22=0,"no data", AVERAGE(G28:G34))</f>
        <v>79.857142857142861</v>
      </c>
      <c r="H49" s="137">
        <f>SUM(H28:H34)+INT(SUM(I28:I34)/60)</f>
        <v>138</v>
      </c>
      <c r="I49" s="137">
        <f>SUM(I28:I34)-INT(SUM(I28:I34)/60)*60</f>
        <v>7</v>
      </c>
      <c r="J49" s="137">
        <f>SUM(J28:J34)+INT(SUM(K28:K34)/60)</f>
        <v>168</v>
      </c>
      <c r="K49" s="137">
        <f>SUM(K28:K34)-INT(SUM(K28:K34)/60)*60</f>
        <v>0</v>
      </c>
      <c r="L49" s="137">
        <f>SUM(L28:L34)+INT(SUM(M28:M34)/60)</f>
        <v>27</v>
      </c>
      <c r="M49" s="137">
        <f>SUM(M28:M34)-INT(SUM(M28:M34)/60)*60</f>
        <v>53</v>
      </c>
      <c r="N49" s="137">
        <f>SUM(N28:N34)+INT(SUM(O28:O34)/60)</f>
        <v>0</v>
      </c>
      <c r="O49" s="137">
        <f>SUM(O28:O34)-INT(SUM(O28:O34)/60)*60</f>
        <v>0</v>
      </c>
      <c r="P49" s="137">
        <f>SUM(P28:P34)+INT(SUM(Q28:Q34)/60)</f>
        <v>21</v>
      </c>
      <c r="Q49" s="137">
        <f>SUM(Q28:Q34)-INT(SUM(Q28:Q34)/60)*60</f>
        <v>48</v>
      </c>
      <c r="R49" s="139">
        <f t="shared" si="25"/>
        <v>3487.2857142857142</v>
      </c>
      <c r="S49" s="139">
        <f t="shared" si="25"/>
        <v>3106.8571428571427</v>
      </c>
      <c r="T49" s="139">
        <f t="shared" si="25"/>
        <v>2751.7142857142858</v>
      </c>
      <c r="U49" s="139">
        <f>IF(U28=0,"no data", SUM(U28:U34))</f>
        <v>18861</v>
      </c>
      <c r="V49" s="139">
        <f>IF(V28=0,"no data", SUM(V28:V34))</f>
        <v>19455</v>
      </c>
      <c r="W49" s="146">
        <f>IF(W28=0,"no data", AVERAGE(W28:W34))</f>
        <v>40.142857142857146</v>
      </c>
      <c r="X49" s="140" t="str">
        <f>IF(AND(X28=0,X29=0,X30=0,X31=0,X32=0,X33=0,X34=0),"No outage",SUM(X28:X34))</f>
        <v>No outage</v>
      </c>
      <c r="Y49" s="140">
        <f>IF(AND(Y28=0,Y29=0,Y30=0,Y31=0,Y32=0,Y33=0,Y34=0),"No outage",SUM(Y28:Y34))</f>
        <v>284</v>
      </c>
      <c r="Z49" s="146" t="str">
        <f>IF(Z28=0,"no data", AVERAGE(Z28:Z34))</f>
        <v>no data</v>
      </c>
      <c r="AA49" s="140">
        <f>IF(AND(AA28=0,AA29=0,AA30=0,AA31=0,AA32=0,AA33=0,AA34=0),"No outage",SUM(AA28:AA34))</f>
        <v>420</v>
      </c>
      <c r="AB49" s="140" t="str">
        <f>IF(AB28=0,"no data", AVERAGE(AB28:AB34))</f>
        <v>no data</v>
      </c>
      <c r="AC49" s="139">
        <f>IF(AC28=0,"no data", SUM(AC28:AC34))</f>
        <v>594</v>
      </c>
      <c r="AD49" s="139">
        <f>IF(AD28=0,"no data", SUM(AD28:AD34))</f>
        <v>-401</v>
      </c>
      <c r="AE49" s="146">
        <f t="shared" si="26"/>
        <v>133.14285714285714</v>
      </c>
      <c r="AF49" s="138">
        <f t="shared" si="26"/>
        <v>0.87289352463580983</v>
      </c>
      <c r="AG49" s="140">
        <f t="shared" si="26"/>
        <v>145.30357142857142</v>
      </c>
      <c r="AH49" s="138">
        <f t="shared" si="26"/>
        <v>0.77325483758558167</v>
      </c>
      <c r="AI49" s="138">
        <f t="shared" si="26"/>
        <v>1</v>
      </c>
      <c r="AJ49" s="138">
        <f t="shared" si="26"/>
        <v>0.87015942150425907</v>
      </c>
      <c r="AK49" s="139">
        <f>IF(AK28=0,"no data", SUM(AK28:AK34))</f>
        <v>50.646999999999998</v>
      </c>
      <c r="AL49" s="140">
        <f>IF(AL28=0,"no data", AVERAGE(AL28:AL34))</f>
        <v>137.26285714285714</v>
      </c>
      <c r="AM49" s="140">
        <f>AK49*AL49</f>
        <v>6951.9519257142856</v>
      </c>
      <c r="AN49" s="140">
        <f>IF(AN28=0,"no data", SUM(AN28:AN34))</f>
        <v>158.9414677</v>
      </c>
      <c r="AO49" s="140">
        <f>IF(AO28=0,"no data", AVERAGE(AO28:AO34))</f>
        <v>998.00397920657815</v>
      </c>
      <c r="AP49" s="140">
        <f>AN49*AO49</f>
        <v>158624.21722553382</v>
      </c>
      <c r="AQ49" s="144">
        <f>IF(AQ28=0,"no data", AVERAGE(AQ28:AQ34))</f>
        <v>8787.3509083722201</v>
      </c>
      <c r="AR49" s="135"/>
      <c r="AS49" s="136"/>
      <c r="BA49" s="113"/>
      <c r="BC49" s="114"/>
      <c r="BR49" s="5"/>
      <c r="BS49" s="5"/>
      <c r="BU49" s="4"/>
    </row>
    <row r="50" spans="2:73">
      <c r="B50" s="147"/>
      <c r="C50" s="148"/>
      <c r="D50" s="148"/>
      <c r="E50" s="148"/>
      <c r="F50" s="148"/>
      <c r="G50" s="149"/>
      <c r="H50" s="149"/>
      <c r="I50" s="149"/>
      <c r="J50" s="149"/>
      <c r="K50" s="150"/>
      <c r="L50" s="150"/>
      <c r="M50" s="150"/>
      <c r="N50" s="150"/>
      <c r="O50" s="151"/>
      <c r="P50" s="151"/>
      <c r="Q50" s="148"/>
      <c r="R50" s="148"/>
      <c r="S50" s="148"/>
      <c r="T50" s="148"/>
      <c r="U50" s="148"/>
      <c r="V50" s="148"/>
      <c r="W50" s="148"/>
      <c r="X50" s="148"/>
      <c r="Y50" s="148"/>
      <c r="Z50" s="148"/>
      <c r="AA50" s="148"/>
      <c r="AB50" s="148"/>
      <c r="AC50" s="151"/>
      <c r="AD50" s="151"/>
      <c r="AE50" s="148"/>
      <c r="AF50" s="151"/>
      <c r="AG50" s="151"/>
      <c r="AH50" s="148"/>
      <c r="AI50" s="148"/>
      <c r="AJ50" s="148"/>
      <c r="AK50" s="148"/>
      <c r="AL50" s="148"/>
      <c r="AM50" s="148"/>
      <c r="AQ50" s="126"/>
      <c r="AR50" s="126"/>
      <c r="AS50" s="126"/>
      <c r="AT50" s="126"/>
      <c r="BA50" s="113"/>
      <c r="BC50" s="114"/>
      <c r="BR50" s="5"/>
      <c r="BS50" s="5"/>
      <c r="BU50" s="4"/>
    </row>
    <row r="51" spans="2:73" ht="14.95" thickBot="1">
      <c r="B51" s="147"/>
      <c r="C51" s="148"/>
      <c r="D51" s="148"/>
      <c r="E51" s="148"/>
      <c r="F51" s="148"/>
      <c r="G51" s="149"/>
      <c r="H51" s="149"/>
      <c r="I51" s="149"/>
      <c r="J51" s="149"/>
      <c r="K51" s="150"/>
      <c r="L51" s="150"/>
      <c r="M51" s="150"/>
      <c r="N51" s="150"/>
      <c r="O51" s="151"/>
      <c r="P51" s="151"/>
      <c r="Q51" s="148"/>
      <c r="R51" s="148"/>
      <c r="S51" s="148"/>
      <c r="T51" s="148"/>
      <c r="U51" s="148"/>
      <c r="V51" s="148"/>
      <c r="W51" s="148"/>
      <c r="X51" s="148"/>
      <c r="Y51" s="148"/>
      <c r="Z51" s="148"/>
      <c r="AA51" s="148"/>
      <c r="AB51" s="148"/>
      <c r="AC51" s="151"/>
      <c r="AD51" s="151"/>
      <c r="AE51" s="148"/>
      <c r="AF51" s="151"/>
      <c r="AG51" s="151"/>
      <c r="AH51" s="148"/>
      <c r="AI51" s="148"/>
      <c r="AJ51" s="148"/>
      <c r="AK51" s="148"/>
      <c r="AL51" s="148"/>
      <c r="AM51" s="148"/>
      <c r="AQ51" s="126"/>
      <c r="AR51" s="126"/>
      <c r="AS51" s="126"/>
      <c r="AT51" s="126"/>
      <c r="BA51" s="113"/>
      <c r="BC51" s="114"/>
      <c r="BO51">
        <f>24*14</f>
        <v>336</v>
      </c>
      <c r="BR51" s="5"/>
      <c r="BS51" s="5"/>
      <c r="BU51" s="4"/>
    </row>
    <row r="52" spans="2:73" ht="16.3" thickTop="1">
      <c r="B52" s="152" t="s">
        <v>121</v>
      </c>
      <c r="C52" s="420" t="s">
        <v>122</v>
      </c>
      <c r="D52" s="421"/>
      <c r="E52" s="421"/>
      <c r="F52" s="421"/>
      <c r="G52" s="421"/>
      <c r="H52" s="421"/>
      <c r="I52" s="421"/>
      <c r="J52" s="421"/>
      <c r="K52" s="421"/>
      <c r="L52" s="421"/>
      <c r="M52" s="421"/>
      <c r="N52" s="421"/>
      <c r="O52" s="421"/>
      <c r="P52" s="421"/>
      <c r="Q52" s="421"/>
      <c r="R52" s="421"/>
      <c r="S52" s="421"/>
      <c r="T52" s="421"/>
      <c r="U52" s="421"/>
      <c r="V52" s="421"/>
      <c r="W52" s="421"/>
      <c r="X52" s="421"/>
      <c r="Y52" s="421"/>
      <c r="Z52" s="421"/>
      <c r="AA52" s="421"/>
      <c r="AB52" s="421"/>
      <c r="AC52" s="421"/>
      <c r="AD52" s="421"/>
      <c r="AE52" s="422"/>
      <c r="AF52" s="151"/>
      <c r="AG52" s="151"/>
      <c r="AH52" s="148"/>
      <c r="AI52" s="148"/>
      <c r="AJ52" s="148"/>
      <c r="AK52" s="148"/>
      <c r="AL52" s="148"/>
      <c r="AM52" s="148"/>
      <c r="AQ52" s="126"/>
      <c r="AR52" s="126"/>
      <c r="AS52" s="126"/>
      <c r="AT52" s="126"/>
      <c r="BA52" s="113"/>
      <c r="BO52">
        <f>20*21</f>
        <v>420</v>
      </c>
      <c r="BR52" s="5"/>
      <c r="BS52" s="5"/>
      <c r="BU52" s="4"/>
    </row>
    <row r="53" spans="2:73" ht="15.8" customHeight="1">
      <c r="B53" s="153">
        <v>43617</v>
      </c>
      <c r="C53" s="403" t="s">
        <v>221</v>
      </c>
      <c r="D53" s="404"/>
      <c r="E53" s="404"/>
      <c r="F53" s="404"/>
      <c r="G53" s="404"/>
      <c r="H53" s="404"/>
      <c r="I53" s="404"/>
      <c r="J53" s="404"/>
      <c r="K53" s="404"/>
      <c r="L53" s="404"/>
      <c r="M53" s="404"/>
      <c r="N53" s="404"/>
      <c r="O53" s="404"/>
      <c r="P53" s="404"/>
      <c r="Q53" s="404"/>
      <c r="R53" s="404"/>
      <c r="S53" s="404"/>
      <c r="T53" s="404"/>
      <c r="U53" s="404"/>
      <c r="V53" s="404"/>
      <c r="W53" s="404"/>
      <c r="X53" s="404"/>
      <c r="Y53" s="404"/>
      <c r="Z53" s="404"/>
      <c r="AA53" s="404"/>
      <c r="AB53" s="404"/>
      <c r="AC53" s="404"/>
      <c r="AD53" s="404"/>
      <c r="AE53" s="405"/>
      <c r="AF53" s="151"/>
      <c r="AG53" s="151"/>
      <c r="AH53" s="148"/>
      <c r="AI53" s="148"/>
      <c r="AJ53" s="148"/>
      <c r="AK53" s="148"/>
      <c r="AL53" s="148"/>
      <c r="AM53" s="148"/>
      <c r="AQ53" s="126"/>
      <c r="AR53" s="126"/>
      <c r="AS53" s="126"/>
      <c r="AT53" s="126"/>
      <c r="BA53" s="113"/>
      <c r="BO53">
        <f>24*15</f>
        <v>360</v>
      </c>
      <c r="BR53" s="5"/>
      <c r="BS53" s="5"/>
      <c r="BU53" s="4"/>
    </row>
    <row r="54" spans="2:73" ht="17.350000000000001" customHeight="1">
      <c r="B54" s="153">
        <v>43618</v>
      </c>
      <c r="C54" s="403" t="s">
        <v>221</v>
      </c>
      <c r="D54" s="404"/>
      <c r="E54" s="404"/>
      <c r="F54" s="404"/>
      <c r="G54" s="404"/>
      <c r="H54" s="404"/>
      <c r="I54" s="404"/>
      <c r="J54" s="404"/>
      <c r="K54" s="404"/>
      <c r="L54" s="404"/>
      <c r="M54" s="404"/>
      <c r="N54" s="404"/>
      <c r="O54" s="404"/>
      <c r="P54" s="404"/>
      <c r="Q54" s="404"/>
      <c r="R54" s="404"/>
      <c r="S54" s="404"/>
      <c r="T54" s="404"/>
      <c r="U54" s="404"/>
      <c r="V54" s="404"/>
      <c r="W54" s="404"/>
      <c r="X54" s="404"/>
      <c r="Y54" s="404"/>
      <c r="Z54" s="404"/>
      <c r="AA54" s="404"/>
      <c r="AB54" s="404"/>
      <c r="AC54" s="404"/>
      <c r="AD54" s="404"/>
      <c r="AE54" s="405"/>
      <c r="AF54" s="151"/>
      <c r="AG54" s="151"/>
      <c r="AH54" s="148"/>
      <c r="AI54" s="148"/>
      <c r="AJ54" s="148"/>
      <c r="AK54" s="148"/>
      <c r="AL54" s="148"/>
      <c r="AM54" s="148"/>
      <c r="AQ54" s="126"/>
      <c r="AR54" s="126"/>
      <c r="AS54" s="126"/>
      <c r="AT54" s="126"/>
      <c r="BA54" s="113"/>
      <c r="BO54">
        <f>SUM(BO51:BO53)</f>
        <v>1116</v>
      </c>
      <c r="BR54" s="5"/>
      <c r="BS54" s="5"/>
      <c r="BU54" s="4"/>
    </row>
    <row r="55" spans="2:73" ht="15.65">
      <c r="B55" s="153">
        <v>43619</v>
      </c>
      <c r="C55" s="403" t="s">
        <v>209</v>
      </c>
      <c r="D55" s="404"/>
      <c r="E55" s="404"/>
      <c r="F55" s="404"/>
      <c r="G55" s="404"/>
      <c r="H55" s="404"/>
      <c r="I55" s="404"/>
      <c r="J55" s="404"/>
      <c r="K55" s="404"/>
      <c r="L55" s="404"/>
      <c r="M55" s="404"/>
      <c r="N55" s="404"/>
      <c r="O55" s="404"/>
      <c r="P55" s="404"/>
      <c r="Q55" s="404"/>
      <c r="R55" s="404"/>
      <c r="S55" s="404"/>
      <c r="T55" s="404"/>
      <c r="U55" s="404"/>
      <c r="V55" s="404"/>
      <c r="W55" s="404"/>
      <c r="X55" s="404"/>
      <c r="Y55" s="404"/>
      <c r="Z55" s="404"/>
      <c r="AA55" s="404"/>
      <c r="AB55" s="404"/>
      <c r="AC55" s="404"/>
      <c r="AD55" s="404"/>
      <c r="AE55" s="405"/>
      <c r="AF55" s="151"/>
      <c r="AG55" s="151"/>
      <c r="AH55" s="148"/>
      <c r="AI55" s="148"/>
      <c r="AJ55" s="148"/>
      <c r="AK55" s="148"/>
      <c r="AL55" s="148"/>
      <c r="AM55" s="148"/>
      <c r="AQ55" s="126"/>
      <c r="AR55" s="126"/>
      <c r="AS55" s="126"/>
      <c r="AT55" s="126"/>
      <c r="BA55" s="113"/>
      <c r="BP55">
        <f>BO54/50</f>
        <v>22.32</v>
      </c>
      <c r="BR55" s="5"/>
      <c r="BS55" s="5"/>
      <c r="BU55" s="4"/>
    </row>
    <row r="56" spans="2:73" ht="15.65">
      <c r="B56" s="153">
        <v>43620</v>
      </c>
      <c r="C56" s="403" t="s">
        <v>210</v>
      </c>
      <c r="D56" s="404"/>
      <c r="E56" s="404"/>
      <c r="F56" s="404"/>
      <c r="G56" s="404"/>
      <c r="H56" s="404"/>
      <c r="I56" s="404"/>
      <c r="J56" s="404"/>
      <c r="K56" s="404"/>
      <c r="L56" s="404"/>
      <c r="M56" s="404"/>
      <c r="N56" s="404"/>
      <c r="O56" s="404"/>
      <c r="P56" s="404"/>
      <c r="Q56" s="404"/>
      <c r="R56" s="404"/>
      <c r="S56" s="404"/>
      <c r="T56" s="404"/>
      <c r="U56" s="404"/>
      <c r="V56" s="404"/>
      <c r="W56" s="404"/>
      <c r="X56" s="404"/>
      <c r="Y56" s="404"/>
      <c r="Z56" s="404"/>
      <c r="AA56" s="404"/>
      <c r="AB56" s="404"/>
      <c r="AC56" s="404"/>
      <c r="AD56" s="404"/>
      <c r="AE56" s="405"/>
      <c r="AF56" s="151"/>
      <c r="AG56" s="151"/>
      <c r="AH56" s="148"/>
      <c r="AI56" s="148"/>
      <c r="AJ56" s="148"/>
      <c r="AK56" s="148"/>
      <c r="AL56" s="148"/>
      <c r="AM56" s="148"/>
      <c r="AQ56" s="126"/>
      <c r="AR56" s="126"/>
      <c r="AS56" s="126"/>
      <c r="AT56" s="126"/>
      <c r="BA56" s="113"/>
      <c r="BR56" s="5"/>
      <c r="BS56" s="5"/>
      <c r="BU56" s="4"/>
    </row>
    <row r="57" spans="2:73" ht="15.65">
      <c r="B57" s="153">
        <v>43621</v>
      </c>
      <c r="C57" s="403" t="s">
        <v>211</v>
      </c>
      <c r="D57" s="404"/>
      <c r="E57" s="404"/>
      <c r="F57" s="404"/>
      <c r="G57" s="404"/>
      <c r="H57" s="404"/>
      <c r="I57" s="404"/>
      <c r="J57" s="404"/>
      <c r="K57" s="404"/>
      <c r="L57" s="404"/>
      <c r="M57" s="404"/>
      <c r="N57" s="404"/>
      <c r="O57" s="404"/>
      <c r="P57" s="404"/>
      <c r="Q57" s="404"/>
      <c r="R57" s="404"/>
      <c r="S57" s="404"/>
      <c r="T57" s="404"/>
      <c r="U57" s="404"/>
      <c r="V57" s="404"/>
      <c r="W57" s="404"/>
      <c r="X57" s="404"/>
      <c r="Y57" s="404"/>
      <c r="Z57" s="404"/>
      <c r="AA57" s="404"/>
      <c r="AB57" s="404"/>
      <c r="AC57" s="404"/>
      <c r="AD57" s="404"/>
      <c r="AE57" s="405"/>
      <c r="AF57" s="151"/>
      <c r="AG57" s="151"/>
      <c r="AH57" s="148"/>
      <c r="AI57" s="148"/>
      <c r="AJ57" s="148"/>
      <c r="AK57" s="148"/>
      <c r="AL57" s="148"/>
      <c r="AM57" s="148"/>
      <c r="AQ57" s="126"/>
      <c r="AR57" s="126"/>
      <c r="AS57" s="126"/>
      <c r="AT57" s="126"/>
      <c r="BA57" s="113"/>
      <c r="BR57" s="5"/>
      <c r="BS57" s="5"/>
      <c r="BU57" s="4"/>
    </row>
    <row r="58" spans="2:73" ht="15.65">
      <c r="B58" s="153">
        <v>43622</v>
      </c>
      <c r="C58" s="403" t="s">
        <v>212</v>
      </c>
      <c r="D58" s="404"/>
      <c r="E58" s="404"/>
      <c r="F58" s="404"/>
      <c r="G58" s="404"/>
      <c r="H58" s="404"/>
      <c r="I58" s="404"/>
      <c r="J58" s="404"/>
      <c r="K58" s="404"/>
      <c r="L58" s="404"/>
      <c r="M58" s="404"/>
      <c r="N58" s="404"/>
      <c r="O58" s="404"/>
      <c r="P58" s="404"/>
      <c r="Q58" s="404"/>
      <c r="R58" s="404"/>
      <c r="S58" s="404"/>
      <c r="T58" s="404"/>
      <c r="U58" s="404"/>
      <c r="V58" s="404"/>
      <c r="W58" s="404"/>
      <c r="X58" s="404"/>
      <c r="Y58" s="404"/>
      <c r="Z58" s="404"/>
      <c r="AA58" s="404"/>
      <c r="AB58" s="404"/>
      <c r="AC58" s="404"/>
      <c r="AD58" s="404"/>
      <c r="AE58" s="405"/>
      <c r="AF58" s="151"/>
      <c r="AG58" s="151"/>
      <c r="AH58" s="148"/>
      <c r="AI58" s="148"/>
      <c r="AJ58" s="148"/>
      <c r="AK58" s="148"/>
      <c r="AL58" s="148"/>
      <c r="AM58" s="148"/>
      <c r="AQ58" s="126"/>
      <c r="AR58" s="126"/>
      <c r="AS58" s="126"/>
      <c r="AT58" s="126"/>
      <c r="BA58" s="113"/>
      <c r="BR58" s="5"/>
      <c r="BS58" s="5"/>
      <c r="BU58" s="4"/>
    </row>
    <row r="59" spans="2:73" ht="15.65">
      <c r="B59" s="153">
        <v>43623</v>
      </c>
      <c r="C59" s="403" t="s">
        <v>213</v>
      </c>
      <c r="D59" s="404"/>
      <c r="E59" s="404"/>
      <c r="F59" s="404"/>
      <c r="G59" s="404"/>
      <c r="H59" s="404"/>
      <c r="I59" s="404"/>
      <c r="J59" s="404"/>
      <c r="K59" s="404"/>
      <c r="L59" s="404"/>
      <c r="M59" s="404"/>
      <c r="N59" s="404"/>
      <c r="O59" s="404"/>
      <c r="P59" s="404"/>
      <c r="Q59" s="404"/>
      <c r="R59" s="404"/>
      <c r="S59" s="404"/>
      <c r="T59" s="404"/>
      <c r="U59" s="404"/>
      <c r="V59" s="404"/>
      <c r="W59" s="404"/>
      <c r="X59" s="404"/>
      <c r="Y59" s="404"/>
      <c r="Z59" s="404"/>
      <c r="AA59" s="404"/>
      <c r="AB59" s="404"/>
      <c r="AC59" s="404"/>
      <c r="AD59" s="404"/>
      <c r="AE59" s="405"/>
      <c r="AF59" s="151"/>
      <c r="AG59" s="151"/>
      <c r="AH59" s="148"/>
      <c r="AI59" s="148"/>
      <c r="AJ59" s="148"/>
      <c r="AK59" s="148"/>
      <c r="AL59" s="148"/>
      <c r="AM59" s="148"/>
      <c r="AQ59" s="126"/>
      <c r="AR59" s="126"/>
      <c r="AS59" s="126"/>
      <c r="AT59" s="126"/>
      <c r="BA59" s="113"/>
      <c r="BR59" s="5"/>
      <c r="BS59" s="5"/>
      <c r="BU59" s="4"/>
    </row>
    <row r="60" spans="2:73" ht="15.65">
      <c r="B60" s="153">
        <v>43624</v>
      </c>
      <c r="C60" s="403" t="s">
        <v>214</v>
      </c>
      <c r="D60" s="404"/>
      <c r="E60" s="404"/>
      <c r="F60" s="404"/>
      <c r="G60" s="404"/>
      <c r="H60" s="404"/>
      <c r="I60" s="404"/>
      <c r="J60" s="404"/>
      <c r="K60" s="404"/>
      <c r="L60" s="404"/>
      <c r="M60" s="404"/>
      <c r="N60" s="404"/>
      <c r="O60" s="404"/>
      <c r="P60" s="404"/>
      <c r="Q60" s="404"/>
      <c r="R60" s="404"/>
      <c r="S60" s="404"/>
      <c r="T60" s="404"/>
      <c r="U60" s="404"/>
      <c r="V60" s="404"/>
      <c r="W60" s="404"/>
      <c r="X60" s="404"/>
      <c r="Y60" s="404"/>
      <c r="Z60" s="404"/>
      <c r="AA60" s="404"/>
      <c r="AB60" s="404"/>
      <c r="AC60" s="404"/>
      <c r="AD60" s="404"/>
      <c r="AE60" s="405"/>
      <c r="AF60" s="151"/>
      <c r="AG60" s="151"/>
      <c r="AH60" s="148"/>
      <c r="AI60" s="148"/>
      <c r="AJ60" s="148"/>
      <c r="AK60" s="148"/>
      <c r="AL60" s="148"/>
      <c r="AM60" s="148"/>
      <c r="AQ60" s="126"/>
      <c r="AR60" s="126"/>
      <c r="AS60" s="126"/>
      <c r="AT60" s="126"/>
      <c r="BA60" s="113"/>
      <c r="BR60" s="5"/>
      <c r="BS60" s="5"/>
      <c r="BU60" s="4"/>
    </row>
    <row r="61" spans="2:73" ht="15.65">
      <c r="B61" s="153">
        <v>43625</v>
      </c>
      <c r="C61" s="403" t="s">
        <v>214</v>
      </c>
      <c r="D61" s="404"/>
      <c r="E61" s="404"/>
      <c r="F61" s="404"/>
      <c r="G61" s="404"/>
      <c r="H61" s="404"/>
      <c r="I61" s="404"/>
      <c r="J61" s="404"/>
      <c r="K61" s="404"/>
      <c r="L61" s="404"/>
      <c r="M61" s="404"/>
      <c r="N61" s="404"/>
      <c r="O61" s="404"/>
      <c r="P61" s="404"/>
      <c r="Q61" s="404"/>
      <c r="R61" s="404"/>
      <c r="S61" s="404"/>
      <c r="T61" s="404"/>
      <c r="U61" s="404"/>
      <c r="V61" s="404"/>
      <c r="W61" s="404"/>
      <c r="X61" s="404"/>
      <c r="Y61" s="404"/>
      <c r="Z61" s="404"/>
      <c r="AA61" s="404"/>
      <c r="AB61" s="404"/>
      <c r="AC61" s="404"/>
      <c r="AD61" s="404"/>
      <c r="AE61" s="405"/>
      <c r="AF61" s="151"/>
      <c r="AG61" s="151"/>
      <c r="AH61" s="148"/>
      <c r="AI61" s="148"/>
      <c r="AJ61" s="148"/>
      <c r="AK61" s="148"/>
      <c r="AL61" s="148"/>
      <c r="AM61" s="148"/>
      <c r="AQ61" s="126"/>
      <c r="AR61" s="126"/>
      <c r="AS61" s="126"/>
      <c r="AT61" s="126"/>
      <c r="BA61" s="113"/>
      <c r="BR61" s="5"/>
      <c r="BS61" s="5"/>
      <c r="BU61" s="4"/>
    </row>
    <row r="62" spans="2:73" ht="15.65">
      <c r="B62" s="153">
        <v>43626</v>
      </c>
      <c r="C62" s="403" t="s">
        <v>220</v>
      </c>
      <c r="D62" s="404"/>
      <c r="E62" s="404"/>
      <c r="F62" s="404"/>
      <c r="G62" s="404"/>
      <c r="H62" s="404"/>
      <c r="I62" s="404"/>
      <c r="J62" s="404"/>
      <c r="K62" s="404"/>
      <c r="L62" s="404"/>
      <c r="M62" s="404"/>
      <c r="N62" s="404"/>
      <c r="O62" s="404"/>
      <c r="P62" s="404"/>
      <c r="Q62" s="404"/>
      <c r="R62" s="404"/>
      <c r="S62" s="404"/>
      <c r="T62" s="404"/>
      <c r="U62" s="404"/>
      <c r="V62" s="404"/>
      <c r="W62" s="404"/>
      <c r="X62" s="404"/>
      <c r="Y62" s="404"/>
      <c r="Z62" s="404"/>
      <c r="AA62" s="404"/>
      <c r="AB62" s="404"/>
      <c r="AC62" s="404"/>
      <c r="AD62" s="404"/>
      <c r="AE62" s="405"/>
      <c r="AF62" s="151"/>
      <c r="AG62" s="151"/>
      <c r="AH62" s="148"/>
      <c r="AI62" s="148"/>
      <c r="AJ62" s="148"/>
      <c r="AK62" s="148"/>
      <c r="AL62" s="148"/>
      <c r="AM62" s="148"/>
      <c r="AQ62" s="126"/>
      <c r="AR62" s="126"/>
      <c r="AS62" s="126"/>
      <c r="AT62" s="126"/>
      <c r="BA62" s="113"/>
      <c r="BR62" s="5"/>
      <c r="BS62" s="5"/>
      <c r="BU62" s="4"/>
    </row>
    <row r="63" spans="2:73" ht="15.65">
      <c r="B63" s="153">
        <v>43627</v>
      </c>
      <c r="C63" s="403" t="s">
        <v>219</v>
      </c>
      <c r="D63" s="404"/>
      <c r="E63" s="404"/>
      <c r="F63" s="404"/>
      <c r="G63" s="404"/>
      <c r="H63" s="404"/>
      <c r="I63" s="404"/>
      <c r="J63" s="404"/>
      <c r="K63" s="404"/>
      <c r="L63" s="404"/>
      <c r="M63" s="404"/>
      <c r="N63" s="404"/>
      <c r="O63" s="404"/>
      <c r="P63" s="404"/>
      <c r="Q63" s="404"/>
      <c r="R63" s="404"/>
      <c r="S63" s="404"/>
      <c r="T63" s="404"/>
      <c r="U63" s="404"/>
      <c r="V63" s="404"/>
      <c r="W63" s="404"/>
      <c r="X63" s="404"/>
      <c r="Y63" s="404"/>
      <c r="Z63" s="404"/>
      <c r="AA63" s="404"/>
      <c r="AB63" s="404"/>
      <c r="AC63" s="404"/>
      <c r="AD63" s="404"/>
      <c r="AE63" s="405"/>
      <c r="AF63" s="151"/>
      <c r="AG63" s="151"/>
      <c r="AH63" s="148"/>
      <c r="AI63" s="148"/>
      <c r="AJ63" s="148"/>
      <c r="AK63" s="148"/>
      <c r="AL63" s="148"/>
      <c r="AM63" s="148"/>
      <c r="AQ63" s="126"/>
      <c r="AR63" s="126"/>
      <c r="AS63" s="126"/>
      <c r="AT63" s="126"/>
      <c r="BA63" s="113"/>
      <c r="BR63" s="5"/>
      <c r="BS63" s="5"/>
      <c r="BU63" s="4"/>
    </row>
    <row r="64" spans="2:73" ht="15.65">
      <c r="B64" s="153">
        <v>43628</v>
      </c>
      <c r="C64" s="403" t="s">
        <v>215</v>
      </c>
      <c r="D64" s="404"/>
      <c r="E64" s="404"/>
      <c r="F64" s="404"/>
      <c r="G64" s="404"/>
      <c r="H64" s="404"/>
      <c r="I64" s="404"/>
      <c r="J64" s="404"/>
      <c r="K64" s="404"/>
      <c r="L64" s="404"/>
      <c r="M64" s="404"/>
      <c r="N64" s="404"/>
      <c r="O64" s="404"/>
      <c r="P64" s="404"/>
      <c r="Q64" s="404"/>
      <c r="R64" s="404"/>
      <c r="S64" s="404"/>
      <c r="T64" s="404"/>
      <c r="U64" s="404"/>
      <c r="V64" s="404"/>
      <c r="W64" s="404"/>
      <c r="X64" s="404"/>
      <c r="Y64" s="404"/>
      <c r="Z64" s="404"/>
      <c r="AA64" s="404"/>
      <c r="AB64" s="404"/>
      <c r="AC64" s="404"/>
      <c r="AD64" s="404"/>
      <c r="AE64" s="405"/>
      <c r="AF64" s="151"/>
      <c r="AG64" s="151"/>
      <c r="AH64" s="148"/>
      <c r="AI64" s="148"/>
      <c r="AJ64" s="148"/>
      <c r="AK64" s="148"/>
      <c r="AL64" s="148"/>
      <c r="AM64" s="148"/>
      <c r="AQ64" s="126"/>
      <c r="AR64" s="126"/>
      <c r="AS64" s="126"/>
      <c r="AT64" s="126"/>
      <c r="BA64" s="113"/>
      <c r="BR64" s="5"/>
      <c r="BS64" s="5"/>
      <c r="BU64" s="4"/>
    </row>
    <row r="65" spans="2:73" ht="15.65">
      <c r="B65" s="153">
        <v>43629</v>
      </c>
      <c r="C65" s="403" t="s">
        <v>224</v>
      </c>
      <c r="D65" s="404"/>
      <c r="E65" s="404"/>
      <c r="F65" s="404"/>
      <c r="G65" s="404"/>
      <c r="H65" s="404"/>
      <c r="I65" s="404"/>
      <c r="J65" s="404"/>
      <c r="K65" s="404"/>
      <c r="L65" s="404"/>
      <c r="M65" s="404"/>
      <c r="N65" s="404"/>
      <c r="O65" s="404"/>
      <c r="P65" s="404"/>
      <c r="Q65" s="404"/>
      <c r="R65" s="404"/>
      <c r="S65" s="404"/>
      <c r="T65" s="404"/>
      <c r="U65" s="404"/>
      <c r="V65" s="404"/>
      <c r="W65" s="404"/>
      <c r="X65" s="404"/>
      <c r="Y65" s="404"/>
      <c r="Z65" s="404"/>
      <c r="AA65" s="404"/>
      <c r="AB65" s="404"/>
      <c r="AC65" s="404"/>
      <c r="AD65" s="404"/>
      <c r="AE65" s="405"/>
      <c r="AF65" s="151"/>
      <c r="AG65" s="151"/>
      <c r="AH65" s="148"/>
      <c r="AI65" s="148"/>
      <c r="AJ65" s="148"/>
      <c r="AK65" s="148"/>
      <c r="AL65" s="148"/>
      <c r="AM65" s="148"/>
      <c r="AQ65" s="126"/>
      <c r="AR65" s="126"/>
      <c r="AS65" s="126"/>
      <c r="AT65" s="126"/>
      <c r="BA65" s="113"/>
      <c r="BR65" s="5"/>
      <c r="BS65" s="5"/>
      <c r="BU65" s="4"/>
    </row>
    <row r="66" spans="2:73" ht="15.65">
      <c r="B66" s="153">
        <v>43630</v>
      </c>
      <c r="C66" s="403" t="s">
        <v>218</v>
      </c>
      <c r="D66" s="404"/>
      <c r="E66" s="404"/>
      <c r="F66" s="404"/>
      <c r="G66" s="404"/>
      <c r="H66" s="404"/>
      <c r="I66" s="404"/>
      <c r="J66" s="404"/>
      <c r="K66" s="404"/>
      <c r="L66" s="404"/>
      <c r="M66" s="404"/>
      <c r="N66" s="404"/>
      <c r="O66" s="404"/>
      <c r="P66" s="404"/>
      <c r="Q66" s="404"/>
      <c r="R66" s="404"/>
      <c r="S66" s="404"/>
      <c r="T66" s="404"/>
      <c r="U66" s="404"/>
      <c r="V66" s="404"/>
      <c r="W66" s="404"/>
      <c r="X66" s="404"/>
      <c r="Y66" s="404"/>
      <c r="Z66" s="404"/>
      <c r="AA66" s="404"/>
      <c r="AB66" s="404"/>
      <c r="AC66" s="404"/>
      <c r="AD66" s="404"/>
      <c r="AE66" s="405"/>
      <c r="AF66" s="151"/>
      <c r="AG66" s="151"/>
      <c r="AH66" s="148"/>
      <c r="AI66" s="148"/>
      <c r="AJ66" s="148"/>
      <c r="AK66" s="148"/>
      <c r="AL66" s="148"/>
      <c r="AM66" s="148"/>
      <c r="AQ66" s="126"/>
      <c r="AR66" s="126"/>
      <c r="AS66" s="126"/>
      <c r="AT66" s="126"/>
      <c r="BA66" s="113"/>
      <c r="BR66" s="5"/>
      <c r="BS66" s="5"/>
      <c r="BU66" s="4"/>
    </row>
    <row r="67" spans="2:73" ht="15.65">
      <c r="B67" s="153">
        <v>43631</v>
      </c>
      <c r="C67" s="403" t="s">
        <v>217</v>
      </c>
      <c r="D67" s="404"/>
      <c r="E67" s="404"/>
      <c r="F67" s="404"/>
      <c r="G67" s="404"/>
      <c r="H67" s="404"/>
      <c r="I67" s="404"/>
      <c r="J67" s="404"/>
      <c r="K67" s="404"/>
      <c r="L67" s="404"/>
      <c r="M67" s="404"/>
      <c r="N67" s="404"/>
      <c r="O67" s="404"/>
      <c r="P67" s="404"/>
      <c r="Q67" s="404"/>
      <c r="R67" s="404"/>
      <c r="S67" s="404"/>
      <c r="T67" s="404"/>
      <c r="U67" s="404"/>
      <c r="V67" s="404"/>
      <c r="W67" s="404"/>
      <c r="X67" s="404"/>
      <c r="Y67" s="404"/>
      <c r="Z67" s="404"/>
      <c r="AA67" s="404"/>
      <c r="AB67" s="404"/>
      <c r="AC67" s="404"/>
      <c r="AD67" s="404"/>
      <c r="AE67" s="405"/>
      <c r="AF67" s="151"/>
      <c r="AG67" s="151"/>
      <c r="AH67" s="148"/>
      <c r="AI67" s="148"/>
      <c r="AJ67" s="148"/>
      <c r="AK67" s="148"/>
      <c r="AL67" s="148"/>
      <c r="AM67" s="148"/>
      <c r="AQ67" s="126"/>
      <c r="AR67" s="126"/>
      <c r="AS67" s="126"/>
      <c r="AT67" s="126"/>
      <c r="BA67" s="113"/>
      <c r="BR67" s="5"/>
      <c r="BS67" s="5"/>
      <c r="BU67" s="4"/>
    </row>
    <row r="68" spans="2:73" ht="15.65">
      <c r="B68" s="153">
        <v>43632</v>
      </c>
      <c r="C68" s="403" t="s">
        <v>216</v>
      </c>
      <c r="D68" s="404"/>
      <c r="E68" s="404"/>
      <c r="F68" s="404"/>
      <c r="G68" s="404"/>
      <c r="H68" s="404"/>
      <c r="I68" s="404"/>
      <c r="J68" s="404"/>
      <c r="K68" s="404"/>
      <c r="L68" s="404"/>
      <c r="M68" s="404"/>
      <c r="N68" s="404"/>
      <c r="O68" s="404"/>
      <c r="P68" s="404"/>
      <c r="Q68" s="404"/>
      <c r="R68" s="404"/>
      <c r="S68" s="404"/>
      <c r="T68" s="404"/>
      <c r="U68" s="404"/>
      <c r="V68" s="404"/>
      <c r="W68" s="404"/>
      <c r="X68" s="404"/>
      <c r="Y68" s="404"/>
      <c r="Z68" s="404"/>
      <c r="AA68" s="404"/>
      <c r="AB68" s="404"/>
      <c r="AC68" s="404"/>
      <c r="AD68" s="404"/>
      <c r="AE68" s="405"/>
      <c r="AF68" s="151"/>
      <c r="AG68" s="151"/>
      <c r="AH68" s="148"/>
      <c r="AI68" s="148"/>
      <c r="AJ68" s="148"/>
      <c r="AK68" s="148"/>
      <c r="AL68" s="148"/>
      <c r="AM68" s="148"/>
      <c r="AQ68" s="126"/>
      <c r="AR68" s="126"/>
      <c r="AS68" s="126"/>
      <c r="AT68" s="126"/>
      <c r="BA68" s="113"/>
      <c r="BR68" s="5"/>
      <c r="BS68" s="5"/>
      <c r="BU68" s="4"/>
    </row>
    <row r="69" spans="2:73" ht="15.65">
      <c r="B69" s="153">
        <v>43633</v>
      </c>
      <c r="C69" s="403" t="s">
        <v>216</v>
      </c>
      <c r="D69" s="404"/>
      <c r="E69" s="404"/>
      <c r="F69" s="404"/>
      <c r="G69" s="404"/>
      <c r="H69" s="404"/>
      <c r="I69" s="404"/>
      <c r="J69" s="404"/>
      <c r="K69" s="404"/>
      <c r="L69" s="404"/>
      <c r="M69" s="404"/>
      <c r="N69" s="404"/>
      <c r="O69" s="404"/>
      <c r="P69" s="404"/>
      <c r="Q69" s="404"/>
      <c r="R69" s="404"/>
      <c r="S69" s="404"/>
      <c r="T69" s="404"/>
      <c r="U69" s="404"/>
      <c r="V69" s="404"/>
      <c r="W69" s="404"/>
      <c r="X69" s="404"/>
      <c r="Y69" s="404"/>
      <c r="Z69" s="404"/>
      <c r="AA69" s="404"/>
      <c r="AB69" s="404"/>
      <c r="AC69" s="404"/>
      <c r="AD69" s="404"/>
      <c r="AE69" s="405"/>
      <c r="AF69" s="151"/>
      <c r="AG69" s="151"/>
      <c r="AH69" s="148"/>
      <c r="AI69" s="148"/>
      <c r="AJ69" s="148"/>
      <c r="AK69" s="148"/>
      <c r="AL69" s="148"/>
      <c r="AM69" s="148"/>
      <c r="AQ69" s="126"/>
      <c r="AR69" s="126"/>
      <c r="AS69" s="126"/>
      <c r="AT69" s="126"/>
      <c r="BA69" s="113"/>
      <c r="BR69" s="5"/>
      <c r="BS69" s="5"/>
      <c r="BU69" s="4"/>
    </row>
    <row r="70" spans="2:73" ht="15.65">
      <c r="B70" s="153">
        <v>43634</v>
      </c>
      <c r="C70" s="403" t="s">
        <v>222</v>
      </c>
      <c r="D70" s="404"/>
      <c r="E70" s="404"/>
      <c r="F70" s="404"/>
      <c r="G70" s="404"/>
      <c r="H70" s="404"/>
      <c r="I70" s="404"/>
      <c r="J70" s="404"/>
      <c r="K70" s="404"/>
      <c r="L70" s="404"/>
      <c r="M70" s="404"/>
      <c r="N70" s="404"/>
      <c r="O70" s="404"/>
      <c r="P70" s="404"/>
      <c r="Q70" s="404"/>
      <c r="R70" s="404"/>
      <c r="S70" s="404"/>
      <c r="T70" s="404"/>
      <c r="U70" s="404"/>
      <c r="V70" s="404"/>
      <c r="W70" s="404"/>
      <c r="X70" s="404"/>
      <c r="Y70" s="404"/>
      <c r="Z70" s="404"/>
      <c r="AA70" s="404"/>
      <c r="AB70" s="404"/>
      <c r="AC70" s="404"/>
      <c r="AD70" s="404"/>
      <c r="AE70" s="405"/>
      <c r="AF70" s="151"/>
      <c r="AG70" s="151"/>
      <c r="AH70" s="148"/>
      <c r="AI70" s="148"/>
      <c r="AJ70" s="148"/>
      <c r="AK70" s="148"/>
      <c r="AL70" s="148"/>
      <c r="AM70" s="148"/>
      <c r="AQ70" s="126"/>
      <c r="AR70" s="126"/>
      <c r="AS70" s="126"/>
      <c r="AT70" s="126"/>
      <c r="BA70" s="113"/>
      <c r="BR70" s="5"/>
      <c r="BS70" s="5"/>
      <c r="BU70" s="4"/>
    </row>
    <row r="71" spans="2:73" ht="15.65">
      <c r="B71" s="153">
        <v>43635</v>
      </c>
      <c r="C71" s="403" t="s">
        <v>223</v>
      </c>
      <c r="D71" s="404"/>
      <c r="E71" s="404"/>
      <c r="F71" s="404"/>
      <c r="G71" s="404"/>
      <c r="H71" s="404"/>
      <c r="I71" s="404"/>
      <c r="J71" s="404"/>
      <c r="K71" s="404"/>
      <c r="L71" s="404"/>
      <c r="M71" s="404"/>
      <c r="N71" s="404"/>
      <c r="O71" s="404"/>
      <c r="P71" s="404"/>
      <c r="Q71" s="404"/>
      <c r="R71" s="404"/>
      <c r="S71" s="404"/>
      <c r="T71" s="404"/>
      <c r="U71" s="404"/>
      <c r="V71" s="404"/>
      <c r="W71" s="404"/>
      <c r="X71" s="404"/>
      <c r="Y71" s="404"/>
      <c r="Z71" s="404"/>
      <c r="AA71" s="404"/>
      <c r="AB71" s="404"/>
      <c r="AC71" s="404"/>
      <c r="AD71" s="404"/>
      <c r="AE71" s="405"/>
      <c r="AF71" s="151"/>
      <c r="AG71" s="151"/>
      <c r="AH71" s="148"/>
      <c r="AI71" s="148"/>
      <c r="AJ71" s="148"/>
      <c r="AK71" s="148"/>
      <c r="AL71" s="148"/>
      <c r="AM71" s="148"/>
      <c r="AQ71" s="126"/>
      <c r="AR71" s="126"/>
      <c r="AS71" s="126"/>
      <c r="AT71" s="126"/>
      <c r="BA71" s="113"/>
      <c r="BR71" s="5"/>
      <c r="BS71" s="5"/>
      <c r="BU71" s="4"/>
    </row>
    <row r="72" spans="2:73" ht="15.65">
      <c r="B72" s="153">
        <v>43636</v>
      </c>
      <c r="C72" s="403" t="s">
        <v>225</v>
      </c>
      <c r="D72" s="404"/>
      <c r="E72" s="404"/>
      <c r="F72" s="404"/>
      <c r="G72" s="404"/>
      <c r="H72" s="404"/>
      <c r="I72" s="404"/>
      <c r="J72" s="404"/>
      <c r="K72" s="404"/>
      <c r="L72" s="404"/>
      <c r="M72" s="404"/>
      <c r="N72" s="404"/>
      <c r="O72" s="404"/>
      <c r="P72" s="404"/>
      <c r="Q72" s="404"/>
      <c r="R72" s="404"/>
      <c r="S72" s="404"/>
      <c r="T72" s="404"/>
      <c r="U72" s="404"/>
      <c r="V72" s="404"/>
      <c r="W72" s="404"/>
      <c r="X72" s="404"/>
      <c r="Y72" s="404"/>
      <c r="Z72" s="404"/>
      <c r="AA72" s="404"/>
      <c r="AB72" s="404"/>
      <c r="AC72" s="404"/>
      <c r="AD72" s="404"/>
      <c r="AE72" s="405"/>
      <c r="AF72" s="151"/>
      <c r="AG72" s="151"/>
      <c r="AH72" s="148"/>
      <c r="AI72" s="148"/>
      <c r="AJ72" s="148"/>
      <c r="AK72" s="148"/>
      <c r="AL72" s="148"/>
      <c r="AM72" s="148"/>
      <c r="AQ72" s="126"/>
      <c r="AR72" s="126"/>
      <c r="AS72" s="126"/>
      <c r="AT72" s="126"/>
      <c r="BA72" s="113"/>
      <c r="BR72" s="5"/>
      <c r="BS72" s="5"/>
      <c r="BU72" s="4"/>
    </row>
    <row r="73" spans="2:73" ht="15.65">
      <c r="B73" s="153">
        <v>43637</v>
      </c>
      <c r="C73" s="403" t="s">
        <v>226</v>
      </c>
      <c r="D73" s="404"/>
      <c r="E73" s="404"/>
      <c r="F73" s="404"/>
      <c r="G73" s="404"/>
      <c r="H73" s="404"/>
      <c r="I73" s="404"/>
      <c r="J73" s="404"/>
      <c r="K73" s="404"/>
      <c r="L73" s="404"/>
      <c r="M73" s="404"/>
      <c r="N73" s="404"/>
      <c r="O73" s="404"/>
      <c r="P73" s="404"/>
      <c r="Q73" s="404"/>
      <c r="R73" s="404"/>
      <c r="S73" s="404"/>
      <c r="T73" s="404"/>
      <c r="U73" s="404"/>
      <c r="V73" s="404"/>
      <c r="W73" s="404"/>
      <c r="X73" s="404"/>
      <c r="Y73" s="404"/>
      <c r="Z73" s="404"/>
      <c r="AA73" s="404"/>
      <c r="AB73" s="404"/>
      <c r="AC73" s="404"/>
      <c r="AD73" s="404"/>
      <c r="AE73" s="405"/>
      <c r="AF73" s="151"/>
      <c r="AG73" s="151"/>
      <c r="AH73" s="148"/>
      <c r="AI73" s="148"/>
      <c r="AJ73" s="148"/>
      <c r="AK73" s="148"/>
      <c r="AL73" s="148"/>
      <c r="AM73" s="148"/>
      <c r="AQ73" s="126"/>
      <c r="AR73" s="126"/>
      <c r="AS73" s="126"/>
      <c r="AT73" s="126"/>
      <c r="BA73" s="113"/>
      <c r="BR73" s="5"/>
      <c r="BS73" s="5"/>
      <c r="BU73" s="4"/>
    </row>
    <row r="74" spans="2:73" ht="15.65">
      <c r="B74" s="153">
        <v>43638</v>
      </c>
      <c r="C74" s="403" t="s">
        <v>227</v>
      </c>
      <c r="D74" s="404"/>
      <c r="E74" s="404"/>
      <c r="F74" s="404"/>
      <c r="G74" s="404"/>
      <c r="H74" s="404"/>
      <c r="I74" s="404"/>
      <c r="J74" s="404"/>
      <c r="K74" s="404"/>
      <c r="L74" s="404"/>
      <c r="M74" s="404"/>
      <c r="N74" s="404"/>
      <c r="O74" s="404"/>
      <c r="P74" s="404"/>
      <c r="Q74" s="404"/>
      <c r="R74" s="404"/>
      <c r="S74" s="404"/>
      <c r="T74" s="404"/>
      <c r="U74" s="404"/>
      <c r="V74" s="404"/>
      <c r="W74" s="404"/>
      <c r="X74" s="404"/>
      <c r="Y74" s="404"/>
      <c r="Z74" s="404"/>
      <c r="AA74" s="404"/>
      <c r="AB74" s="404"/>
      <c r="AC74" s="404"/>
      <c r="AD74" s="404"/>
      <c r="AE74" s="405"/>
      <c r="AF74" s="151"/>
      <c r="AG74" s="151"/>
      <c r="AH74" s="148"/>
      <c r="AI74" s="148"/>
      <c r="AJ74" s="148"/>
      <c r="AK74" s="148"/>
      <c r="AL74" s="148"/>
      <c r="AM74" s="148"/>
      <c r="AQ74" s="126"/>
      <c r="AR74" s="126"/>
      <c r="AS74" s="126"/>
      <c r="AT74" s="126"/>
      <c r="BA74" s="113"/>
      <c r="BR74" s="5"/>
      <c r="BS74" s="5"/>
      <c r="BU74" s="4"/>
    </row>
    <row r="75" spans="2:73" ht="15.65">
      <c r="B75" s="153">
        <v>43639</v>
      </c>
      <c r="C75" s="403" t="s">
        <v>228</v>
      </c>
      <c r="D75" s="404"/>
      <c r="E75" s="404"/>
      <c r="F75" s="404"/>
      <c r="G75" s="404"/>
      <c r="H75" s="404"/>
      <c r="I75" s="404"/>
      <c r="J75" s="404"/>
      <c r="K75" s="404"/>
      <c r="L75" s="404"/>
      <c r="M75" s="404"/>
      <c r="N75" s="404"/>
      <c r="O75" s="404"/>
      <c r="P75" s="404"/>
      <c r="Q75" s="404"/>
      <c r="R75" s="404"/>
      <c r="S75" s="404"/>
      <c r="T75" s="404"/>
      <c r="U75" s="404"/>
      <c r="V75" s="404"/>
      <c r="W75" s="404"/>
      <c r="X75" s="404"/>
      <c r="Y75" s="404"/>
      <c r="Z75" s="404"/>
      <c r="AA75" s="404"/>
      <c r="AB75" s="404"/>
      <c r="AC75" s="404"/>
      <c r="AD75" s="404"/>
      <c r="AE75" s="405"/>
      <c r="AF75" s="151"/>
      <c r="AG75" s="151"/>
      <c r="AH75" s="148"/>
      <c r="AI75" s="148"/>
      <c r="AJ75" s="148"/>
      <c r="AK75" s="148"/>
      <c r="AL75" s="148"/>
      <c r="AM75" s="148"/>
      <c r="AQ75" s="126"/>
      <c r="AR75" s="126"/>
      <c r="AS75" s="126"/>
      <c r="AT75" s="126"/>
      <c r="BA75" s="113"/>
      <c r="BR75" s="5"/>
      <c r="BS75" s="5"/>
      <c r="BU75" s="4"/>
    </row>
    <row r="76" spans="2:73" ht="15.8" customHeight="1">
      <c r="B76" s="153">
        <v>43640</v>
      </c>
      <c r="C76" s="403" t="s">
        <v>229</v>
      </c>
      <c r="D76" s="404"/>
      <c r="E76" s="404"/>
      <c r="F76" s="404"/>
      <c r="G76" s="404"/>
      <c r="H76" s="404"/>
      <c r="I76" s="404"/>
      <c r="J76" s="404"/>
      <c r="K76" s="404"/>
      <c r="L76" s="404"/>
      <c r="M76" s="404"/>
      <c r="N76" s="404"/>
      <c r="O76" s="404"/>
      <c r="P76" s="404"/>
      <c r="Q76" s="404"/>
      <c r="R76" s="404"/>
      <c r="S76" s="404"/>
      <c r="T76" s="404"/>
      <c r="U76" s="404"/>
      <c r="V76" s="404"/>
      <c r="W76" s="404"/>
      <c r="X76" s="404"/>
      <c r="Y76" s="404"/>
      <c r="Z76" s="404"/>
      <c r="AA76" s="404"/>
      <c r="AB76" s="404"/>
      <c r="AC76" s="404"/>
      <c r="AD76" s="404"/>
      <c r="AE76" s="405"/>
      <c r="AF76" s="151"/>
      <c r="AG76" s="151"/>
      <c r="AH76" s="148"/>
      <c r="AI76" s="148"/>
      <c r="AJ76" s="148"/>
      <c r="AK76" s="148"/>
      <c r="AL76" s="148"/>
      <c r="AM76" s="148"/>
      <c r="AQ76" s="126"/>
      <c r="AR76" s="126"/>
      <c r="AS76" s="126"/>
      <c r="AT76" s="126"/>
      <c r="BA76" s="113"/>
      <c r="BR76" s="5"/>
      <c r="BS76" s="5"/>
      <c r="BU76" s="4"/>
    </row>
    <row r="77" spans="2:73" ht="15.8" customHeight="1">
      <c r="B77" s="153">
        <v>43641</v>
      </c>
      <c r="C77" s="403" t="s">
        <v>230</v>
      </c>
      <c r="D77" s="404"/>
      <c r="E77" s="404"/>
      <c r="F77" s="404"/>
      <c r="G77" s="404"/>
      <c r="H77" s="404"/>
      <c r="I77" s="404"/>
      <c r="J77" s="404"/>
      <c r="K77" s="404"/>
      <c r="L77" s="404"/>
      <c r="M77" s="404"/>
      <c r="N77" s="404"/>
      <c r="O77" s="404"/>
      <c r="P77" s="404"/>
      <c r="Q77" s="404"/>
      <c r="R77" s="404"/>
      <c r="S77" s="404"/>
      <c r="T77" s="404"/>
      <c r="U77" s="404"/>
      <c r="V77" s="404"/>
      <c r="W77" s="404"/>
      <c r="X77" s="404"/>
      <c r="Y77" s="404"/>
      <c r="Z77" s="404"/>
      <c r="AA77" s="404"/>
      <c r="AB77" s="404"/>
      <c r="AC77" s="404"/>
      <c r="AD77" s="404"/>
      <c r="AE77" s="405"/>
      <c r="AF77" s="151"/>
      <c r="AG77" s="151"/>
      <c r="AH77" s="148"/>
      <c r="AI77" s="148"/>
      <c r="AJ77" s="148"/>
      <c r="AK77" s="148"/>
      <c r="AL77" s="148"/>
      <c r="AM77" s="148"/>
      <c r="AQ77" s="126"/>
      <c r="AR77" s="126"/>
      <c r="AS77" s="126"/>
      <c r="AT77" s="126"/>
      <c r="BA77" s="113"/>
      <c r="BR77" s="5"/>
      <c r="BS77" s="5"/>
      <c r="BU77" s="4"/>
    </row>
    <row r="78" spans="2:73" ht="15.65">
      <c r="B78" s="153">
        <v>43642</v>
      </c>
      <c r="C78" s="403" t="s">
        <v>231</v>
      </c>
      <c r="D78" s="404"/>
      <c r="E78" s="404"/>
      <c r="F78" s="404"/>
      <c r="G78" s="404"/>
      <c r="H78" s="404"/>
      <c r="I78" s="404"/>
      <c r="J78" s="404"/>
      <c r="K78" s="404"/>
      <c r="L78" s="404"/>
      <c r="M78" s="404"/>
      <c r="N78" s="404"/>
      <c r="O78" s="404"/>
      <c r="P78" s="404"/>
      <c r="Q78" s="404"/>
      <c r="R78" s="404"/>
      <c r="S78" s="404"/>
      <c r="T78" s="404"/>
      <c r="U78" s="404"/>
      <c r="V78" s="404"/>
      <c r="W78" s="404"/>
      <c r="X78" s="404"/>
      <c r="Y78" s="404"/>
      <c r="Z78" s="404"/>
      <c r="AA78" s="404"/>
      <c r="AB78" s="404"/>
      <c r="AC78" s="404"/>
      <c r="AD78" s="404"/>
      <c r="AE78" s="405"/>
      <c r="AF78" s="151"/>
      <c r="AG78" s="151"/>
      <c r="AH78" s="148"/>
      <c r="AI78" s="148"/>
      <c r="AJ78" s="148"/>
      <c r="AK78" s="148"/>
      <c r="AL78" s="148"/>
      <c r="AM78" s="148"/>
      <c r="AQ78" s="126"/>
      <c r="AR78" s="126"/>
      <c r="AS78" s="126"/>
      <c r="AT78" s="126"/>
      <c r="BA78" s="113"/>
      <c r="BR78" s="5"/>
      <c r="BS78" s="5"/>
      <c r="BU78" s="4"/>
    </row>
    <row r="79" spans="2:73" ht="15.65">
      <c r="B79" s="153">
        <v>43643</v>
      </c>
      <c r="C79" s="403" t="s">
        <v>232</v>
      </c>
      <c r="D79" s="404"/>
      <c r="E79" s="404"/>
      <c r="F79" s="404"/>
      <c r="G79" s="404"/>
      <c r="H79" s="404"/>
      <c r="I79" s="404"/>
      <c r="J79" s="404"/>
      <c r="K79" s="404"/>
      <c r="L79" s="404"/>
      <c r="M79" s="404"/>
      <c r="N79" s="404"/>
      <c r="O79" s="404"/>
      <c r="P79" s="404"/>
      <c r="Q79" s="404"/>
      <c r="R79" s="404"/>
      <c r="S79" s="404"/>
      <c r="T79" s="404"/>
      <c r="U79" s="404"/>
      <c r="V79" s="404"/>
      <c r="W79" s="404"/>
      <c r="X79" s="404"/>
      <c r="Y79" s="404"/>
      <c r="Z79" s="404"/>
      <c r="AA79" s="404"/>
      <c r="AB79" s="404"/>
      <c r="AC79" s="404"/>
      <c r="AD79" s="404"/>
      <c r="AE79" s="405"/>
      <c r="AF79" s="151"/>
      <c r="AG79" s="151"/>
      <c r="AH79" s="148"/>
      <c r="AI79" s="148"/>
      <c r="AJ79" s="148"/>
      <c r="AK79" s="148"/>
      <c r="AL79" s="148"/>
      <c r="AM79" s="148"/>
      <c r="AQ79" s="126"/>
      <c r="AR79" s="126"/>
      <c r="AS79" s="126"/>
      <c r="AT79" s="126"/>
      <c r="BA79" s="113"/>
      <c r="BR79" s="5"/>
      <c r="BS79" s="5"/>
      <c r="BU79" s="4"/>
    </row>
    <row r="80" spans="2:73" ht="15.65">
      <c r="B80" s="153">
        <v>43644</v>
      </c>
      <c r="C80" s="403" t="s">
        <v>233</v>
      </c>
      <c r="D80" s="404"/>
      <c r="E80" s="404"/>
      <c r="F80" s="404"/>
      <c r="G80" s="404"/>
      <c r="H80" s="404"/>
      <c r="I80" s="404"/>
      <c r="J80" s="404"/>
      <c r="K80" s="404"/>
      <c r="L80" s="404"/>
      <c r="M80" s="404"/>
      <c r="N80" s="404"/>
      <c r="O80" s="404"/>
      <c r="P80" s="404"/>
      <c r="Q80" s="404"/>
      <c r="R80" s="404"/>
      <c r="S80" s="404"/>
      <c r="T80" s="404"/>
      <c r="U80" s="404"/>
      <c r="V80" s="404"/>
      <c r="W80" s="404"/>
      <c r="X80" s="404"/>
      <c r="Y80" s="404"/>
      <c r="Z80" s="404"/>
      <c r="AA80" s="404"/>
      <c r="AB80" s="404"/>
      <c r="AC80" s="404"/>
      <c r="AD80" s="404"/>
      <c r="AE80" s="405"/>
      <c r="AF80" s="151"/>
      <c r="AG80" s="151"/>
      <c r="AH80" s="148"/>
      <c r="AI80" s="148"/>
      <c r="AJ80" s="148"/>
      <c r="AK80" s="148"/>
      <c r="AL80" s="148"/>
      <c r="AM80" s="148"/>
      <c r="AQ80" s="126"/>
      <c r="AR80" s="126"/>
      <c r="AS80" s="126"/>
      <c r="AT80" s="126"/>
      <c r="BA80" s="113"/>
      <c r="BR80" s="5"/>
      <c r="BS80" s="5"/>
      <c r="BU80" s="4"/>
    </row>
    <row r="81" spans="2:73" ht="15.65">
      <c r="B81" s="153">
        <v>43645</v>
      </c>
      <c r="C81" s="403" t="s">
        <v>234</v>
      </c>
      <c r="D81" s="404"/>
      <c r="E81" s="404"/>
      <c r="F81" s="404"/>
      <c r="G81" s="404"/>
      <c r="H81" s="404"/>
      <c r="I81" s="404"/>
      <c r="J81" s="404"/>
      <c r="K81" s="404"/>
      <c r="L81" s="404"/>
      <c r="M81" s="404"/>
      <c r="N81" s="404"/>
      <c r="O81" s="404"/>
      <c r="P81" s="404"/>
      <c r="Q81" s="404"/>
      <c r="R81" s="404"/>
      <c r="S81" s="404"/>
      <c r="T81" s="404"/>
      <c r="U81" s="404"/>
      <c r="V81" s="404"/>
      <c r="W81" s="404"/>
      <c r="X81" s="404"/>
      <c r="Y81" s="404"/>
      <c r="Z81" s="404"/>
      <c r="AA81" s="404"/>
      <c r="AB81" s="404"/>
      <c r="AC81" s="404"/>
      <c r="AD81" s="404"/>
      <c r="AE81" s="405"/>
      <c r="AF81" s="151"/>
      <c r="AG81" s="151"/>
      <c r="AH81" s="148"/>
      <c r="AI81" s="148"/>
      <c r="AJ81" s="148"/>
      <c r="AK81" s="148"/>
      <c r="AL81" s="148"/>
      <c r="AM81" s="148"/>
      <c r="AQ81" s="126"/>
      <c r="AR81" s="126"/>
      <c r="AS81" s="126"/>
      <c r="AT81" s="126"/>
      <c r="BA81" s="113"/>
      <c r="BR81" s="5"/>
      <c r="BS81" s="5"/>
      <c r="BU81" s="4"/>
    </row>
    <row r="82" spans="2:73" ht="15.65">
      <c r="B82" s="153">
        <v>43646</v>
      </c>
      <c r="C82" s="403" t="s">
        <v>235</v>
      </c>
      <c r="D82" s="404"/>
      <c r="E82" s="404"/>
      <c r="F82" s="404"/>
      <c r="G82" s="404"/>
      <c r="H82" s="404"/>
      <c r="I82" s="404"/>
      <c r="J82" s="404"/>
      <c r="K82" s="404"/>
      <c r="L82" s="404"/>
      <c r="M82" s="404"/>
      <c r="N82" s="404"/>
      <c r="O82" s="404"/>
      <c r="P82" s="404"/>
      <c r="Q82" s="404"/>
      <c r="R82" s="404"/>
      <c r="S82" s="404"/>
      <c r="T82" s="404"/>
      <c r="U82" s="404"/>
      <c r="V82" s="404"/>
      <c r="W82" s="404"/>
      <c r="X82" s="404"/>
      <c r="Y82" s="404"/>
      <c r="Z82" s="404"/>
      <c r="AA82" s="404"/>
      <c r="AB82" s="404"/>
      <c r="AC82" s="404"/>
      <c r="AD82" s="404"/>
      <c r="AE82" s="405"/>
      <c r="AF82" s="151"/>
      <c r="AG82" s="151"/>
      <c r="AH82" s="148"/>
      <c r="AI82" s="148"/>
      <c r="AJ82" s="148"/>
      <c r="AK82" s="148"/>
      <c r="AL82" s="148"/>
      <c r="AM82" s="148"/>
      <c r="AQ82" s="126"/>
      <c r="AR82" s="126"/>
      <c r="AS82" s="126"/>
      <c r="AT82" s="126"/>
      <c r="BA82" s="113"/>
      <c r="BR82" s="5"/>
      <c r="BS82" s="5"/>
      <c r="BU82" s="4"/>
    </row>
    <row r="83" spans="2:73">
      <c r="AS83" s="4"/>
      <c r="BA83" s="4"/>
      <c r="BU83" s="4"/>
    </row>
    <row r="89" spans="2:73">
      <c r="Q89">
        <f>Q91*60</f>
        <v>186</v>
      </c>
    </row>
    <row r="91" spans="2:73">
      <c r="Q91" s="275">
        <f>3+(6/60)</f>
        <v>3.1</v>
      </c>
      <c r="R91" s="276">
        <f>24-Q91</f>
        <v>20.9</v>
      </c>
    </row>
    <row r="92" spans="2:73">
      <c r="R92" s="112">
        <f>R91-20</f>
        <v>0.89999999999999858</v>
      </c>
    </row>
    <row r="93" spans="2:73">
      <c r="M93">
        <f>44.3*2.12</f>
        <v>93.915999999999997</v>
      </c>
      <c r="R93">
        <f>R92*60</f>
        <v>53.999999999999915</v>
      </c>
    </row>
    <row r="94" spans="2:73">
      <c r="P94">
        <f>45.4*0.95</f>
        <v>43.129999999999995</v>
      </c>
    </row>
    <row r="96" spans="2:73">
      <c r="N96">
        <f>M93+P94</f>
        <v>137.04599999999999</v>
      </c>
    </row>
    <row r="98" spans="13:15">
      <c r="M98">
        <f>N96/O98</f>
        <v>44.640390879478822</v>
      </c>
      <c r="O98">
        <f>0.95+2.12</f>
        <v>3.0700000000000003</v>
      </c>
    </row>
    <row r="133" spans="1:1">
      <c r="A133" t="s">
        <v>340</v>
      </c>
    </row>
  </sheetData>
  <mergeCells count="110">
    <mergeCell ref="B1:Y1"/>
    <mergeCell ref="B2:AG2"/>
    <mergeCell ref="B3:B5"/>
    <mergeCell ref="C3:C5"/>
    <mergeCell ref="D3:D5"/>
    <mergeCell ref="E3:E5"/>
    <mergeCell ref="F3:G4"/>
    <mergeCell ref="H3:K3"/>
    <mergeCell ref="L3:O3"/>
    <mergeCell ref="P3:Q4"/>
    <mergeCell ref="AB3:AB5"/>
    <mergeCell ref="AC3:AC5"/>
    <mergeCell ref="R3:R5"/>
    <mergeCell ref="S3:S5"/>
    <mergeCell ref="T3:T5"/>
    <mergeCell ref="W3:W5"/>
    <mergeCell ref="X3:X5"/>
    <mergeCell ref="Y3:Y5"/>
    <mergeCell ref="Z3:Z5"/>
    <mergeCell ref="AA3:AA5"/>
    <mergeCell ref="U3:U5"/>
    <mergeCell ref="V3:V5"/>
    <mergeCell ref="BS3:BS5"/>
    <mergeCell ref="BT3:BT5"/>
    <mergeCell ref="H4:I4"/>
    <mergeCell ref="J4:K4"/>
    <mergeCell ref="L4:M4"/>
    <mergeCell ref="N4:O4"/>
    <mergeCell ref="BH4:BH5"/>
    <mergeCell ref="BD3:BD5"/>
    <mergeCell ref="BE3:BE5"/>
    <mergeCell ref="BF3:BF5"/>
    <mergeCell ref="BG3:BG5"/>
    <mergeCell ref="BK3:BL3"/>
    <mergeCell ref="BN3:BN5"/>
    <mergeCell ref="BI4:BI5"/>
    <mergeCell ref="BJ4:BJ5"/>
    <mergeCell ref="BK4:BK5"/>
    <mergeCell ref="BL4:BL5"/>
    <mergeCell ref="BR3:BR5"/>
    <mergeCell ref="AL3:AL5"/>
    <mergeCell ref="AM3:AM5"/>
    <mergeCell ref="AX3:AX5"/>
    <mergeCell ref="AY3:AY5"/>
    <mergeCell ref="AZ3:AZ5"/>
    <mergeCell ref="AG3:AG5"/>
    <mergeCell ref="BQ4:BQ5"/>
    <mergeCell ref="AH3:AH5"/>
    <mergeCell ref="AI3:AI5"/>
    <mergeCell ref="A6:A12"/>
    <mergeCell ref="AD3:AD5"/>
    <mergeCell ref="AE3:AE5"/>
    <mergeCell ref="BO3:BO5"/>
    <mergeCell ref="BP3:BP5"/>
    <mergeCell ref="AQ3:AQ5"/>
    <mergeCell ref="AR3:AR5"/>
    <mergeCell ref="AT3:AT5"/>
    <mergeCell ref="AU3:AU5"/>
    <mergeCell ref="AV3:AV5"/>
    <mergeCell ref="BM4:BM5"/>
    <mergeCell ref="AW3:AW5"/>
    <mergeCell ref="BB3:BB5"/>
    <mergeCell ref="BC3:BC5"/>
    <mergeCell ref="AP3:AP5"/>
    <mergeCell ref="AJ3:AJ5"/>
    <mergeCell ref="AK3:AK5"/>
    <mergeCell ref="AN3:AN5"/>
    <mergeCell ref="AO3:AO5"/>
    <mergeCell ref="AF3:AF5"/>
    <mergeCell ref="A13:A19"/>
    <mergeCell ref="A20:A26"/>
    <mergeCell ref="A27:A33"/>
    <mergeCell ref="C56:AE56"/>
    <mergeCell ref="C57:AE57"/>
    <mergeCell ref="F44:G44"/>
    <mergeCell ref="H44:I44"/>
    <mergeCell ref="J44:K44"/>
    <mergeCell ref="L44:M44"/>
    <mergeCell ref="N44:O44"/>
    <mergeCell ref="P44:Q44"/>
    <mergeCell ref="C52:AE52"/>
    <mergeCell ref="C53:AE53"/>
    <mergeCell ref="C54:AE54"/>
    <mergeCell ref="C55:AE55"/>
    <mergeCell ref="A34:A40"/>
    <mergeCell ref="C68:AE68"/>
    <mergeCell ref="C69:AE69"/>
    <mergeCell ref="C58:AE58"/>
    <mergeCell ref="C59:AE59"/>
    <mergeCell ref="C60:AE60"/>
    <mergeCell ref="C61:AE61"/>
    <mergeCell ref="C62:AE62"/>
    <mergeCell ref="C63:AE63"/>
    <mergeCell ref="C64:AE64"/>
    <mergeCell ref="C65:AE65"/>
    <mergeCell ref="C66:AE66"/>
    <mergeCell ref="C67:AE67"/>
    <mergeCell ref="C70:AE70"/>
    <mergeCell ref="C71:AE71"/>
    <mergeCell ref="C72:AE72"/>
    <mergeCell ref="C73:AE73"/>
    <mergeCell ref="C82:AE82"/>
    <mergeCell ref="C76:AE76"/>
    <mergeCell ref="C77:AE77"/>
    <mergeCell ref="C78:AE78"/>
    <mergeCell ref="C79:AE79"/>
    <mergeCell ref="C80:AE80"/>
    <mergeCell ref="C81:AE81"/>
    <mergeCell ref="C74:AE74"/>
    <mergeCell ref="C75:AE75"/>
  </mergeCells>
  <phoneticPr fontId="0" type="noConversion"/>
  <conditionalFormatting sqref="R13:T15">
    <cfRule type="cellIs" dxfId="6" priority="1" stopIfTrue="1" operator="greaterThan">
      <formula>3768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BT108"/>
  <sheetViews>
    <sheetView topLeftCell="A3" zoomScaleNormal="100" workbookViewId="0">
      <pane xSplit="2" ySplit="3" topLeftCell="C6" activePane="bottomRight" state="frozen"/>
      <selection activeCell="A3" sqref="A3"/>
      <selection pane="topRight" activeCell="C3" sqref="C3"/>
      <selection pane="bottomLeft" activeCell="A6" sqref="A6"/>
      <selection pane="bottomRight" activeCell="B36" sqref="A36:XFD36"/>
    </sheetView>
  </sheetViews>
  <sheetFormatPr defaultRowHeight="14.3"/>
  <cols>
    <col min="2" max="2" width="10.875" customWidth="1"/>
    <col min="39" max="39" width="9.625" bestFit="1" customWidth="1"/>
    <col min="42" max="42" width="9.25" bestFit="1" customWidth="1"/>
    <col min="70" max="70" width="9.625" bestFit="1" customWidth="1"/>
    <col min="72" max="72" width="10" customWidth="1"/>
  </cols>
  <sheetData>
    <row r="1" spans="1:72" ht="18.350000000000001">
      <c r="B1" s="479" t="s">
        <v>0</v>
      </c>
      <c r="C1" s="479"/>
      <c r="D1" s="479"/>
      <c r="E1" s="479"/>
      <c r="F1" s="479"/>
      <c r="G1" s="479"/>
      <c r="H1" s="479"/>
      <c r="I1" s="479"/>
      <c r="J1" s="479"/>
      <c r="K1" s="479"/>
      <c r="L1" s="479"/>
      <c r="M1" s="479"/>
      <c r="N1" s="479"/>
      <c r="O1" s="479"/>
      <c r="P1" s="479"/>
      <c r="Q1" s="479"/>
      <c r="R1" s="479"/>
      <c r="S1" s="479"/>
      <c r="T1" s="479"/>
      <c r="U1" s="479"/>
      <c r="V1" s="479"/>
      <c r="W1" s="479"/>
      <c r="X1" s="479"/>
      <c r="Y1" s="479"/>
      <c r="Z1" s="1"/>
      <c r="AA1" s="2"/>
      <c r="AB1" s="2"/>
      <c r="AC1" s="2"/>
      <c r="AD1" s="2"/>
      <c r="AE1" s="3"/>
      <c r="AF1" s="3"/>
      <c r="AG1" s="3"/>
      <c r="AH1" s="3"/>
      <c r="AI1" s="3"/>
      <c r="AJ1" s="3"/>
      <c r="AK1" s="3"/>
      <c r="AL1" s="3"/>
      <c r="AM1" s="3"/>
      <c r="AS1" s="4"/>
      <c r="BA1" s="4"/>
      <c r="BR1" s="5"/>
      <c r="BS1" s="5"/>
    </row>
    <row r="2" spans="1:72" ht="19.05" thickBot="1">
      <c r="B2" s="480">
        <v>43647</v>
      </c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480"/>
      <c r="R2" s="480"/>
      <c r="S2" s="480"/>
      <c r="T2" s="480"/>
      <c r="U2" s="480"/>
      <c r="V2" s="480"/>
      <c r="W2" s="480"/>
      <c r="X2" s="480"/>
      <c r="Y2" s="480"/>
      <c r="Z2" s="480"/>
      <c r="AA2" s="480"/>
      <c r="AB2" s="480"/>
      <c r="AC2" s="480"/>
      <c r="AD2" s="480"/>
      <c r="AE2" s="480"/>
      <c r="AF2" s="480"/>
      <c r="AG2" s="480"/>
      <c r="AH2" s="7"/>
      <c r="AI2" s="7"/>
      <c r="AJ2" s="7"/>
      <c r="AK2" s="8"/>
      <c r="AL2" s="8"/>
      <c r="AM2" s="8"/>
      <c r="AN2" s="8"/>
      <c r="AO2" s="8"/>
      <c r="AP2" s="8"/>
      <c r="AQ2" s="8"/>
      <c r="AR2" s="8"/>
      <c r="AS2" s="9"/>
      <c r="AT2" s="10"/>
      <c r="AU2" s="10"/>
      <c r="AV2" s="10"/>
      <c r="AW2" s="10"/>
      <c r="AX2" s="10"/>
      <c r="AY2" s="11"/>
      <c r="AZ2" s="11"/>
      <c r="BA2" s="4"/>
      <c r="BR2" s="5"/>
      <c r="BS2" s="5"/>
    </row>
    <row r="3" spans="1:72" ht="29.25" thickBot="1">
      <c r="A3" s="12"/>
      <c r="B3" s="481" t="s">
        <v>1</v>
      </c>
      <c r="C3" s="415" t="s">
        <v>2</v>
      </c>
      <c r="D3" s="484" t="s">
        <v>3</v>
      </c>
      <c r="E3" s="415" t="s">
        <v>129</v>
      </c>
      <c r="F3" s="487" t="s">
        <v>4</v>
      </c>
      <c r="G3" s="488"/>
      <c r="H3" s="491" t="s">
        <v>5</v>
      </c>
      <c r="I3" s="492"/>
      <c r="J3" s="492"/>
      <c r="K3" s="493"/>
      <c r="L3" s="491" t="s">
        <v>6</v>
      </c>
      <c r="M3" s="492"/>
      <c r="N3" s="492"/>
      <c r="O3" s="493"/>
      <c r="P3" s="435" t="s">
        <v>7</v>
      </c>
      <c r="Q3" s="436"/>
      <c r="R3" s="494" t="s">
        <v>8</v>
      </c>
      <c r="S3" s="439" t="s">
        <v>9</v>
      </c>
      <c r="T3" s="442" t="s">
        <v>10</v>
      </c>
      <c r="U3" s="406" t="s">
        <v>11</v>
      </c>
      <c r="V3" s="409" t="s">
        <v>12</v>
      </c>
      <c r="W3" s="412" t="s">
        <v>13</v>
      </c>
      <c r="X3" s="412" t="s">
        <v>14</v>
      </c>
      <c r="Y3" s="412" t="s">
        <v>15</v>
      </c>
      <c r="Z3" s="412" t="s">
        <v>16</v>
      </c>
      <c r="AA3" s="412" t="s">
        <v>17</v>
      </c>
      <c r="AB3" s="412" t="s">
        <v>18</v>
      </c>
      <c r="AC3" s="503" t="s">
        <v>19</v>
      </c>
      <c r="AD3" s="500" t="s">
        <v>20</v>
      </c>
      <c r="AE3" s="497" t="s">
        <v>21</v>
      </c>
      <c r="AF3" s="500" t="s">
        <v>22</v>
      </c>
      <c r="AG3" s="453" t="s">
        <v>23</v>
      </c>
      <c r="AH3" s="453" t="s">
        <v>24</v>
      </c>
      <c r="AI3" s="453" t="s">
        <v>25</v>
      </c>
      <c r="AJ3" s="432" t="s">
        <v>26</v>
      </c>
      <c r="AK3" s="456" t="s">
        <v>27</v>
      </c>
      <c r="AL3" s="429" t="s">
        <v>28</v>
      </c>
      <c r="AM3" s="432" t="s">
        <v>29</v>
      </c>
      <c r="AN3" s="429" t="s">
        <v>30</v>
      </c>
      <c r="AO3" s="429" t="s">
        <v>31</v>
      </c>
      <c r="AP3" s="432" t="s">
        <v>32</v>
      </c>
      <c r="AQ3" s="459" t="s">
        <v>33</v>
      </c>
      <c r="AR3" s="445" t="s">
        <v>34</v>
      </c>
      <c r="AS3" s="13"/>
      <c r="AT3" s="448" t="s">
        <v>35</v>
      </c>
      <c r="AU3" s="451" t="s">
        <v>36</v>
      </c>
      <c r="AV3" s="451" t="s">
        <v>37</v>
      </c>
      <c r="AW3" s="451" t="s">
        <v>38</v>
      </c>
      <c r="AX3" s="451" t="s">
        <v>39</v>
      </c>
      <c r="AY3" s="451" t="s">
        <v>40</v>
      </c>
      <c r="AZ3" s="451" t="s">
        <v>41</v>
      </c>
      <c r="BA3" s="4"/>
      <c r="BB3" s="451" t="s">
        <v>42</v>
      </c>
      <c r="BC3" s="451" t="s">
        <v>43</v>
      </c>
      <c r="BD3" s="451" t="s">
        <v>44</v>
      </c>
      <c r="BE3" s="451" t="s">
        <v>45</v>
      </c>
      <c r="BF3" s="451" t="s">
        <v>46</v>
      </c>
      <c r="BG3" s="451" t="s">
        <v>47</v>
      </c>
      <c r="BH3" s="14" t="s">
        <v>48</v>
      </c>
      <c r="BI3" s="14" t="s">
        <v>49</v>
      </c>
      <c r="BJ3" s="14" t="s">
        <v>51</v>
      </c>
      <c r="BK3" s="462" t="s">
        <v>52</v>
      </c>
      <c r="BL3" s="463"/>
      <c r="BM3" s="14" t="s">
        <v>54</v>
      </c>
      <c r="BN3" s="451" t="s">
        <v>55</v>
      </c>
      <c r="BO3" s="474" t="s">
        <v>56</v>
      </c>
      <c r="BP3" s="474" t="s">
        <v>57</v>
      </c>
      <c r="BQ3" s="14" t="s">
        <v>60</v>
      </c>
      <c r="BR3" s="471" t="s">
        <v>58</v>
      </c>
      <c r="BS3" s="471" t="s">
        <v>59</v>
      </c>
      <c r="BT3" s="468" t="s">
        <v>64</v>
      </c>
    </row>
    <row r="4" spans="1:72" ht="14.95" thickBot="1">
      <c r="A4" s="16"/>
      <c r="B4" s="482"/>
      <c r="C4" s="416"/>
      <c r="D4" s="485"/>
      <c r="E4" s="416"/>
      <c r="F4" s="489"/>
      <c r="G4" s="490"/>
      <c r="H4" s="491" t="s">
        <v>65</v>
      </c>
      <c r="I4" s="506"/>
      <c r="J4" s="507" t="s">
        <v>66</v>
      </c>
      <c r="K4" s="493"/>
      <c r="L4" s="491" t="s">
        <v>65</v>
      </c>
      <c r="M4" s="506"/>
      <c r="N4" s="507" t="s">
        <v>66</v>
      </c>
      <c r="O4" s="493"/>
      <c r="P4" s="437"/>
      <c r="Q4" s="438"/>
      <c r="R4" s="495"/>
      <c r="S4" s="440"/>
      <c r="T4" s="443"/>
      <c r="U4" s="407"/>
      <c r="V4" s="410"/>
      <c r="W4" s="413"/>
      <c r="X4" s="413"/>
      <c r="Y4" s="413"/>
      <c r="Z4" s="413"/>
      <c r="AA4" s="413"/>
      <c r="AB4" s="413"/>
      <c r="AC4" s="504"/>
      <c r="AD4" s="501"/>
      <c r="AE4" s="498"/>
      <c r="AF4" s="501"/>
      <c r="AG4" s="454"/>
      <c r="AH4" s="454"/>
      <c r="AI4" s="454"/>
      <c r="AJ4" s="433"/>
      <c r="AK4" s="457"/>
      <c r="AL4" s="430"/>
      <c r="AM4" s="433"/>
      <c r="AN4" s="430"/>
      <c r="AO4" s="430"/>
      <c r="AP4" s="433"/>
      <c r="AQ4" s="460"/>
      <c r="AR4" s="446"/>
      <c r="AS4" s="13"/>
      <c r="AT4" s="449"/>
      <c r="AU4" s="413"/>
      <c r="AV4" s="413"/>
      <c r="AW4" s="413"/>
      <c r="AX4" s="413"/>
      <c r="AY4" s="413"/>
      <c r="AZ4" s="413"/>
      <c r="BA4" s="4"/>
      <c r="BB4" s="413"/>
      <c r="BC4" s="413"/>
      <c r="BD4" s="413"/>
      <c r="BE4" s="413"/>
      <c r="BF4" s="413"/>
      <c r="BG4" s="413"/>
      <c r="BH4" s="466" t="s">
        <v>67</v>
      </c>
      <c r="BI4" s="466" t="s">
        <v>67</v>
      </c>
      <c r="BJ4" s="464" t="s">
        <v>69</v>
      </c>
      <c r="BK4" s="464" t="s">
        <v>69</v>
      </c>
      <c r="BL4" s="464" t="s">
        <v>70</v>
      </c>
      <c r="BM4" s="466" t="s">
        <v>72</v>
      </c>
      <c r="BN4" s="413"/>
      <c r="BO4" s="475"/>
      <c r="BP4" s="475"/>
      <c r="BQ4" s="466" t="s">
        <v>67</v>
      </c>
      <c r="BR4" s="472"/>
      <c r="BS4" s="472"/>
      <c r="BT4" s="469"/>
    </row>
    <row r="5" spans="1:72" ht="14.95" thickBot="1">
      <c r="A5" s="16"/>
      <c r="B5" s="483"/>
      <c r="C5" s="417"/>
      <c r="D5" s="486"/>
      <c r="E5" s="417"/>
      <c r="F5" s="18" t="s">
        <v>73</v>
      </c>
      <c r="G5" s="19" t="s">
        <v>74</v>
      </c>
      <c r="H5" s="20" t="s">
        <v>75</v>
      </c>
      <c r="I5" s="21" t="s">
        <v>76</v>
      </c>
      <c r="J5" s="21" t="s">
        <v>75</v>
      </c>
      <c r="K5" s="22" t="s">
        <v>76</v>
      </c>
      <c r="L5" s="23" t="s">
        <v>75</v>
      </c>
      <c r="M5" s="21" t="s">
        <v>76</v>
      </c>
      <c r="N5" s="21" t="s">
        <v>75</v>
      </c>
      <c r="O5" s="19" t="s">
        <v>76</v>
      </c>
      <c r="P5" s="21" t="s">
        <v>75</v>
      </c>
      <c r="Q5" s="19" t="s">
        <v>76</v>
      </c>
      <c r="R5" s="496"/>
      <c r="S5" s="441"/>
      <c r="T5" s="444"/>
      <c r="U5" s="408"/>
      <c r="V5" s="411"/>
      <c r="W5" s="414"/>
      <c r="X5" s="414"/>
      <c r="Y5" s="414"/>
      <c r="Z5" s="414"/>
      <c r="AA5" s="414"/>
      <c r="AB5" s="414"/>
      <c r="AC5" s="505"/>
      <c r="AD5" s="502"/>
      <c r="AE5" s="499"/>
      <c r="AF5" s="502"/>
      <c r="AG5" s="455"/>
      <c r="AH5" s="455"/>
      <c r="AI5" s="455"/>
      <c r="AJ5" s="434"/>
      <c r="AK5" s="458"/>
      <c r="AL5" s="431"/>
      <c r="AM5" s="434"/>
      <c r="AN5" s="431"/>
      <c r="AO5" s="431"/>
      <c r="AP5" s="434"/>
      <c r="AQ5" s="461"/>
      <c r="AR5" s="447"/>
      <c r="AS5" s="13"/>
      <c r="AT5" s="450"/>
      <c r="AU5" s="452"/>
      <c r="AV5" s="452"/>
      <c r="AW5" s="452"/>
      <c r="AX5" s="452"/>
      <c r="AY5" s="452"/>
      <c r="AZ5" s="452"/>
      <c r="BA5" s="4"/>
      <c r="BB5" s="452"/>
      <c r="BC5" s="452"/>
      <c r="BD5" s="452"/>
      <c r="BE5" s="452"/>
      <c r="BF5" s="452"/>
      <c r="BG5" s="452"/>
      <c r="BH5" s="467"/>
      <c r="BI5" s="467"/>
      <c r="BJ5" s="465"/>
      <c r="BK5" s="465"/>
      <c r="BL5" s="465"/>
      <c r="BM5" s="467"/>
      <c r="BN5" s="452"/>
      <c r="BO5" s="476"/>
      <c r="BP5" s="476"/>
      <c r="BQ5" s="467"/>
      <c r="BR5" s="473"/>
      <c r="BS5" s="473"/>
      <c r="BT5" s="470"/>
    </row>
    <row r="6" spans="1:72" ht="14.95" customHeight="1">
      <c r="A6" s="423" t="s">
        <v>208</v>
      </c>
      <c r="B6" s="245">
        <v>43641</v>
      </c>
      <c r="C6" s="226">
        <v>92.2</v>
      </c>
      <c r="D6" s="227">
        <v>0.61799999999999999</v>
      </c>
      <c r="E6" s="228">
        <v>82.6</v>
      </c>
      <c r="F6" s="229">
        <v>102</v>
      </c>
      <c r="G6" s="229">
        <v>83</v>
      </c>
      <c r="H6" s="246">
        <v>24</v>
      </c>
      <c r="I6" s="246">
        <v>0</v>
      </c>
      <c r="J6" s="246">
        <v>24</v>
      </c>
      <c r="K6" s="246">
        <v>0</v>
      </c>
      <c r="L6" s="247">
        <v>0</v>
      </c>
      <c r="M6" s="247">
        <v>0</v>
      </c>
      <c r="N6" s="247">
        <v>0</v>
      </c>
      <c r="O6" s="247">
        <v>0</v>
      </c>
      <c r="P6" s="247">
        <v>0</v>
      </c>
      <c r="Q6" s="247">
        <v>0</v>
      </c>
      <c r="R6" s="247">
        <v>3474</v>
      </c>
      <c r="S6" s="232">
        <v>2916</v>
      </c>
      <c r="T6" s="232">
        <v>2916</v>
      </c>
      <c r="U6" s="233">
        <v>2855</v>
      </c>
      <c r="V6" s="233">
        <v>2939</v>
      </c>
      <c r="W6" s="246">
        <v>40</v>
      </c>
      <c r="X6" s="246">
        <v>0</v>
      </c>
      <c r="Y6" s="246">
        <v>41</v>
      </c>
      <c r="Z6" s="246">
        <v>0</v>
      </c>
      <c r="AA6" s="246">
        <v>60</v>
      </c>
      <c r="AB6" s="229">
        <v>0</v>
      </c>
      <c r="AC6" s="229">
        <f t="shared" ref="AC6:AC40" si="0">(V6-U6)+AZ6</f>
        <v>84</v>
      </c>
      <c r="AD6" s="235">
        <f t="shared" ref="AD6:AD12" si="1">U6-T6</f>
        <v>-61</v>
      </c>
      <c r="AE6" s="229">
        <v>126</v>
      </c>
      <c r="AF6" s="236">
        <f t="shared" ref="AF6:AF12" si="2">IF(AE6&gt;0, V6/(AE6*24),"no data")</f>
        <v>0.97189153439153442</v>
      </c>
      <c r="AG6" s="237">
        <f t="shared" ref="AG6:AG12" si="3">IF(R6&gt;0,R6/24,"no data")</f>
        <v>144.75</v>
      </c>
      <c r="AH6" s="236">
        <f t="shared" ref="AH6:AH12" si="4">IF(U6&gt;0,(U6/R6),"no data")</f>
        <v>0.8218192285549798</v>
      </c>
      <c r="AI6" s="238">
        <f t="shared" ref="AI6:AI12" si="5">(1440-((W6*X6)+(Y6*Z6)+(AA6*AB6))/(W6+Y6+AA6))/1440</f>
        <v>1</v>
      </c>
      <c r="AJ6" s="239">
        <f t="shared" ref="AJ6:AJ12" si="6">IF(U6&gt;0,(1440-((X6*W6+AT6*AU6)+(Z6*Y6+AV6*AW6)+(AA6*AB6+AX6*AY6))/(W6+Y6+AA6))/1440,"no data")</f>
        <v>0.87234042553191482</v>
      </c>
      <c r="AK6" s="215">
        <v>7.2549999999999999</v>
      </c>
      <c r="AL6" s="219">
        <v>136</v>
      </c>
      <c r="AM6" s="251">
        <f t="shared" ref="AM6:AM12" si="7">AK6*AL6</f>
        <v>986.68</v>
      </c>
      <c r="AN6" s="215">
        <v>23.904</v>
      </c>
      <c r="AO6" s="267">
        <v>994.72889999999995</v>
      </c>
      <c r="AP6" s="228">
        <f t="shared" ref="AP6:AP12" si="8">AN6*AO6</f>
        <v>23777.999625599998</v>
      </c>
      <c r="AQ6" s="269">
        <f t="shared" ref="AQ6:AQ12" si="9">IF(U6&gt;0,((((AK6*AL6)+(AN6*AO6))/(U6*1000))*1000000),"no data")</f>
        <v>8674.1434765674258</v>
      </c>
      <c r="AR6" s="270">
        <f t="shared" ref="AR6:AR12" si="10">S6/24</f>
        <v>121.5</v>
      </c>
      <c r="AS6" s="13"/>
      <c r="AT6" s="229">
        <v>0</v>
      </c>
      <c r="AU6" s="248">
        <v>0</v>
      </c>
      <c r="AV6" s="248">
        <v>0</v>
      </c>
      <c r="AW6" s="229">
        <v>0</v>
      </c>
      <c r="AX6" s="248">
        <v>18</v>
      </c>
      <c r="AY6" s="229">
        <v>1440</v>
      </c>
      <c r="AZ6" s="229">
        <v>0</v>
      </c>
      <c r="BA6" s="4"/>
      <c r="BB6" s="41">
        <v>965</v>
      </c>
      <c r="BC6" s="41">
        <v>964</v>
      </c>
      <c r="BD6" s="41">
        <v>1010</v>
      </c>
      <c r="BE6" s="41">
        <f t="shared" ref="BE6:BE12" si="11">BC6-BB6</f>
        <v>-1</v>
      </c>
      <c r="BF6" s="41">
        <f t="shared" ref="BF6:BF12" si="12">AQ6</f>
        <v>8674.1434765674258</v>
      </c>
      <c r="BG6" s="60">
        <f t="shared" ref="BG6:BG12" si="13">BD6/24</f>
        <v>42.083333333333336</v>
      </c>
      <c r="BH6" s="249">
        <v>0.13100000000000001</v>
      </c>
      <c r="BI6" s="250">
        <v>9.9000000000000005E-2</v>
      </c>
      <c r="BJ6" s="252">
        <v>23.61</v>
      </c>
      <c r="BK6" s="252">
        <v>20.89</v>
      </c>
      <c r="BL6" s="252">
        <v>17.600000000000001</v>
      </c>
      <c r="BM6" s="252">
        <v>50.15</v>
      </c>
      <c r="BN6" s="192">
        <v>0.93659999999999999</v>
      </c>
      <c r="BO6" s="252">
        <v>88.14</v>
      </c>
      <c r="BP6" s="251">
        <v>87.32</v>
      </c>
      <c r="BQ6" s="54">
        <f t="shared" ref="BQ6:BQ22" si="14">BH6+BI6</f>
        <v>0.23</v>
      </c>
      <c r="BR6" s="41">
        <v>11495</v>
      </c>
      <c r="BS6" s="41">
        <v>11708</v>
      </c>
      <c r="BT6" s="42">
        <v>5.35</v>
      </c>
    </row>
    <row r="7" spans="1:72">
      <c r="A7" s="424"/>
      <c r="B7" s="245">
        <v>43642</v>
      </c>
      <c r="C7" s="226">
        <v>93.7</v>
      </c>
      <c r="D7" s="227">
        <v>0.57499999999999996</v>
      </c>
      <c r="E7" s="228">
        <v>81</v>
      </c>
      <c r="F7" s="229">
        <v>106</v>
      </c>
      <c r="G7" s="229">
        <v>82</v>
      </c>
      <c r="H7" s="246">
        <v>14</v>
      </c>
      <c r="I7" s="246">
        <v>2</v>
      </c>
      <c r="J7" s="246">
        <v>24</v>
      </c>
      <c r="K7" s="246">
        <v>0</v>
      </c>
      <c r="L7" s="247">
        <v>9</v>
      </c>
      <c r="M7" s="247">
        <v>8</v>
      </c>
      <c r="N7" s="247">
        <v>0</v>
      </c>
      <c r="O7" s="247">
        <v>0</v>
      </c>
      <c r="P7" s="247">
        <v>0</v>
      </c>
      <c r="Q7" s="247">
        <v>0</v>
      </c>
      <c r="R7" s="247">
        <v>3358</v>
      </c>
      <c r="S7" s="232">
        <v>3106</v>
      </c>
      <c r="T7" s="232">
        <v>2277</v>
      </c>
      <c r="U7" s="233">
        <v>2231</v>
      </c>
      <c r="V7" s="233">
        <v>2308</v>
      </c>
      <c r="W7" s="246">
        <v>40</v>
      </c>
      <c r="X7" s="246">
        <v>0</v>
      </c>
      <c r="Y7" s="246">
        <v>41</v>
      </c>
      <c r="Z7" s="246">
        <v>0</v>
      </c>
      <c r="AA7" s="246">
        <v>60</v>
      </c>
      <c r="AB7" s="229">
        <v>0</v>
      </c>
      <c r="AC7" s="229">
        <f t="shared" si="0"/>
        <v>77</v>
      </c>
      <c r="AD7" s="235">
        <f t="shared" si="1"/>
        <v>-46</v>
      </c>
      <c r="AE7" s="229">
        <v>123</v>
      </c>
      <c r="AF7" s="236">
        <f t="shared" si="2"/>
        <v>0.78184281842818426</v>
      </c>
      <c r="AG7" s="237">
        <f t="shared" si="3"/>
        <v>139.91666666666666</v>
      </c>
      <c r="AH7" s="236">
        <f t="shared" si="4"/>
        <v>0.66438356164383561</v>
      </c>
      <c r="AI7" s="238">
        <f t="shared" si="5"/>
        <v>1</v>
      </c>
      <c r="AJ7" s="239">
        <f t="shared" si="6"/>
        <v>0.79698581560283688</v>
      </c>
      <c r="AK7" s="216">
        <v>7.0709999999999997</v>
      </c>
      <c r="AL7" s="220">
        <v>135.4</v>
      </c>
      <c r="AM7" s="251">
        <f t="shared" si="7"/>
        <v>957.41340000000002</v>
      </c>
      <c r="AN7" s="216">
        <v>18.863</v>
      </c>
      <c r="AO7" s="269">
        <v>1001.0069999999999</v>
      </c>
      <c r="AP7" s="228">
        <f t="shared" si="8"/>
        <v>18881.995040999998</v>
      </c>
      <c r="AQ7" s="269">
        <f t="shared" si="9"/>
        <v>8892.6079968623926</v>
      </c>
      <c r="AR7" s="270">
        <f t="shared" si="10"/>
        <v>129.41666666666666</v>
      </c>
      <c r="AS7" s="13"/>
      <c r="AT7" s="229">
        <v>18</v>
      </c>
      <c r="AU7" s="248">
        <v>50</v>
      </c>
      <c r="AV7" s="248">
        <v>0</v>
      </c>
      <c r="AW7" s="229">
        <v>0</v>
      </c>
      <c r="AX7" s="248">
        <v>28</v>
      </c>
      <c r="AY7" s="229">
        <v>1440</v>
      </c>
      <c r="AZ7" s="229">
        <v>0</v>
      </c>
      <c r="BA7" s="4"/>
      <c r="BB7" s="41">
        <v>576</v>
      </c>
      <c r="BC7" s="41">
        <v>963</v>
      </c>
      <c r="BD7" s="41">
        <v>769</v>
      </c>
      <c r="BE7" s="41">
        <f t="shared" si="11"/>
        <v>387</v>
      </c>
      <c r="BF7" s="41">
        <f t="shared" si="12"/>
        <v>8892.6079968623926</v>
      </c>
      <c r="BG7" s="60">
        <f t="shared" si="13"/>
        <v>32.041666666666664</v>
      </c>
      <c r="BH7" s="249">
        <v>0</v>
      </c>
      <c r="BI7" s="250">
        <v>0</v>
      </c>
      <c r="BJ7" s="252">
        <v>14.23</v>
      </c>
      <c r="BK7" s="252">
        <v>20.76</v>
      </c>
      <c r="BL7" s="252">
        <v>17.38</v>
      </c>
      <c r="BM7" s="252">
        <v>50.14</v>
      </c>
      <c r="BN7" s="253">
        <v>0.93659999999999999</v>
      </c>
      <c r="BO7" s="252">
        <v>87.99</v>
      </c>
      <c r="BP7" s="251">
        <v>87.25</v>
      </c>
      <c r="BQ7" s="54">
        <f t="shared" si="14"/>
        <v>0</v>
      </c>
      <c r="BR7" s="41">
        <v>11455</v>
      </c>
      <c r="BS7" s="41">
        <v>11617</v>
      </c>
      <c r="BT7" s="42">
        <v>0</v>
      </c>
    </row>
    <row r="8" spans="1:72">
      <c r="A8" s="424"/>
      <c r="B8" s="245">
        <v>43643</v>
      </c>
      <c r="C8" s="226">
        <v>91</v>
      </c>
      <c r="D8" s="227">
        <v>0.60099999999999998</v>
      </c>
      <c r="E8" s="228">
        <v>80</v>
      </c>
      <c r="F8" s="229">
        <v>100</v>
      </c>
      <c r="G8" s="229">
        <v>80</v>
      </c>
      <c r="H8" s="246">
        <v>15</v>
      </c>
      <c r="I8" s="246">
        <v>0</v>
      </c>
      <c r="J8" s="246">
        <v>24</v>
      </c>
      <c r="K8" s="246">
        <v>0</v>
      </c>
      <c r="L8" s="247">
        <v>8</v>
      </c>
      <c r="M8" s="247">
        <v>23</v>
      </c>
      <c r="N8" s="247">
        <v>0</v>
      </c>
      <c r="O8" s="247">
        <v>0</v>
      </c>
      <c r="P8" s="247">
        <v>0</v>
      </c>
      <c r="Q8" s="247">
        <v>0</v>
      </c>
      <c r="R8" s="247">
        <v>3485</v>
      </c>
      <c r="S8" s="232">
        <v>3182</v>
      </c>
      <c r="T8" s="232">
        <v>2313</v>
      </c>
      <c r="U8" s="233">
        <v>2281</v>
      </c>
      <c r="V8" s="233">
        <v>2360</v>
      </c>
      <c r="W8" s="246">
        <v>40</v>
      </c>
      <c r="X8" s="246">
        <v>0</v>
      </c>
      <c r="Y8" s="246">
        <v>40</v>
      </c>
      <c r="Z8" s="246">
        <v>0</v>
      </c>
      <c r="AA8" s="246">
        <v>60</v>
      </c>
      <c r="AB8" s="229">
        <v>0</v>
      </c>
      <c r="AC8" s="229">
        <f t="shared" si="0"/>
        <v>79</v>
      </c>
      <c r="AD8" s="235">
        <f t="shared" si="1"/>
        <v>-32</v>
      </c>
      <c r="AE8" s="229">
        <v>122</v>
      </c>
      <c r="AF8" s="236">
        <f t="shared" si="2"/>
        <v>0.80601092896174864</v>
      </c>
      <c r="AG8" s="237">
        <f t="shared" si="3"/>
        <v>145.20833333333334</v>
      </c>
      <c r="AH8" s="236">
        <f t="shared" si="4"/>
        <v>0.65451936872309902</v>
      </c>
      <c r="AI8" s="238">
        <f t="shared" si="5"/>
        <v>1</v>
      </c>
      <c r="AJ8" s="239">
        <f t="shared" si="6"/>
        <v>0.80292162698412695</v>
      </c>
      <c r="AK8" s="215">
        <v>7.34</v>
      </c>
      <c r="AL8" s="219">
        <v>139.55000000000001</v>
      </c>
      <c r="AM8" s="251">
        <f t="shared" si="7"/>
        <v>1024.297</v>
      </c>
      <c r="AN8" s="215">
        <v>19.305</v>
      </c>
      <c r="AO8" s="267">
        <v>999.27</v>
      </c>
      <c r="AP8" s="228">
        <f t="shared" si="8"/>
        <v>19290.907349999998</v>
      </c>
      <c r="AQ8" s="269">
        <f t="shared" si="9"/>
        <v>8906.2710872424359</v>
      </c>
      <c r="AR8" s="270">
        <f t="shared" si="10"/>
        <v>132.58333333333334</v>
      </c>
      <c r="AS8" s="13"/>
      <c r="AT8" s="229">
        <v>23</v>
      </c>
      <c r="AU8" s="248">
        <v>37</v>
      </c>
      <c r="AV8" s="248">
        <v>0</v>
      </c>
      <c r="AW8" s="229">
        <v>0</v>
      </c>
      <c r="AX8" s="248">
        <v>27</v>
      </c>
      <c r="AY8" s="229">
        <v>1440</v>
      </c>
      <c r="AZ8" s="229">
        <v>0</v>
      </c>
      <c r="BA8" s="4"/>
      <c r="BB8" s="41">
        <v>609</v>
      </c>
      <c r="BC8" s="41">
        <v>961</v>
      </c>
      <c r="BD8" s="41">
        <v>790</v>
      </c>
      <c r="BE8" s="41">
        <f t="shared" si="11"/>
        <v>352</v>
      </c>
      <c r="BF8" s="41">
        <f t="shared" si="12"/>
        <v>8906.2710872424359</v>
      </c>
      <c r="BG8" s="60">
        <f t="shared" si="13"/>
        <v>32.916666666666664</v>
      </c>
      <c r="BH8" s="249">
        <v>0</v>
      </c>
      <c r="BI8" s="250">
        <v>0</v>
      </c>
      <c r="BJ8" s="252">
        <v>15.08</v>
      </c>
      <c r="BK8" s="252">
        <v>20.8</v>
      </c>
      <c r="BL8" s="252">
        <v>17.510000000000002</v>
      </c>
      <c r="BM8" s="252">
        <v>50.09</v>
      </c>
      <c r="BN8" s="253">
        <v>0.93459999999999999</v>
      </c>
      <c r="BO8" s="252">
        <v>88.27</v>
      </c>
      <c r="BP8" s="251">
        <v>87.12</v>
      </c>
      <c r="BQ8" s="54">
        <f t="shared" si="14"/>
        <v>0</v>
      </c>
      <c r="BR8" s="41">
        <v>11513</v>
      </c>
      <c r="BS8" s="41">
        <v>11674</v>
      </c>
      <c r="BT8" s="42">
        <v>6.57</v>
      </c>
    </row>
    <row r="9" spans="1:72">
      <c r="A9" s="424"/>
      <c r="B9" s="245">
        <v>43644</v>
      </c>
      <c r="C9" s="226">
        <v>96.47</v>
      </c>
      <c r="D9" s="227">
        <v>0.59489999999999998</v>
      </c>
      <c r="E9" s="228">
        <v>84.66</v>
      </c>
      <c r="F9" s="229">
        <v>107</v>
      </c>
      <c r="G9" s="229">
        <v>87</v>
      </c>
      <c r="H9" s="246">
        <v>24</v>
      </c>
      <c r="I9" s="246">
        <v>0</v>
      </c>
      <c r="J9" s="246">
        <v>24</v>
      </c>
      <c r="K9" s="246">
        <v>0</v>
      </c>
      <c r="L9" s="247">
        <v>0</v>
      </c>
      <c r="M9" s="247">
        <v>0</v>
      </c>
      <c r="N9" s="247">
        <v>0</v>
      </c>
      <c r="O9" s="247">
        <v>0</v>
      </c>
      <c r="P9" s="247">
        <v>0</v>
      </c>
      <c r="Q9" s="247">
        <v>0</v>
      </c>
      <c r="R9" s="247">
        <v>3432</v>
      </c>
      <c r="S9" s="232">
        <v>2863</v>
      </c>
      <c r="T9" s="232">
        <v>2863</v>
      </c>
      <c r="U9" s="233">
        <v>2794</v>
      </c>
      <c r="V9" s="233">
        <v>2880</v>
      </c>
      <c r="W9" s="246">
        <v>40</v>
      </c>
      <c r="X9" s="246">
        <v>0</v>
      </c>
      <c r="Y9" s="246">
        <v>39</v>
      </c>
      <c r="Z9" s="246">
        <v>0</v>
      </c>
      <c r="AA9" s="246">
        <v>60</v>
      </c>
      <c r="AB9" s="229">
        <v>0</v>
      </c>
      <c r="AC9" s="229">
        <f t="shared" si="0"/>
        <v>86</v>
      </c>
      <c r="AD9" s="235">
        <f t="shared" si="1"/>
        <v>-69</v>
      </c>
      <c r="AE9" s="229">
        <v>124</v>
      </c>
      <c r="AF9" s="236">
        <f t="shared" si="2"/>
        <v>0.967741935483871</v>
      </c>
      <c r="AG9" s="237">
        <f t="shared" si="3"/>
        <v>143</v>
      </c>
      <c r="AH9" s="236">
        <f t="shared" si="4"/>
        <v>0.8141025641025641</v>
      </c>
      <c r="AI9" s="238">
        <f t="shared" si="5"/>
        <v>1</v>
      </c>
      <c r="AJ9" s="239">
        <f t="shared" si="6"/>
        <v>0.86330935251798557</v>
      </c>
      <c r="AK9" s="215">
        <v>7.3369999999999997</v>
      </c>
      <c r="AL9" s="219">
        <v>134.18</v>
      </c>
      <c r="AM9" s="251">
        <f t="shared" si="7"/>
        <v>984.47865999999999</v>
      </c>
      <c r="AN9" s="215">
        <v>23.383346400000001</v>
      </c>
      <c r="AO9" s="267">
        <v>992.36059300733814</v>
      </c>
      <c r="AP9" s="228">
        <f t="shared" si="8"/>
        <v>23204.711500000005</v>
      </c>
      <c r="AQ9" s="269">
        <f t="shared" si="9"/>
        <v>8657.54837508948</v>
      </c>
      <c r="AR9" s="270">
        <f t="shared" si="10"/>
        <v>119.29166666666667</v>
      </c>
      <c r="AS9" s="13"/>
      <c r="AT9" s="229">
        <v>0</v>
      </c>
      <c r="AU9" s="248">
        <v>0</v>
      </c>
      <c r="AV9" s="248">
        <v>0</v>
      </c>
      <c r="AW9" s="229">
        <v>0</v>
      </c>
      <c r="AX9" s="248">
        <v>19</v>
      </c>
      <c r="AY9" s="229">
        <v>1440</v>
      </c>
      <c r="AZ9" s="229">
        <v>0</v>
      </c>
      <c r="BA9" s="4"/>
      <c r="BB9" s="41">
        <v>953</v>
      </c>
      <c r="BC9" s="41">
        <v>946</v>
      </c>
      <c r="BD9" s="41">
        <v>981</v>
      </c>
      <c r="BE9" s="41">
        <f t="shared" si="11"/>
        <v>-7</v>
      </c>
      <c r="BF9" s="41">
        <f t="shared" si="12"/>
        <v>8657.54837508948</v>
      </c>
      <c r="BG9" s="60">
        <f t="shared" si="13"/>
        <v>40.875</v>
      </c>
      <c r="BH9" s="249">
        <v>0</v>
      </c>
      <c r="BI9" s="250">
        <v>0</v>
      </c>
      <c r="BJ9" s="252">
        <v>23.43</v>
      </c>
      <c r="BK9" s="252">
        <v>20.66</v>
      </c>
      <c r="BL9" s="252">
        <v>17.64</v>
      </c>
      <c r="BM9" s="252">
        <v>50.1</v>
      </c>
      <c r="BN9" s="253">
        <v>0.93659999999999999</v>
      </c>
      <c r="BO9" s="252">
        <v>88.35</v>
      </c>
      <c r="BP9" s="251">
        <v>87.19</v>
      </c>
      <c r="BQ9" s="54">
        <f t="shared" si="14"/>
        <v>0</v>
      </c>
      <c r="BR9" s="41">
        <v>11548</v>
      </c>
      <c r="BS9" s="41">
        <v>11820</v>
      </c>
      <c r="BT9" s="42">
        <v>3.42</v>
      </c>
    </row>
    <row r="10" spans="1:72">
      <c r="A10" s="424"/>
      <c r="B10" s="245">
        <v>43645</v>
      </c>
      <c r="C10" s="226">
        <v>96.86</v>
      </c>
      <c r="D10" s="227">
        <v>0.56799999999999995</v>
      </c>
      <c r="E10" s="228">
        <v>82</v>
      </c>
      <c r="F10" s="229">
        <v>106.5</v>
      </c>
      <c r="G10" s="229">
        <v>84.7</v>
      </c>
      <c r="H10" s="246">
        <v>24</v>
      </c>
      <c r="I10" s="246">
        <v>0</v>
      </c>
      <c r="J10" s="246">
        <v>24</v>
      </c>
      <c r="K10" s="246">
        <v>0</v>
      </c>
      <c r="L10" s="247">
        <v>0</v>
      </c>
      <c r="M10" s="247">
        <v>0</v>
      </c>
      <c r="N10" s="247">
        <v>0</v>
      </c>
      <c r="O10" s="247">
        <v>0</v>
      </c>
      <c r="P10" s="247">
        <v>0</v>
      </c>
      <c r="Q10" s="247">
        <v>0</v>
      </c>
      <c r="R10" s="247">
        <v>3428</v>
      </c>
      <c r="S10" s="232">
        <v>2880</v>
      </c>
      <c r="T10" s="232">
        <v>2880</v>
      </c>
      <c r="U10" s="233">
        <v>2810</v>
      </c>
      <c r="V10" s="233">
        <v>2891</v>
      </c>
      <c r="W10" s="246">
        <v>40</v>
      </c>
      <c r="X10" s="246">
        <v>0</v>
      </c>
      <c r="Y10" s="246">
        <v>40</v>
      </c>
      <c r="Z10" s="246">
        <v>0</v>
      </c>
      <c r="AA10" s="246">
        <v>60</v>
      </c>
      <c r="AB10" s="229">
        <v>0</v>
      </c>
      <c r="AC10" s="229">
        <f t="shared" si="0"/>
        <v>81</v>
      </c>
      <c r="AD10" s="235">
        <f t="shared" si="1"/>
        <v>-70</v>
      </c>
      <c r="AE10" s="229">
        <v>124</v>
      </c>
      <c r="AF10" s="236">
        <f t="shared" si="2"/>
        <v>0.97143817204301075</v>
      </c>
      <c r="AG10" s="237">
        <f t="shared" si="3"/>
        <v>142.83333333333334</v>
      </c>
      <c r="AH10" s="236">
        <f t="shared" si="4"/>
        <v>0.81971995332555425</v>
      </c>
      <c r="AI10" s="238">
        <f t="shared" si="5"/>
        <v>1</v>
      </c>
      <c r="AJ10" s="239">
        <f t="shared" si="6"/>
        <v>0.86428571428571432</v>
      </c>
      <c r="AK10" s="215">
        <v>7.3419999999999996</v>
      </c>
      <c r="AL10" s="219">
        <v>133.63999999999999</v>
      </c>
      <c r="AM10" s="251">
        <f t="shared" si="7"/>
        <v>981.18487999999991</v>
      </c>
      <c r="AN10" s="215">
        <v>23.373444200000002</v>
      </c>
      <c r="AO10" s="267">
        <v>995.52037350147975</v>
      </c>
      <c r="AP10" s="228">
        <f t="shared" si="8"/>
        <v>23268.739899999997</v>
      </c>
      <c r="AQ10" s="269">
        <f t="shared" si="9"/>
        <v>8629.8664697508884</v>
      </c>
      <c r="AR10" s="270">
        <f t="shared" si="10"/>
        <v>120</v>
      </c>
      <c r="AS10" s="13"/>
      <c r="AT10" s="229">
        <v>0</v>
      </c>
      <c r="AU10" s="248">
        <v>0</v>
      </c>
      <c r="AV10" s="248">
        <v>0</v>
      </c>
      <c r="AW10" s="229">
        <v>0</v>
      </c>
      <c r="AX10" s="248">
        <v>19</v>
      </c>
      <c r="AY10" s="229">
        <v>1440</v>
      </c>
      <c r="AZ10" s="229">
        <v>0</v>
      </c>
      <c r="BA10" s="4"/>
      <c r="BB10" s="41">
        <v>957</v>
      </c>
      <c r="BC10" s="41">
        <v>949</v>
      </c>
      <c r="BD10" s="41">
        <v>985</v>
      </c>
      <c r="BE10" s="41">
        <f t="shared" si="11"/>
        <v>-8</v>
      </c>
      <c r="BF10" s="41">
        <f t="shared" si="12"/>
        <v>8629.8664697508884</v>
      </c>
      <c r="BG10" s="60">
        <f t="shared" si="13"/>
        <v>41.041666666666664</v>
      </c>
      <c r="BH10" s="249">
        <v>0</v>
      </c>
      <c r="BI10" s="250">
        <v>0</v>
      </c>
      <c r="BJ10" s="252">
        <v>23.36</v>
      </c>
      <c r="BK10" s="252">
        <v>20.6</v>
      </c>
      <c r="BL10" s="252">
        <v>17.52</v>
      </c>
      <c r="BM10" s="252">
        <v>50.13</v>
      </c>
      <c r="BN10" s="253">
        <v>0.93679999999999997</v>
      </c>
      <c r="BO10" s="252">
        <v>88.18</v>
      </c>
      <c r="BP10" s="251">
        <v>87.15</v>
      </c>
      <c r="BQ10" s="54">
        <f t="shared" si="14"/>
        <v>0</v>
      </c>
      <c r="BR10" s="41">
        <v>11463</v>
      </c>
      <c r="BS10" s="41">
        <v>11729</v>
      </c>
      <c r="BT10" s="42">
        <v>0</v>
      </c>
    </row>
    <row r="11" spans="1:72">
      <c r="A11" s="424"/>
      <c r="B11" s="245">
        <v>43646</v>
      </c>
      <c r="C11" s="226">
        <v>95.5</v>
      </c>
      <c r="D11" s="227">
        <v>0.53100000000000003</v>
      </c>
      <c r="E11" s="228">
        <v>80.5</v>
      </c>
      <c r="F11" s="229">
        <v>104</v>
      </c>
      <c r="G11" s="229">
        <v>85</v>
      </c>
      <c r="H11" s="246">
        <v>24</v>
      </c>
      <c r="I11" s="246">
        <v>0</v>
      </c>
      <c r="J11" s="246">
        <v>24</v>
      </c>
      <c r="K11" s="246">
        <v>0</v>
      </c>
      <c r="L11" s="247">
        <v>0</v>
      </c>
      <c r="M11" s="247">
        <v>0</v>
      </c>
      <c r="N11" s="247">
        <v>0</v>
      </c>
      <c r="O11" s="247">
        <v>0</v>
      </c>
      <c r="P11" s="247">
        <v>0</v>
      </c>
      <c r="Q11" s="247">
        <v>0</v>
      </c>
      <c r="R11" s="247">
        <v>3443</v>
      </c>
      <c r="S11" s="232">
        <v>2895</v>
      </c>
      <c r="T11" s="232">
        <v>2895</v>
      </c>
      <c r="U11" s="233">
        <v>2833</v>
      </c>
      <c r="V11" s="233">
        <v>2919</v>
      </c>
      <c r="W11" s="246">
        <v>40</v>
      </c>
      <c r="X11" s="246">
        <v>0</v>
      </c>
      <c r="Y11" s="246">
        <v>40</v>
      </c>
      <c r="Z11" s="246">
        <v>0</v>
      </c>
      <c r="AA11" s="246">
        <v>60</v>
      </c>
      <c r="AB11" s="229">
        <v>0</v>
      </c>
      <c r="AC11" s="229">
        <f t="shared" si="0"/>
        <v>86</v>
      </c>
      <c r="AD11" s="235">
        <f t="shared" si="1"/>
        <v>-62</v>
      </c>
      <c r="AE11" s="229">
        <v>124</v>
      </c>
      <c r="AF11" s="236">
        <f t="shared" si="2"/>
        <v>0.98084677419354838</v>
      </c>
      <c r="AG11" s="237">
        <f t="shared" si="3"/>
        <v>143.45833333333334</v>
      </c>
      <c r="AH11" s="236">
        <f t="shared" si="4"/>
        <v>0.82282892826023812</v>
      </c>
      <c r="AI11" s="238">
        <f t="shared" si="5"/>
        <v>1</v>
      </c>
      <c r="AJ11" s="239">
        <f t="shared" si="6"/>
        <v>0.86428571428571432</v>
      </c>
      <c r="AK11" s="215">
        <v>7.4409999999999998</v>
      </c>
      <c r="AL11" s="219">
        <v>132.86000000000001</v>
      </c>
      <c r="AM11" s="251">
        <f t="shared" si="7"/>
        <v>988.61126000000013</v>
      </c>
      <c r="AN11" s="215">
        <v>23.520116999999999</v>
      </c>
      <c r="AO11" s="267">
        <v>997.46101603151021</v>
      </c>
      <c r="AP11" s="228">
        <f t="shared" si="8"/>
        <v>23460.399799999996</v>
      </c>
      <c r="AQ11" s="269">
        <f t="shared" si="9"/>
        <v>8630.0780303565116</v>
      </c>
      <c r="AR11" s="270">
        <f t="shared" si="10"/>
        <v>120.625</v>
      </c>
      <c r="AS11" s="13"/>
      <c r="AT11" s="229">
        <v>0</v>
      </c>
      <c r="AU11" s="248">
        <v>0</v>
      </c>
      <c r="AV11" s="248">
        <v>0</v>
      </c>
      <c r="AW11" s="229">
        <v>0</v>
      </c>
      <c r="AX11" s="248">
        <v>19</v>
      </c>
      <c r="AY11" s="229">
        <v>1440</v>
      </c>
      <c r="AZ11" s="229">
        <v>0</v>
      </c>
      <c r="BA11" s="4"/>
      <c r="BB11" s="41">
        <v>968</v>
      </c>
      <c r="BC11" s="41">
        <v>959</v>
      </c>
      <c r="BD11" s="41">
        <v>992</v>
      </c>
      <c r="BE11" s="41">
        <f t="shared" si="11"/>
        <v>-9</v>
      </c>
      <c r="BF11" s="41">
        <f t="shared" si="12"/>
        <v>8630.0780303565116</v>
      </c>
      <c r="BG11" s="60">
        <f t="shared" si="13"/>
        <v>41.333333333333336</v>
      </c>
      <c r="BH11" s="249">
        <v>0</v>
      </c>
      <c r="BI11" s="250">
        <v>0</v>
      </c>
      <c r="BJ11" s="252">
        <v>23.47</v>
      </c>
      <c r="BK11" s="252">
        <v>20.68</v>
      </c>
      <c r="BL11" s="252">
        <v>17.63</v>
      </c>
      <c r="BM11" s="252">
        <v>50.12</v>
      </c>
      <c r="BN11" s="253">
        <v>0.93710000000000004</v>
      </c>
      <c r="BO11" s="252">
        <v>88.1</v>
      </c>
      <c r="BP11" s="251">
        <v>87.1</v>
      </c>
      <c r="BQ11" s="54">
        <f t="shared" si="14"/>
        <v>0</v>
      </c>
      <c r="BR11" s="41">
        <v>11415</v>
      </c>
      <c r="BS11" s="41">
        <v>11681</v>
      </c>
      <c r="BT11" s="42">
        <v>4.3</v>
      </c>
    </row>
    <row r="12" spans="1:72">
      <c r="A12" s="425"/>
      <c r="B12" s="245">
        <v>43647</v>
      </c>
      <c r="C12" s="226">
        <v>99</v>
      </c>
      <c r="D12" s="227">
        <v>0.54100000000000004</v>
      </c>
      <c r="E12" s="228">
        <v>83</v>
      </c>
      <c r="F12" s="229">
        <v>108</v>
      </c>
      <c r="G12" s="229">
        <v>90</v>
      </c>
      <c r="H12" s="246">
        <v>24</v>
      </c>
      <c r="I12" s="246">
        <v>0</v>
      </c>
      <c r="J12" s="246">
        <v>24</v>
      </c>
      <c r="K12" s="246">
        <v>0</v>
      </c>
      <c r="L12" s="247">
        <v>0</v>
      </c>
      <c r="M12" s="247">
        <v>0</v>
      </c>
      <c r="N12" s="247">
        <v>0</v>
      </c>
      <c r="O12" s="247">
        <v>0</v>
      </c>
      <c r="P12" s="247">
        <v>0</v>
      </c>
      <c r="Q12" s="247">
        <v>0</v>
      </c>
      <c r="R12" s="247">
        <v>3401</v>
      </c>
      <c r="S12" s="232">
        <v>2867</v>
      </c>
      <c r="T12" s="232">
        <v>2867</v>
      </c>
      <c r="U12" s="233">
        <v>2795</v>
      </c>
      <c r="V12" s="233">
        <v>2880</v>
      </c>
      <c r="W12" s="246">
        <v>40</v>
      </c>
      <c r="X12" s="246">
        <v>0</v>
      </c>
      <c r="Y12" s="246">
        <v>39</v>
      </c>
      <c r="Z12" s="246">
        <v>0</v>
      </c>
      <c r="AA12" s="246">
        <v>60</v>
      </c>
      <c r="AB12" s="229">
        <v>0</v>
      </c>
      <c r="AC12" s="229">
        <f t="shared" si="0"/>
        <v>85</v>
      </c>
      <c r="AD12" s="235">
        <f t="shared" si="1"/>
        <v>-72</v>
      </c>
      <c r="AE12" s="229">
        <v>121</v>
      </c>
      <c r="AF12" s="236">
        <f t="shared" si="2"/>
        <v>0.99173553719008267</v>
      </c>
      <c r="AG12" s="237">
        <f t="shared" si="3"/>
        <v>141.70833333333334</v>
      </c>
      <c r="AH12" s="236">
        <f t="shared" si="4"/>
        <v>0.82181711261393708</v>
      </c>
      <c r="AI12" s="238">
        <f t="shared" si="5"/>
        <v>1</v>
      </c>
      <c r="AJ12" s="239">
        <f t="shared" si="6"/>
        <v>0.86330935251798557</v>
      </c>
      <c r="AK12" s="214">
        <v>7.28</v>
      </c>
      <c r="AL12" s="269">
        <v>134.88</v>
      </c>
      <c r="AM12" s="251">
        <f t="shared" si="7"/>
        <v>981.92639999999994</v>
      </c>
      <c r="AN12" s="214">
        <v>23.3108</v>
      </c>
      <c r="AO12" s="295">
        <v>997.305111793675</v>
      </c>
      <c r="AP12" s="228">
        <f t="shared" si="8"/>
        <v>23247.98</v>
      </c>
      <c r="AQ12" s="269">
        <f t="shared" si="9"/>
        <v>8669.0183899821113</v>
      </c>
      <c r="AR12" s="270">
        <f t="shared" si="10"/>
        <v>119.45833333333333</v>
      </c>
      <c r="AS12" s="13"/>
      <c r="AT12" s="229">
        <v>0</v>
      </c>
      <c r="AU12" s="248">
        <v>0</v>
      </c>
      <c r="AV12" s="248">
        <v>0</v>
      </c>
      <c r="AW12" s="229">
        <v>0</v>
      </c>
      <c r="AX12" s="248">
        <v>19</v>
      </c>
      <c r="AY12" s="229">
        <v>1440</v>
      </c>
      <c r="AZ12" s="229">
        <v>0</v>
      </c>
      <c r="BA12" s="4"/>
      <c r="BB12" s="41">
        <v>951</v>
      </c>
      <c r="BC12" s="41">
        <v>946</v>
      </c>
      <c r="BD12" s="41">
        <v>983</v>
      </c>
      <c r="BE12" s="41">
        <f t="shared" si="11"/>
        <v>-5</v>
      </c>
      <c r="BF12" s="41">
        <f t="shared" si="12"/>
        <v>8669.0183899821113</v>
      </c>
      <c r="BG12" s="60">
        <f t="shared" si="13"/>
        <v>40.958333333333336</v>
      </c>
      <c r="BH12" s="249">
        <v>0</v>
      </c>
      <c r="BI12" s="250">
        <v>0</v>
      </c>
      <c r="BJ12" s="252">
        <v>23.27</v>
      </c>
      <c r="BK12" s="252">
        <v>20.52</v>
      </c>
      <c r="BL12" s="252">
        <v>17.489999999999998</v>
      </c>
      <c r="BM12" s="252">
        <v>50.1</v>
      </c>
      <c r="BN12" s="253">
        <v>0.9365</v>
      </c>
      <c r="BO12" s="252">
        <v>88.19</v>
      </c>
      <c r="BP12" s="251">
        <v>87.15</v>
      </c>
      <c r="BQ12" s="54">
        <f t="shared" si="14"/>
        <v>0</v>
      </c>
      <c r="BR12" s="41">
        <v>11477</v>
      </c>
      <c r="BS12" s="41">
        <v>11729</v>
      </c>
      <c r="BT12" s="42">
        <v>0.8</v>
      </c>
    </row>
    <row r="13" spans="1:72">
      <c r="A13" s="423" t="s">
        <v>236</v>
      </c>
      <c r="B13" s="245">
        <v>43648</v>
      </c>
      <c r="C13" s="156">
        <v>98</v>
      </c>
      <c r="D13" s="157">
        <v>0.55000000000000004</v>
      </c>
      <c r="E13" s="170">
        <v>82</v>
      </c>
      <c r="F13" s="158">
        <v>108</v>
      </c>
      <c r="G13" s="158">
        <v>86</v>
      </c>
      <c r="H13" s="159">
        <v>24</v>
      </c>
      <c r="I13" s="159">
        <v>0</v>
      </c>
      <c r="J13" s="159">
        <v>24</v>
      </c>
      <c r="K13" s="159">
        <v>0</v>
      </c>
      <c r="L13" s="160">
        <v>0</v>
      </c>
      <c r="M13" s="160">
        <v>0</v>
      </c>
      <c r="N13" s="160">
        <v>0</v>
      </c>
      <c r="O13" s="160">
        <v>0</v>
      </c>
      <c r="P13" s="160">
        <v>0</v>
      </c>
      <c r="Q13" s="160">
        <v>0</v>
      </c>
      <c r="R13" s="161">
        <v>3418</v>
      </c>
      <c r="S13" s="162">
        <v>2874</v>
      </c>
      <c r="T13" s="162">
        <v>2874</v>
      </c>
      <c r="U13" s="163">
        <v>2813</v>
      </c>
      <c r="V13" s="163">
        <v>2900</v>
      </c>
      <c r="W13" s="158">
        <v>40</v>
      </c>
      <c r="X13" s="158">
        <v>0</v>
      </c>
      <c r="Y13" s="158">
        <v>40</v>
      </c>
      <c r="Z13" s="158">
        <v>0</v>
      </c>
      <c r="AA13" s="158">
        <v>60</v>
      </c>
      <c r="AB13" s="158">
        <v>0</v>
      </c>
      <c r="AC13" s="158">
        <f t="shared" si="0"/>
        <v>87</v>
      </c>
      <c r="AD13" s="165">
        <f t="shared" ref="AD13:AD42" si="15">U13-T13</f>
        <v>-61</v>
      </c>
      <c r="AE13" s="158">
        <v>123</v>
      </c>
      <c r="AF13" s="166">
        <f t="shared" ref="AF13:AF42" si="16">IF(AE13&gt;0, V13/(AE13*24),"no data")</f>
        <v>0.98238482384823844</v>
      </c>
      <c r="AG13" s="167">
        <f t="shared" ref="AG13:AG42" si="17">IF(R13&gt;0,R13/24,"no data")</f>
        <v>142.41666666666666</v>
      </c>
      <c r="AH13" s="166">
        <f t="shared" ref="AH13:AH42" si="18">IF(U13&gt;0,(U13/R13),"no data")</f>
        <v>0.82299590403744882</v>
      </c>
      <c r="AI13" s="168">
        <f t="shared" ref="AI13:AI42" si="19">(1440-((W13*X13)+(Y13*Z13)+(AA13*AB13))/(W13+Y13+AA13))/1440</f>
        <v>1</v>
      </c>
      <c r="AJ13" s="169">
        <f t="shared" ref="AJ13:AJ42" si="20">IF(U13&gt;0,(1440-((X13*W13+AT13*AU13)+(Z13*Y13+AV13*AW13)+(AA13*AB13+AX13*AY13))/(W13+Y13+AA13))/1440,"no data")</f>
        <v>0.86428571428571432</v>
      </c>
      <c r="AK13" s="216">
        <v>7.29</v>
      </c>
      <c r="AL13" s="269">
        <v>136.1</v>
      </c>
      <c r="AM13" s="170">
        <f t="shared" ref="AM13:AM42" si="21">AK13*AL13</f>
        <v>992.16899999999998</v>
      </c>
      <c r="AN13" s="223">
        <v>23.382540000000002</v>
      </c>
      <c r="AO13" s="223">
        <v>998.92441112043423</v>
      </c>
      <c r="AP13" s="171">
        <f t="shared" ref="AP13:AP47" si="22">AN13*AO13</f>
        <v>23357.39</v>
      </c>
      <c r="AQ13" s="200">
        <f t="shared" ref="AQ13:AQ47" si="23">IF(U13&gt;0,((((AK13*AL13)+(AN13*AO13))/(U13*1000))*1000000),"no data")</f>
        <v>8656.0821187344482</v>
      </c>
      <c r="AR13" s="197">
        <f t="shared" ref="AR13:AR47" si="24">S13/24</f>
        <v>119.75</v>
      </c>
      <c r="AS13" s="13"/>
      <c r="AT13" s="172">
        <v>0</v>
      </c>
      <c r="AU13" s="158">
        <v>0</v>
      </c>
      <c r="AV13" s="173">
        <v>0</v>
      </c>
      <c r="AW13" s="173">
        <v>0</v>
      </c>
      <c r="AX13" s="158">
        <v>19</v>
      </c>
      <c r="AY13" s="173">
        <v>1440</v>
      </c>
      <c r="AZ13" s="158">
        <v>0</v>
      </c>
      <c r="BA13" s="4"/>
      <c r="BB13" s="158">
        <v>959</v>
      </c>
      <c r="BC13" s="158">
        <v>954</v>
      </c>
      <c r="BD13" s="158">
        <v>987</v>
      </c>
      <c r="BE13" s="174">
        <f>BC13-BB13</f>
        <v>-5</v>
      </c>
      <c r="BF13" s="175">
        <f t="shared" ref="BF13:BF49" si="25">AQ13</f>
        <v>8656.0821187344482</v>
      </c>
      <c r="BG13" s="176">
        <f t="shared" ref="BG13:BG47" si="26">BD13/24</f>
        <v>41.125</v>
      </c>
      <c r="BH13" s="177">
        <v>0</v>
      </c>
      <c r="BI13" s="155">
        <v>0</v>
      </c>
      <c r="BJ13" s="174">
        <v>23.3</v>
      </c>
      <c r="BK13" s="174">
        <v>20.62</v>
      </c>
      <c r="BL13" s="174">
        <v>17.440000000000001</v>
      </c>
      <c r="BM13" s="176">
        <v>50.13</v>
      </c>
      <c r="BN13" s="179">
        <v>0.93589999999999995</v>
      </c>
      <c r="BO13" s="185">
        <v>88.06</v>
      </c>
      <c r="BP13" s="185">
        <v>87.18</v>
      </c>
      <c r="BQ13" s="176">
        <f t="shared" si="14"/>
        <v>0</v>
      </c>
      <c r="BR13" s="178">
        <v>11426</v>
      </c>
      <c r="BS13" s="178">
        <v>11682</v>
      </c>
      <c r="BT13" s="176">
        <v>0.5</v>
      </c>
    </row>
    <row r="14" spans="1:72">
      <c r="A14" s="424"/>
      <c r="B14" s="245">
        <v>43649</v>
      </c>
      <c r="C14" s="156">
        <v>99.2</v>
      </c>
      <c r="D14" s="195">
        <v>0.52100000000000002</v>
      </c>
      <c r="E14" s="170">
        <v>81.900000000000006</v>
      </c>
      <c r="F14" s="158">
        <v>110</v>
      </c>
      <c r="G14" s="158">
        <v>86</v>
      </c>
      <c r="H14" s="159">
        <v>24</v>
      </c>
      <c r="I14" s="159">
        <v>0</v>
      </c>
      <c r="J14" s="159">
        <v>24</v>
      </c>
      <c r="K14" s="159">
        <v>0</v>
      </c>
      <c r="L14" s="160">
        <v>0</v>
      </c>
      <c r="M14" s="160">
        <v>0</v>
      </c>
      <c r="N14" s="160">
        <v>0</v>
      </c>
      <c r="O14" s="160">
        <v>0</v>
      </c>
      <c r="P14" s="160">
        <v>0</v>
      </c>
      <c r="Q14" s="160">
        <v>0</v>
      </c>
      <c r="R14" s="161">
        <v>3407</v>
      </c>
      <c r="S14" s="162">
        <v>2873</v>
      </c>
      <c r="T14" s="162">
        <v>2873</v>
      </c>
      <c r="U14" s="163">
        <v>2806</v>
      </c>
      <c r="V14" s="163">
        <v>2893</v>
      </c>
      <c r="W14" s="158">
        <v>40</v>
      </c>
      <c r="X14" s="158">
        <v>0</v>
      </c>
      <c r="Y14" s="158">
        <v>40</v>
      </c>
      <c r="Z14" s="158">
        <v>0</v>
      </c>
      <c r="AA14" s="158">
        <v>60</v>
      </c>
      <c r="AB14" s="158">
        <v>0</v>
      </c>
      <c r="AC14" s="158">
        <f t="shared" si="0"/>
        <v>87</v>
      </c>
      <c r="AD14" s="165">
        <f t="shared" si="15"/>
        <v>-67</v>
      </c>
      <c r="AE14" s="158">
        <v>124</v>
      </c>
      <c r="AF14" s="166">
        <f t="shared" si="16"/>
        <v>0.97211021505376349</v>
      </c>
      <c r="AG14" s="167">
        <f t="shared" si="17"/>
        <v>141.95833333333334</v>
      </c>
      <c r="AH14" s="166">
        <f t="shared" si="18"/>
        <v>0.82359847373055473</v>
      </c>
      <c r="AI14" s="168">
        <f t="shared" si="19"/>
        <v>1</v>
      </c>
      <c r="AJ14" s="169">
        <f t="shared" si="20"/>
        <v>0.86428571428571432</v>
      </c>
      <c r="AK14" s="216">
        <v>7.18</v>
      </c>
      <c r="AL14" s="220">
        <v>135.91999999999999</v>
      </c>
      <c r="AM14" s="170">
        <f t="shared" si="21"/>
        <v>975.90559999999982</v>
      </c>
      <c r="AN14" s="223">
        <v>23.35754</v>
      </c>
      <c r="AO14" s="223">
        <v>999.41517813947871</v>
      </c>
      <c r="AP14" s="171">
        <f t="shared" si="22"/>
        <v>23343.88</v>
      </c>
      <c r="AQ14" s="200">
        <f t="shared" si="23"/>
        <v>8667.0654312188162</v>
      </c>
      <c r="AR14" s="197">
        <f t="shared" si="24"/>
        <v>119.70833333333333</v>
      </c>
      <c r="AS14" s="13"/>
      <c r="AT14" s="172">
        <v>0</v>
      </c>
      <c r="AU14" s="158">
        <v>0</v>
      </c>
      <c r="AV14" s="173">
        <v>0</v>
      </c>
      <c r="AW14" s="173">
        <v>0</v>
      </c>
      <c r="AX14" s="158">
        <v>19</v>
      </c>
      <c r="AY14" s="173">
        <v>1440</v>
      </c>
      <c r="AZ14" s="158">
        <v>0</v>
      </c>
      <c r="BA14" s="4"/>
      <c r="BB14" s="158">
        <v>957</v>
      </c>
      <c r="BC14" s="158">
        <v>951</v>
      </c>
      <c r="BD14" s="158">
        <v>985</v>
      </c>
      <c r="BE14" s="174">
        <f>BC14-BB14</f>
        <v>-6</v>
      </c>
      <c r="BF14" s="175">
        <f t="shared" si="25"/>
        <v>8667.0654312188162</v>
      </c>
      <c r="BG14" s="176">
        <f t="shared" si="26"/>
        <v>41.041666666666664</v>
      </c>
      <c r="BH14" s="177">
        <v>0</v>
      </c>
      <c r="BI14" s="155">
        <v>0</v>
      </c>
      <c r="BJ14" s="174">
        <v>23.29</v>
      </c>
      <c r="BK14" s="174">
        <v>20.58</v>
      </c>
      <c r="BL14" s="174">
        <v>17.34</v>
      </c>
      <c r="BM14" s="178">
        <v>50.15</v>
      </c>
      <c r="BN14" s="179">
        <v>0.93610000000000004</v>
      </c>
      <c r="BO14" s="176">
        <v>88.1</v>
      </c>
      <c r="BP14" s="176">
        <v>87.15</v>
      </c>
      <c r="BQ14" s="176">
        <f t="shared" si="14"/>
        <v>0</v>
      </c>
      <c r="BR14" s="174">
        <v>11437</v>
      </c>
      <c r="BS14" s="174">
        <v>11686</v>
      </c>
      <c r="BT14" s="176">
        <v>3.25</v>
      </c>
    </row>
    <row r="15" spans="1:72">
      <c r="A15" s="424"/>
      <c r="B15" s="245">
        <v>43650</v>
      </c>
      <c r="C15" s="156">
        <v>99.5</v>
      </c>
      <c r="D15" s="195">
        <v>0.51300000000000001</v>
      </c>
      <c r="E15" s="170">
        <v>81.7</v>
      </c>
      <c r="F15" s="158">
        <v>110</v>
      </c>
      <c r="G15" s="158">
        <v>88</v>
      </c>
      <c r="H15" s="159">
        <v>23</v>
      </c>
      <c r="I15" s="159">
        <v>3</v>
      </c>
      <c r="J15" s="159">
        <v>24</v>
      </c>
      <c r="K15" s="159">
        <v>0</v>
      </c>
      <c r="L15" s="160">
        <v>0</v>
      </c>
      <c r="M15" s="160">
        <v>42</v>
      </c>
      <c r="N15" s="160">
        <v>0</v>
      </c>
      <c r="O15" s="160">
        <v>0</v>
      </c>
      <c r="P15" s="160">
        <v>0</v>
      </c>
      <c r="Q15" s="160">
        <v>0</v>
      </c>
      <c r="R15" s="161">
        <v>3404</v>
      </c>
      <c r="S15" s="162">
        <v>2821</v>
      </c>
      <c r="T15" s="162">
        <v>2821</v>
      </c>
      <c r="U15" s="163">
        <v>2759</v>
      </c>
      <c r="V15" s="163">
        <v>2849</v>
      </c>
      <c r="W15" s="158">
        <v>40</v>
      </c>
      <c r="X15" s="158">
        <v>0</v>
      </c>
      <c r="Y15" s="158">
        <v>40</v>
      </c>
      <c r="Z15" s="158">
        <v>0</v>
      </c>
      <c r="AA15" s="158">
        <v>60</v>
      </c>
      <c r="AB15" s="158">
        <v>0</v>
      </c>
      <c r="AC15" s="158">
        <f t="shared" si="0"/>
        <v>90</v>
      </c>
      <c r="AD15" s="165">
        <f t="shared" si="15"/>
        <v>-62</v>
      </c>
      <c r="AE15" s="158">
        <v>122</v>
      </c>
      <c r="AF15" s="166">
        <f t="shared" si="16"/>
        <v>0.97301912568306015</v>
      </c>
      <c r="AG15" s="167">
        <f t="shared" si="17"/>
        <v>141.83333333333334</v>
      </c>
      <c r="AH15" s="166">
        <f t="shared" si="18"/>
        <v>0.81051703877790837</v>
      </c>
      <c r="AI15" s="168">
        <f t="shared" si="19"/>
        <v>1</v>
      </c>
      <c r="AJ15" s="169">
        <f t="shared" si="20"/>
        <v>0.85595238095238102</v>
      </c>
      <c r="AK15" s="216">
        <v>7.18</v>
      </c>
      <c r="AL15" s="220">
        <v>134.81</v>
      </c>
      <c r="AM15" s="170">
        <f t="shared" si="21"/>
        <v>967.93579999999997</v>
      </c>
      <c r="AN15" s="223">
        <v>22.99691</v>
      </c>
      <c r="AO15" s="223">
        <v>997.87493189302393</v>
      </c>
      <c r="AP15" s="171">
        <f t="shared" si="22"/>
        <v>22948.04</v>
      </c>
      <c r="AQ15" s="200">
        <f t="shared" si="23"/>
        <v>8668.3493294671989</v>
      </c>
      <c r="AR15" s="197">
        <f t="shared" si="24"/>
        <v>117.54166666666667</v>
      </c>
      <c r="AS15" s="13"/>
      <c r="AT15" s="181">
        <v>16</v>
      </c>
      <c r="AU15" s="158">
        <v>15</v>
      </c>
      <c r="AV15" s="173">
        <v>0</v>
      </c>
      <c r="AW15" s="173">
        <v>0</v>
      </c>
      <c r="AX15" s="158">
        <v>20</v>
      </c>
      <c r="AY15" s="173">
        <v>1440</v>
      </c>
      <c r="AZ15" s="158">
        <v>0</v>
      </c>
      <c r="BA15" s="4"/>
      <c r="BB15" s="158">
        <v>924</v>
      </c>
      <c r="BC15" s="158">
        <v>954</v>
      </c>
      <c r="BD15" s="158">
        <v>971</v>
      </c>
      <c r="BE15" s="174">
        <f>BC15-BB15</f>
        <v>30</v>
      </c>
      <c r="BF15" s="175">
        <f t="shared" si="25"/>
        <v>8668.3493294671989</v>
      </c>
      <c r="BG15" s="176">
        <f t="shared" si="26"/>
        <v>40.458333333333336</v>
      </c>
      <c r="BH15" s="177">
        <v>0</v>
      </c>
      <c r="BI15" s="155">
        <v>0</v>
      </c>
      <c r="BJ15" s="174">
        <v>22.55</v>
      </c>
      <c r="BK15" s="174">
        <v>20.6</v>
      </c>
      <c r="BL15" s="174">
        <v>17.28</v>
      </c>
      <c r="BM15" s="178">
        <v>50.17</v>
      </c>
      <c r="BN15" s="179">
        <v>0.93620000000000003</v>
      </c>
      <c r="BO15" s="176">
        <v>88.06</v>
      </c>
      <c r="BP15" s="176">
        <v>87.12</v>
      </c>
      <c r="BQ15" s="176">
        <f t="shared" si="14"/>
        <v>0</v>
      </c>
      <c r="BR15" s="174">
        <v>11452</v>
      </c>
      <c r="BS15" s="174">
        <v>11674</v>
      </c>
      <c r="BT15" s="176">
        <v>5.25</v>
      </c>
    </row>
    <row r="16" spans="1:72">
      <c r="A16" s="424"/>
      <c r="B16" s="245">
        <v>43651</v>
      </c>
      <c r="C16" s="156">
        <v>96.8</v>
      </c>
      <c r="D16" s="195">
        <v>0.59799999999999998</v>
      </c>
      <c r="E16" s="170">
        <v>84.9</v>
      </c>
      <c r="F16" s="158">
        <v>107</v>
      </c>
      <c r="G16" s="158">
        <v>87</v>
      </c>
      <c r="H16" s="159">
        <v>16</v>
      </c>
      <c r="I16" s="159">
        <v>33</v>
      </c>
      <c r="J16" s="159">
        <v>24</v>
      </c>
      <c r="K16" s="159">
        <v>0</v>
      </c>
      <c r="L16" s="160">
        <v>7</v>
      </c>
      <c r="M16" s="160">
        <v>6</v>
      </c>
      <c r="N16" s="160">
        <v>0</v>
      </c>
      <c r="O16" s="160">
        <v>0</v>
      </c>
      <c r="P16" s="160">
        <v>0</v>
      </c>
      <c r="Q16" s="160">
        <v>0</v>
      </c>
      <c r="R16" s="161">
        <v>3429</v>
      </c>
      <c r="S16" s="162">
        <v>3032</v>
      </c>
      <c r="T16" s="162">
        <v>2384</v>
      </c>
      <c r="U16" s="163">
        <v>2326</v>
      </c>
      <c r="V16" s="163">
        <v>2409</v>
      </c>
      <c r="W16" s="158">
        <v>39</v>
      </c>
      <c r="X16" s="158">
        <v>0</v>
      </c>
      <c r="Y16" s="158">
        <v>39</v>
      </c>
      <c r="Z16" s="158">
        <v>0</v>
      </c>
      <c r="AA16" s="158">
        <v>60</v>
      </c>
      <c r="AB16" s="158">
        <v>0</v>
      </c>
      <c r="AC16" s="158">
        <f t="shared" si="0"/>
        <v>83</v>
      </c>
      <c r="AD16" s="165">
        <f t="shared" si="15"/>
        <v>-58</v>
      </c>
      <c r="AE16" s="158">
        <v>120</v>
      </c>
      <c r="AF16" s="166">
        <f>IF(AE16&gt;0, V16/(AE16*24),"no data")</f>
        <v>0.8364583333333333</v>
      </c>
      <c r="AG16" s="167">
        <f t="shared" si="17"/>
        <v>142.875</v>
      </c>
      <c r="AH16" s="166">
        <f t="shared" si="18"/>
        <v>0.6783318751822689</v>
      </c>
      <c r="AI16" s="168">
        <f t="shared" si="19"/>
        <v>1</v>
      </c>
      <c r="AJ16" s="169">
        <f t="shared" si="20"/>
        <v>0.80958635265700485</v>
      </c>
      <c r="AK16" s="216">
        <v>6.9</v>
      </c>
      <c r="AL16" s="220">
        <v>131.35</v>
      </c>
      <c r="AM16" s="170">
        <f t="shared" si="21"/>
        <v>906.31500000000005</v>
      </c>
      <c r="AN16" s="223">
        <v>19.695450000000001</v>
      </c>
      <c r="AO16" s="223">
        <v>997.36842773330886</v>
      </c>
      <c r="AP16" s="171">
        <f t="shared" si="22"/>
        <v>19643.62</v>
      </c>
      <c r="AQ16" s="200">
        <f t="shared" si="23"/>
        <v>8834.8817712811688</v>
      </c>
      <c r="AR16" s="197">
        <f t="shared" si="24"/>
        <v>126.33333333333333</v>
      </c>
      <c r="AS16" s="13"/>
      <c r="AT16" s="158">
        <v>19</v>
      </c>
      <c r="AU16" s="173">
        <v>21</v>
      </c>
      <c r="AV16" s="173">
        <v>0</v>
      </c>
      <c r="AW16" s="158">
        <v>0</v>
      </c>
      <c r="AX16" s="173">
        <v>26</v>
      </c>
      <c r="AY16" s="158">
        <v>1440</v>
      </c>
      <c r="AZ16" s="158">
        <v>0</v>
      </c>
      <c r="BA16" s="4"/>
      <c r="BB16" s="174">
        <v>657</v>
      </c>
      <c r="BC16" s="174">
        <v>940</v>
      </c>
      <c r="BD16" s="183">
        <v>812</v>
      </c>
      <c r="BE16" s="183">
        <f>BC16-BB16</f>
        <v>283</v>
      </c>
      <c r="BF16" s="175">
        <f t="shared" si="25"/>
        <v>8834.8817712811688</v>
      </c>
      <c r="BG16" s="176">
        <f t="shared" si="26"/>
        <v>33.833333333333336</v>
      </c>
      <c r="BH16" s="177">
        <v>0</v>
      </c>
      <c r="BI16" s="155">
        <v>0</v>
      </c>
      <c r="BJ16" s="174">
        <v>16.25</v>
      </c>
      <c r="BK16" s="174">
        <v>20.51</v>
      </c>
      <c r="BL16" s="174">
        <v>17.09</v>
      </c>
      <c r="BM16" s="178">
        <v>50.14</v>
      </c>
      <c r="BN16" s="184">
        <v>0.9375</v>
      </c>
      <c r="BO16" s="176">
        <v>88.37</v>
      </c>
      <c r="BP16" s="176">
        <v>87.29</v>
      </c>
      <c r="BQ16" s="176">
        <f t="shared" si="14"/>
        <v>0</v>
      </c>
      <c r="BR16" s="174">
        <v>11522</v>
      </c>
      <c r="BS16" s="174">
        <v>11755</v>
      </c>
      <c r="BT16" s="176">
        <v>0</v>
      </c>
    </row>
    <row r="17" spans="1:72">
      <c r="A17" s="424"/>
      <c r="B17" s="245">
        <v>43652</v>
      </c>
      <c r="C17" s="156">
        <v>92.3</v>
      </c>
      <c r="D17" s="195">
        <v>0.61199999999999999</v>
      </c>
      <c r="E17" s="170">
        <v>81.900000000000006</v>
      </c>
      <c r="F17" s="158">
        <v>99</v>
      </c>
      <c r="G17" s="158">
        <v>82</v>
      </c>
      <c r="H17" s="159">
        <v>24</v>
      </c>
      <c r="I17" s="159">
        <v>0</v>
      </c>
      <c r="J17" s="159">
        <v>24</v>
      </c>
      <c r="K17" s="159">
        <v>0</v>
      </c>
      <c r="L17" s="160">
        <v>0</v>
      </c>
      <c r="M17" s="160">
        <v>0</v>
      </c>
      <c r="N17" s="160">
        <v>0</v>
      </c>
      <c r="O17" s="160">
        <v>0</v>
      </c>
      <c r="P17" s="160">
        <v>0</v>
      </c>
      <c r="Q17" s="160">
        <v>0</v>
      </c>
      <c r="R17" s="161">
        <v>3474</v>
      </c>
      <c r="S17" s="162">
        <v>2868</v>
      </c>
      <c r="T17" s="162">
        <v>2868</v>
      </c>
      <c r="U17" s="163">
        <v>2816</v>
      </c>
      <c r="V17" s="163">
        <v>2901</v>
      </c>
      <c r="W17" s="158">
        <v>40</v>
      </c>
      <c r="X17" s="158">
        <v>0</v>
      </c>
      <c r="Y17" s="158">
        <v>40</v>
      </c>
      <c r="Z17" s="158">
        <v>0</v>
      </c>
      <c r="AA17" s="158">
        <v>60</v>
      </c>
      <c r="AB17" s="158">
        <v>0</v>
      </c>
      <c r="AC17" s="158">
        <f t="shared" si="0"/>
        <v>85</v>
      </c>
      <c r="AD17" s="165">
        <f>U17-T17</f>
        <v>-52</v>
      </c>
      <c r="AE17" s="158">
        <v>124</v>
      </c>
      <c r="AF17" s="166">
        <f>IF(AE17&gt;0, V17/(AE17*24),"no data")</f>
        <v>0.97479838709677424</v>
      </c>
      <c r="AG17" s="167">
        <f t="shared" si="17"/>
        <v>144.75</v>
      </c>
      <c r="AH17" s="166">
        <f t="shared" si="18"/>
        <v>0.81059297639608519</v>
      </c>
      <c r="AI17" s="168">
        <f t="shared" si="19"/>
        <v>1</v>
      </c>
      <c r="AJ17" s="169">
        <f t="shared" si="20"/>
        <v>0.86428571428571432</v>
      </c>
      <c r="AK17" s="216">
        <v>6.8</v>
      </c>
      <c r="AL17" s="220">
        <v>132.63</v>
      </c>
      <c r="AM17" s="170">
        <f t="shared" si="21"/>
        <v>901.8839999999999</v>
      </c>
      <c r="AN17" s="223">
        <v>23.522749999999998</v>
      </c>
      <c r="AO17" s="223">
        <v>996.83837986629976</v>
      </c>
      <c r="AP17" s="171">
        <f t="shared" si="22"/>
        <v>23448.38</v>
      </c>
      <c r="AQ17" s="200">
        <f>IF(U17&gt;0,((((AK17*AL17)+(AN17*AO17))/(U17*1000))*1000000),"no data")</f>
        <v>8647.110795454546</v>
      </c>
      <c r="AR17" s="197">
        <f t="shared" si="24"/>
        <v>119.5</v>
      </c>
      <c r="AS17" s="13"/>
      <c r="AT17" s="158">
        <v>0</v>
      </c>
      <c r="AU17" s="173">
        <v>0</v>
      </c>
      <c r="AV17" s="173">
        <v>0</v>
      </c>
      <c r="AW17" s="158">
        <v>0</v>
      </c>
      <c r="AX17" s="173">
        <v>19</v>
      </c>
      <c r="AY17" s="158">
        <v>1440</v>
      </c>
      <c r="AZ17" s="158">
        <v>0</v>
      </c>
      <c r="BA17" s="4"/>
      <c r="BB17" s="174">
        <v>962</v>
      </c>
      <c r="BC17" s="174">
        <v>955</v>
      </c>
      <c r="BD17" s="183">
        <v>984</v>
      </c>
      <c r="BE17" s="183">
        <f t="shared" ref="BE17:BE26" si="27">BC17-BB17</f>
        <v>-7</v>
      </c>
      <c r="BF17" s="175">
        <f t="shared" si="25"/>
        <v>8647.110795454546</v>
      </c>
      <c r="BG17" s="176">
        <f t="shared" si="26"/>
        <v>41</v>
      </c>
      <c r="BH17" s="177">
        <v>0</v>
      </c>
      <c r="BI17" s="155">
        <v>0</v>
      </c>
      <c r="BJ17" s="174">
        <v>23.43</v>
      </c>
      <c r="BK17" s="174">
        <v>20.69</v>
      </c>
      <c r="BL17" s="174">
        <v>17.350000000000001</v>
      </c>
      <c r="BM17" s="178">
        <v>50.15</v>
      </c>
      <c r="BN17" s="184">
        <v>0.9365</v>
      </c>
      <c r="BO17" s="176">
        <v>88.18</v>
      </c>
      <c r="BP17" s="176">
        <v>87.21</v>
      </c>
      <c r="BQ17" s="176">
        <f t="shared" si="14"/>
        <v>0</v>
      </c>
      <c r="BR17" s="174">
        <v>11444</v>
      </c>
      <c r="BS17" s="174">
        <v>11685</v>
      </c>
      <c r="BT17" s="176">
        <v>4.4000000000000004</v>
      </c>
    </row>
    <row r="18" spans="1:72">
      <c r="A18" s="424"/>
      <c r="B18" s="245">
        <v>43653</v>
      </c>
      <c r="C18" s="156">
        <v>94.6</v>
      </c>
      <c r="D18" s="195">
        <v>0.59499999999999997</v>
      </c>
      <c r="E18" s="170">
        <v>83.8</v>
      </c>
      <c r="F18" s="158">
        <v>104</v>
      </c>
      <c r="G18" s="158">
        <v>86</v>
      </c>
      <c r="H18" s="158">
        <v>24</v>
      </c>
      <c r="I18" s="158">
        <v>0</v>
      </c>
      <c r="J18" s="158">
        <v>24</v>
      </c>
      <c r="K18" s="158">
        <v>0</v>
      </c>
      <c r="L18" s="160">
        <v>0</v>
      </c>
      <c r="M18" s="160">
        <v>0</v>
      </c>
      <c r="N18" s="160">
        <v>0</v>
      </c>
      <c r="O18" s="160">
        <v>0</v>
      </c>
      <c r="P18" s="160">
        <v>0</v>
      </c>
      <c r="Q18" s="160">
        <v>0</v>
      </c>
      <c r="R18" s="161">
        <v>3452</v>
      </c>
      <c r="S18" s="162">
        <v>2861</v>
      </c>
      <c r="T18" s="162">
        <v>2861</v>
      </c>
      <c r="U18" s="163">
        <v>2804</v>
      </c>
      <c r="V18" s="163">
        <v>2889</v>
      </c>
      <c r="W18" s="158">
        <v>40</v>
      </c>
      <c r="X18" s="158">
        <v>0</v>
      </c>
      <c r="Y18" s="158">
        <v>40</v>
      </c>
      <c r="Z18" s="158">
        <v>0</v>
      </c>
      <c r="AA18" s="158">
        <v>60</v>
      </c>
      <c r="AB18" s="158">
        <v>0</v>
      </c>
      <c r="AC18" s="158">
        <f t="shared" si="0"/>
        <v>85</v>
      </c>
      <c r="AD18" s="165">
        <f t="shared" si="15"/>
        <v>-57</v>
      </c>
      <c r="AE18" s="158">
        <v>122</v>
      </c>
      <c r="AF18" s="166">
        <f t="shared" si="16"/>
        <v>0.98668032786885251</v>
      </c>
      <c r="AG18" s="167">
        <f t="shared" si="17"/>
        <v>143.83333333333334</v>
      </c>
      <c r="AH18" s="166">
        <f t="shared" si="18"/>
        <v>0.81228273464658174</v>
      </c>
      <c r="AI18" s="168">
        <f t="shared" si="19"/>
        <v>1</v>
      </c>
      <c r="AJ18" s="169">
        <f t="shared" si="20"/>
        <v>0.86428571428571432</v>
      </c>
      <c r="AK18" s="216">
        <v>6.8</v>
      </c>
      <c r="AL18" s="220">
        <v>130.55000000000001</v>
      </c>
      <c r="AM18" s="170">
        <f t="shared" si="21"/>
        <v>887.74</v>
      </c>
      <c r="AN18" s="223">
        <v>23.438959999999998</v>
      </c>
      <c r="AO18" s="223">
        <v>996.62954329031663</v>
      </c>
      <c r="AP18" s="171">
        <f t="shared" si="22"/>
        <v>23359.96</v>
      </c>
      <c r="AQ18" s="200">
        <f t="shared" si="23"/>
        <v>8647.5392296718965</v>
      </c>
      <c r="AR18" s="197">
        <f t="shared" si="24"/>
        <v>119.20833333333333</v>
      </c>
      <c r="AS18" s="13"/>
      <c r="AT18" s="158">
        <v>0</v>
      </c>
      <c r="AU18" s="158">
        <v>0</v>
      </c>
      <c r="AV18" s="158">
        <v>0</v>
      </c>
      <c r="AW18" s="158">
        <v>0</v>
      </c>
      <c r="AX18" s="158">
        <v>19</v>
      </c>
      <c r="AY18" s="158">
        <v>1440</v>
      </c>
      <c r="AZ18" s="158">
        <v>0</v>
      </c>
      <c r="BA18" s="4"/>
      <c r="BB18" s="174">
        <v>955</v>
      </c>
      <c r="BC18" s="174">
        <v>952</v>
      </c>
      <c r="BD18" s="174">
        <v>982</v>
      </c>
      <c r="BE18" s="183">
        <f t="shared" si="27"/>
        <v>-3</v>
      </c>
      <c r="BF18" s="176">
        <f t="shared" si="25"/>
        <v>8647.5392296718965</v>
      </c>
      <c r="BG18" s="176">
        <f t="shared" si="26"/>
        <v>40.916666666666664</v>
      </c>
      <c r="BH18" s="177">
        <v>0</v>
      </c>
      <c r="BI18" s="155">
        <v>0</v>
      </c>
      <c r="BJ18" s="174">
        <v>23.33</v>
      </c>
      <c r="BK18" s="174">
        <v>20.64</v>
      </c>
      <c r="BL18" s="174">
        <v>17.09</v>
      </c>
      <c r="BM18" s="178">
        <v>50.13</v>
      </c>
      <c r="BN18" s="184">
        <v>0.93730000000000002</v>
      </c>
      <c r="BO18" s="176">
        <v>88.23</v>
      </c>
      <c r="BP18" s="185">
        <v>87.22</v>
      </c>
      <c r="BQ18" s="176">
        <f t="shared" si="14"/>
        <v>0</v>
      </c>
      <c r="BR18" s="174">
        <v>11459</v>
      </c>
      <c r="BS18" s="174">
        <v>11683</v>
      </c>
      <c r="BT18" s="176">
        <v>0</v>
      </c>
    </row>
    <row r="19" spans="1:72">
      <c r="A19" s="425"/>
      <c r="B19" s="245">
        <v>43654</v>
      </c>
      <c r="C19" s="156">
        <v>99.5</v>
      </c>
      <c r="D19" s="195">
        <v>0.55500000000000005</v>
      </c>
      <c r="E19" s="170">
        <v>84</v>
      </c>
      <c r="F19" s="158">
        <v>108</v>
      </c>
      <c r="G19" s="158">
        <v>90</v>
      </c>
      <c r="H19" s="158">
        <v>24</v>
      </c>
      <c r="I19" s="158">
        <v>0</v>
      </c>
      <c r="J19" s="158">
        <v>24</v>
      </c>
      <c r="K19" s="158">
        <v>0</v>
      </c>
      <c r="L19" s="160">
        <v>0</v>
      </c>
      <c r="M19" s="160">
        <v>0</v>
      </c>
      <c r="N19" s="160">
        <v>0</v>
      </c>
      <c r="O19" s="160">
        <v>0</v>
      </c>
      <c r="P19" s="160">
        <v>0</v>
      </c>
      <c r="Q19" s="160">
        <v>0</v>
      </c>
      <c r="R19" s="161">
        <v>3399</v>
      </c>
      <c r="S19" s="162">
        <v>2834</v>
      </c>
      <c r="T19" s="162">
        <v>2834</v>
      </c>
      <c r="U19" s="163">
        <v>2770</v>
      </c>
      <c r="V19" s="163">
        <v>2856</v>
      </c>
      <c r="W19" s="158">
        <v>39</v>
      </c>
      <c r="X19" s="158">
        <v>0</v>
      </c>
      <c r="Y19" s="158">
        <v>39</v>
      </c>
      <c r="Z19" s="158">
        <v>0</v>
      </c>
      <c r="AA19" s="158">
        <v>60</v>
      </c>
      <c r="AB19" s="158">
        <v>0</v>
      </c>
      <c r="AC19" s="158">
        <f t="shared" si="0"/>
        <v>86</v>
      </c>
      <c r="AD19" s="165">
        <f>U19-T19</f>
        <v>-64</v>
      </c>
      <c r="AE19" s="158">
        <v>121</v>
      </c>
      <c r="AF19" s="166">
        <f>IF(AE19&gt;0, V19/(AE19*24),"no data")</f>
        <v>0.98347107438016534</v>
      </c>
      <c r="AG19" s="167">
        <f>IF(R19&gt;0,R19/24,"no data")</f>
        <v>141.625</v>
      </c>
      <c r="AH19" s="166">
        <f>IF(U19&gt;0,(U19/R19),"no data")</f>
        <v>0.8149455722271256</v>
      </c>
      <c r="AI19" s="168">
        <f>(1440-((W19*X19)+(Y19*Z19)+(AA19*AB19))/(W19+Y19+AA19))/1440</f>
        <v>1</v>
      </c>
      <c r="AJ19" s="169">
        <f>IF(U19&gt;0,(1440-((X19*W19+AT19*AU19)+(Z19*Y19+AV19*AW19)+(AA19*AB19+AX19*AY19))/(W19+Y19+AA19))/1440,"no data")</f>
        <v>0.86231884057971009</v>
      </c>
      <c r="AK19" s="216">
        <v>6.7</v>
      </c>
      <c r="AL19" s="220">
        <v>134.78</v>
      </c>
      <c r="AM19" s="170">
        <f>AK19*AL19</f>
        <v>903.02600000000007</v>
      </c>
      <c r="AN19" s="223">
        <v>23.23338</v>
      </c>
      <c r="AO19" s="223">
        <v>996.64448306703548</v>
      </c>
      <c r="AP19" s="171">
        <f>AN19*AO19</f>
        <v>23155.420000000002</v>
      </c>
      <c r="AQ19" s="200">
        <f>IF(U19&gt;0,((((AK19*AL19)+(AN19*AO19))/(U19*1000))*1000000),"no data")</f>
        <v>8685.359566787005</v>
      </c>
      <c r="AR19" s="197">
        <f>S19/24</f>
        <v>118.08333333333333</v>
      </c>
      <c r="AS19" s="13"/>
      <c r="AT19" s="158">
        <v>0</v>
      </c>
      <c r="AU19" s="158">
        <v>0</v>
      </c>
      <c r="AV19" s="158">
        <v>0</v>
      </c>
      <c r="AW19" s="158">
        <v>0</v>
      </c>
      <c r="AX19" s="158">
        <v>19</v>
      </c>
      <c r="AY19" s="158">
        <v>1440</v>
      </c>
      <c r="AZ19" s="158">
        <v>0</v>
      </c>
      <c r="BA19" s="4"/>
      <c r="BB19" s="174">
        <v>945</v>
      </c>
      <c r="BC19" s="174">
        <v>937</v>
      </c>
      <c r="BD19" s="174">
        <v>974</v>
      </c>
      <c r="BE19" s="183">
        <f>BC19-BB19</f>
        <v>-8</v>
      </c>
      <c r="BF19" s="176">
        <f>AQ19</f>
        <v>8685.359566787005</v>
      </c>
      <c r="BG19" s="176">
        <f>BD19/24</f>
        <v>40.583333333333336</v>
      </c>
      <c r="BH19" s="177">
        <v>0</v>
      </c>
      <c r="BI19" s="155">
        <v>0</v>
      </c>
      <c r="BJ19" s="174">
        <v>23.13</v>
      </c>
      <c r="BK19" s="174">
        <v>20.46</v>
      </c>
      <c r="BL19" s="174">
        <v>16.09</v>
      </c>
      <c r="BM19" s="178">
        <v>50.11</v>
      </c>
      <c r="BN19" s="184">
        <v>0.93530000000000002</v>
      </c>
      <c r="BO19" s="176">
        <v>88.24</v>
      </c>
      <c r="BP19" s="185">
        <v>87.3</v>
      </c>
      <c r="BQ19" s="176">
        <f t="shared" si="14"/>
        <v>0</v>
      </c>
      <c r="BR19" s="174">
        <v>11507</v>
      </c>
      <c r="BS19" s="174">
        <v>11713</v>
      </c>
      <c r="BT19" s="176">
        <v>3.4</v>
      </c>
    </row>
    <row r="20" spans="1:72">
      <c r="A20" s="423" t="s">
        <v>237</v>
      </c>
      <c r="B20" s="245">
        <v>43655</v>
      </c>
      <c r="C20" s="226">
        <v>97.9</v>
      </c>
      <c r="D20" s="227">
        <v>0.57399999999999995</v>
      </c>
      <c r="E20" s="228">
        <v>84.2</v>
      </c>
      <c r="F20" s="229">
        <v>105</v>
      </c>
      <c r="G20" s="229">
        <v>93</v>
      </c>
      <c r="H20" s="229">
        <v>24</v>
      </c>
      <c r="I20" s="229">
        <v>0</v>
      </c>
      <c r="J20" s="229">
        <v>24</v>
      </c>
      <c r="K20" s="229">
        <v>0</v>
      </c>
      <c r="L20" s="230">
        <v>0</v>
      </c>
      <c r="M20" s="230">
        <v>0</v>
      </c>
      <c r="N20" s="230">
        <v>0</v>
      </c>
      <c r="O20" s="230">
        <v>0</v>
      </c>
      <c r="P20" s="230">
        <v>0</v>
      </c>
      <c r="Q20" s="230">
        <v>0</v>
      </c>
      <c r="R20" s="231">
        <v>3419</v>
      </c>
      <c r="S20" s="232">
        <v>2832</v>
      </c>
      <c r="T20" s="232">
        <v>2832</v>
      </c>
      <c r="U20" s="233">
        <v>2768</v>
      </c>
      <c r="V20" s="233">
        <v>2855</v>
      </c>
      <c r="W20" s="229">
        <v>39</v>
      </c>
      <c r="X20" s="229">
        <v>0</v>
      </c>
      <c r="Y20" s="229">
        <v>39</v>
      </c>
      <c r="Z20" s="229">
        <v>0</v>
      </c>
      <c r="AA20" s="229">
        <v>60</v>
      </c>
      <c r="AB20" s="229">
        <v>0</v>
      </c>
      <c r="AC20" s="229">
        <f t="shared" si="0"/>
        <v>87</v>
      </c>
      <c r="AD20" s="235">
        <f t="shared" si="15"/>
        <v>-64</v>
      </c>
      <c r="AE20" s="229">
        <v>121</v>
      </c>
      <c r="AF20" s="236">
        <f t="shared" si="16"/>
        <v>0.98312672176308535</v>
      </c>
      <c r="AG20" s="237">
        <f t="shared" si="17"/>
        <v>142.45833333333334</v>
      </c>
      <c r="AH20" s="236">
        <f t="shared" si="18"/>
        <v>0.80959344837671832</v>
      </c>
      <c r="AI20" s="238">
        <f t="shared" si="19"/>
        <v>1</v>
      </c>
      <c r="AJ20" s="239">
        <f t="shared" si="20"/>
        <v>0.85507246376811596</v>
      </c>
      <c r="AK20" s="305">
        <v>6.7</v>
      </c>
      <c r="AL20" s="306">
        <v>132.76</v>
      </c>
      <c r="AM20" s="228">
        <f t="shared" si="21"/>
        <v>889.49199999999996</v>
      </c>
      <c r="AN20" s="216">
        <v>23.020520000000001</v>
      </c>
      <c r="AO20" s="267">
        <v>1006.9559679798718</v>
      </c>
      <c r="AP20" s="240">
        <f t="shared" si="22"/>
        <v>23180.65</v>
      </c>
      <c r="AQ20" s="241">
        <f t="shared" si="23"/>
        <v>8695.8605491329472</v>
      </c>
      <c r="AR20" s="196">
        <f t="shared" si="24"/>
        <v>118</v>
      </c>
      <c r="AS20" s="13"/>
      <c r="AT20" s="229">
        <v>0</v>
      </c>
      <c r="AU20" s="229">
        <v>0</v>
      </c>
      <c r="AV20" s="229">
        <v>0</v>
      </c>
      <c r="AW20" s="229">
        <v>0</v>
      </c>
      <c r="AX20" s="229">
        <v>20</v>
      </c>
      <c r="AY20" s="229">
        <v>1440</v>
      </c>
      <c r="AZ20" s="229">
        <v>0</v>
      </c>
      <c r="BA20" s="4"/>
      <c r="BB20" s="41">
        <v>943</v>
      </c>
      <c r="BC20" s="41">
        <v>939</v>
      </c>
      <c r="BD20" s="41">
        <v>973</v>
      </c>
      <c r="BE20" s="41">
        <f t="shared" si="27"/>
        <v>-4</v>
      </c>
      <c r="BF20" s="42">
        <f t="shared" si="25"/>
        <v>8695.8605491329472</v>
      </c>
      <c r="BG20" s="42">
        <f t="shared" si="26"/>
        <v>40.541666666666664</v>
      </c>
      <c r="BH20" s="61">
        <v>0</v>
      </c>
      <c r="BI20" s="62">
        <v>0</v>
      </c>
      <c r="BJ20" s="41">
        <v>22.96</v>
      </c>
      <c r="BK20" s="41">
        <v>20.420000000000002</v>
      </c>
      <c r="BL20" s="41">
        <v>15.82</v>
      </c>
      <c r="BM20" s="63">
        <v>50.15</v>
      </c>
      <c r="BN20" s="64">
        <v>0.9355</v>
      </c>
      <c r="BO20" s="42">
        <v>88.1</v>
      </c>
      <c r="BP20" s="54">
        <v>87.43</v>
      </c>
      <c r="BQ20" s="54">
        <f t="shared" si="14"/>
        <v>0</v>
      </c>
      <c r="BR20" s="41">
        <v>11437</v>
      </c>
      <c r="BS20" s="41">
        <v>11616</v>
      </c>
      <c r="BT20" s="42">
        <v>0</v>
      </c>
    </row>
    <row r="21" spans="1:72">
      <c r="A21" s="424"/>
      <c r="B21" s="245">
        <v>43656</v>
      </c>
      <c r="C21" s="226">
        <v>97.92</v>
      </c>
      <c r="D21" s="227">
        <v>0.622</v>
      </c>
      <c r="E21" s="228">
        <v>84.85</v>
      </c>
      <c r="F21" s="229">
        <v>104.4</v>
      </c>
      <c r="G21" s="229">
        <v>92.58</v>
      </c>
      <c r="H21" s="229">
        <v>24</v>
      </c>
      <c r="I21" s="229">
        <v>0</v>
      </c>
      <c r="J21" s="229">
        <v>24</v>
      </c>
      <c r="K21" s="229">
        <v>0</v>
      </c>
      <c r="L21" s="230">
        <v>0</v>
      </c>
      <c r="M21" s="230">
        <v>0</v>
      </c>
      <c r="N21" s="230">
        <v>0</v>
      </c>
      <c r="O21" s="230">
        <v>0</v>
      </c>
      <c r="P21" s="230">
        <v>0</v>
      </c>
      <c r="Q21" s="230">
        <v>0</v>
      </c>
      <c r="R21" s="231">
        <v>3417</v>
      </c>
      <c r="S21" s="232">
        <v>2821</v>
      </c>
      <c r="T21" s="232">
        <v>2821</v>
      </c>
      <c r="U21" s="233">
        <v>2757</v>
      </c>
      <c r="V21" s="233">
        <v>2849</v>
      </c>
      <c r="W21" s="229">
        <v>39</v>
      </c>
      <c r="X21" s="229">
        <v>0</v>
      </c>
      <c r="Y21" s="229">
        <v>39</v>
      </c>
      <c r="Z21" s="229">
        <v>0</v>
      </c>
      <c r="AA21" s="229">
        <v>60</v>
      </c>
      <c r="AB21" s="229">
        <v>0</v>
      </c>
      <c r="AC21" s="229">
        <f t="shared" si="0"/>
        <v>92</v>
      </c>
      <c r="AD21" s="235">
        <f t="shared" si="15"/>
        <v>-64</v>
      </c>
      <c r="AE21" s="229">
        <v>120</v>
      </c>
      <c r="AF21" s="236">
        <f t="shared" si="16"/>
        <v>0.98923611111111109</v>
      </c>
      <c r="AG21" s="237">
        <f t="shared" si="17"/>
        <v>142.375</v>
      </c>
      <c r="AH21" s="236">
        <f t="shared" si="18"/>
        <v>0.80684811237928011</v>
      </c>
      <c r="AI21" s="238">
        <f t="shared" si="19"/>
        <v>1</v>
      </c>
      <c r="AJ21" s="239">
        <f t="shared" si="20"/>
        <v>0.85507246376811596</v>
      </c>
      <c r="AK21" s="305">
        <v>6.6</v>
      </c>
      <c r="AL21" s="306">
        <v>130.58000000000001</v>
      </c>
      <c r="AM21" s="228">
        <f t="shared" si="21"/>
        <v>861.82800000000009</v>
      </c>
      <c r="AN21" s="216">
        <v>22.954778999999998</v>
      </c>
      <c r="AO21" s="267">
        <v>1009.9417641964666</v>
      </c>
      <c r="AP21" s="240">
        <f t="shared" si="22"/>
        <v>23182.99</v>
      </c>
      <c r="AQ21" s="241">
        <f t="shared" si="23"/>
        <v>8721.3703300689158</v>
      </c>
      <c r="AR21" s="196">
        <f t="shared" si="24"/>
        <v>117.54166666666667</v>
      </c>
      <c r="AS21" s="13"/>
      <c r="AT21" s="229">
        <v>0</v>
      </c>
      <c r="AU21" s="229">
        <v>0</v>
      </c>
      <c r="AV21" s="229">
        <v>0</v>
      </c>
      <c r="AW21" s="229">
        <v>0</v>
      </c>
      <c r="AX21" s="229">
        <v>20</v>
      </c>
      <c r="AY21" s="229">
        <v>1440</v>
      </c>
      <c r="AZ21" s="229">
        <v>0</v>
      </c>
      <c r="BA21" s="4"/>
      <c r="BB21" s="41">
        <v>939</v>
      </c>
      <c r="BC21" s="41">
        <v>940</v>
      </c>
      <c r="BD21" s="41">
        <v>970</v>
      </c>
      <c r="BE21" s="41">
        <f t="shared" si="27"/>
        <v>1</v>
      </c>
      <c r="BF21" s="42">
        <f t="shared" si="25"/>
        <v>8721.3703300689158</v>
      </c>
      <c r="BG21" s="42">
        <f t="shared" si="26"/>
        <v>40.416666666666664</v>
      </c>
      <c r="BH21" s="61">
        <v>0</v>
      </c>
      <c r="BI21" s="62">
        <v>0</v>
      </c>
      <c r="BJ21" s="41">
        <v>22.92</v>
      </c>
      <c r="BK21" s="41">
        <v>20.399999999999999</v>
      </c>
      <c r="BL21" s="41">
        <v>15.76</v>
      </c>
      <c r="BM21" s="63">
        <v>50.11</v>
      </c>
      <c r="BN21" s="64">
        <v>0.93620000000000003</v>
      </c>
      <c r="BO21" s="42">
        <v>88.15</v>
      </c>
      <c r="BP21" s="54">
        <v>87.43</v>
      </c>
      <c r="BQ21" s="54">
        <f t="shared" si="14"/>
        <v>0</v>
      </c>
      <c r="BR21" s="41">
        <v>11447</v>
      </c>
      <c r="BS21" s="41">
        <v>11619</v>
      </c>
      <c r="BT21" s="42">
        <v>4.75</v>
      </c>
    </row>
    <row r="22" spans="1:72">
      <c r="A22" s="424"/>
      <c r="B22" s="245">
        <v>43657</v>
      </c>
      <c r="C22" s="226">
        <v>96.61</v>
      </c>
      <c r="D22" s="227">
        <v>0.60709999999999997</v>
      </c>
      <c r="E22" s="228">
        <v>83.98</v>
      </c>
      <c r="F22" s="229">
        <v>104.5</v>
      </c>
      <c r="G22" s="229">
        <v>91.5</v>
      </c>
      <c r="H22" s="229">
        <v>24</v>
      </c>
      <c r="I22" s="229">
        <v>0</v>
      </c>
      <c r="J22" s="229">
        <v>24</v>
      </c>
      <c r="K22" s="229">
        <v>0</v>
      </c>
      <c r="L22" s="247">
        <v>0</v>
      </c>
      <c r="M22" s="247">
        <v>0</v>
      </c>
      <c r="N22" s="247">
        <v>0</v>
      </c>
      <c r="O22" s="247">
        <v>0</v>
      </c>
      <c r="P22" s="247">
        <v>0</v>
      </c>
      <c r="Q22" s="247">
        <v>0</v>
      </c>
      <c r="R22" s="231">
        <v>3430</v>
      </c>
      <c r="S22" s="232">
        <v>2831</v>
      </c>
      <c r="T22" s="232">
        <v>2831</v>
      </c>
      <c r="U22" s="258">
        <v>2770</v>
      </c>
      <c r="V22" s="233">
        <v>2861</v>
      </c>
      <c r="W22" s="229">
        <v>39</v>
      </c>
      <c r="X22" s="229">
        <v>0</v>
      </c>
      <c r="Y22" s="229">
        <v>39</v>
      </c>
      <c r="Z22" s="229">
        <v>0</v>
      </c>
      <c r="AA22" s="229">
        <v>60</v>
      </c>
      <c r="AB22" s="229">
        <v>0</v>
      </c>
      <c r="AC22" s="229">
        <f t="shared" si="0"/>
        <v>91</v>
      </c>
      <c r="AD22" s="235">
        <f t="shared" si="15"/>
        <v>-61</v>
      </c>
      <c r="AE22" s="27">
        <v>121</v>
      </c>
      <c r="AF22" s="34">
        <f t="shared" si="16"/>
        <v>0.98519283746556474</v>
      </c>
      <c r="AG22" s="35">
        <f t="shared" si="17"/>
        <v>142.91666666666666</v>
      </c>
      <c r="AH22" s="34">
        <f t="shared" si="18"/>
        <v>0.80758017492711365</v>
      </c>
      <c r="AI22" s="36">
        <f t="shared" si="19"/>
        <v>1</v>
      </c>
      <c r="AJ22" s="37">
        <f t="shared" si="20"/>
        <v>0.86231884057971009</v>
      </c>
      <c r="AK22" s="305">
        <v>6.6</v>
      </c>
      <c r="AL22" s="306">
        <v>129.72999999999999</v>
      </c>
      <c r="AM22" s="38">
        <f t="shared" si="21"/>
        <v>856.21799999999985</v>
      </c>
      <c r="AN22" s="216">
        <v>23.10793</v>
      </c>
      <c r="AO22" s="267">
        <v>1006.1143944957424</v>
      </c>
      <c r="AP22" s="39">
        <f t="shared" si="22"/>
        <v>23249.221000000001</v>
      </c>
      <c r="AQ22" s="199">
        <f t="shared" si="23"/>
        <v>8702.3245487364638</v>
      </c>
      <c r="AR22" s="196">
        <f t="shared" si="24"/>
        <v>117.95833333333333</v>
      </c>
      <c r="AS22" s="13"/>
      <c r="AT22" s="27">
        <v>0</v>
      </c>
      <c r="AU22" s="40">
        <v>0</v>
      </c>
      <c r="AV22" s="40">
        <v>0</v>
      </c>
      <c r="AW22" s="27">
        <v>0</v>
      </c>
      <c r="AX22" s="40">
        <v>19</v>
      </c>
      <c r="AY22" s="27">
        <v>1440</v>
      </c>
      <c r="AZ22" s="27">
        <v>0</v>
      </c>
      <c r="BA22" s="4"/>
      <c r="BB22" s="52">
        <v>944</v>
      </c>
      <c r="BC22" s="52">
        <v>943</v>
      </c>
      <c r="BD22" s="52">
        <v>974</v>
      </c>
      <c r="BE22" s="41">
        <f t="shared" si="27"/>
        <v>-1</v>
      </c>
      <c r="BF22" s="41">
        <f t="shared" si="25"/>
        <v>8702.3245487364638</v>
      </c>
      <c r="BG22" s="42">
        <f t="shared" si="26"/>
        <v>40.583333333333336</v>
      </c>
      <c r="BH22" s="43">
        <v>0</v>
      </c>
      <c r="BI22" s="44">
        <v>0</v>
      </c>
      <c r="BJ22" s="45">
        <v>23.05</v>
      </c>
      <c r="BK22" s="45">
        <v>20.5</v>
      </c>
      <c r="BL22" s="45">
        <v>15.8</v>
      </c>
      <c r="BM22" s="45">
        <v>50.15</v>
      </c>
      <c r="BN22" s="48">
        <v>0.93630000000000002</v>
      </c>
      <c r="BO22" s="42">
        <v>88.1</v>
      </c>
      <c r="BP22" s="42">
        <v>87.35</v>
      </c>
      <c r="BQ22" s="54">
        <f t="shared" si="14"/>
        <v>0</v>
      </c>
      <c r="BR22" s="41">
        <v>11479</v>
      </c>
      <c r="BS22" s="41">
        <v>11618</v>
      </c>
      <c r="BT22" s="42">
        <v>0</v>
      </c>
    </row>
    <row r="23" spans="1:72">
      <c r="A23" s="424"/>
      <c r="B23" s="245">
        <v>43658</v>
      </c>
      <c r="C23" s="226">
        <v>96</v>
      </c>
      <c r="D23" s="227">
        <v>0.62</v>
      </c>
      <c r="E23" s="228">
        <v>83.35</v>
      </c>
      <c r="F23" s="229">
        <v>102</v>
      </c>
      <c r="G23" s="229">
        <v>90</v>
      </c>
      <c r="H23" s="229">
        <v>24</v>
      </c>
      <c r="I23" s="229">
        <v>0</v>
      </c>
      <c r="J23" s="229">
        <v>24</v>
      </c>
      <c r="K23" s="229">
        <v>0</v>
      </c>
      <c r="L23" s="247">
        <v>0</v>
      </c>
      <c r="M23" s="247">
        <v>0</v>
      </c>
      <c r="N23" s="247">
        <v>0</v>
      </c>
      <c r="O23" s="247">
        <v>0</v>
      </c>
      <c r="P23" s="247">
        <v>0</v>
      </c>
      <c r="Q23" s="247">
        <v>0</v>
      </c>
      <c r="R23" s="259">
        <v>3437</v>
      </c>
      <c r="S23" s="232">
        <v>2839</v>
      </c>
      <c r="T23" s="232">
        <v>2839</v>
      </c>
      <c r="U23" s="260">
        <v>2780</v>
      </c>
      <c r="V23" s="233">
        <v>2870</v>
      </c>
      <c r="W23" s="229">
        <v>39</v>
      </c>
      <c r="X23" s="229">
        <v>0</v>
      </c>
      <c r="Y23" s="229">
        <v>39</v>
      </c>
      <c r="Z23" s="229">
        <v>0</v>
      </c>
      <c r="AA23" s="229">
        <v>60</v>
      </c>
      <c r="AB23" s="229">
        <v>0</v>
      </c>
      <c r="AC23" s="229">
        <f t="shared" si="0"/>
        <v>90</v>
      </c>
      <c r="AD23" s="235">
        <f t="shared" si="15"/>
        <v>-59</v>
      </c>
      <c r="AE23" s="27">
        <v>121</v>
      </c>
      <c r="AF23" s="34">
        <f t="shared" si="16"/>
        <v>0.98829201101928377</v>
      </c>
      <c r="AG23" s="35">
        <f t="shared" si="17"/>
        <v>143.20833333333334</v>
      </c>
      <c r="AH23" s="34">
        <f t="shared" si="18"/>
        <v>0.80884492289787602</v>
      </c>
      <c r="AI23" s="36">
        <f t="shared" si="19"/>
        <v>1</v>
      </c>
      <c r="AJ23" s="37">
        <f t="shared" si="20"/>
        <v>0.86231884057971009</v>
      </c>
      <c r="AK23" s="305">
        <v>6.6</v>
      </c>
      <c r="AL23" s="306">
        <v>128.91999999999999</v>
      </c>
      <c r="AM23" s="38">
        <f t="shared" si="21"/>
        <v>850.87199999999984</v>
      </c>
      <c r="AN23" s="216">
        <v>23.220509999999997</v>
      </c>
      <c r="AO23" s="267">
        <v>1005.1135827766058</v>
      </c>
      <c r="AP23" s="39">
        <f t="shared" si="22"/>
        <v>23339.25</v>
      </c>
      <c r="AQ23" s="199">
        <f t="shared" si="23"/>
        <v>8701.4827338129489</v>
      </c>
      <c r="AR23" s="196">
        <f t="shared" si="24"/>
        <v>118.29166666666667</v>
      </c>
      <c r="AS23" s="13"/>
      <c r="AT23" s="27">
        <v>0</v>
      </c>
      <c r="AU23" s="40">
        <v>0</v>
      </c>
      <c r="AV23" s="40">
        <v>0</v>
      </c>
      <c r="AW23" s="27">
        <v>0</v>
      </c>
      <c r="AX23" s="40">
        <v>19</v>
      </c>
      <c r="AY23" s="27">
        <v>1440</v>
      </c>
      <c r="AZ23" s="27">
        <v>0</v>
      </c>
      <c r="BA23" s="4"/>
      <c r="BB23" s="52">
        <v>947</v>
      </c>
      <c r="BC23" s="52">
        <v>946</v>
      </c>
      <c r="BD23" s="52">
        <v>977</v>
      </c>
      <c r="BE23" s="41">
        <f t="shared" si="27"/>
        <v>-1</v>
      </c>
      <c r="BF23" s="41">
        <f t="shared" si="25"/>
        <v>8701.4827338129489</v>
      </c>
      <c r="BG23" s="42">
        <f t="shared" si="26"/>
        <v>40.708333333333336</v>
      </c>
      <c r="BH23" s="43">
        <v>0</v>
      </c>
      <c r="BI23" s="44">
        <v>0</v>
      </c>
      <c r="BJ23" s="47">
        <v>23.12</v>
      </c>
      <c r="BK23" s="47">
        <v>20.61</v>
      </c>
      <c r="BL23" s="47">
        <v>15.88</v>
      </c>
      <c r="BM23" s="45">
        <v>50.13</v>
      </c>
      <c r="BN23" s="48">
        <v>0.93659999999999999</v>
      </c>
      <c r="BO23" s="42">
        <v>88.03</v>
      </c>
      <c r="BP23" s="42">
        <v>87.31</v>
      </c>
      <c r="BQ23" s="54">
        <v>0</v>
      </c>
      <c r="BR23" s="41">
        <v>11473</v>
      </c>
      <c r="BS23" s="41">
        <v>11622</v>
      </c>
      <c r="BT23" s="42">
        <v>0</v>
      </c>
    </row>
    <row r="24" spans="1:72">
      <c r="A24" s="424"/>
      <c r="B24" s="245">
        <v>43659</v>
      </c>
      <c r="C24" s="226">
        <v>96</v>
      </c>
      <c r="D24" s="227">
        <v>0.62</v>
      </c>
      <c r="E24" s="228">
        <v>83</v>
      </c>
      <c r="F24" s="246">
        <v>103</v>
      </c>
      <c r="G24" s="246">
        <v>89</v>
      </c>
      <c r="H24" s="246">
        <v>23</v>
      </c>
      <c r="I24" s="246">
        <v>35</v>
      </c>
      <c r="J24" s="246">
        <v>23</v>
      </c>
      <c r="K24" s="246">
        <v>35</v>
      </c>
      <c r="L24" s="246">
        <v>0</v>
      </c>
      <c r="M24" s="246">
        <v>0</v>
      </c>
      <c r="N24" s="246">
        <v>0</v>
      </c>
      <c r="O24" s="246">
        <v>0</v>
      </c>
      <c r="P24" s="246">
        <v>0</v>
      </c>
      <c r="Q24" s="246">
        <v>0</v>
      </c>
      <c r="R24" s="259">
        <v>3436</v>
      </c>
      <c r="S24" s="261">
        <v>2810</v>
      </c>
      <c r="T24" s="262">
        <v>2810</v>
      </c>
      <c r="U24" s="263">
        <v>2753</v>
      </c>
      <c r="V24" s="263">
        <v>2842</v>
      </c>
      <c r="W24" s="246">
        <v>39</v>
      </c>
      <c r="X24" s="246">
        <v>0</v>
      </c>
      <c r="Y24" s="246">
        <v>39</v>
      </c>
      <c r="Z24" s="246">
        <v>0</v>
      </c>
      <c r="AA24" s="246">
        <v>60</v>
      </c>
      <c r="AB24" s="246">
        <v>34</v>
      </c>
      <c r="AC24" s="229">
        <f t="shared" si="0"/>
        <v>89</v>
      </c>
      <c r="AD24" s="235">
        <f t="shared" si="15"/>
        <v>-57</v>
      </c>
      <c r="AE24" s="28">
        <v>121</v>
      </c>
      <c r="AF24" s="34">
        <f t="shared" si="16"/>
        <v>0.97865013774104681</v>
      </c>
      <c r="AG24" s="35">
        <f t="shared" si="17"/>
        <v>143.16666666666666</v>
      </c>
      <c r="AH24" s="34">
        <f t="shared" si="18"/>
        <v>0.80122235157159483</v>
      </c>
      <c r="AI24" s="36">
        <f t="shared" si="19"/>
        <v>0.98973429951690817</v>
      </c>
      <c r="AJ24" s="37">
        <f t="shared" si="20"/>
        <v>0.84596417069243157</v>
      </c>
      <c r="AK24" s="305">
        <v>6.65</v>
      </c>
      <c r="AL24" s="306">
        <v>133.87</v>
      </c>
      <c r="AM24" s="38">
        <f t="shared" si="21"/>
        <v>890.23550000000012</v>
      </c>
      <c r="AN24" s="216">
        <v>23.201198999999999</v>
      </c>
      <c r="AO24" s="269">
        <v>1004.2752962896444</v>
      </c>
      <c r="AP24" s="39">
        <f t="shared" si="22"/>
        <v>23300.391</v>
      </c>
      <c r="AQ24" s="199">
        <f t="shared" si="23"/>
        <v>8787.0056302215744</v>
      </c>
      <c r="AR24" s="196">
        <f t="shared" si="24"/>
        <v>117.08333333333333</v>
      </c>
      <c r="AS24" s="13"/>
      <c r="AT24" s="28">
        <v>9</v>
      </c>
      <c r="AU24" s="28">
        <v>25</v>
      </c>
      <c r="AV24" s="28">
        <v>9</v>
      </c>
      <c r="AW24" s="28">
        <v>25</v>
      </c>
      <c r="AX24" s="28">
        <v>20</v>
      </c>
      <c r="AY24" s="28">
        <v>1406</v>
      </c>
      <c r="AZ24" s="28">
        <v>0</v>
      </c>
      <c r="BA24" s="4"/>
      <c r="BB24" s="52">
        <v>943</v>
      </c>
      <c r="BC24" s="52">
        <v>946</v>
      </c>
      <c r="BD24" s="52">
        <v>953</v>
      </c>
      <c r="BE24" s="41">
        <f t="shared" si="27"/>
        <v>3</v>
      </c>
      <c r="BF24" s="41">
        <f t="shared" si="25"/>
        <v>8787.0056302215744</v>
      </c>
      <c r="BG24" s="42">
        <f t="shared" si="26"/>
        <v>39.708333333333336</v>
      </c>
      <c r="BH24" s="71">
        <v>0</v>
      </c>
      <c r="BI24" s="71">
        <v>0</v>
      </c>
      <c r="BJ24" s="72">
        <v>23.05</v>
      </c>
      <c r="BK24" s="72">
        <v>20.61</v>
      </c>
      <c r="BL24" s="72">
        <v>15.95</v>
      </c>
      <c r="BM24" s="73">
        <v>50.16</v>
      </c>
      <c r="BN24" s="74">
        <v>0.93479999999999996</v>
      </c>
      <c r="BO24" s="54">
        <v>87.74</v>
      </c>
      <c r="BP24" s="54">
        <v>87.32</v>
      </c>
      <c r="BQ24" s="54">
        <v>0</v>
      </c>
      <c r="BR24" s="55">
        <v>11487</v>
      </c>
      <c r="BS24" s="55">
        <v>11645</v>
      </c>
      <c r="BT24" s="73">
        <v>0</v>
      </c>
    </row>
    <row r="25" spans="1:72">
      <c r="A25" s="424"/>
      <c r="B25" s="245">
        <v>43660</v>
      </c>
      <c r="C25" s="226">
        <v>95.7</v>
      </c>
      <c r="D25" s="227">
        <v>0.60299999999999998</v>
      </c>
      <c r="E25" s="228">
        <v>82.9</v>
      </c>
      <c r="F25" s="264">
        <v>102</v>
      </c>
      <c r="G25" s="264">
        <v>91</v>
      </c>
      <c r="H25" s="246">
        <v>24</v>
      </c>
      <c r="I25" s="246">
        <v>0</v>
      </c>
      <c r="J25" s="246">
        <v>12</v>
      </c>
      <c r="K25" s="246">
        <v>26</v>
      </c>
      <c r="L25" s="246">
        <v>7</v>
      </c>
      <c r="M25" s="246">
        <v>6</v>
      </c>
      <c r="N25" s="246">
        <v>0</v>
      </c>
      <c r="O25" s="246">
        <v>0</v>
      </c>
      <c r="P25" s="246">
        <v>0</v>
      </c>
      <c r="Q25" s="246">
        <v>0</v>
      </c>
      <c r="R25" s="259">
        <v>3440</v>
      </c>
      <c r="S25" s="261">
        <v>2754</v>
      </c>
      <c r="T25" s="262">
        <v>2140</v>
      </c>
      <c r="U25" s="263">
        <v>2102</v>
      </c>
      <c r="V25" s="263">
        <v>2187</v>
      </c>
      <c r="W25" s="246">
        <v>39</v>
      </c>
      <c r="X25" s="246">
        <v>0</v>
      </c>
      <c r="Y25" s="246">
        <v>39</v>
      </c>
      <c r="Z25" s="246">
        <v>213</v>
      </c>
      <c r="AA25" s="246">
        <v>60</v>
      </c>
      <c r="AB25" s="246">
        <v>0</v>
      </c>
      <c r="AC25" s="229">
        <f t="shared" si="0"/>
        <v>85</v>
      </c>
      <c r="AD25" s="235">
        <f t="shared" si="15"/>
        <v>-38</v>
      </c>
      <c r="AE25" s="28">
        <v>121</v>
      </c>
      <c r="AF25" s="34">
        <f t="shared" si="16"/>
        <v>0.75309917355371903</v>
      </c>
      <c r="AG25" s="35">
        <f t="shared" si="17"/>
        <v>143.33333333333334</v>
      </c>
      <c r="AH25" s="34">
        <f t="shared" si="18"/>
        <v>0.61104651162790702</v>
      </c>
      <c r="AI25" s="36">
        <f t="shared" si="19"/>
        <v>0.95819746376811599</v>
      </c>
      <c r="AJ25" s="37">
        <f t="shared" si="20"/>
        <v>0.73582427536231876</v>
      </c>
      <c r="AK25" s="305">
        <v>3.4590000000000001</v>
      </c>
      <c r="AL25" s="306">
        <v>145.91</v>
      </c>
      <c r="AM25" s="38">
        <f t="shared" si="21"/>
        <v>504.70269000000002</v>
      </c>
      <c r="AN25" s="216">
        <v>18.155199</v>
      </c>
      <c r="AO25" s="269">
        <v>1002.5993656142243</v>
      </c>
      <c r="AP25" s="39">
        <f t="shared" si="22"/>
        <v>18202.391</v>
      </c>
      <c r="AQ25" s="199">
        <f t="shared" si="23"/>
        <v>8899.6639819219781</v>
      </c>
      <c r="AR25" s="196">
        <f t="shared" si="24"/>
        <v>114.75</v>
      </c>
      <c r="AS25" s="13"/>
      <c r="AT25" s="28">
        <v>0</v>
      </c>
      <c r="AU25" s="28">
        <v>0</v>
      </c>
      <c r="AV25" s="28">
        <v>18</v>
      </c>
      <c r="AW25" s="28">
        <v>55</v>
      </c>
      <c r="AX25" s="28">
        <v>30</v>
      </c>
      <c r="AY25" s="28">
        <v>1440</v>
      </c>
      <c r="AZ25" s="28">
        <v>0</v>
      </c>
      <c r="BA25" s="4"/>
      <c r="BB25" s="52">
        <v>946</v>
      </c>
      <c r="BC25" s="52">
        <v>510</v>
      </c>
      <c r="BD25" s="52">
        <v>731</v>
      </c>
      <c r="BE25" s="41">
        <f t="shared" si="27"/>
        <v>-436</v>
      </c>
      <c r="BF25" s="41">
        <f t="shared" si="25"/>
        <v>8899.6639819219781</v>
      </c>
      <c r="BG25" s="60">
        <f t="shared" si="26"/>
        <v>30.458333333333332</v>
      </c>
      <c r="BH25" s="71">
        <v>0</v>
      </c>
      <c r="BI25" s="44">
        <v>0</v>
      </c>
      <c r="BJ25" s="72">
        <v>23.12</v>
      </c>
      <c r="BK25" s="72">
        <v>11.37</v>
      </c>
      <c r="BL25" s="72">
        <v>8.6</v>
      </c>
      <c r="BM25" s="73">
        <v>50.14</v>
      </c>
      <c r="BN25" s="74">
        <v>0.93079999999999996</v>
      </c>
      <c r="BO25" s="54">
        <v>87.66</v>
      </c>
      <c r="BP25" s="54">
        <v>87.55</v>
      </c>
      <c r="BQ25" s="54">
        <v>0</v>
      </c>
      <c r="BR25" s="55">
        <v>11480</v>
      </c>
      <c r="BS25" s="55">
        <v>11648</v>
      </c>
      <c r="BT25" s="73">
        <v>5.87</v>
      </c>
    </row>
    <row r="26" spans="1:72">
      <c r="A26" s="425"/>
      <c r="B26" s="245">
        <v>43661</v>
      </c>
      <c r="C26" s="226">
        <v>93.4</v>
      </c>
      <c r="D26" s="227">
        <v>0.66200000000000003</v>
      </c>
      <c r="E26" s="228">
        <v>85.6</v>
      </c>
      <c r="F26" s="246">
        <v>101</v>
      </c>
      <c r="G26" s="246">
        <v>87</v>
      </c>
      <c r="H26" s="229">
        <v>9</v>
      </c>
      <c r="I26" s="229">
        <v>47</v>
      </c>
      <c r="J26" s="229">
        <v>24</v>
      </c>
      <c r="K26" s="229">
        <v>0</v>
      </c>
      <c r="L26" s="247">
        <v>13</v>
      </c>
      <c r="M26" s="247">
        <v>22</v>
      </c>
      <c r="N26" s="247">
        <v>0</v>
      </c>
      <c r="O26" s="247">
        <v>0</v>
      </c>
      <c r="P26" s="247">
        <v>0</v>
      </c>
      <c r="Q26" s="247">
        <v>0</v>
      </c>
      <c r="R26" s="259">
        <v>3466</v>
      </c>
      <c r="S26" s="261">
        <v>3169</v>
      </c>
      <c r="T26" s="265">
        <v>1985</v>
      </c>
      <c r="U26" s="233">
        <v>1948</v>
      </c>
      <c r="V26" s="233">
        <v>2030</v>
      </c>
      <c r="W26" s="229">
        <v>39</v>
      </c>
      <c r="X26" s="246">
        <v>0</v>
      </c>
      <c r="Y26" s="246">
        <v>39</v>
      </c>
      <c r="Z26" s="246">
        <v>0</v>
      </c>
      <c r="AA26" s="246">
        <v>60</v>
      </c>
      <c r="AB26" s="246">
        <v>0</v>
      </c>
      <c r="AC26" s="229">
        <f t="shared" si="0"/>
        <v>82</v>
      </c>
      <c r="AD26" s="235">
        <f t="shared" si="15"/>
        <v>-37</v>
      </c>
      <c r="AE26" s="28">
        <v>120</v>
      </c>
      <c r="AF26" s="34">
        <f t="shared" si="16"/>
        <v>0.70486111111111116</v>
      </c>
      <c r="AG26" s="35">
        <f t="shared" si="17"/>
        <v>144.41666666666666</v>
      </c>
      <c r="AH26" s="34">
        <f t="shared" si="18"/>
        <v>0.56203115983843044</v>
      </c>
      <c r="AI26" s="36">
        <f t="shared" si="19"/>
        <v>1</v>
      </c>
      <c r="AJ26" s="37">
        <f t="shared" si="20"/>
        <v>0.76266606280193228</v>
      </c>
      <c r="AK26" s="305">
        <v>6.6</v>
      </c>
      <c r="AL26" s="306">
        <v>127.94</v>
      </c>
      <c r="AM26" s="38">
        <f t="shared" si="21"/>
        <v>844.404</v>
      </c>
      <c r="AN26" s="216">
        <v>16.527289</v>
      </c>
      <c r="AO26" s="269">
        <v>1009.5031314573127</v>
      </c>
      <c r="AP26" s="39">
        <f t="shared" si="22"/>
        <v>16684.349999999999</v>
      </c>
      <c r="AQ26" s="199">
        <f t="shared" si="23"/>
        <v>8998.3336755646797</v>
      </c>
      <c r="AR26" s="196">
        <f t="shared" si="24"/>
        <v>132.04166666666666</v>
      </c>
      <c r="AS26" s="13"/>
      <c r="AT26" s="27">
        <v>19</v>
      </c>
      <c r="AU26" s="40">
        <v>57</v>
      </c>
      <c r="AV26" s="40">
        <v>0</v>
      </c>
      <c r="AW26" s="27">
        <v>0</v>
      </c>
      <c r="AX26" s="40">
        <v>32</v>
      </c>
      <c r="AY26" s="27">
        <v>1440</v>
      </c>
      <c r="AZ26" s="27">
        <v>0</v>
      </c>
      <c r="BA26" s="4"/>
      <c r="BB26" s="52">
        <v>399</v>
      </c>
      <c r="BC26" s="52">
        <v>952</v>
      </c>
      <c r="BD26" s="52">
        <v>679</v>
      </c>
      <c r="BE26" s="41">
        <f t="shared" si="27"/>
        <v>553</v>
      </c>
      <c r="BF26" s="41">
        <f t="shared" si="25"/>
        <v>8998.3336755646797</v>
      </c>
      <c r="BG26" s="60">
        <f t="shared" si="26"/>
        <v>28.291666666666668</v>
      </c>
      <c r="BH26" s="43">
        <v>0</v>
      </c>
      <c r="BI26" s="44">
        <v>0</v>
      </c>
      <c r="BJ26" s="47">
        <v>22.91</v>
      </c>
      <c r="BK26" s="47">
        <v>20.6</v>
      </c>
      <c r="BL26" s="47">
        <v>15.9</v>
      </c>
      <c r="BM26" s="45">
        <v>50.11</v>
      </c>
      <c r="BN26" s="48">
        <v>0.93700000000000006</v>
      </c>
      <c r="BO26" s="54">
        <v>87.77</v>
      </c>
      <c r="BP26" s="54">
        <v>87.56</v>
      </c>
      <c r="BQ26" s="54">
        <v>0</v>
      </c>
      <c r="BR26" s="55">
        <v>11444</v>
      </c>
      <c r="BS26" s="55">
        <v>11561</v>
      </c>
      <c r="BT26" s="42">
        <v>0</v>
      </c>
    </row>
    <row r="27" spans="1:72">
      <c r="A27" s="423" t="s">
        <v>238</v>
      </c>
      <c r="B27" s="245">
        <v>43662</v>
      </c>
      <c r="C27" s="156">
        <v>92.5</v>
      </c>
      <c r="D27" s="195">
        <v>0.66800000000000004</v>
      </c>
      <c r="E27" s="170">
        <v>85</v>
      </c>
      <c r="F27" s="159">
        <v>100</v>
      </c>
      <c r="G27" s="159">
        <v>86</v>
      </c>
      <c r="H27" s="159">
        <v>1</v>
      </c>
      <c r="I27" s="159">
        <v>5</v>
      </c>
      <c r="J27" s="159">
        <v>24</v>
      </c>
      <c r="K27" s="159">
        <v>0</v>
      </c>
      <c r="L27" s="187">
        <v>22</v>
      </c>
      <c r="M27" s="187">
        <v>41</v>
      </c>
      <c r="N27" s="187">
        <v>0</v>
      </c>
      <c r="O27" s="187">
        <v>0</v>
      </c>
      <c r="P27" s="187">
        <v>0</v>
      </c>
      <c r="Q27" s="187">
        <v>0</v>
      </c>
      <c r="R27" s="188">
        <v>3476</v>
      </c>
      <c r="S27" s="189">
        <v>3362</v>
      </c>
      <c r="T27" s="189">
        <v>1468</v>
      </c>
      <c r="U27" s="163">
        <v>1426</v>
      </c>
      <c r="V27" s="163">
        <v>1503</v>
      </c>
      <c r="W27" s="159">
        <v>39</v>
      </c>
      <c r="X27" s="159">
        <v>0</v>
      </c>
      <c r="Y27" s="159">
        <v>39</v>
      </c>
      <c r="Z27" s="159">
        <v>0</v>
      </c>
      <c r="AA27" s="159">
        <v>60</v>
      </c>
      <c r="AB27" s="159">
        <v>0</v>
      </c>
      <c r="AC27" s="158">
        <f t="shared" si="0"/>
        <v>77</v>
      </c>
      <c r="AD27" s="165">
        <f t="shared" si="15"/>
        <v>-42</v>
      </c>
      <c r="AE27" s="159">
        <v>120</v>
      </c>
      <c r="AF27" s="166">
        <f t="shared" si="16"/>
        <v>0.52187499999999998</v>
      </c>
      <c r="AG27" s="167">
        <f t="shared" si="17"/>
        <v>144.83333333333334</v>
      </c>
      <c r="AH27" s="166">
        <f t="shared" si="18"/>
        <v>0.41024165707710014</v>
      </c>
      <c r="AI27" s="168">
        <f t="shared" si="19"/>
        <v>1</v>
      </c>
      <c r="AJ27" s="169">
        <f t="shared" si="20"/>
        <v>0.8538747987117552</v>
      </c>
      <c r="AK27" s="305">
        <v>6.5</v>
      </c>
      <c r="AL27" s="306">
        <v>134.12</v>
      </c>
      <c r="AM27" s="170">
        <f t="shared" si="21"/>
        <v>871.78</v>
      </c>
      <c r="AN27" s="223">
        <v>11.99878</v>
      </c>
      <c r="AO27" s="244">
        <v>1017.7101338636095</v>
      </c>
      <c r="AP27" s="171">
        <f t="shared" si="22"/>
        <v>12211.28</v>
      </c>
      <c r="AQ27" s="200">
        <f t="shared" si="23"/>
        <v>9174.6563814866768</v>
      </c>
      <c r="AR27" s="197">
        <f t="shared" si="24"/>
        <v>140.08333333333334</v>
      </c>
      <c r="AS27" s="13"/>
      <c r="AT27" s="158">
        <v>17</v>
      </c>
      <c r="AU27" s="173">
        <v>14</v>
      </c>
      <c r="AV27" s="173">
        <v>0</v>
      </c>
      <c r="AW27" s="158">
        <v>0</v>
      </c>
      <c r="AX27" s="173">
        <v>20</v>
      </c>
      <c r="AY27" s="158">
        <v>1440</v>
      </c>
      <c r="AZ27" s="158">
        <v>0</v>
      </c>
      <c r="BA27" s="4"/>
      <c r="BB27" s="257">
        <v>48</v>
      </c>
      <c r="BC27" s="257">
        <v>955</v>
      </c>
      <c r="BD27" s="257">
        <v>500</v>
      </c>
      <c r="BE27" s="257">
        <f>BC27-BB27</f>
        <v>907</v>
      </c>
      <c r="BF27" s="257">
        <f>AQ28</f>
        <v>9107.8452197802198</v>
      </c>
      <c r="BG27" s="277">
        <f>BD27/24</f>
        <v>20.833333333333332</v>
      </c>
      <c r="BH27" s="278">
        <v>0</v>
      </c>
      <c r="BI27" s="279">
        <v>0</v>
      </c>
      <c r="BJ27" s="280">
        <v>23.1</v>
      </c>
      <c r="BK27" s="280">
        <v>20.63</v>
      </c>
      <c r="BL27" s="280">
        <v>15.88</v>
      </c>
      <c r="BM27" s="281">
        <v>50.12</v>
      </c>
      <c r="BN27" s="282">
        <v>0.93469999999999998</v>
      </c>
      <c r="BO27" s="283">
        <v>87.63</v>
      </c>
      <c r="BP27" s="283">
        <v>87.51</v>
      </c>
      <c r="BQ27" s="283">
        <v>0</v>
      </c>
      <c r="BR27" s="283">
        <v>11323</v>
      </c>
      <c r="BS27" s="283">
        <v>11524</v>
      </c>
      <c r="BT27" s="277">
        <v>4.87</v>
      </c>
    </row>
    <row r="28" spans="1:72">
      <c r="A28" s="424"/>
      <c r="B28" s="245">
        <v>43663</v>
      </c>
      <c r="C28" s="156">
        <v>90.9</v>
      </c>
      <c r="D28" s="195">
        <v>0.65600000000000003</v>
      </c>
      <c r="E28" s="170">
        <v>83.4</v>
      </c>
      <c r="F28" s="159">
        <v>100</v>
      </c>
      <c r="G28" s="159">
        <v>81</v>
      </c>
      <c r="H28" s="159">
        <v>9</v>
      </c>
      <c r="I28" s="159">
        <v>41</v>
      </c>
      <c r="J28" s="159">
        <v>14</v>
      </c>
      <c r="K28" s="159">
        <v>51</v>
      </c>
      <c r="L28" s="187">
        <v>13</v>
      </c>
      <c r="M28" s="187">
        <v>36</v>
      </c>
      <c r="N28" s="187">
        <v>7</v>
      </c>
      <c r="O28" s="187">
        <v>45</v>
      </c>
      <c r="P28" s="187">
        <v>0</v>
      </c>
      <c r="Q28" s="187">
        <v>0</v>
      </c>
      <c r="R28" s="188">
        <v>3489</v>
      </c>
      <c r="S28" s="162">
        <v>3154</v>
      </c>
      <c r="T28" s="162">
        <v>1485</v>
      </c>
      <c r="U28" s="163">
        <v>1456</v>
      </c>
      <c r="V28" s="163">
        <v>1516</v>
      </c>
      <c r="W28" s="159">
        <v>39</v>
      </c>
      <c r="X28" s="159">
        <v>0</v>
      </c>
      <c r="Y28" s="159">
        <v>39</v>
      </c>
      <c r="Z28" s="159">
        <v>0</v>
      </c>
      <c r="AA28" s="159">
        <v>60</v>
      </c>
      <c r="AB28" s="159">
        <v>0</v>
      </c>
      <c r="AC28" s="158">
        <f t="shared" si="0"/>
        <v>70</v>
      </c>
      <c r="AD28" s="165">
        <f t="shared" si="15"/>
        <v>-29</v>
      </c>
      <c r="AE28" s="159">
        <v>120</v>
      </c>
      <c r="AF28" s="166">
        <f t="shared" si="16"/>
        <v>0.52638888888888891</v>
      </c>
      <c r="AG28" s="167">
        <f t="shared" si="17"/>
        <v>145.375</v>
      </c>
      <c r="AH28" s="166">
        <f t="shared" si="18"/>
        <v>0.41731155058756092</v>
      </c>
      <c r="AI28" s="168">
        <f t="shared" si="19"/>
        <v>1</v>
      </c>
      <c r="AJ28" s="169">
        <f t="shared" si="20"/>
        <v>0.86747181964573261</v>
      </c>
      <c r="AK28" s="216">
        <v>4.2720000000000002</v>
      </c>
      <c r="AL28" s="220">
        <v>136.37</v>
      </c>
      <c r="AM28" s="170">
        <f t="shared" si="21"/>
        <v>582.57264000000009</v>
      </c>
      <c r="AN28" s="223">
        <v>12.440100000000001</v>
      </c>
      <c r="AO28" s="244">
        <v>1019.1598138278631</v>
      </c>
      <c r="AP28" s="171">
        <f t="shared" si="22"/>
        <v>12678.45</v>
      </c>
      <c r="AQ28" s="200">
        <f t="shared" si="23"/>
        <v>9107.8452197802198</v>
      </c>
      <c r="AR28" s="197">
        <f t="shared" si="24"/>
        <v>131.41666666666666</v>
      </c>
      <c r="AS28" s="13"/>
      <c r="AT28" s="158">
        <f>39-19</f>
        <v>20</v>
      </c>
      <c r="AU28" s="173">
        <v>43</v>
      </c>
      <c r="AV28" s="158">
        <v>14</v>
      </c>
      <c r="AW28" s="158">
        <v>84</v>
      </c>
      <c r="AX28" s="173">
        <v>27</v>
      </c>
      <c r="AY28" s="158">
        <v>900</v>
      </c>
      <c r="AZ28" s="158">
        <v>10</v>
      </c>
      <c r="BA28" s="4"/>
      <c r="BB28" s="174">
        <v>395</v>
      </c>
      <c r="BC28" s="174">
        <v>625</v>
      </c>
      <c r="BD28" s="174">
        <v>496</v>
      </c>
      <c r="BE28" s="174">
        <f>BC28-BB28</f>
        <v>230</v>
      </c>
      <c r="BF28" s="174">
        <f>AQ29</f>
        <v>8693.8782608695656</v>
      </c>
      <c r="BG28" s="176">
        <f>BD28/24</f>
        <v>20.666666666666668</v>
      </c>
      <c r="BH28" s="174">
        <v>0</v>
      </c>
      <c r="BI28" s="174">
        <v>0</v>
      </c>
      <c r="BJ28" s="174">
        <v>9.84</v>
      </c>
      <c r="BK28" s="174">
        <v>13.67</v>
      </c>
      <c r="BL28" s="174">
        <v>10.59</v>
      </c>
      <c r="BM28" s="174">
        <v>51.14</v>
      </c>
      <c r="BN28" s="174">
        <v>0.93420000000000003</v>
      </c>
      <c r="BO28" s="174">
        <v>87.8</v>
      </c>
      <c r="BP28" s="174">
        <v>87.49</v>
      </c>
      <c r="BQ28" s="283">
        <v>0</v>
      </c>
      <c r="BR28" s="174">
        <v>11468</v>
      </c>
      <c r="BS28" s="174">
        <v>11577</v>
      </c>
      <c r="BT28" s="174">
        <v>0</v>
      </c>
    </row>
    <row r="29" spans="1:72">
      <c r="A29" s="424"/>
      <c r="B29" s="245">
        <v>43664</v>
      </c>
      <c r="C29" s="156">
        <v>87.4</v>
      </c>
      <c r="D29" s="195">
        <v>0.72199999999999998</v>
      </c>
      <c r="E29" s="170">
        <v>84.5</v>
      </c>
      <c r="F29" s="159">
        <v>101</v>
      </c>
      <c r="G29" s="159">
        <v>76</v>
      </c>
      <c r="H29" s="159">
        <v>18</v>
      </c>
      <c r="I29" s="159">
        <v>53</v>
      </c>
      <c r="J29" s="159">
        <v>24</v>
      </c>
      <c r="K29" s="159">
        <v>0</v>
      </c>
      <c r="L29" s="187">
        <v>4</v>
      </c>
      <c r="M29" s="187">
        <v>52</v>
      </c>
      <c r="N29" s="187">
        <v>0</v>
      </c>
      <c r="O29" s="187">
        <v>0</v>
      </c>
      <c r="P29" s="187">
        <v>0</v>
      </c>
      <c r="Q29" s="187">
        <v>0</v>
      </c>
      <c r="R29" s="188">
        <v>3528</v>
      </c>
      <c r="S29" s="162">
        <v>3007</v>
      </c>
      <c r="T29" s="162">
        <v>2576</v>
      </c>
      <c r="U29" s="163">
        <v>2530</v>
      </c>
      <c r="V29" s="163">
        <v>2612</v>
      </c>
      <c r="W29" s="159">
        <v>40</v>
      </c>
      <c r="X29" s="159">
        <v>0</v>
      </c>
      <c r="Y29" s="159">
        <v>40</v>
      </c>
      <c r="Z29" s="159">
        <v>0</v>
      </c>
      <c r="AA29" s="159">
        <v>60</v>
      </c>
      <c r="AB29" s="159">
        <v>0</v>
      </c>
      <c r="AC29" s="158">
        <f t="shared" si="0"/>
        <v>82</v>
      </c>
      <c r="AD29" s="165">
        <f t="shared" si="15"/>
        <v>-46</v>
      </c>
      <c r="AE29" s="159">
        <v>125</v>
      </c>
      <c r="AF29" s="166">
        <f t="shared" si="16"/>
        <v>0.8706666666666667</v>
      </c>
      <c r="AG29" s="167">
        <f t="shared" si="17"/>
        <v>147</v>
      </c>
      <c r="AH29" s="166">
        <f t="shared" si="18"/>
        <v>0.71712018140589573</v>
      </c>
      <c r="AI29" s="168">
        <f t="shared" si="19"/>
        <v>1</v>
      </c>
      <c r="AJ29" s="169">
        <f t="shared" si="20"/>
        <v>0.83430059523809519</v>
      </c>
      <c r="AK29" s="216">
        <v>6.1</v>
      </c>
      <c r="AL29" s="220">
        <v>126.43</v>
      </c>
      <c r="AM29" s="170">
        <f t="shared" si="21"/>
        <v>771.22299999999996</v>
      </c>
      <c r="AN29" s="223">
        <v>20.879020000000001</v>
      </c>
      <c r="AO29" s="244">
        <v>1016.5366477928562</v>
      </c>
      <c r="AP29" s="171">
        <f t="shared" si="22"/>
        <v>21224.289000000001</v>
      </c>
      <c r="AQ29" s="200">
        <f t="shared" si="23"/>
        <v>8693.8782608695656</v>
      </c>
      <c r="AR29" s="197">
        <f t="shared" si="24"/>
        <v>125.29166666666667</v>
      </c>
      <c r="AS29" s="13"/>
      <c r="AT29" s="158">
        <v>19</v>
      </c>
      <c r="AU29" s="173">
        <v>15</v>
      </c>
      <c r="AV29" s="173">
        <v>0</v>
      </c>
      <c r="AW29" s="158">
        <v>0</v>
      </c>
      <c r="AX29" s="173">
        <v>23</v>
      </c>
      <c r="AY29" s="158">
        <v>1440</v>
      </c>
      <c r="AZ29" s="158">
        <v>0</v>
      </c>
      <c r="BA29" s="4"/>
      <c r="BB29" s="285">
        <v>762</v>
      </c>
      <c r="BC29" s="285">
        <v>963</v>
      </c>
      <c r="BD29" s="285">
        <v>887</v>
      </c>
      <c r="BE29" s="285">
        <f t="shared" ref="BE29:BE47" si="28">BC29-BB29</f>
        <v>201</v>
      </c>
      <c r="BF29" s="285">
        <f t="shared" si="25"/>
        <v>8693.8782608695656</v>
      </c>
      <c r="BG29" s="286">
        <f t="shared" si="26"/>
        <v>36.958333333333336</v>
      </c>
      <c r="BH29" s="287">
        <v>0</v>
      </c>
      <c r="BI29" s="288">
        <v>0</v>
      </c>
      <c r="BJ29" s="289">
        <v>23.26</v>
      </c>
      <c r="BK29" s="289">
        <v>20.87</v>
      </c>
      <c r="BL29" s="289">
        <v>15.98</v>
      </c>
      <c r="BM29" s="290">
        <v>50.18</v>
      </c>
      <c r="BN29" s="291">
        <v>0.93710000000000004</v>
      </c>
      <c r="BO29" s="292">
        <v>87.94</v>
      </c>
      <c r="BP29" s="292">
        <v>87.38</v>
      </c>
      <c r="BQ29" s="283">
        <v>0</v>
      </c>
      <c r="BR29" s="292">
        <v>11379</v>
      </c>
      <c r="BS29" s="292">
        <v>11566</v>
      </c>
      <c r="BT29" s="286">
        <v>5.3</v>
      </c>
    </row>
    <row r="30" spans="1:72">
      <c r="A30" s="424"/>
      <c r="B30" s="245">
        <v>43665</v>
      </c>
      <c r="C30" s="156">
        <v>88.1</v>
      </c>
      <c r="D30" s="195">
        <v>0.70299999999999996</v>
      </c>
      <c r="E30" s="170">
        <v>83.4</v>
      </c>
      <c r="F30" s="159">
        <v>97</v>
      </c>
      <c r="G30" s="159">
        <v>80</v>
      </c>
      <c r="H30" s="159">
        <v>0</v>
      </c>
      <c r="I30" s="159">
        <v>0</v>
      </c>
      <c r="J30" s="159">
        <v>16</v>
      </c>
      <c r="K30" s="159">
        <v>58</v>
      </c>
      <c r="L30" s="187">
        <v>24</v>
      </c>
      <c r="M30" s="187">
        <v>0</v>
      </c>
      <c r="N30" s="187">
        <v>5</v>
      </c>
      <c r="O30" s="187">
        <v>30</v>
      </c>
      <c r="P30" s="187">
        <v>0</v>
      </c>
      <c r="Q30" s="187">
        <v>0</v>
      </c>
      <c r="R30" s="188">
        <v>3519</v>
      </c>
      <c r="S30" s="162">
        <v>3446</v>
      </c>
      <c r="T30" s="162">
        <v>1004</v>
      </c>
      <c r="U30" s="163">
        <v>999</v>
      </c>
      <c r="V30" s="163">
        <v>1058</v>
      </c>
      <c r="W30" s="159">
        <v>40</v>
      </c>
      <c r="X30" s="159">
        <v>0</v>
      </c>
      <c r="Y30" s="159">
        <v>40</v>
      </c>
      <c r="Z30" s="159">
        <v>0</v>
      </c>
      <c r="AA30" s="159">
        <v>60</v>
      </c>
      <c r="AB30" s="159">
        <v>0</v>
      </c>
      <c r="AC30" s="158">
        <f t="shared" si="0"/>
        <v>65</v>
      </c>
      <c r="AD30" s="165">
        <f t="shared" si="15"/>
        <v>-5</v>
      </c>
      <c r="AE30" s="159">
        <v>61</v>
      </c>
      <c r="AF30" s="166">
        <f t="shared" si="16"/>
        <v>0.72267759562841527</v>
      </c>
      <c r="AG30" s="167">
        <f t="shared" si="17"/>
        <v>146.625</v>
      </c>
      <c r="AH30" s="166">
        <f t="shared" si="18"/>
        <v>0.28388746803069054</v>
      </c>
      <c r="AI30" s="168">
        <f t="shared" si="19"/>
        <v>1</v>
      </c>
      <c r="AJ30" s="169">
        <f t="shared" si="20"/>
        <v>0.78609126984126987</v>
      </c>
      <c r="AK30" s="216">
        <v>4.1740000000000004</v>
      </c>
      <c r="AL30" s="220">
        <v>133.65</v>
      </c>
      <c r="AM30" s="170">
        <f t="shared" si="21"/>
        <v>557.85510000000011</v>
      </c>
      <c r="AN30" s="223">
        <v>8.5751580000000001</v>
      </c>
      <c r="AO30" s="244">
        <v>1020.9681267680431</v>
      </c>
      <c r="AP30" s="171">
        <f t="shared" si="22"/>
        <v>8754.9629999999997</v>
      </c>
      <c r="AQ30" s="200">
        <f t="shared" si="23"/>
        <v>9322.14024024024</v>
      </c>
      <c r="AR30" s="197">
        <f t="shared" si="24"/>
        <v>143.58333333333334</v>
      </c>
      <c r="AS30" s="13"/>
      <c r="AT30" s="158">
        <v>0</v>
      </c>
      <c r="AU30" s="173">
        <v>0</v>
      </c>
      <c r="AV30" s="173">
        <v>17</v>
      </c>
      <c r="AW30" s="158">
        <v>92</v>
      </c>
      <c r="AX30" s="173">
        <v>40</v>
      </c>
      <c r="AY30" s="158">
        <v>1039</v>
      </c>
      <c r="AZ30" s="158">
        <v>6</v>
      </c>
      <c r="BA30" s="4"/>
      <c r="BB30" s="174">
        <v>0</v>
      </c>
      <c r="BC30" s="174">
        <v>719</v>
      </c>
      <c r="BD30" s="174">
        <v>339</v>
      </c>
      <c r="BE30" s="174">
        <f t="shared" si="28"/>
        <v>719</v>
      </c>
      <c r="BF30" s="174">
        <f t="shared" si="25"/>
        <v>9322.14024024024</v>
      </c>
      <c r="BG30" s="176">
        <f t="shared" si="26"/>
        <v>14.125</v>
      </c>
      <c r="BH30" s="190">
        <v>0</v>
      </c>
      <c r="BI30" s="154">
        <v>0</v>
      </c>
      <c r="BJ30" s="191">
        <v>0</v>
      </c>
      <c r="BK30" s="194">
        <v>20.2</v>
      </c>
      <c r="BL30" s="191">
        <v>15.6</v>
      </c>
      <c r="BM30" s="180">
        <v>50.18</v>
      </c>
      <c r="BN30" s="192">
        <v>0.93530000000000002</v>
      </c>
      <c r="BO30" s="193">
        <v>0</v>
      </c>
      <c r="BP30" s="180">
        <v>87.34</v>
      </c>
      <c r="BQ30" s="283">
        <v>0</v>
      </c>
      <c r="BR30" s="193">
        <v>0</v>
      </c>
      <c r="BS30" s="174">
        <v>11716</v>
      </c>
      <c r="BT30" s="176">
        <v>0</v>
      </c>
    </row>
    <row r="31" spans="1:72">
      <c r="A31" s="424"/>
      <c r="B31" s="245">
        <v>43666</v>
      </c>
      <c r="C31" s="156">
        <v>91.3</v>
      </c>
      <c r="D31" s="195">
        <v>0.66700000000000004</v>
      </c>
      <c r="E31" s="170">
        <v>84.5</v>
      </c>
      <c r="F31" s="159">
        <v>98.6</v>
      </c>
      <c r="G31" s="159">
        <v>82.8</v>
      </c>
      <c r="H31" s="159">
        <v>14</v>
      </c>
      <c r="I31" s="159">
        <v>57</v>
      </c>
      <c r="J31" s="159">
        <v>24</v>
      </c>
      <c r="K31" s="159">
        <v>0</v>
      </c>
      <c r="L31" s="187">
        <v>8</v>
      </c>
      <c r="M31" s="187">
        <v>27</v>
      </c>
      <c r="N31" s="187">
        <v>0</v>
      </c>
      <c r="O31" s="187">
        <v>0</v>
      </c>
      <c r="P31" s="187">
        <v>0</v>
      </c>
      <c r="Q31" s="187">
        <v>0</v>
      </c>
      <c r="R31" s="188">
        <v>3484</v>
      </c>
      <c r="S31" s="162">
        <v>3111</v>
      </c>
      <c r="T31" s="162">
        <v>2313</v>
      </c>
      <c r="U31" s="163">
        <v>2271</v>
      </c>
      <c r="V31" s="163">
        <v>2358</v>
      </c>
      <c r="W31" s="159">
        <v>40</v>
      </c>
      <c r="X31" s="159">
        <v>0</v>
      </c>
      <c r="Y31" s="159">
        <v>40</v>
      </c>
      <c r="Z31" s="159">
        <v>0</v>
      </c>
      <c r="AA31" s="159">
        <v>60</v>
      </c>
      <c r="AB31" s="159">
        <v>0</v>
      </c>
      <c r="AC31" s="158">
        <f t="shared" si="0"/>
        <v>87</v>
      </c>
      <c r="AD31" s="165">
        <f t="shared" si="15"/>
        <v>-42</v>
      </c>
      <c r="AE31" s="159">
        <v>122</v>
      </c>
      <c r="AF31" s="166">
        <f t="shared" si="16"/>
        <v>0.80532786885245899</v>
      </c>
      <c r="AG31" s="167">
        <f t="shared" si="17"/>
        <v>145.16666666666666</v>
      </c>
      <c r="AH31" s="166">
        <f t="shared" si="18"/>
        <v>0.65183696900114807</v>
      </c>
      <c r="AI31" s="168">
        <f t="shared" si="19"/>
        <v>1</v>
      </c>
      <c r="AJ31" s="169">
        <f t="shared" si="20"/>
        <v>0.76035714285714273</v>
      </c>
      <c r="AK31" s="216">
        <v>5.7</v>
      </c>
      <c r="AL31" s="220">
        <v>127.56</v>
      </c>
      <c r="AM31" s="170">
        <f t="shared" si="21"/>
        <v>727.09199999999998</v>
      </c>
      <c r="AN31" s="223">
        <v>19.000420000000002</v>
      </c>
      <c r="AO31" s="244">
        <v>1015.4318167703661</v>
      </c>
      <c r="AP31" s="171">
        <f t="shared" si="22"/>
        <v>19293.631000000001</v>
      </c>
      <c r="AQ31" s="200">
        <f t="shared" si="23"/>
        <v>8815.8181417877604</v>
      </c>
      <c r="AR31" s="197">
        <f t="shared" si="24"/>
        <v>129.625</v>
      </c>
      <c r="AS31" s="13"/>
      <c r="AT31" s="158">
        <v>22</v>
      </c>
      <c r="AU31" s="173">
        <v>36</v>
      </c>
      <c r="AV31" s="173">
        <v>0</v>
      </c>
      <c r="AW31" s="158">
        <v>0</v>
      </c>
      <c r="AX31" s="173">
        <v>33</v>
      </c>
      <c r="AY31" s="158">
        <v>1440</v>
      </c>
      <c r="AZ31" s="158">
        <v>0</v>
      </c>
      <c r="BA31" s="4"/>
      <c r="BB31" s="174">
        <v>606</v>
      </c>
      <c r="BC31" s="174">
        <v>959</v>
      </c>
      <c r="BD31" s="174">
        <v>793</v>
      </c>
      <c r="BE31" s="174">
        <f t="shared" si="28"/>
        <v>353</v>
      </c>
      <c r="BF31" s="174">
        <f t="shared" si="25"/>
        <v>8815.8181417877604</v>
      </c>
      <c r="BG31" s="176">
        <f t="shared" si="26"/>
        <v>33.041666666666664</v>
      </c>
      <c r="BH31" s="190">
        <v>0</v>
      </c>
      <c r="BI31" s="154">
        <v>0</v>
      </c>
      <c r="BJ31" s="191">
        <v>9.0500000000000007</v>
      </c>
      <c r="BK31" s="194">
        <v>20.9</v>
      </c>
      <c r="BL31" s="191">
        <v>15.7</v>
      </c>
      <c r="BM31" s="180">
        <v>50.14</v>
      </c>
      <c r="BN31" s="192">
        <v>0.93710000000000004</v>
      </c>
      <c r="BO31" s="193">
        <v>87.76</v>
      </c>
      <c r="BP31" s="180">
        <v>87.29</v>
      </c>
      <c r="BQ31" s="283">
        <v>0</v>
      </c>
      <c r="BR31" s="193">
        <v>11244</v>
      </c>
      <c r="BS31" s="174">
        <v>11630</v>
      </c>
      <c r="BT31" s="176">
        <v>5.75</v>
      </c>
    </row>
    <row r="32" spans="1:72">
      <c r="A32" s="424"/>
      <c r="B32" s="245">
        <v>43667</v>
      </c>
      <c r="C32" s="156">
        <v>93.5</v>
      </c>
      <c r="D32" s="195">
        <v>0.66600000000000004</v>
      </c>
      <c r="E32" s="170">
        <v>86.4</v>
      </c>
      <c r="F32" s="159">
        <v>101</v>
      </c>
      <c r="G32" s="159">
        <v>86</v>
      </c>
      <c r="H32" s="159">
        <v>24</v>
      </c>
      <c r="I32" s="159">
        <v>0</v>
      </c>
      <c r="J32" s="159">
        <v>1</v>
      </c>
      <c r="K32" s="159">
        <v>5</v>
      </c>
      <c r="L32" s="187">
        <v>0</v>
      </c>
      <c r="M32" s="187">
        <v>0</v>
      </c>
      <c r="N32" s="187">
        <v>9</v>
      </c>
      <c r="O32" s="187">
        <v>9</v>
      </c>
      <c r="P32" s="187">
        <v>0</v>
      </c>
      <c r="Q32" s="187">
        <v>0</v>
      </c>
      <c r="R32" s="188">
        <v>3461</v>
      </c>
      <c r="S32" s="162">
        <v>2267</v>
      </c>
      <c r="T32" s="162">
        <v>1427</v>
      </c>
      <c r="U32" s="163">
        <v>1401</v>
      </c>
      <c r="V32" s="163">
        <v>1474</v>
      </c>
      <c r="W32" s="159">
        <v>40</v>
      </c>
      <c r="X32" s="159">
        <v>0</v>
      </c>
      <c r="Y32" s="159">
        <v>40</v>
      </c>
      <c r="Z32" s="159">
        <v>810</v>
      </c>
      <c r="AA32" s="159">
        <v>60</v>
      </c>
      <c r="AB32" s="159">
        <v>0</v>
      </c>
      <c r="AC32" s="158">
        <f t="shared" si="0"/>
        <v>73</v>
      </c>
      <c r="AD32" s="165">
        <f t="shared" si="15"/>
        <v>-26</v>
      </c>
      <c r="AE32" s="159">
        <v>120</v>
      </c>
      <c r="AF32" s="166">
        <f t="shared" si="16"/>
        <v>0.51180555555555551</v>
      </c>
      <c r="AG32" s="167">
        <f t="shared" si="17"/>
        <v>144.20833333333334</v>
      </c>
      <c r="AH32" s="166">
        <f t="shared" si="18"/>
        <v>0.40479630164692287</v>
      </c>
      <c r="AI32" s="168">
        <f t="shared" si="19"/>
        <v>0.8392857142857143</v>
      </c>
      <c r="AJ32" s="169">
        <f t="shared" si="20"/>
        <v>0.55158730158730163</v>
      </c>
      <c r="AK32" s="216">
        <v>0.22500000000000001</v>
      </c>
      <c r="AL32" s="220">
        <v>123.72</v>
      </c>
      <c r="AM32" s="170">
        <f t="shared" si="21"/>
        <v>27.837</v>
      </c>
      <c r="AN32" s="223">
        <v>12.585800000000001</v>
      </c>
      <c r="AO32" s="244">
        <v>1006.2125570086922</v>
      </c>
      <c r="AP32" s="171">
        <f t="shared" si="22"/>
        <v>12663.99</v>
      </c>
      <c r="AQ32" s="200">
        <f t="shared" si="23"/>
        <v>9059.1199143468948</v>
      </c>
      <c r="AR32" s="197">
        <f t="shared" si="24"/>
        <v>94.458333333333329</v>
      </c>
      <c r="AS32" s="13"/>
      <c r="AT32" s="158">
        <v>0</v>
      </c>
      <c r="AU32" s="173">
        <v>0</v>
      </c>
      <c r="AV32" s="173">
        <v>25</v>
      </c>
      <c r="AW32" s="158">
        <v>16</v>
      </c>
      <c r="AX32" s="173">
        <v>40</v>
      </c>
      <c r="AY32" s="158">
        <v>1440</v>
      </c>
      <c r="AZ32" s="158">
        <v>0</v>
      </c>
      <c r="BA32" s="4"/>
      <c r="BB32" s="174">
        <v>948</v>
      </c>
      <c r="BC32" s="174">
        <v>47</v>
      </c>
      <c r="BD32" s="174">
        <v>479</v>
      </c>
      <c r="BE32" s="174">
        <f t="shared" si="28"/>
        <v>-901</v>
      </c>
      <c r="BF32" s="174">
        <f t="shared" si="25"/>
        <v>9059.1199143468948</v>
      </c>
      <c r="BG32" s="176">
        <f t="shared" si="26"/>
        <v>19.958333333333332</v>
      </c>
      <c r="BH32" s="190">
        <v>0</v>
      </c>
      <c r="BI32" s="154">
        <v>0</v>
      </c>
      <c r="BJ32" s="191">
        <v>23.08</v>
      </c>
      <c r="BK32" s="194">
        <v>0.83</v>
      </c>
      <c r="BL32" s="191">
        <v>1.1399999999999999</v>
      </c>
      <c r="BM32" s="180">
        <v>50.15</v>
      </c>
      <c r="BN32" s="192">
        <v>0.93789999999999996</v>
      </c>
      <c r="BO32" s="193">
        <v>87.99</v>
      </c>
      <c r="BP32" s="180">
        <v>87.4</v>
      </c>
      <c r="BQ32" s="283">
        <v>0</v>
      </c>
      <c r="BR32" s="193">
        <v>11408</v>
      </c>
      <c r="BS32" s="174">
        <v>11715</v>
      </c>
      <c r="BT32" s="176">
        <v>0</v>
      </c>
    </row>
    <row r="33" spans="1:72">
      <c r="A33" s="425"/>
      <c r="B33" s="245">
        <v>43668</v>
      </c>
      <c r="C33" s="156">
        <v>94.1</v>
      </c>
      <c r="D33" s="195">
        <v>0.65700000000000003</v>
      </c>
      <c r="E33" s="170">
        <v>86.5</v>
      </c>
      <c r="F33" s="158">
        <v>102</v>
      </c>
      <c r="G33" s="158">
        <v>86</v>
      </c>
      <c r="H33" s="159">
        <v>24</v>
      </c>
      <c r="I33" s="159">
        <v>0</v>
      </c>
      <c r="J33" s="159">
        <v>18</v>
      </c>
      <c r="K33" s="159">
        <v>21</v>
      </c>
      <c r="L33" s="186">
        <v>0</v>
      </c>
      <c r="M33" s="186">
        <v>0</v>
      </c>
      <c r="N33" s="186">
        <v>0</v>
      </c>
      <c r="O33" s="186">
        <v>0</v>
      </c>
      <c r="P33" s="186">
        <v>0</v>
      </c>
      <c r="Q33" s="186">
        <v>0</v>
      </c>
      <c r="R33" s="186">
        <v>3458</v>
      </c>
      <c r="S33" s="162">
        <v>2543</v>
      </c>
      <c r="T33" s="162">
        <v>2511</v>
      </c>
      <c r="U33" s="163">
        <v>2453</v>
      </c>
      <c r="V33" s="163">
        <v>2543</v>
      </c>
      <c r="W33" s="159">
        <v>40</v>
      </c>
      <c r="X33" s="159">
        <v>0</v>
      </c>
      <c r="Y33" s="159">
        <v>40</v>
      </c>
      <c r="Z33" s="158">
        <v>301</v>
      </c>
      <c r="AA33" s="159">
        <v>60</v>
      </c>
      <c r="AB33" s="158">
        <v>0</v>
      </c>
      <c r="AC33" s="158">
        <f t="shared" si="0"/>
        <v>90</v>
      </c>
      <c r="AD33" s="165">
        <f t="shared" si="15"/>
        <v>-58</v>
      </c>
      <c r="AE33" s="158">
        <v>122</v>
      </c>
      <c r="AF33" s="166">
        <f t="shared" si="16"/>
        <v>0.86851092896174864</v>
      </c>
      <c r="AG33" s="167">
        <f t="shared" si="17"/>
        <v>144.08333333333334</v>
      </c>
      <c r="AH33" s="166">
        <f t="shared" si="18"/>
        <v>0.70936957779063037</v>
      </c>
      <c r="AI33" s="168">
        <f t="shared" si="19"/>
        <v>0.94027777777777777</v>
      </c>
      <c r="AJ33" s="169">
        <f t="shared" si="20"/>
        <v>0.76470238095238097</v>
      </c>
      <c r="AK33" s="216">
        <v>4.2670000000000003</v>
      </c>
      <c r="AL33" s="220">
        <v>134.26</v>
      </c>
      <c r="AM33" s="170">
        <f t="shared" si="21"/>
        <v>572.88742000000002</v>
      </c>
      <c r="AN33" s="223">
        <v>20.869289000000002</v>
      </c>
      <c r="AO33" s="244">
        <v>1005.983481277201</v>
      </c>
      <c r="AP33" s="171">
        <f t="shared" si="22"/>
        <v>20994.16</v>
      </c>
      <c r="AQ33" s="200">
        <f t="shared" si="23"/>
        <v>8792.1106481858951</v>
      </c>
      <c r="AR33" s="197">
        <f t="shared" si="24"/>
        <v>105.95833333333333</v>
      </c>
      <c r="AS33" s="13"/>
      <c r="AT33" s="158">
        <v>0</v>
      </c>
      <c r="AU33" s="173">
        <v>0</v>
      </c>
      <c r="AV33" s="173">
        <v>22</v>
      </c>
      <c r="AW33" s="158">
        <v>38</v>
      </c>
      <c r="AX33" s="173">
        <v>24</v>
      </c>
      <c r="AY33" s="158">
        <v>1440</v>
      </c>
      <c r="AZ33" s="158">
        <v>0</v>
      </c>
      <c r="BA33" s="4"/>
      <c r="BB33" s="174">
        <v>949</v>
      </c>
      <c r="BC33" s="174">
        <v>740</v>
      </c>
      <c r="BD33" s="174">
        <v>854</v>
      </c>
      <c r="BE33" s="174">
        <f t="shared" si="28"/>
        <v>-209</v>
      </c>
      <c r="BF33" s="174">
        <f t="shared" si="25"/>
        <v>8792.1106481858951</v>
      </c>
      <c r="BG33" s="176">
        <f t="shared" si="26"/>
        <v>35.583333333333336</v>
      </c>
      <c r="BH33" s="190">
        <v>0</v>
      </c>
      <c r="BI33" s="154">
        <v>0</v>
      </c>
      <c r="BJ33" s="191">
        <v>23.26</v>
      </c>
      <c r="BK33" s="191">
        <v>16.309999999999999</v>
      </c>
      <c r="BL33" s="191">
        <v>12.38</v>
      </c>
      <c r="BM33" s="191">
        <v>50.15</v>
      </c>
      <c r="BN33" s="192">
        <v>0.93479999999999996</v>
      </c>
      <c r="BO33" s="191">
        <v>88.05</v>
      </c>
      <c r="BP33" s="180">
        <v>87.45</v>
      </c>
      <c r="BQ33" s="283">
        <v>0</v>
      </c>
      <c r="BR33" s="174">
        <v>11534</v>
      </c>
      <c r="BS33" s="174">
        <v>11688</v>
      </c>
      <c r="BT33" s="176">
        <v>5.77</v>
      </c>
    </row>
    <row r="34" spans="1:72" ht="14.95" customHeight="1">
      <c r="A34" s="509" t="s">
        <v>239</v>
      </c>
      <c r="B34" s="245">
        <v>43669</v>
      </c>
      <c r="C34" s="226">
        <v>96.1</v>
      </c>
      <c r="D34" s="227">
        <v>0.6</v>
      </c>
      <c r="E34" s="228">
        <v>85.1</v>
      </c>
      <c r="F34" s="229">
        <v>105</v>
      </c>
      <c r="G34" s="229">
        <v>87</v>
      </c>
      <c r="H34" s="246">
        <v>24</v>
      </c>
      <c r="I34" s="246">
        <v>0</v>
      </c>
      <c r="J34" s="246">
        <v>24</v>
      </c>
      <c r="K34" s="246">
        <v>0</v>
      </c>
      <c r="L34" s="247">
        <v>0</v>
      </c>
      <c r="M34" s="247">
        <v>0</v>
      </c>
      <c r="N34" s="247">
        <v>0</v>
      </c>
      <c r="O34" s="247">
        <v>0</v>
      </c>
      <c r="P34" s="247">
        <v>0</v>
      </c>
      <c r="Q34" s="247">
        <v>0</v>
      </c>
      <c r="R34" s="247">
        <v>3441</v>
      </c>
      <c r="S34" s="232">
        <v>2860</v>
      </c>
      <c r="T34" s="232">
        <v>2860</v>
      </c>
      <c r="U34" s="233">
        <v>2791</v>
      </c>
      <c r="V34" s="233">
        <v>2880</v>
      </c>
      <c r="W34" s="246">
        <v>40</v>
      </c>
      <c r="X34" s="246">
        <v>0</v>
      </c>
      <c r="Y34" s="246">
        <v>40</v>
      </c>
      <c r="Z34" s="246">
        <v>0</v>
      </c>
      <c r="AA34" s="246">
        <v>60</v>
      </c>
      <c r="AB34" s="229">
        <v>0</v>
      </c>
      <c r="AC34" s="229">
        <f t="shared" si="0"/>
        <v>89</v>
      </c>
      <c r="AD34" s="235">
        <f t="shared" si="15"/>
        <v>-69</v>
      </c>
      <c r="AE34" s="229">
        <v>121</v>
      </c>
      <c r="AF34" s="236">
        <f t="shared" si="16"/>
        <v>0.99173553719008267</v>
      </c>
      <c r="AG34" s="237">
        <f t="shared" si="17"/>
        <v>143.375</v>
      </c>
      <c r="AH34" s="236">
        <f t="shared" si="18"/>
        <v>0.8111014240046498</v>
      </c>
      <c r="AI34" s="238">
        <f t="shared" si="19"/>
        <v>1</v>
      </c>
      <c r="AJ34" s="239">
        <f t="shared" si="20"/>
        <v>0.86428571428571432</v>
      </c>
      <c r="AK34" s="216">
        <v>5.72</v>
      </c>
      <c r="AL34" s="220">
        <v>126.41</v>
      </c>
      <c r="AM34" s="251">
        <f t="shared" si="21"/>
        <v>723.0652</v>
      </c>
      <c r="AN34" s="215">
        <v>23.39827</v>
      </c>
      <c r="AO34" s="267">
        <v>1007.0128689001366</v>
      </c>
      <c r="AP34" s="228">
        <f t="shared" si="22"/>
        <v>23562.359</v>
      </c>
      <c r="AQ34" s="269">
        <f t="shared" si="23"/>
        <v>8701.3343604442853</v>
      </c>
      <c r="AR34" s="270">
        <f t="shared" si="24"/>
        <v>119.16666666666667</v>
      </c>
      <c r="AS34" s="13"/>
      <c r="AT34" s="229">
        <v>0</v>
      </c>
      <c r="AU34" s="248">
        <v>0</v>
      </c>
      <c r="AV34" s="248">
        <v>0</v>
      </c>
      <c r="AW34" s="229">
        <v>0</v>
      </c>
      <c r="AX34" s="248">
        <v>19</v>
      </c>
      <c r="AY34" s="229">
        <v>1440</v>
      </c>
      <c r="AZ34" s="229">
        <v>0</v>
      </c>
      <c r="BA34" s="4"/>
      <c r="BB34" s="41">
        <v>947</v>
      </c>
      <c r="BC34" s="41">
        <v>949</v>
      </c>
      <c r="BD34" s="41">
        <v>984</v>
      </c>
      <c r="BE34" s="41">
        <f t="shared" si="28"/>
        <v>2</v>
      </c>
      <c r="BF34" s="41">
        <f t="shared" si="25"/>
        <v>8701.3343604442853</v>
      </c>
      <c r="BG34" s="60">
        <f t="shared" si="26"/>
        <v>41</v>
      </c>
      <c r="BH34" s="249">
        <v>0</v>
      </c>
      <c r="BI34" s="250">
        <v>0</v>
      </c>
      <c r="BJ34" s="252">
        <v>23.24</v>
      </c>
      <c r="BK34" s="252">
        <v>20.86</v>
      </c>
      <c r="BL34" s="252">
        <v>15.84</v>
      </c>
      <c r="BM34" s="252">
        <v>50.13</v>
      </c>
      <c r="BN34" s="253">
        <v>0.93759999999999999</v>
      </c>
      <c r="BO34" s="252">
        <v>87.99</v>
      </c>
      <c r="BP34" s="251">
        <v>87.41</v>
      </c>
      <c r="BQ34" s="54">
        <v>0</v>
      </c>
      <c r="BR34" s="41">
        <v>11532</v>
      </c>
      <c r="BS34" s="41">
        <v>11739</v>
      </c>
      <c r="BT34" s="42">
        <v>0</v>
      </c>
    </row>
    <row r="35" spans="1:72">
      <c r="A35" s="509"/>
      <c r="B35" s="245">
        <v>43670</v>
      </c>
      <c r="C35" s="226">
        <v>98.8</v>
      </c>
      <c r="D35" s="227">
        <v>0.59899999999999998</v>
      </c>
      <c r="E35" s="228">
        <v>86.4</v>
      </c>
      <c r="F35" s="229">
        <v>108</v>
      </c>
      <c r="G35" s="229">
        <v>90</v>
      </c>
      <c r="H35" s="246">
        <v>24</v>
      </c>
      <c r="I35" s="246">
        <v>0</v>
      </c>
      <c r="J35" s="246">
        <v>24</v>
      </c>
      <c r="K35" s="246">
        <v>0</v>
      </c>
      <c r="L35" s="247">
        <v>0</v>
      </c>
      <c r="M35" s="247">
        <v>0</v>
      </c>
      <c r="N35" s="247">
        <v>0</v>
      </c>
      <c r="O35" s="247">
        <v>0</v>
      </c>
      <c r="P35" s="247">
        <v>0</v>
      </c>
      <c r="Q35" s="247">
        <v>0</v>
      </c>
      <c r="R35" s="247">
        <v>3407</v>
      </c>
      <c r="S35" s="232">
        <v>2834</v>
      </c>
      <c r="T35" s="232">
        <v>2834</v>
      </c>
      <c r="U35" s="233">
        <v>2765</v>
      </c>
      <c r="V35" s="233">
        <v>2850</v>
      </c>
      <c r="W35" s="246">
        <v>39</v>
      </c>
      <c r="X35" s="246">
        <v>0</v>
      </c>
      <c r="Y35" s="246">
        <v>39</v>
      </c>
      <c r="Z35" s="246">
        <v>0</v>
      </c>
      <c r="AA35" s="246">
        <v>60</v>
      </c>
      <c r="AB35" s="229">
        <v>0</v>
      </c>
      <c r="AC35" s="229">
        <f t="shared" si="0"/>
        <v>85</v>
      </c>
      <c r="AD35" s="235">
        <f t="shared" si="15"/>
        <v>-69</v>
      </c>
      <c r="AE35" s="229">
        <v>121</v>
      </c>
      <c r="AF35" s="236">
        <f t="shared" si="16"/>
        <v>0.98140495867768596</v>
      </c>
      <c r="AG35" s="237">
        <f t="shared" si="17"/>
        <v>141.95833333333334</v>
      </c>
      <c r="AH35" s="236">
        <f t="shared" si="18"/>
        <v>0.81156442618139124</v>
      </c>
      <c r="AI35" s="238">
        <f t="shared" si="19"/>
        <v>1</v>
      </c>
      <c r="AJ35" s="239">
        <f t="shared" si="20"/>
        <v>0.85507246376811596</v>
      </c>
      <c r="AK35" s="216">
        <v>5.75</v>
      </c>
      <c r="AL35" s="220">
        <v>131.77000000000001</v>
      </c>
      <c r="AM35" s="251">
        <f t="shared" si="21"/>
        <v>757.67750000000001</v>
      </c>
      <c r="AN35" s="216">
        <v>23.377760000000002</v>
      </c>
      <c r="AO35" s="269">
        <v>1002.7295172848038</v>
      </c>
      <c r="AP35" s="228">
        <f t="shared" si="22"/>
        <v>23441.569999999996</v>
      </c>
      <c r="AQ35" s="269">
        <f t="shared" si="23"/>
        <v>8751.988245931283</v>
      </c>
      <c r="AR35" s="270">
        <f t="shared" si="24"/>
        <v>118.08333333333333</v>
      </c>
      <c r="AS35" s="13"/>
      <c r="AT35" s="229">
        <v>0</v>
      </c>
      <c r="AU35" s="248">
        <v>0</v>
      </c>
      <c r="AV35" s="248">
        <v>0</v>
      </c>
      <c r="AW35" s="229">
        <v>0</v>
      </c>
      <c r="AX35" s="248">
        <v>20</v>
      </c>
      <c r="AY35" s="229">
        <v>1440</v>
      </c>
      <c r="AZ35" s="229">
        <v>0</v>
      </c>
      <c r="BA35" s="4"/>
      <c r="BB35" s="41">
        <v>936</v>
      </c>
      <c r="BC35" s="41">
        <v>938</v>
      </c>
      <c r="BD35" s="41">
        <v>976</v>
      </c>
      <c r="BE35" s="41">
        <f t="shared" si="28"/>
        <v>2</v>
      </c>
      <c r="BF35" s="41">
        <f t="shared" si="25"/>
        <v>8751.988245931283</v>
      </c>
      <c r="BG35" s="60">
        <f t="shared" si="26"/>
        <v>40.666666666666664</v>
      </c>
      <c r="BH35" s="249">
        <v>0</v>
      </c>
      <c r="BI35" s="250">
        <v>0</v>
      </c>
      <c r="BJ35" s="252">
        <v>23.15</v>
      </c>
      <c r="BK35" s="252">
        <v>20.73</v>
      </c>
      <c r="BL35" s="252">
        <v>15.75</v>
      </c>
      <c r="BM35" s="252">
        <v>50.14</v>
      </c>
      <c r="BN35" s="253">
        <v>0.93579999999999997</v>
      </c>
      <c r="BO35" s="252">
        <v>88</v>
      </c>
      <c r="BP35" s="251">
        <v>87.44</v>
      </c>
      <c r="BQ35" s="54">
        <v>0</v>
      </c>
      <c r="BR35" s="41">
        <v>11622</v>
      </c>
      <c r="BS35" s="41">
        <v>11803</v>
      </c>
      <c r="BT35" s="42">
        <v>0</v>
      </c>
    </row>
    <row r="36" spans="1:72">
      <c r="A36" s="509"/>
      <c r="B36" s="245">
        <v>43671</v>
      </c>
      <c r="C36" s="226">
        <v>95.8</v>
      </c>
      <c r="D36" s="227">
        <v>0.60899999999999999</v>
      </c>
      <c r="E36" s="228">
        <v>83.9</v>
      </c>
      <c r="F36" s="229">
        <v>102</v>
      </c>
      <c r="G36" s="229">
        <v>86</v>
      </c>
      <c r="H36" s="246">
        <v>15</v>
      </c>
      <c r="I36" s="246">
        <v>53</v>
      </c>
      <c r="J36" s="246">
        <v>21</v>
      </c>
      <c r="K36" s="246">
        <v>35</v>
      </c>
      <c r="L36" s="247">
        <v>5</v>
      </c>
      <c r="M36" s="247">
        <v>11</v>
      </c>
      <c r="N36" s="247">
        <v>0</v>
      </c>
      <c r="O36" s="247">
        <v>0</v>
      </c>
      <c r="P36" s="247">
        <v>0</v>
      </c>
      <c r="Q36" s="247">
        <v>0</v>
      </c>
      <c r="R36" s="247">
        <v>3439</v>
      </c>
      <c r="S36" s="232">
        <v>2981</v>
      </c>
      <c r="T36" s="232">
        <v>2261</v>
      </c>
      <c r="U36" s="233">
        <v>2222</v>
      </c>
      <c r="V36" s="233">
        <v>2302</v>
      </c>
      <c r="W36" s="246">
        <v>40</v>
      </c>
      <c r="X36" s="246">
        <v>106</v>
      </c>
      <c r="Y36" s="246">
        <v>40</v>
      </c>
      <c r="Z36" s="246">
        <v>79</v>
      </c>
      <c r="AA36" s="246">
        <v>60</v>
      </c>
      <c r="AB36" s="229">
        <v>133</v>
      </c>
      <c r="AC36" s="229">
        <f t="shared" si="0"/>
        <v>81</v>
      </c>
      <c r="AD36" s="235">
        <f t="shared" si="15"/>
        <v>-39</v>
      </c>
      <c r="AE36" s="229">
        <v>123</v>
      </c>
      <c r="AF36" s="236">
        <f t="shared" si="16"/>
        <v>0.77981029810298108</v>
      </c>
      <c r="AG36" s="237">
        <f t="shared" si="17"/>
        <v>143.29166666666666</v>
      </c>
      <c r="AH36" s="236">
        <f t="shared" si="18"/>
        <v>0.64611805757487639</v>
      </c>
      <c r="AI36" s="238">
        <f t="shared" si="19"/>
        <v>0.9237103174603174</v>
      </c>
      <c r="AJ36" s="239">
        <f t="shared" si="20"/>
        <v>0.75282242063492066</v>
      </c>
      <c r="AK36" s="216">
        <v>5.3230000000000004</v>
      </c>
      <c r="AL36" s="220">
        <v>125.66</v>
      </c>
      <c r="AM36" s="251">
        <f t="shared" si="21"/>
        <v>668.88818000000003</v>
      </c>
      <c r="AN36" s="215">
        <v>19.361179449999998</v>
      </c>
      <c r="AO36" s="267">
        <v>1001.8909507989569</v>
      </c>
      <c r="AP36" s="228">
        <f t="shared" si="22"/>
        <v>19397.790487749724</v>
      </c>
      <c r="AQ36" s="269">
        <f t="shared" si="23"/>
        <v>9030.9084913365095</v>
      </c>
      <c r="AR36" s="270">
        <f t="shared" si="24"/>
        <v>124.20833333333333</v>
      </c>
      <c r="AS36" s="13"/>
      <c r="AT36" s="229">
        <v>15</v>
      </c>
      <c r="AU36" s="248">
        <v>70</v>
      </c>
      <c r="AV36" s="248">
        <v>11</v>
      </c>
      <c r="AW36" s="229">
        <v>66</v>
      </c>
      <c r="AX36" s="248">
        <v>25</v>
      </c>
      <c r="AY36" s="229">
        <v>1307</v>
      </c>
      <c r="AZ36" s="229">
        <v>1</v>
      </c>
      <c r="BA36" s="4"/>
      <c r="BB36" s="41">
        <v>660</v>
      </c>
      <c r="BC36" s="41">
        <v>880</v>
      </c>
      <c r="BD36" s="41">
        <v>762</v>
      </c>
      <c r="BE36" s="41">
        <f t="shared" si="28"/>
        <v>220</v>
      </c>
      <c r="BF36" s="41">
        <f t="shared" si="25"/>
        <v>9030.9084913365095</v>
      </c>
      <c r="BG36" s="60">
        <f t="shared" si="26"/>
        <v>31.75</v>
      </c>
      <c r="BH36" s="249">
        <v>0</v>
      </c>
      <c r="BI36" s="250">
        <v>0</v>
      </c>
      <c r="BJ36" s="252">
        <v>16.54</v>
      </c>
      <c r="BK36" s="252">
        <v>19.559999999999999</v>
      </c>
      <c r="BL36" s="252">
        <v>15</v>
      </c>
      <c r="BM36" s="252">
        <v>50.16</v>
      </c>
      <c r="BN36" s="253">
        <v>0.93769999999999998</v>
      </c>
      <c r="BO36" s="252">
        <v>88.18</v>
      </c>
      <c r="BP36" s="251">
        <v>87.34</v>
      </c>
      <c r="BQ36" s="54">
        <v>0</v>
      </c>
      <c r="BR36" s="41">
        <v>11585</v>
      </c>
      <c r="BS36" s="41">
        <v>11805</v>
      </c>
      <c r="BT36" s="42">
        <v>6.2</v>
      </c>
    </row>
    <row r="37" spans="1:72">
      <c r="A37" s="509"/>
      <c r="B37" s="245">
        <v>43672</v>
      </c>
      <c r="C37" s="226">
        <v>86.2</v>
      </c>
      <c r="D37" s="227">
        <v>0.75800000000000001</v>
      </c>
      <c r="E37" s="228">
        <v>85.2</v>
      </c>
      <c r="F37" s="229">
        <v>93</v>
      </c>
      <c r="G37" s="229">
        <v>78</v>
      </c>
      <c r="H37" s="246">
        <v>24</v>
      </c>
      <c r="I37" s="246">
        <v>0</v>
      </c>
      <c r="J37" s="246">
        <v>24</v>
      </c>
      <c r="K37" s="246">
        <v>0</v>
      </c>
      <c r="L37" s="247">
        <v>0</v>
      </c>
      <c r="M37" s="247">
        <v>0</v>
      </c>
      <c r="N37" s="247">
        <v>0</v>
      </c>
      <c r="O37" s="247">
        <v>0</v>
      </c>
      <c r="P37" s="247">
        <v>0</v>
      </c>
      <c r="Q37" s="247">
        <v>0</v>
      </c>
      <c r="R37" s="247">
        <v>3536</v>
      </c>
      <c r="S37" s="232">
        <v>2895</v>
      </c>
      <c r="T37" s="232">
        <v>2895</v>
      </c>
      <c r="U37" s="233">
        <v>2829</v>
      </c>
      <c r="V37" s="233">
        <v>2917</v>
      </c>
      <c r="W37" s="246">
        <v>40</v>
      </c>
      <c r="X37" s="246">
        <v>0</v>
      </c>
      <c r="Y37" s="246">
        <v>40</v>
      </c>
      <c r="Z37" s="246">
        <v>0</v>
      </c>
      <c r="AA37" s="246">
        <v>60</v>
      </c>
      <c r="AB37" s="229">
        <v>0</v>
      </c>
      <c r="AC37" s="229">
        <f t="shared" si="0"/>
        <v>88</v>
      </c>
      <c r="AD37" s="235">
        <f t="shared" si="15"/>
        <v>-66</v>
      </c>
      <c r="AE37" s="229">
        <v>124</v>
      </c>
      <c r="AF37" s="236">
        <f t="shared" si="16"/>
        <v>0.98017473118279574</v>
      </c>
      <c r="AG37" s="237">
        <f t="shared" si="17"/>
        <v>147.33333333333334</v>
      </c>
      <c r="AH37" s="236">
        <f t="shared" si="18"/>
        <v>0.80005656108597289</v>
      </c>
      <c r="AI37" s="238">
        <f t="shared" si="19"/>
        <v>1</v>
      </c>
      <c r="AJ37" s="239">
        <f t="shared" si="20"/>
        <v>0.86428571428571432</v>
      </c>
      <c r="AK37" s="216">
        <v>5.62</v>
      </c>
      <c r="AL37" s="220">
        <v>125.93</v>
      </c>
      <c r="AM37" s="251">
        <f t="shared" si="21"/>
        <v>707.72660000000008</v>
      </c>
      <c r="AN37" s="215">
        <v>24.001840000000001</v>
      </c>
      <c r="AO37" s="267">
        <v>999.93083863570462</v>
      </c>
      <c r="AP37" s="228">
        <f t="shared" si="22"/>
        <v>24000.18</v>
      </c>
      <c r="AQ37" s="269">
        <f t="shared" si="23"/>
        <v>8733.7951926475798</v>
      </c>
      <c r="AR37" s="270">
        <f t="shared" si="24"/>
        <v>120.625</v>
      </c>
      <c r="AS37" s="13"/>
      <c r="AT37" s="229">
        <v>0</v>
      </c>
      <c r="AU37" s="248">
        <v>0</v>
      </c>
      <c r="AV37" s="248">
        <v>0</v>
      </c>
      <c r="AW37" s="229">
        <v>0</v>
      </c>
      <c r="AX37" s="248">
        <v>19</v>
      </c>
      <c r="AY37" s="229">
        <v>1440</v>
      </c>
      <c r="AZ37" s="229">
        <v>0</v>
      </c>
      <c r="BA37" s="4"/>
      <c r="BB37" s="41">
        <v>968</v>
      </c>
      <c r="BC37" s="41">
        <v>957</v>
      </c>
      <c r="BD37" s="41">
        <v>992</v>
      </c>
      <c r="BE37" s="41">
        <f t="shared" si="28"/>
        <v>-11</v>
      </c>
      <c r="BF37" s="41">
        <f t="shared" si="25"/>
        <v>8733.7951926475798</v>
      </c>
      <c r="BG37" s="60">
        <f t="shared" si="26"/>
        <v>41.333333333333336</v>
      </c>
      <c r="BH37" s="249">
        <v>0</v>
      </c>
      <c r="BI37" s="250">
        <v>0</v>
      </c>
      <c r="BJ37" s="252">
        <v>23.66</v>
      </c>
      <c r="BK37" s="252">
        <v>20.99</v>
      </c>
      <c r="BL37" s="252">
        <v>16</v>
      </c>
      <c r="BM37" s="252">
        <v>50.14</v>
      </c>
      <c r="BN37" s="253">
        <v>0.93730000000000002</v>
      </c>
      <c r="BO37" s="252">
        <v>88.14</v>
      </c>
      <c r="BP37" s="251">
        <v>87.28</v>
      </c>
      <c r="BQ37" s="54">
        <v>0</v>
      </c>
      <c r="BR37" s="41">
        <v>11497</v>
      </c>
      <c r="BS37" s="41">
        <v>11701</v>
      </c>
      <c r="BT37" s="42">
        <v>0</v>
      </c>
    </row>
    <row r="38" spans="1:72">
      <c r="A38" s="509"/>
      <c r="B38" s="245">
        <v>43673</v>
      </c>
      <c r="C38" s="226">
        <v>88.5</v>
      </c>
      <c r="D38" s="227">
        <v>0.74399999999999999</v>
      </c>
      <c r="E38" s="228">
        <v>86.7</v>
      </c>
      <c r="F38" s="229">
        <v>97</v>
      </c>
      <c r="G38" s="229">
        <v>83</v>
      </c>
      <c r="H38" s="246">
        <v>10</v>
      </c>
      <c r="I38" s="246">
        <v>52</v>
      </c>
      <c r="J38" s="246">
        <v>18</v>
      </c>
      <c r="K38" s="246">
        <v>40</v>
      </c>
      <c r="L38" s="247">
        <v>9</v>
      </c>
      <c r="M38" s="247">
        <v>52</v>
      </c>
      <c r="N38" s="247">
        <v>5</v>
      </c>
      <c r="O38" s="247">
        <v>2</v>
      </c>
      <c r="P38" s="247">
        <v>0</v>
      </c>
      <c r="Q38" s="247">
        <v>0</v>
      </c>
      <c r="R38" s="247">
        <v>3510</v>
      </c>
      <c r="S38" s="232">
        <v>2917</v>
      </c>
      <c r="T38" s="232">
        <v>1800</v>
      </c>
      <c r="U38" s="233">
        <v>1743</v>
      </c>
      <c r="V38" s="233">
        <v>1805</v>
      </c>
      <c r="W38" s="246">
        <v>39</v>
      </c>
      <c r="X38" s="246">
        <v>0</v>
      </c>
      <c r="Y38" s="246">
        <v>39</v>
      </c>
      <c r="Z38" s="246">
        <v>0</v>
      </c>
      <c r="AA38" s="246">
        <v>60</v>
      </c>
      <c r="AB38" s="229">
        <v>0</v>
      </c>
      <c r="AC38" s="229">
        <f t="shared" si="0"/>
        <v>67</v>
      </c>
      <c r="AD38" s="235">
        <f t="shared" si="15"/>
        <v>-57</v>
      </c>
      <c r="AE38" s="229">
        <v>121</v>
      </c>
      <c r="AF38" s="236">
        <f t="shared" si="16"/>
        <v>0.62155647382920109</v>
      </c>
      <c r="AG38" s="237">
        <f t="shared" si="17"/>
        <v>146.25</v>
      </c>
      <c r="AH38" s="236">
        <f t="shared" si="18"/>
        <v>0.49658119658119659</v>
      </c>
      <c r="AI38" s="238">
        <f t="shared" si="19"/>
        <v>1</v>
      </c>
      <c r="AJ38" s="239">
        <f t="shared" si="20"/>
        <v>0.83456119162640907</v>
      </c>
      <c r="AK38" s="216">
        <v>4.3920000000000003</v>
      </c>
      <c r="AL38" s="220">
        <v>127.28</v>
      </c>
      <c r="AM38" s="251">
        <f t="shared" si="21"/>
        <v>559.01376000000005</v>
      </c>
      <c r="AN38" s="215">
        <v>14.95349</v>
      </c>
      <c r="AO38" s="267">
        <v>999.8502021936016</v>
      </c>
      <c r="AP38" s="228">
        <f t="shared" si="22"/>
        <v>14951.25</v>
      </c>
      <c r="AQ38" s="269">
        <f t="shared" si="23"/>
        <v>8898.6022719449211</v>
      </c>
      <c r="AR38" s="270">
        <f>S38/24</f>
        <v>121.54166666666667</v>
      </c>
      <c r="AS38" s="13"/>
      <c r="AT38" s="229">
        <v>22</v>
      </c>
      <c r="AU38" s="248">
        <v>35</v>
      </c>
      <c r="AV38" s="248">
        <v>13</v>
      </c>
      <c r="AW38" s="229">
        <v>18</v>
      </c>
      <c r="AX38" s="248">
        <v>32</v>
      </c>
      <c r="AY38" s="229">
        <v>996</v>
      </c>
      <c r="AZ38" s="229">
        <v>5</v>
      </c>
      <c r="BA38" s="4"/>
      <c r="BB38" s="41">
        <v>455</v>
      </c>
      <c r="BC38" s="41">
        <v>741</v>
      </c>
      <c r="BD38" s="41">
        <v>609</v>
      </c>
      <c r="BE38" s="41">
        <f t="shared" si="28"/>
        <v>286</v>
      </c>
      <c r="BF38" s="41">
        <f t="shared" si="25"/>
        <v>8898.6022719449211</v>
      </c>
      <c r="BG38" s="60">
        <f t="shared" si="26"/>
        <v>25.375</v>
      </c>
      <c r="BH38" s="249">
        <v>0</v>
      </c>
      <c r="BI38" s="250">
        <v>0</v>
      </c>
      <c r="BJ38" s="252">
        <v>11.4</v>
      </c>
      <c r="BK38" s="252">
        <v>16.38</v>
      </c>
      <c r="BL38" s="252">
        <v>12.37</v>
      </c>
      <c r="BM38" s="252">
        <v>50.12</v>
      </c>
      <c r="BN38" s="253">
        <v>0.93710000000000004</v>
      </c>
      <c r="BO38" s="252">
        <v>88.24</v>
      </c>
      <c r="BP38" s="251">
        <v>87.37</v>
      </c>
      <c r="BQ38" s="54">
        <v>0</v>
      </c>
      <c r="BR38" s="41">
        <v>11577</v>
      </c>
      <c r="BS38" s="41">
        <v>11765</v>
      </c>
      <c r="BT38" s="42">
        <v>6</v>
      </c>
    </row>
    <row r="39" spans="1:72">
      <c r="A39" s="509"/>
      <c r="B39" s="245">
        <v>43674</v>
      </c>
      <c r="C39" s="226">
        <v>87.8</v>
      </c>
      <c r="D39" s="227">
        <v>0.75700000000000001</v>
      </c>
      <c r="E39" s="228">
        <v>86.9</v>
      </c>
      <c r="F39" s="229">
        <v>94</v>
      </c>
      <c r="G39" s="229">
        <v>84</v>
      </c>
      <c r="H39" s="246">
        <v>0</v>
      </c>
      <c r="I39" s="246">
        <v>0</v>
      </c>
      <c r="J39" s="246">
        <v>16</v>
      </c>
      <c r="K39" s="246">
        <v>29</v>
      </c>
      <c r="L39" s="247">
        <v>24</v>
      </c>
      <c r="M39" s="247">
        <v>0</v>
      </c>
      <c r="N39" s="247">
        <v>6</v>
      </c>
      <c r="O39" s="247">
        <v>31</v>
      </c>
      <c r="P39" s="247">
        <v>0</v>
      </c>
      <c r="Q39" s="247">
        <v>0</v>
      </c>
      <c r="R39" s="247">
        <v>3514</v>
      </c>
      <c r="S39" s="232">
        <v>3440</v>
      </c>
      <c r="T39" s="232">
        <v>938</v>
      </c>
      <c r="U39" s="233">
        <v>941</v>
      </c>
      <c r="V39" s="233">
        <v>994</v>
      </c>
      <c r="W39" s="246">
        <v>39</v>
      </c>
      <c r="X39" s="246">
        <v>0</v>
      </c>
      <c r="Y39" s="246">
        <v>39</v>
      </c>
      <c r="Z39" s="246">
        <v>0</v>
      </c>
      <c r="AA39" s="246">
        <v>60</v>
      </c>
      <c r="AB39" s="229">
        <v>0</v>
      </c>
      <c r="AC39" s="229">
        <f t="shared" si="0"/>
        <v>60</v>
      </c>
      <c r="AD39" s="235">
        <f t="shared" si="15"/>
        <v>3</v>
      </c>
      <c r="AE39" s="229">
        <v>60</v>
      </c>
      <c r="AF39" s="236">
        <f t="shared" si="16"/>
        <v>0.69027777777777777</v>
      </c>
      <c r="AG39" s="237">
        <f t="shared" si="17"/>
        <v>146.41666666666666</v>
      </c>
      <c r="AH39" s="236">
        <f t="shared" si="18"/>
        <v>0.26778599886169607</v>
      </c>
      <c r="AI39" s="238">
        <f t="shared" si="19"/>
        <v>1</v>
      </c>
      <c r="AJ39" s="239">
        <f t="shared" si="20"/>
        <v>0.79278381642512086</v>
      </c>
      <c r="AK39" s="216">
        <v>3.9870000000000001</v>
      </c>
      <c r="AL39" s="220">
        <v>138.71</v>
      </c>
      <c r="AM39" s="251">
        <f t="shared" si="21"/>
        <v>553.03677000000005</v>
      </c>
      <c r="AN39" s="215">
        <v>8.248564</v>
      </c>
      <c r="AO39" s="267">
        <v>999.89743669322331</v>
      </c>
      <c r="AP39" s="228">
        <f t="shared" si="22"/>
        <v>8247.7180000000008</v>
      </c>
      <c r="AQ39" s="269">
        <f>IF(U39&gt;0,((((AK39*AL39)+(AN39*AO39))/(U39*1000))*1000000),"no data")</f>
        <v>9352.5555472901178</v>
      </c>
      <c r="AR39" s="270">
        <f t="shared" si="24"/>
        <v>143.33333333333334</v>
      </c>
      <c r="AS39" s="13"/>
      <c r="AT39" s="229">
        <v>0</v>
      </c>
      <c r="AU39" s="248">
        <v>0</v>
      </c>
      <c r="AV39" s="248">
        <v>18</v>
      </c>
      <c r="AW39" s="229">
        <v>60</v>
      </c>
      <c r="AX39" s="248">
        <v>41</v>
      </c>
      <c r="AY39" s="229">
        <v>978</v>
      </c>
      <c r="AZ39" s="229">
        <v>7</v>
      </c>
      <c r="BA39" s="4"/>
      <c r="BB39" s="41">
        <v>0</v>
      </c>
      <c r="BC39" s="41">
        <v>677</v>
      </c>
      <c r="BD39" s="41">
        <v>317</v>
      </c>
      <c r="BE39" s="41">
        <f t="shared" si="28"/>
        <v>677</v>
      </c>
      <c r="BF39" s="41">
        <f t="shared" si="25"/>
        <v>9352.5555472901178</v>
      </c>
      <c r="BG39" s="60">
        <f t="shared" si="26"/>
        <v>13.208333333333334</v>
      </c>
      <c r="BH39" s="249">
        <v>0</v>
      </c>
      <c r="BI39" s="250">
        <v>0</v>
      </c>
      <c r="BJ39" s="252">
        <v>0</v>
      </c>
      <c r="BK39" s="252">
        <v>15.19</v>
      </c>
      <c r="BL39" s="252">
        <v>11.2</v>
      </c>
      <c r="BM39" s="252">
        <v>50.13</v>
      </c>
      <c r="BN39" s="253">
        <v>0.93330000000000002</v>
      </c>
      <c r="BO39" s="252">
        <v>0</v>
      </c>
      <c r="BP39" s="251">
        <v>87.34</v>
      </c>
      <c r="BQ39" s="54">
        <v>0</v>
      </c>
      <c r="BR39" s="41">
        <v>0</v>
      </c>
      <c r="BS39" s="41">
        <v>11796</v>
      </c>
      <c r="BT39" s="42">
        <v>0</v>
      </c>
    </row>
    <row r="40" spans="1:72">
      <c r="A40" s="509"/>
      <c r="B40" s="245">
        <v>43675</v>
      </c>
      <c r="C40" s="226">
        <v>87.03</v>
      </c>
      <c r="D40" s="227">
        <v>0.7702</v>
      </c>
      <c r="E40" s="228">
        <v>87.05</v>
      </c>
      <c r="F40" s="229">
        <v>98</v>
      </c>
      <c r="G40" s="229">
        <v>84</v>
      </c>
      <c r="H40" s="246">
        <v>14</v>
      </c>
      <c r="I40" s="246">
        <v>27</v>
      </c>
      <c r="J40" s="246">
        <v>24</v>
      </c>
      <c r="K40" s="246">
        <v>0</v>
      </c>
      <c r="L40" s="247">
        <v>8</v>
      </c>
      <c r="M40" s="247">
        <v>45</v>
      </c>
      <c r="N40" s="247">
        <v>0</v>
      </c>
      <c r="O40" s="247">
        <v>0</v>
      </c>
      <c r="P40" s="247">
        <v>0</v>
      </c>
      <c r="Q40" s="247">
        <v>0</v>
      </c>
      <c r="R40" s="247">
        <v>3526</v>
      </c>
      <c r="S40" s="232">
        <v>3124</v>
      </c>
      <c r="T40" s="232">
        <v>2279</v>
      </c>
      <c r="U40" s="233">
        <v>2247</v>
      </c>
      <c r="V40" s="233">
        <v>2326</v>
      </c>
      <c r="W40" s="246">
        <v>39</v>
      </c>
      <c r="X40" s="246">
        <v>0</v>
      </c>
      <c r="Y40" s="246">
        <v>39</v>
      </c>
      <c r="Z40" s="246">
        <v>0</v>
      </c>
      <c r="AA40" s="246">
        <v>60</v>
      </c>
      <c r="AB40" s="229">
        <v>0</v>
      </c>
      <c r="AC40" s="229">
        <f t="shared" si="0"/>
        <v>79</v>
      </c>
      <c r="AD40" s="235">
        <f t="shared" si="15"/>
        <v>-32</v>
      </c>
      <c r="AE40" s="229">
        <v>122</v>
      </c>
      <c r="AF40" s="236">
        <f t="shared" si="16"/>
        <v>0.7943989071038251</v>
      </c>
      <c r="AG40" s="237">
        <f t="shared" si="17"/>
        <v>146.91666666666666</v>
      </c>
      <c r="AH40" s="236">
        <f t="shared" si="18"/>
        <v>0.63726602382302888</v>
      </c>
      <c r="AI40" s="238">
        <f t="shared" si="19"/>
        <v>1</v>
      </c>
      <c r="AJ40" s="239">
        <f t="shared" si="20"/>
        <v>0.79990942028985501</v>
      </c>
      <c r="AK40" s="216">
        <v>5.6</v>
      </c>
      <c r="AL40" s="220">
        <v>127.27</v>
      </c>
      <c r="AM40" s="251">
        <f t="shared" si="21"/>
        <v>712.71199999999999</v>
      </c>
      <c r="AN40" s="215">
        <v>19.161949</v>
      </c>
      <c r="AO40" s="267">
        <v>1000.5725409247254</v>
      </c>
      <c r="AP40" s="228">
        <f t="shared" si="22"/>
        <v>19172.920000000002</v>
      </c>
      <c r="AQ40" s="269">
        <f>IF(U40&gt;0,((((AK40*AL40)+(AN40*AO40))/(U40*1000))*1000000),"no data")</f>
        <v>8849.8584779706289</v>
      </c>
      <c r="AR40" s="270">
        <f>S40/24</f>
        <v>130.16666666666666</v>
      </c>
      <c r="AS40" s="13"/>
      <c r="AT40" s="229">
        <v>21</v>
      </c>
      <c r="AU40" s="248">
        <v>42</v>
      </c>
      <c r="AV40" s="248">
        <v>0</v>
      </c>
      <c r="AW40" s="229">
        <v>0</v>
      </c>
      <c r="AX40" s="248">
        <v>27</v>
      </c>
      <c r="AY40" s="229">
        <v>1440</v>
      </c>
      <c r="AZ40" s="229">
        <v>0</v>
      </c>
      <c r="BA40" s="4"/>
      <c r="BB40" s="41">
        <v>592</v>
      </c>
      <c r="BC40" s="41">
        <v>955</v>
      </c>
      <c r="BD40" s="41">
        <v>779</v>
      </c>
      <c r="BE40" s="41">
        <f t="shared" si="28"/>
        <v>363</v>
      </c>
      <c r="BF40" s="41">
        <f t="shared" si="25"/>
        <v>8849.8584779706289</v>
      </c>
      <c r="BG40" s="60">
        <f t="shared" si="26"/>
        <v>32.458333333333336</v>
      </c>
      <c r="BH40" s="249">
        <v>0</v>
      </c>
      <c r="BI40" s="250">
        <v>0</v>
      </c>
      <c r="BJ40" s="252">
        <v>14.69</v>
      </c>
      <c r="BK40" s="252">
        <v>20.91</v>
      </c>
      <c r="BL40" s="252">
        <v>16.05</v>
      </c>
      <c r="BM40" s="252">
        <v>50.12</v>
      </c>
      <c r="BN40" s="253">
        <v>0.93689999999999996</v>
      </c>
      <c r="BO40" s="252">
        <v>88.23</v>
      </c>
      <c r="BP40" s="251">
        <v>87.35</v>
      </c>
      <c r="BQ40" s="54">
        <v>0</v>
      </c>
      <c r="BR40" s="41">
        <v>11494</v>
      </c>
      <c r="BS40" s="41">
        <v>11691</v>
      </c>
      <c r="BT40" s="42">
        <v>7.05</v>
      </c>
    </row>
    <row r="41" spans="1:72">
      <c r="A41" s="509" t="s">
        <v>240</v>
      </c>
      <c r="B41" s="245">
        <v>43676</v>
      </c>
      <c r="C41" s="156">
        <v>92.6</v>
      </c>
      <c r="D41" s="195">
        <v>0.61099999999999999</v>
      </c>
      <c r="E41" s="170">
        <v>86.5</v>
      </c>
      <c r="F41" s="158">
        <v>101</v>
      </c>
      <c r="G41" s="158">
        <v>84</v>
      </c>
      <c r="H41" s="159">
        <v>24</v>
      </c>
      <c r="I41" s="159">
        <v>0</v>
      </c>
      <c r="J41" s="159">
        <v>24</v>
      </c>
      <c r="K41" s="159">
        <v>0</v>
      </c>
      <c r="L41" s="186">
        <v>0</v>
      </c>
      <c r="M41" s="186">
        <v>0</v>
      </c>
      <c r="N41" s="186">
        <v>0</v>
      </c>
      <c r="O41" s="186">
        <v>0</v>
      </c>
      <c r="P41" s="186">
        <v>0</v>
      </c>
      <c r="Q41" s="186">
        <v>0</v>
      </c>
      <c r="R41" s="186">
        <v>3469</v>
      </c>
      <c r="S41" s="162">
        <v>2853</v>
      </c>
      <c r="T41" s="162">
        <v>2853</v>
      </c>
      <c r="U41" s="163">
        <v>2792</v>
      </c>
      <c r="V41" s="163">
        <v>2880</v>
      </c>
      <c r="W41" s="159">
        <v>40</v>
      </c>
      <c r="X41" s="159">
        <v>0</v>
      </c>
      <c r="Y41" s="159">
        <v>40</v>
      </c>
      <c r="Z41" s="159">
        <v>0</v>
      </c>
      <c r="AA41" s="159">
        <v>60</v>
      </c>
      <c r="AB41" s="158">
        <v>0</v>
      </c>
      <c r="AC41" s="158">
        <v>88</v>
      </c>
      <c r="AD41" s="165">
        <f t="shared" si="15"/>
        <v>-61</v>
      </c>
      <c r="AE41" s="158">
        <v>122</v>
      </c>
      <c r="AF41" s="166">
        <f t="shared" si="16"/>
        <v>0.98360655737704916</v>
      </c>
      <c r="AG41" s="167">
        <f t="shared" si="17"/>
        <v>144.54166666666666</v>
      </c>
      <c r="AH41" s="166">
        <f t="shared" si="18"/>
        <v>0.804842894205823</v>
      </c>
      <c r="AI41" s="168">
        <f t="shared" si="19"/>
        <v>1</v>
      </c>
      <c r="AJ41" s="169">
        <f t="shared" si="20"/>
        <v>0.86428571428571432</v>
      </c>
      <c r="AK41" s="216">
        <v>5.6</v>
      </c>
      <c r="AL41" s="220">
        <v>130.56</v>
      </c>
      <c r="AM41" s="180">
        <f t="shared" si="21"/>
        <v>731.13599999999997</v>
      </c>
      <c r="AN41" s="223">
        <v>23.34825</v>
      </c>
      <c r="AO41" s="244">
        <v>1010.8016232479951</v>
      </c>
      <c r="AP41" s="170">
        <f t="shared" si="22"/>
        <v>23600.449000000001</v>
      </c>
      <c r="AQ41" s="244">
        <f>IF(U41&gt;0,((((AK41*AL41)+(AN41*AO41))/(U41*1000))*1000000),"no data")</f>
        <v>8714.7510744985666</v>
      </c>
      <c r="AR41" s="298">
        <f>S41/24</f>
        <v>118.875</v>
      </c>
      <c r="AS41" s="299"/>
      <c r="AT41" s="158">
        <v>0</v>
      </c>
      <c r="AU41" s="173">
        <v>0</v>
      </c>
      <c r="AV41" s="173">
        <v>0</v>
      </c>
      <c r="AW41" s="158">
        <v>0</v>
      </c>
      <c r="AX41" s="173">
        <v>19</v>
      </c>
      <c r="AY41" s="158">
        <v>1440</v>
      </c>
      <c r="AZ41" s="158">
        <v>0</v>
      </c>
      <c r="BA41" s="300"/>
      <c r="BB41" s="174">
        <v>951</v>
      </c>
      <c r="BC41" s="174">
        <v>947</v>
      </c>
      <c r="BD41" s="174">
        <v>982</v>
      </c>
      <c r="BE41" s="174">
        <f t="shared" si="28"/>
        <v>-4</v>
      </c>
      <c r="BF41" s="174">
        <f t="shared" si="25"/>
        <v>8714.7510744985666</v>
      </c>
      <c r="BG41" s="301">
        <f t="shared" si="26"/>
        <v>40.916666666666664</v>
      </c>
      <c r="BH41" s="190">
        <v>0</v>
      </c>
      <c r="BI41" s="154">
        <v>0</v>
      </c>
      <c r="BJ41" s="191">
        <v>23.26</v>
      </c>
      <c r="BK41" s="191">
        <v>20.76</v>
      </c>
      <c r="BL41" s="191">
        <v>15.53</v>
      </c>
      <c r="BM41" s="191">
        <v>50.14</v>
      </c>
      <c r="BN41" s="192">
        <v>0.93589999999999995</v>
      </c>
      <c r="BO41" s="191">
        <v>88.22</v>
      </c>
      <c r="BP41" s="180">
        <v>87.42</v>
      </c>
      <c r="BQ41" s="185">
        <v>0</v>
      </c>
      <c r="BR41" s="174">
        <v>11481</v>
      </c>
      <c r="BS41" s="174">
        <v>11720</v>
      </c>
      <c r="BT41" s="176">
        <v>0</v>
      </c>
    </row>
    <row r="42" spans="1:72">
      <c r="A42" s="509"/>
      <c r="B42" s="245">
        <v>43677</v>
      </c>
      <c r="C42" s="156">
        <v>95.9</v>
      </c>
      <c r="D42" s="195">
        <v>0.63700000000000001</v>
      </c>
      <c r="E42" s="170">
        <v>86.5</v>
      </c>
      <c r="F42" s="158">
        <v>106</v>
      </c>
      <c r="G42" s="158">
        <v>87</v>
      </c>
      <c r="H42" s="159">
        <v>20</v>
      </c>
      <c r="I42" s="159">
        <v>23</v>
      </c>
      <c r="J42" s="159">
        <v>24</v>
      </c>
      <c r="K42" s="159">
        <v>0</v>
      </c>
      <c r="L42" s="186">
        <v>3</v>
      </c>
      <c r="M42" s="186">
        <v>37</v>
      </c>
      <c r="N42" s="186">
        <v>0</v>
      </c>
      <c r="O42" s="186">
        <v>0</v>
      </c>
      <c r="P42" s="186">
        <v>0</v>
      </c>
      <c r="Q42" s="186">
        <v>0</v>
      </c>
      <c r="R42" s="186">
        <v>3442</v>
      </c>
      <c r="S42" s="162">
        <v>2921</v>
      </c>
      <c r="T42" s="162">
        <v>2593</v>
      </c>
      <c r="U42" s="163">
        <v>2538</v>
      </c>
      <c r="V42" s="163">
        <v>2623</v>
      </c>
      <c r="W42" s="159">
        <v>39</v>
      </c>
      <c r="X42" s="159">
        <v>0</v>
      </c>
      <c r="Y42" s="159">
        <v>39</v>
      </c>
      <c r="Z42" s="159">
        <v>0</v>
      </c>
      <c r="AA42" s="159">
        <v>60</v>
      </c>
      <c r="AB42" s="158">
        <v>0</v>
      </c>
      <c r="AC42" s="158">
        <v>85</v>
      </c>
      <c r="AD42" s="165">
        <f t="shared" si="15"/>
        <v>-55</v>
      </c>
      <c r="AE42" s="158">
        <v>120</v>
      </c>
      <c r="AF42" s="166">
        <f t="shared" si="16"/>
        <v>0.91076388888888893</v>
      </c>
      <c r="AG42" s="167">
        <f t="shared" si="17"/>
        <v>143.41666666666666</v>
      </c>
      <c r="AH42" s="166">
        <f t="shared" si="18"/>
        <v>0.737361998837885</v>
      </c>
      <c r="AI42" s="168">
        <f t="shared" si="19"/>
        <v>1</v>
      </c>
      <c r="AJ42" s="169">
        <f t="shared" si="20"/>
        <v>0.8306813607085346</v>
      </c>
      <c r="AK42" s="216">
        <v>5.54</v>
      </c>
      <c r="AL42" s="220">
        <v>131.38</v>
      </c>
      <c r="AM42" s="180">
        <f t="shared" si="21"/>
        <v>727.84519999999998</v>
      </c>
      <c r="AN42" s="223">
        <v>21.374929999999999</v>
      </c>
      <c r="AO42" s="244">
        <v>1009.8334357118362</v>
      </c>
      <c r="AP42" s="170">
        <f t="shared" si="22"/>
        <v>21585.118999999999</v>
      </c>
      <c r="AQ42" s="244">
        <f>IF(U42&gt;0,((((AK42*AL42)+(AN42*AO42))/(U42*1000))*1000000),"no data")</f>
        <v>8791.5540583136317</v>
      </c>
      <c r="AR42" s="298">
        <f>S42/24</f>
        <v>121.70833333333333</v>
      </c>
      <c r="AS42" s="299"/>
      <c r="AT42" s="158">
        <v>17</v>
      </c>
      <c r="AU42" s="173">
        <v>31</v>
      </c>
      <c r="AV42" s="173">
        <v>0</v>
      </c>
      <c r="AW42" s="158">
        <v>0</v>
      </c>
      <c r="AX42" s="173">
        <v>23</v>
      </c>
      <c r="AY42" s="158">
        <v>1440</v>
      </c>
      <c r="AZ42" s="158">
        <v>0</v>
      </c>
      <c r="BA42" s="300"/>
      <c r="BB42" s="174">
        <v>793</v>
      </c>
      <c r="BC42" s="174">
        <v>940</v>
      </c>
      <c r="BD42" s="174">
        <v>890</v>
      </c>
      <c r="BE42" s="174">
        <f t="shared" si="28"/>
        <v>147</v>
      </c>
      <c r="BF42" s="174">
        <f t="shared" si="25"/>
        <v>8791.5540583136317</v>
      </c>
      <c r="BG42" s="301">
        <f t="shared" si="26"/>
        <v>37.083333333333336</v>
      </c>
      <c r="BH42" s="190">
        <v>0</v>
      </c>
      <c r="BI42" s="154">
        <v>0</v>
      </c>
      <c r="BJ42" s="191">
        <v>19.61</v>
      </c>
      <c r="BK42" s="191">
        <v>20.66</v>
      </c>
      <c r="BL42" s="191">
        <v>15.68</v>
      </c>
      <c r="BM42" s="191">
        <v>50.11</v>
      </c>
      <c r="BN42" s="192">
        <v>0.93579999999999997</v>
      </c>
      <c r="BO42" s="191">
        <v>88.23</v>
      </c>
      <c r="BP42" s="180">
        <v>87.47</v>
      </c>
      <c r="BQ42" s="185">
        <v>0</v>
      </c>
      <c r="BR42" s="174">
        <v>11550</v>
      </c>
      <c r="BS42" s="174">
        <v>11748</v>
      </c>
      <c r="BT42" s="176">
        <v>5.45</v>
      </c>
    </row>
    <row r="43" spans="1:72">
      <c r="A43" s="509"/>
      <c r="B43" s="245">
        <v>43678</v>
      </c>
      <c r="C43" s="156"/>
      <c r="D43" s="195"/>
      <c r="E43" s="170"/>
      <c r="F43" s="158"/>
      <c r="G43" s="158"/>
      <c r="H43" s="159"/>
      <c r="I43" s="159"/>
      <c r="J43" s="159"/>
      <c r="K43" s="159"/>
      <c r="L43" s="186"/>
      <c r="M43" s="186"/>
      <c r="N43" s="186"/>
      <c r="O43" s="186"/>
      <c r="P43" s="186"/>
      <c r="Q43" s="186"/>
      <c r="R43" s="186"/>
      <c r="S43" s="162"/>
      <c r="T43" s="162"/>
      <c r="U43" s="163"/>
      <c r="V43" s="163"/>
      <c r="W43" s="159"/>
      <c r="X43" s="159"/>
      <c r="Y43" s="159"/>
      <c r="Z43" s="159"/>
      <c r="AA43" s="159"/>
      <c r="AB43" s="158"/>
      <c r="AC43" s="158"/>
      <c r="AD43" s="165"/>
      <c r="AE43" s="158"/>
      <c r="AF43" s="166"/>
      <c r="AG43" s="167"/>
      <c r="AH43" s="166"/>
      <c r="AI43" s="168"/>
      <c r="AJ43" s="169"/>
      <c r="AK43" s="223"/>
      <c r="AL43" s="224"/>
      <c r="AM43" s="180"/>
      <c r="AN43" s="223"/>
      <c r="AO43" s="244"/>
      <c r="AP43" s="170"/>
      <c r="AQ43" s="244"/>
      <c r="AR43" s="298"/>
      <c r="AS43" s="299"/>
      <c r="AT43" s="158"/>
      <c r="AU43" s="173"/>
      <c r="AV43" s="173"/>
      <c r="AW43" s="158"/>
      <c r="AX43" s="173"/>
      <c r="AY43" s="158"/>
      <c r="AZ43" s="158"/>
      <c r="BA43" s="300"/>
      <c r="BB43" s="174"/>
      <c r="BC43" s="174"/>
      <c r="BD43" s="174"/>
      <c r="BE43" s="174"/>
      <c r="BF43" s="174"/>
      <c r="BG43" s="301"/>
      <c r="BH43" s="190"/>
      <c r="BI43" s="154"/>
      <c r="BJ43" s="191"/>
      <c r="BK43" s="191"/>
      <c r="BL43" s="191"/>
      <c r="BM43" s="191"/>
      <c r="BN43" s="192"/>
      <c r="BO43" s="191"/>
      <c r="BP43" s="180"/>
      <c r="BQ43" s="185"/>
      <c r="BR43" s="174"/>
      <c r="BS43" s="174"/>
      <c r="BT43" s="176"/>
    </row>
    <row r="44" spans="1:72">
      <c r="A44" s="509"/>
      <c r="B44" s="245">
        <v>43679</v>
      </c>
      <c r="C44" s="156"/>
      <c r="D44" s="195"/>
      <c r="E44" s="170"/>
      <c r="F44" s="158"/>
      <c r="G44" s="158"/>
      <c r="H44" s="159"/>
      <c r="I44" s="159"/>
      <c r="J44" s="159"/>
      <c r="K44" s="159"/>
      <c r="L44" s="186"/>
      <c r="M44" s="186"/>
      <c r="N44" s="186"/>
      <c r="O44" s="186"/>
      <c r="P44" s="186"/>
      <c r="Q44" s="186"/>
      <c r="R44" s="186"/>
      <c r="S44" s="162"/>
      <c r="T44" s="162"/>
      <c r="U44" s="163"/>
      <c r="V44" s="163"/>
      <c r="W44" s="159"/>
      <c r="X44" s="159"/>
      <c r="Y44" s="159"/>
      <c r="Z44" s="159"/>
      <c r="AA44" s="159"/>
      <c r="AB44" s="158"/>
      <c r="AC44" s="158"/>
      <c r="AD44" s="165"/>
      <c r="AE44" s="158"/>
      <c r="AF44" s="166"/>
      <c r="AG44" s="167"/>
      <c r="AH44" s="166"/>
      <c r="AI44" s="168"/>
      <c r="AJ44" s="169"/>
      <c r="AK44" s="223"/>
      <c r="AL44" s="224"/>
      <c r="AM44" s="180"/>
      <c r="AN44" s="223"/>
      <c r="AO44" s="244"/>
      <c r="AP44" s="170"/>
      <c r="AQ44" s="244"/>
      <c r="AR44" s="298"/>
      <c r="AS44" s="299"/>
      <c r="AT44" s="158"/>
      <c r="AU44" s="173"/>
      <c r="AV44" s="173"/>
      <c r="AW44" s="158"/>
      <c r="AX44" s="173"/>
      <c r="AY44" s="158"/>
      <c r="AZ44" s="158"/>
      <c r="BA44" s="300"/>
      <c r="BB44" s="174"/>
      <c r="BC44" s="174"/>
      <c r="BD44" s="174"/>
      <c r="BE44" s="174"/>
      <c r="BF44" s="174"/>
      <c r="BG44" s="301"/>
      <c r="BH44" s="190"/>
      <c r="BI44" s="154"/>
      <c r="BJ44" s="191"/>
      <c r="BK44" s="191"/>
      <c r="BL44" s="191"/>
      <c r="BM44" s="191"/>
      <c r="BN44" s="192"/>
      <c r="BO44" s="191"/>
      <c r="BP44" s="180"/>
      <c r="BQ44" s="185"/>
      <c r="BR44" s="174"/>
      <c r="BS44" s="174"/>
      <c r="BT44" s="176"/>
    </row>
    <row r="45" spans="1:72">
      <c r="A45" s="509"/>
      <c r="B45" s="245">
        <v>43680</v>
      </c>
      <c r="C45" s="156"/>
      <c r="D45" s="195"/>
      <c r="E45" s="170"/>
      <c r="F45" s="158"/>
      <c r="G45" s="158"/>
      <c r="H45" s="159"/>
      <c r="I45" s="159"/>
      <c r="J45" s="159"/>
      <c r="K45" s="159"/>
      <c r="L45" s="186"/>
      <c r="M45" s="186"/>
      <c r="N45" s="186"/>
      <c r="O45" s="186"/>
      <c r="P45" s="186"/>
      <c r="Q45" s="186"/>
      <c r="R45" s="186"/>
      <c r="S45" s="162"/>
      <c r="T45" s="162"/>
      <c r="U45" s="163"/>
      <c r="V45" s="163"/>
      <c r="W45" s="159"/>
      <c r="X45" s="159"/>
      <c r="Y45" s="159"/>
      <c r="Z45" s="159"/>
      <c r="AA45" s="159"/>
      <c r="AB45" s="158"/>
      <c r="AC45" s="158"/>
      <c r="AD45" s="165"/>
      <c r="AE45" s="158"/>
      <c r="AF45" s="166"/>
      <c r="AG45" s="167"/>
      <c r="AH45" s="166"/>
      <c r="AI45" s="168"/>
      <c r="AJ45" s="169"/>
      <c r="AK45" s="223"/>
      <c r="AL45" s="224"/>
      <c r="AM45" s="180"/>
      <c r="AN45" s="223"/>
      <c r="AO45" s="244"/>
      <c r="AP45" s="170"/>
      <c r="AQ45" s="244"/>
      <c r="AR45" s="298"/>
      <c r="AS45" s="299"/>
      <c r="AT45" s="158"/>
      <c r="AU45" s="173"/>
      <c r="AV45" s="173"/>
      <c r="AW45" s="158"/>
      <c r="AX45" s="173"/>
      <c r="AY45" s="158"/>
      <c r="AZ45" s="158"/>
      <c r="BA45" s="300"/>
      <c r="BB45" s="174"/>
      <c r="BC45" s="174"/>
      <c r="BD45" s="174"/>
      <c r="BE45" s="174"/>
      <c r="BF45" s="174"/>
      <c r="BG45" s="301"/>
      <c r="BH45" s="190"/>
      <c r="BI45" s="154"/>
      <c r="BJ45" s="191"/>
      <c r="BK45" s="191"/>
      <c r="BL45" s="191"/>
      <c r="BM45" s="191"/>
      <c r="BN45" s="192"/>
      <c r="BO45" s="191"/>
      <c r="BP45" s="180"/>
      <c r="BQ45" s="185"/>
      <c r="BR45" s="174"/>
      <c r="BS45" s="174"/>
      <c r="BT45" s="176"/>
    </row>
    <row r="46" spans="1:72">
      <c r="A46" s="509"/>
      <c r="B46" s="245">
        <v>43681</v>
      </c>
      <c r="C46" s="156"/>
      <c r="D46" s="195"/>
      <c r="E46" s="170"/>
      <c r="F46" s="158"/>
      <c r="G46" s="158"/>
      <c r="H46" s="159"/>
      <c r="I46" s="159"/>
      <c r="J46" s="159"/>
      <c r="K46" s="159"/>
      <c r="L46" s="186"/>
      <c r="M46" s="186"/>
      <c r="N46" s="186"/>
      <c r="O46" s="186"/>
      <c r="P46" s="186"/>
      <c r="Q46" s="186"/>
      <c r="R46" s="186"/>
      <c r="S46" s="162"/>
      <c r="T46" s="162"/>
      <c r="U46" s="163"/>
      <c r="V46" s="163"/>
      <c r="W46" s="159"/>
      <c r="X46" s="159"/>
      <c r="Y46" s="159"/>
      <c r="Z46" s="159"/>
      <c r="AA46" s="159"/>
      <c r="AB46" s="158"/>
      <c r="AC46" s="158"/>
      <c r="AD46" s="165"/>
      <c r="AE46" s="158"/>
      <c r="AF46" s="166"/>
      <c r="AG46" s="167"/>
      <c r="AH46" s="166"/>
      <c r="AI46" s="168"/>
      <c r="AJ46" s="169"/>
      <c r="AK46" s="223"/>
      <c r="AL46" s="224"/>
      <c r="AM46" s="180"/>
      <c r="AN46" s="223"/>
      <c r="AO46" s="244"/>
      <c r="AP46" s="170"/>
      <c r="AQ46" s="244"/>
      <c r="AR46" s="298"/>
      <c r="AS46" s="299"/>
      <c r="AT46" s="158"/>
      <c r="AU46" s="173"/>
      <c r="AV46" s="173"/>
      <c r="AW46" s="158"/>
      <c r="AX46" s="173"/>
      <c r="AY46" s="158"/>
      <c r="AZ46" s="158"/>
      <c r="BA46" s="300"/>
      <c r="BB46" s="174"/>
      <c r="BC46" s="174"/>
      <c r="BD46" s="174"/>
      <c r="BE46" s="174"/>
      <c r="BF46" s="174"/>
      <c r="BG46" s="301"/>
      <c r="BH46" s="190"/>
      <c r="BI46" s="154"/>
      <c r="BJ46" s="191"/>
      <c r="BK46" s="191"/>
      <c r="BL46" s="191"/>
      <c r="BM46" s="191"/>
      <c r="BN46" s="192"/>
      <c r="BO46" s="191"/>
      <c r="BP46" s="180"/>
      <c r="BQ46" s="185"/>
      <c r="BR46" s="174"/>
      <c r="BS46" s="174"/>
      <c r="BT46" s="176"/>
    </row>
    <row r="47" spans="1:72">
      <c r="A47" s="509"/>
      <c r="B47" s="245">
        <v>43682</v>
      </c>
      <c r="C47" s="156"/>
      <c r="D47" s="195"/>
      <c r="E47" s="170"/>
      <c r="F47" s="158"/>
      <c r="G47" s="158"/>
      <c r="H47" s="159"/>
      <c r="I47" s="159"/>
      <c r="J47" s="159"/>
      <c r="K47" s="159"/>
      <c r="L47" s="186"/>
      <c r="M47" s="186"/>
      <c r="N47" s="186"/>
      <c r="O47" s="186"/>
      <c r="P47" s="186"/>
      <c r="Q47" s="186"/>
      <c r="R47" s="186"/>
      <c r="S47" s="162"/>
      <c r="T47" s="162"/>
      <c r="U47" s="163"/>
      <c r="V47" s="163"/>
      <c r="W47" s="159"/>
      <c r="X47" s="159"/>
      <c r="Y47" s="159"/>
      <c r="Z47" s="159"/>
      <c r="AA47" s="159"/>
      <c r="AB47" s="158"/>
      <c r="AC47" s="158"/>
      <c r="AD47" s="165"/>
      <c r="AE47" s="158"/>
      <c r="AF47" s="166"/>
      <c r="AG47" s="167"/>
      <c r="AH47" s="166"/>
      <c r="AI47" s="168"/>
      <c r="AJ47" s="169"/>
      <c r="AK47" s="223"/>
      <c r="AL47" s="224"/>
      <c r="AM47" s="180"/>
      <c r="AN47" s="223"/>
      <c r="AO47" s="244"/>
      <c r="AP47" s="170">
        <f t="shared" si="22"/>
        <v>0</v>
      </c>
      <c r="AQ47" s="244" t="str">
        <f t="shared" si="23"/>
        <v>no data</v>
      </c>
      <c r="AR47" s="298">
        <f t="shared" si="24"/>
        <v>0</v>
      </c>
      <c r="AS47" s="299"/>
      <c r="AT47" s="158"/>
      <c r="AU47" s="173"/>
      <c r="AV47" s="173"/>
      <c r="AW47" s="158"/>
      <c r="AX47" s="173"/>
      <c r="AY47" s="158"/>
      <c r="AZ47" s="158"/>
      <c r="BA47" s="300"/>
      <c r="BB47" s="174"/>
      <c r="BC47" s="174"/>
      <c r="BD47" s="174"/>
      <c r="BE47" s="174">
        <f t="shared" si="28"/>
        <v>0</v>
      </c>
      <c r="BF47" s="174" t="str">
        <f t="shared" si="25"/>
        <v>no data</v>
      </c>
      <c r="BG47" s="301">
        <f t="shared" si="26"/>
        <v>0</v>
      </c>
      <c r="BH47" s="190"/>
      <c r="BI47" s="154"/>
      <c r="BJ47" s="191"/>
      <c r="BK47" s="191"/>
      <c r="BL47" s="191"/>
      <c r="BM47" s="191"/>
      <c r="BN47" s="192"/>
      <c r="BO47" s="191"/>
      <c r="BP47" s="180"/>
      <c r="BQ47" s="185">
        <f>BH47+BI47</f>
        <v>0</v>
      </c>
      <c r="BR47" s="174"/>
      <c r="BS47" s="174"/>
      <c r="BT47" s="176"/>
    </row>
    <row r="48" spans="1:72">
      <c r="A48" s="79"/>
      <c r="B48" s="80" t="s">
        <v>83</v>
      </c>
      <c r="C48" s="81">
        <f>AVERAGE(C12:C42)</f>
        <v>94.160000000000011</v>
      </c>
      <c r="D48" s="82">
        <f>AVERAGE(D12:D42)</f>
        <v>0.63281612903225803</v>
      </c>
      <c r="E48" s="81">
        <f>AVERAGE(E12:E42)</f>
        <v>84.484838709677419</v>
      </c>
      <c r="F48" s="81">
        <f>AVERAGE(F12:F42)</f>
        <v>102.56451612903226</v>
      </c>
      <c r="G48" s="81">
        <f>AVERAGE(G12:G42)</f>
        <v>86.12516129032258</v>
      </c>
      <c r="H48" s="81">
        <f t="shared" ref="H48:P48" si="29">SUM(H12:H42)+(INT(SUM(I12:I42)/60))</f>
        <v>587</v>
      </c>
      <c r="I48" s="81">
        <f t="shared" si="29"/>
        <v>440</v>
      </c>
      <c r="J48" s="81">
        <f t="shared" si="29"/>
        <v>672</v>
      </c>
      <c r="K48" s="81">
        <f t="shared" si="29"/>
        <v>302</v>
      </c>
      <c r="L48" s="81">
        <f t="shared" si="29"/>
        <v>153</v>
      </c>
      <c r="M48" s="81">
        <f t="shared" si="29"/>
        <v>377</v>
      </c>
      <c r="N48" s="81">
        <f t="shared" si="29"/>
        <v>33</v>
      </c>
      <c r="O48" s="81">
        <f t="shared" si="29"/>
        <v>117</v>
      </c>
      <c r="P48" s="81">
        <f t="shared" si="29"/>
        <v>0</v>
      </c>
      <c r="Q48" s="81">
        <f>SUM(Q12:Q42)-(INT(SUM(Q12:Q42)/60)*60)</f>
        <v>0</v>
      </c>
      <c r="R48" s="83">
        <f>SUM(R12:R42)</f>
        <v>107128</v>
      </c>
      <c r="S48" s="83">
        <f>SUM(S12:S42)</f>
        <v>90801</v>
      </c>
      <c r="T48" s="83">
        <f>SUM(T12:T42)</f>
        <v>74737</v>
      </c>
      <c r="U48" s="266">
        <v>73096.460000000006</v>
      </c>
      <c r="V48" s="83">
        <f>SUM(V12:V42)</f>
        <v>75712</v>
      </c>
      <c r="W48" s="85">
        <f>AVERAGE(W12:W42)</f>
        <v>39.483870967741936</v>
      </c>
      <c r="X48" s="85">
        <f>SUM(X12:X42)</f>
        <v>106</v>
      </c>
      <c r="Y48" s="85">
        <f>AVERAGE(Y12:Y42)</f>
        <v>39.451612903225808</v>
      </c>
      <c r="Z48" s="85">
        <f>SUM(Z12:Z42)</f>
        <v>1403</v>
      </c>
      <c r="AA48" s="85">
        <f>AVERAGE(AA12:AA42)</f>
        <v>60</v>
      </c>
      <c r="AB48" s="85">
        <f>SUM(AB12:AB42)</f>
        <v>167</v>
      </c>
      <c r="AC48" s="86">
        <f>V48-U48+AZ48</f>
        <v>2644.5399999999936</v>
      </c>
      <c r="AD48" s="85">
        <f>SUM(AD12:AD42)</f>
        <v>-1566</v>
      </c>
      <c r="AE48" s="85">
        <f t="shared" ref="AE48:AJ48" si="30">AVERAGE(AE12:AE42)</f>
        <v>117.61290322580645</v>
      </c>
      <c r="AF48" s="88">
        <f t="shared" si="30"/>
        <v>0.85948701815816786</v>
      </c>
      <c r="AG48" s="85">
        <f t="shared" si="30"/>
        <v>143.989247311828</v>
      </c>
      <c r="AH48" s="88">
        <f t="shared" si="30"/>
        <v>0.68417711793313873</v>
      </c>
      <c r="AI48" s="88">
        <f t="shared" si="30"/>
        <v>0.98874856686480106</v>
      </c>
      <c r="AJ48" s="88">
        <f t="shared" si="30"/>
        <v>0.82272967827567911</v>
      </c>
      <c r="AK48" s="89">
        <f>SUM(AK12:AK42)</f>
        <v>178.10899999999998</v>
      </c>
      <c r="AL48" s="89">
        <f>AVERAGE(AL12:AL42)</f>
        <v>131.67129032258063</v>
      </c>
      <c r="AM48" s="89">
        <f>SUM(AM12:AM42)</f>
        <v>23467.002360000006</v>
      </c>
      <c r="AN48" s="89">
        <f>SUM(AN12:AN42)</f>
        <v>616.70055545000014</v>
      </c>
      <c r="AO48" s="90">
        <f>AVERAGE(AO12:AO42)</f>
        <v>1005.1621277875178</v>
      </c>
      <c r="AP48" s="90">
        <f>SUM(AP12:AP42)</f>
        <v>619424.03148774966</v>
      </c>
      <c r="AQ48" s="91">
        <f>((AM48+AP48))/(U48*1000)*1000000</f>
        <v>8795.10490450221</v>
      </c>
      <c r="AR48" s="92"/>
      <c r="AS48" s="13"/>
      <c r="AT48" s="93">
        <f>AVERAGE(AT12:AT42)</f>
        <v>6.967741935483871</v>
      </c>
      <c r="AU48" s="93">
        <f>SUM(AU12:AU42)</f>
        <v>404</v>
      </c>
      <c r="AV48" s="93">
        <f>AVERAGE(AV12:AV42)</f>
        <v>4.741935483870968</v>
      </c>
      <c r="AW48" s="93">
        <f>SUM(AW12:AW42)</f>
        <v>454</v>
      </c>
      <c r="AX48" s="93">
        <f>AVERAGE(AX12:AX42)</f>
        <v>24.258064516129032</v>
      </c>
      <c r="AY48" s="93">
        <f>SUM(AY12:AY42)</f>
        <v>42626</v>
      </c>
      <c r="AZ48" s="93">
        <f>SUM(AZ12:AZ42)</f>
        <v>29</v>
      </c>
      <c r="BA48" s="4"/>
      <c r="BB48" s="93">
        <f>SUM(BB12:BB42)</f>
        <v>23381</v>
      </c>
      <c r="BC48" s="93">
        <f>SUM(BC12:BC42)</f>
        <v>26757</v>
      </c>
      <c r="BD48" s="93">
        <f>SUM(BD12:BD42)</f>
        <v>25574</v>
      </c>
      <c r="BE48" s="6">
        <f>(BC48-BB48)</f>
        <v>3376</v>
      </c>
      <c r="BF48" s="95">
        <f t="shared" si="25"/>
        <v>8795.10490450221</v>
      </c>
      <c r="BG48" s="95">
        <f>AVERAGE(BG12:BG42)</f>
        <v>34.373655913978503</v>
      </c>
      <c r="BH48" s="95">
        <f>SUM(BH10:BH39)</f>
        <v>0</v>
      </c>
      <c r="BI48" s="95">
        <f>SUM(BI10:BI39)</f>
        <v>0</v>
      </c>
      <c r="BJ48" s="95">
        <f>SUM(BJ10:BJ39)</f>
        <v>596.08999999999992</v>
      </c>
      <c r="BK48" s="95">
        <f>SUM(BK10:BK39)</f>
        <v>567.53000000000009</v>
      </c>
      <c r="BL48" s="95">
        <f>SUM(BL10:BL39)</f>
        <v>449.45999999999992</v>
      </c>
      <c r="BM48" s="96">
        <f>AVERAGE(BM9:BM47)</f>
        <v>50.165588235294138</v>
      </c>
      <c r="BN48" s="96">
        <f>AVERAGE(BN9:BN47)</f>
        <v>0.93610294117647064</v>
      </c>
      <c r="BO48" s="96">
        <f>AVERAGE(BO9:BO47)</f>
        <v>82.882647058823494</v>
      </c>
      <c r="BP48" s="96">
        <f>AVERAGE(BP9:BP47)</f>
        <v>87.332058823529394</v>
      </c>
      <c r="BQ48" s="96"/>
      <c r="BR48" s="273">
        <f>AVERAGE(BR7:BR37)</f>
        <v>11095.387096774193</v>
      </c>
      <c r="BS48" s="273">
        <f>AVERAGE(BS7:BS37)</f>
        <v>11674.870967741936</v>
      </c>
      <c r="BT48" s="97">
        <f>SUM(BT10:BT39)</f>
        <v>66.41</v>
      </c>
    </row>
    <row r="49" spans="1:71" ht="14.95" thickBot="1">
      <c r="A49" s="98"/>
      <c r="B49" s="99" t="s">
        <v>84</v>
      </c>
      <c r="C49" s="100" t="s">
        <v>85</v>
      </c>
      <c r="D49" s="101" t="s">
        <v>86</v>
      </c>
      <c r="E49" s="101"/>
      <c r="F49" s="102" t="s">
        <v>87</v>
      </c>
      <c r="G49" s="102" t="s">
        <v>88</v>
      </c>
      <c r="H49" s="102" t="s">
        <v>75</v>
      </c>
      <c r="I49" s="102" t="s">
        <v>76</v>
      </c>
      <c r="J49" s="102" t="s">
        <v>75</v>
      </c>
      <c r="K49" s="102" t="s">
        <v>76</v>
      </c>
      <c r="L49" s="102" t="s">
        <v>75</v>
      </c>
      <c r="M49" s="102" t="s">
        <v>76</v>
      </c>
      <c r="N49" s="102" t="s">
        <v>75</v>
      </c>
      <c r="O49" s="102" t="s">
        <v>76</v>
      </c>
      <c r="P49" s="103" t="s">
        <v>89</v>
      </c>
      <c r="Q49" s="103" t="s">
        <v>90</v>
      </c>
      <c r="R49" s="103" t="s">
        <v>91</v>
      </c>
      <c r="S49" s="103" t="s">
        <v>91</v>
      </c>
      <c r="T49" s="103" t="s">
        <v>91</v>
      </c>
      <c r="U49" s="103" t="s">
        <v>91</v>
      </c>
      <c r="V49" s="103" t="s">
        <v>91</v>
      </c>
      <c r="W49" s="103" t="s">
        <v>92</v>
      </c>
      <c r="X49" s="103" t="s">
        <v>93</v>
      </c>
      <c r="Y49" s="103" t="s">
        <v>94</v>
      </c>
      <c r="Z49" s="103" t="s">
        <v>93</v>
      </c>
      <c r="AA49" s="103" t="s">
        <v>94</v>
      </c>
      <c r="AB49" s="103" t="s">
        <v>93</v>
      </c>
      <c r="AC49" s="103" t="s">
        <v>95</v>
      </c>
      <c r="AD49" s="103" t="s">
        <v>96</v>
      </c>
      <c r="AE49" s="103" t="s">
        <v>97</v>
      </c>
      <c r="AF49" s="103" t="s">
        <v>98</v>
      </c>
      <c r="AG49" s="103" t="s">
        <v>99</v>
      </c>
      <c r="AH49" s="103" t="s">
        <v>99</v>
      </c>
      <c r="AI49" s="103"/>
      <c r="AJ49" s="103" t="s">
        <v>99</v>
      </c>
      <c r="AK49" s="103" t="s">
        <v>100</v>
      </c>
      <c r="AL49" s="103" t="s">
        <v>99</v>
      </c>
      <c r="AM49" s="103"/>
      <c r="AN49" s="103" t="s">
        <v>100</v>
      </c>
      <c r="AO49" s="103" t="s">
        <v>99</v>
      </c>
      <c r="AP49" s="104"/>
      <c r="AQ49" s="105" t="s">
        <v>99</v>
      </c>
      <c r="AR49" s="106"/>
      <c r="AS49" s="107"/>
      <c r="AZ49" s="108" t="s">
        <v>100</v>
      </c>
      <c r="BA49" s="4"/>
      <c r="BF49" s="109" t="str">
        <f t="shared" si="25"/>
        <v>Avg.</v>
      </c>
      <c r="BR49" s="5"/>
      <c r="BS49" s="5"/>
    </row>
    <row r="50" spans="1:71" ht="14.95" thickBot="1"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1"/>
      <c r="AQ50" s="112"/>
      <c r="AR50" s="112"/>
      <c r="AS50" s="4"/>
      <c r="BA50" s="113"/>
      <c r="BB50" s="114"/>
      <c r="BC50" s="114"/>
      <c r="BD50" s="114"/>
      <c r="BE50" s="6"/>
      <c r="BR50" s="5"/>
      <c r="BS50" s="5"/>
    </row>
    <row r="51" spans="1:71" ht="57.75" thickBot="1">
      <c r="B51" s="115" t="s">
        <v>101</v>
      </c>
      <c r="C51" s="116" t="s">
        <v>102</v>
      </c>
      <c r="D51" s="116" t="s">
        <v>103</v>
      </c>
      <c r="E51" s="116" t="s">
        <v>129</v>
      </c>
      <c r="F51" s="418" t="s">
        <v>104</v>
      </c>
      <c r="G51" s="419"/>
      <c r="H51" s="418" t="s">
        <v>105</v>
      </c>
      <c r="I51" s="419"/>
      <c r="J51" s="418" t="s">
        <v>106</v>
      </c>
      <c r="K51" s="419"/>
      <c r="L51" s="418" t="s">
        <v>107</v>
      </c>
      <c r="M51" s="419"/>
      <c r="N51" s="418" t="s">
        <v>108</v>
      </c>
      <c r="O51" s="419"/>
      <c r="P51" s="418" t="s">
        <v>109</v>
      </c>
      <c r="Q51" s="419"/>
      <c r="R51" s="117" t="s">
        <v>110</v>
      </c>
      <c r="S51" s="118" t="s">
        <v>111</v>
      </c>
      <c r="T51" s="119" t="s">
        <v>112</v>
      </c>
      <c r="U51" s="116" t="s">
        <v>11</v>
      </c>
      <c r="V51" s="119" t="s">
        <v>12</v>
      </c>
      <c r="W51" s="116" t="s">
        <v>113</v>
      </c>
      <c r="X51" s="116" t="s">
        <v>14</v>
      </c>
      <c r="Y51" s="116" t="s">
        <v>114</v>
      </c>
      <c r="Z51" s="116" t="s">
        <v>16</v>
      </c>
      <c r="AA51" s="116" t="s">
        <v>18</v>
      </c>
      <c r="AB51" s="116" t="s">
        <v>17</v>
      </c>
      <c r="AC51" s="118" t="s">
        <v>19</v>
      </c>
      <c r="AD51" s="120" t="s">
        <v>20</v>
      </c>
      <c r="AE51" s="121" t="s">
        <v>21</v>
      </c>
      <c r="AF51" s="121" t="s">
        <v>22</v>
      </c>
      <c r="AG51" s="121" t="s">
        <v>115</v>
      </c>
      <c r="AH51" s="122" t="s">
        <v>116</v>
      </c>
      <c r="AI51" s="122" t="s">
        <v>25</v>
      </c>
      <c r="AJ51" s="123" t="s">
        <v>26</v>
      </c>
      <c r="AK51" s="119" t="s">
        <v>117</v>
      </c>
      <c r="AL51" s="124" t="s">
        <v>28</v>
      </c>
      <c r="AM51" s="124" t="s">
        <v>29</v>
      </c>
      <c r="AN51" s="119" t="s">
        <v>118</v>
      </c>
      <c r="AO51" s="124" t="s">
        <v>119</v>
      </c>
      <c r="AP51" s="124" t="s">
        <v>32</v>
      </c>
      <c r="AQ51" s="123" t="s">
        <v>120</v>
      </c>
      <c r="AR51" s="125"/>
      <c r="AS51" s="125"/>
      <c r="BA51" s="113"/>
      <c r="BB51" s="114"/>
      <c r="BC51" s="114"/>
      <c r="BD51" s="114"/>
      <c r="BE51" s="126">
        <f>AVERAGE(BE27:BE31)</f>
        <v>482</v>
      </c>
      <c r="BR51" s="5"/>
      <c r="BS51" s="5"/>
    </row>
    <row r="52" spans="1:71">
      <c r="B52" s="127" t="s">
        <v>208</v>
      </c>
      <c r="C52" s="128">
        <f>IF(C6=0,"no data",AVERAGE(C6:C12))</f>
        <v>94.96142857142857</v>
      </c>
      <c r="D52" s="129">
        <f>IF(D6=0,"no data",AVERAGE(D6:D12))</f>
        <v>0.57555714285714288</v>
      </c>
      <c r="E52" s="128">
        <f>IF(E6=0,"no data",AVERAGE(E6:E12))</f>
        <v>81.965714285714284</v>
      </c>
      <c r="F52" s="128">
        <f>IF(F6=0,"no data",AVERAGE(F6:F12))</f>
        <v>104.78571428571429</v>
      </c>
      <c r="G52" s="128">
        <f>IF(G6=0,"no data",AVERAGE(G6:G12))</f>
        <v>84.528571428571439</v>
      </c>
      <c r="H52" s="128">
        <f>SUM(H6:H12)+INT(SUM(I6:I12)/60)</f>
        <v>149</v>
      </c>
      <c r="I52" s="128">
        <f>SUM(I6:I12)-INT(SUM(I6:I12)/60)*60</f>
        <v>2</v>
      </c>
      <c r="J52" s="128">
        <f>SUM(J6:J12)+INT(SUM(K6:K12)/60)</f>
        <v>168</v>
      </c>
      <c r="K52" s="128">
        <f>SUM(K6:K12)-INT(SUM(K6:K12)/60)*60</f>
        <v>0</v>
      </c>
      <c r="L52" s="128">
        <f>SUM(L6:L12)+INT(SUM(M6:M12)/60)</f>
        <v>17</v>
      </c>
      <c r="M52" s="128">
        <f>SUM(M6:M12)-INT(SUM(M6:M12)/60)*60</f>
        <v>31</v>
      </c>
      <c r="N52" s="128">
        <f>SUM(N6:N12)+INT(SUM(O6:O12)/60)</f>
        <v>0</v>
      </c>
      <c r="O52" s="128">
        <f>SUM(O6:O12)-INT(SUM(O6:O12)/60)*60</f>
        <v>0</v>
      </c>
      <c r="P52" s="128">
        <f>SUM(P6:P12)+INT(SUM(Q6:Q12)/60)</f>
        <v>0</v>
      </c>
      <c r="Q52" s="128">
        <f>SUM(Q6:Q12)-INT(SUM(Q6:Q12)/60)*60</f>
        <v>0</v>
      </c>
      <c r="R52" s="130">
        <f t="shared" ref="R52:W52" si="31">IF(R6=0,"no data", AVERAGE(R6:R12))</f>
        <v>3431.5714285714284</v>
      </c>
      <c r="S52" s="130">
        <f t="shared" si="31"/>
        <v>2958.4285714285716</v>
      </c>
      <c r="T52" s="130">
        <f t="shared" si="31"/>
        <v>2715.8571428571427</v>
      </c>
      <c r="U52" s="130">
        <f t="shared" si="31"/>
        <v>2657</v>
      </c>
      <c r="V52" s="130">
        <f t="shared" si="31"/>
        <v>2739.5714285714284</v>
      </c>
      <c r="W52" s="131">
        <f t="shared" si="31"/>
        <v>40</v>
      </c>
      <c r="X52" s="132" t="str">
        <f>IF(AND(X6=0,X7=0,X8=0,X9=0,X10=0,X11= 0,X12=0),"No outage",SUM(X6:X12))</f>
        <v>No outage</v>
      </c>
      <c r="Y52" s="132">
        <f>IF(Y6=0,"no data", AVERAGE(Y6:Y12))</f>
        <v>40</v>
      </c>
      <c r="Z52" s="132" t="str">
        <f>IF(AND(Z6=0,Z7=0,Z8=0,Z9=0,Z10=0,Z11= 0,Z12=0),"No outage",SUM(Z6:Z12))</f>
        <v>No outage</v>
      </c>
      <c r="AA52" s="132">
        <f>IF(AND(AA6=0,AA7=0,AA8=0,AA9=0,AA10=0, AA11=0,AA12=0),"No outage",SUM(AA6:AA12))</f>
        <v>420</v>
      </c>
      <c r="AB52" s="132" t="str">
        <f>IF(Z6=0,"no data", AVERAGE(AB6:AB12))</f>
        <v>no data</v>
      </c>
      <c r="AC52" s="128" t="str">
        <f>IF(Z6=0,"no data", SUM(AC6:AC12))</f>
        <v>no data</v>
      </c>
      <c r="AD52" s="128">
        <f>IF(AD6=0,"no data", SUM(AD6:AD12))</f>
        <v>-412</v>
      </c>
      <c r="AE52" s="131">
        <f t="shared" ref="AE52:AJ52" si="32">IF(AE6=0,"no data", AVERAGE(AE6:AE12))</f>
        <v>123.42857142857143</v>
      </c>
      <c r="AF52" s="133">
        <f t="shared" si="32"/>
        <v>0.92450110009885422</v>
      </c>
      <c r="AG52" s="132">
        <f t="shared" si="32"/>
        <v>142.98214285714286</v>
      </c>
      <c r="AH52" s="133">
        <f>IF(AH6=0,"no data", AVERAGE(AH6:AH12))</f>
        <v>0.77417010246060103</v>
      </c>
      <c r="AI52" s="133">
        <f t="shared" si="32"/>
        <v>1</v>
      </c>
      <c r="AJ52" s="133">
        <f t="shared" si="32"/>
        <v>0.84677685738946828</v>
      </c>
      <c r="AK52" s="132">
        <f>IF(AK6=0,"no data", SUM(AK6:AK12))</f>
        <v>51.066000000000003</v>
      </c>
      <c r="AL52" s="132">
        <f>IF(AL6=0,"no data", AVERAGE(AL6:AL12))</f>
        <v>135.21571428571428</v>
      </c>
      <c r="AM52" s="132">
        <f>AK52*AL52</f>
        <v>6904.925665714286</v>
      </c>
      <c r="AN52" s="132">
        <f>IF(AN6=0,"no data", SUM(AN6:AN12))</f>
        <v>155.65970759999999</v>
      </c>
      <c r="AO52" s="132">
        <f>IF(AO6=0,"no data", AVERAGE(AO6:AO12))</f>
        <v>996.80757061914323</v>
      </c>
      <c r="AP52" s="132">
        <f>AN52*AO52</f>
        <v>155162.77497604219</v>
      </c>
      <c r="AQ52" s="134">
        <f>IF(AQ6=0,"no data", AVERAGE(AQ6:AQ12))</f>
        <v>8722.7905465501772</v>
      </c>
      <c r="AR52" s="135"/>
      <c r="AS52" s="136"/>
      <c r="BA52" s="113"/>
      <c r="BB52" s="114"/>
      <c r="BC52" s="114"/>
      <c r="BD52" s="114"/>
      <c r="BR52" s="5"/>
      <c r="BS52" s="5"/>
    </row>
    <row r="53" spans="1:71">
      <c r="B53" s="127" t="s">
        <v>236</v>
      </c>
      <c r="C53" s="137">
        <f>IF(C13=0,"no data", AVERAGE(C13:C19))</f>
        <v>97.128571428571419</v>
      </c>
      <c r="D53" s="138">
        <f>IF(D13=0,"no data", AVERAGE(D13:D19))</f>
        <v>0.5634285714285715</v>
      </c>
      <c r="E53" s="140">
        <f>IF(E13=0,"no data", AVERAGE(E13:E19))</f>
        <v>82.885714285714286</v>
      </c>
      <c r="F53" s="137">
        <f>IF(F13=0,"no data", AVERAGE(F13:F19))</f>
        <v>106.57142857142857</v>
      </c>
      <c r="G53" s="137">
        <f>IF(G13=0,"no data", AVERAGE(G13:G19))</f>
        <v>86.428571428571431</v>
      </c>
      <c r="H53" s="137">
        <f>SUM(H13:H19)+INT(SUM(I13:I19)/60)</f>
        <v>159</v>
      </c>
      <c r="I53" s="137">
        <f>SUM(I13:I19)-INT(SUM(J13:J19)/60)</f>
        <v>34</v>
      </c>
      <c r="J53" s="137">
        <f>SUM(J13:J19)+INT(SUM(K13:K19)/60)</f>
        <v>168</v>
      </c>
      <c r="K53" s="137">
        <f>SUM(K13:K19)-INT(SUM(L13:L19)/60)*60</f>
        <v>0</v>
      </c>
      <c r="L53" s="137">
        <f>SUM(L13:L19)+INT(SUM(M13:M19)/60)</f>
        <v>7</v>
      </c>
      <c r="M53" s="137">
        <f>SUM(M13:M19)-INT(SUM(N13:N19)/60)*60</f>
        <v>48</v>
      </c>
      <c r="N53" s="137">
        <f>SUM(N13:N19)+INT(SUM(O13:O19)/60)</f>
        <v>0</v>
      </c>
      <c r="O53" s="137">
        <f>SUM(O13:O19)-INT(SUM(P13:P19)/60)*60</f>
        <v>0</v>
      </c>
      <c r="P53" s="137">
        <f>SUM(P13:P19)+INT(SUM(Q13:Q19)/60)</f>
        <v>0</v>
      </c>
      <c r="Q53" s="137">
        <f>SUM(Q7:Q13)-INT(SUM(Q13:Q19)/60)*60</f>
        <v>0</v>
      </c>
      <c r="R53" s="139">
        <f>IF(R13=0,"no data", AVERAGE(R13:R19))</f>
        <v>3426.1428571428573</v>
      </c>
      <c r="S53" s="139">
        <f>IF(S13=0,"no data", AVERAGE(S13:S19))</f>
        <v>2880.4285714285716</v>
      </c>
      <c r="T53" s="139">
        <f>IF(T13=0,"no data", AVERAGE(T13:T19))</f>
        <v>2787.8571428571427</v>
      </c>
      <c r="U53" s="139">
        <f>IF(U13=0,"no data", SUM(U13:U19))</f>
        <v>19094</v>
      </c>
      <c r="V53" s="139">
        <f>IF(V13=0,"no data", SUM(V13:V19))</f>
        <v>19697</v>
      </c>
      <c r="W53" s="139">
        <f>IF(W13=0,"no data", AVERAGE(W13:W19))</f>
        <v>39.714285714285715</v>
      </c>
      <c r="X53" s="140" t="str">
        <f>IF(AND(X13=0,X14=0,X15=0,X16=0,X17=0,X18=0,X19=0),"No outage",SUM(X13:X19))</f>
        <v>No outage</v>
      </c>
      <c r="Y53" s="140">
        <f>IF(AND(Y13=0,Y14=0,Y15=0,Y16=0,Y17=0,Y18=0,Y19=0),"No outage",SUM(Y13:Y19))</f>
        <v>278</v>
      </c>
      <c r="Z53" s="139" t="str">
        <f>IF(Z13=0,"no data", AVERAGE(Z13:Z19))</f>
        <v>no data</v>
      </c>
      <c r="AA53" s="140">
        <f>IF(AND(AA13=0,AA14=0,AA15=0,AA16=0,AA17=0,AA18=0,AA19=0),"No outage",SUM(AA13:AA19))</f>
        <v>420</v>
      </c>
      <c r="AB53" s="139" t="str">
        <f>IF(AB13=0,"no data", AVERAGE(AB13:AB19))</f>
        <v>no data</v>
      </c>
      <c r="AC53" s="139">
        <f>IF(AC13=0,"no data", SUM(AC13:AC19))</f>
        <v>603</v>
      </c>
      <c r="AD53" s="139">
        <f>IF(AD13=0,"no data", SUM(AD13:AD19))</f>
        <v>-421</v>
      </c>
      <c r="AE53" s="139">
        <f t="shared" ref="AE53:AJ53" si="33">IF(AE13=0,"no data", AVERAGE(AE13:AE19))</f>
        <v>122.28571428571429</v>
      </c>
      <c r="AF53" s="141">
        <f t="shared" si="33"/>
        <v>0.95841746960916951</v>
      </c>
      <c r="AG53" s="139">
        <f t="shared" si="33"/>
        <v>142.75595238095238</v>
      </c>
      <c r="AH53" s="141">
        <f t="shared" si="33"/>
        <v>0.7961806535711391</v>
      </c>
      <c r="AI53" s="141">
        <f t="shared" si="33"/>
        <v>1</v>
      </c>
      <c r="AJ53" s="141">
        <f t="shared" si="33"/>
        <v>0.85500006161885056</v>
      </c>
      <c r="AK53" s="142">
        <f>IF(AK13=0,"no data",SUM(AK13:AK19))</f>
        <v>48.849999999999994</v>
      </c>
      <c r="AL53" s="143">
        <f>IF(AL13=0,"no data", AVERAGE(AL13:AL19))</f>
        <v>133.7342857142857</v>
      </c>
      <c r="AM53" s="140">
        <f>AK53*AL53</f>
        <v>6532.919857142856</v>
      </c>
      <c r="AN53" s="140">
        <f>IF(AN13=0,"no data", SUM(AN13:AN19))</f>
        <v>159.62753000000004</v>
      </c>
      <c r="AO53" s="142">
        <f>IF(AO13=0,"no data",AVERAGE(AO13:AO19))</f>
        <v>997.67076501569966</v>
      </c>
      <c r="AP53" s="140">
        <f>AN53*AO53</f>
        <v>159255.71997266659</v>
      </c>
      <c r="AQ53" s="144">
        <f>IF(AQ13=0,"no data", AVERAGE(AQ13:AQ19))</f>
        <v>8686.6268918021542</v>
      </c>
      <c r="AR53" s="135"/>
      <c r="AS53" s="136"/>
      <c r="AX53">
        <f>3413/12465</f>
        <v>0.27380665864420378</v>
      </c>
      <c r="BA53" s="113"/>
      <c r="BC53" s="114"/>
      <c r="BR53" s="5"/>
      <c r="BS53" s="5"/>
    </row>
    <row r="54" spans="1:71">
      <c r="A54" s="145"/>
      <c r="B54" s="127" t="s">
        <v>237</v>
      </c>
      <c r="C54" s="140">
        <f>IF(C20=0,"no data", AVERAGE(C20:C26))</f>
        <v>96.218571428571423</v>
      </c>
      <c r="D54" s="138">
        <f>IF(D20=0,"no data", AVERAGE(D20:D26))</f>
        <v>0.61544285714285707</v>
      </c>
      <c r="E54" s="128">
        <f>IF(E20=0,"no data",AVERAGE(E20:E26))</f>
        <v>83.982857142857142</v>
      </c>
      <c r="F54" s="140">
        <f>IF(F20=0,"no data", AVERAGE(F20:F26))</f>
        <v>103.12857142857142</v>
      </c>
      <c r="G54" s="140">
        <f>IF(G20=0,"no data", AVERAGE(G20:G26))</f>
        <v>90.582857142857137</v>
      </c>
      <c r="H54" s="137">
        <f>SUM(H20:H26)+INT(SUM(I20:I26)/60)</f>
        <v>153</v>
      </c>
      <c r="I54" s="137">
        <f>SUM(I20:I26)-INT(SUM(I26:I26)/60)*60</f>
        <v>82</v>
      </c>
      <c r="J54" s="137">
        <f>SUM(J20:J26)+INT(SUM(K20:K26)/60)</f>
        <v>156</v>
      </c>
      <c r="K54" s="137">
        <f>SUM(K20:K26)-INT(SUM(K20:K26)/60)*60</f>
        <v>1</v>
      </c>
      <c r="L54" s="137">
        <f>SUM(L20:L26)+INT(SUM(M20:M26)/60)</f>
        <v>20</v>
      </c>
      <c r="M54" s="137">
        <f>SUM(M20:M26)-INT(SUM(M20:M26)/60)*60</f>
        <v>28</v>
      </c>
      <c r="N54" s="137">
        <f>SUM(N20:N26)+INT(SUM(O20:O26)/60)</f>
        <v>0</v>
      </c>
      <c r="O54" s="137">
        <f>SUM(O20:O26)-INT(SUM(O20:O26)/60)*60</f>
        <v>0</v>
      </c>
      <c r="P54" s="137">
        <f>SUM(P20:P26)+INT(SUM(Q20:Q26)/60)</f>
        <v>0</v>
      </c>
      <c r="Q54" s="137">
        <f>SUM(Q20:Q26)-INT(SUM(Q20:Q26)/60)*60</f>
        <v>0</v>
      </c>
      <c r="R54" s="139">
        <f>IF(R20=0,"no data", AVERAGE(R20:R26))</f>
        <v>3435</v>
      </c>
      <c r="S54" s="139">
        <f>IF(S20=0,"no data", AVERAGE(S20:S26))</f>
        <v>2865.1428571428573</v>
      </c>
      <c r="T54" s="139">
        <f>IF(T20=0,"no data", AVERAGE(T20:T26))</f>
        <v>2608.2857142857142</v>
      </c>
      <c r="U54" s="146">
        <f>IF(U20=0,"no data", SUM(U20:U26))</f>
        <v>17878</v>
      </c>
      <c r="V54" s="146">
        <f>IF(V20=0,"no data", SUM(V20:V26))</f>
        <v>18494</v>
      </c>
      <c r="W54" s="146">
        <f>IF(W20=0,"no data", AVERAGE(W20:W26))</f>
        <v>39</v>
      </c>
      <c r="X54" s="140" t="str">
        <f>IF(AND(X20=0,X21=0,X22=0,X23=0,X24=0,X25=0,X26=0),"No outage",SUM(X20:X26))</f>
        <v>No outage</v>
      </c>
      <c r="Y54" s="140">
        <f>IF(AND(Y20=0,Y21=0,Y22=0,Y23=0,Y24=0,Y25=0,Y26=0),"No outage",SUM(Y20:Y26))</f>
        <v>273</v>
      </c>
      <c r="Z54" s="146" t="str">
        <f>IF(Z20=0,"no data", AVERAGE(Z20:Z26))</f>
        <v>no data</v>
      </c>
      <c r="AA54" s="140">
        <f>IF(AND(AA20=0,AA21=0,AA22=0,AA23=0,AA24=0,AA25=0,AA26=0),"No outage",SUM(AA20:AA26))</f>
        <v>420</v>
      </c>
      <c r="AB54" s="140" t="str">
        <f>IF(AB20=0,"no data", AVERAGE(AB20:AB26))</f>
        <v>no data</v>
      </c>
      <c r="AC54" s="140">
        <f>IF(AC20=0,"no data", SUM(AC20:AC26))</f>
        <v>616</v>
      </c>
      <c r="AD54" s="146">
        <f>IF(AD20=0,"no data", SUM(AD20:AD26))</f>
        <v>-380</v>
      </c>
      <c r="AE54" s="140">
        <f t="shared" ref="AE54:AJ54" si="34">IF(AE20=0,"no data", AVERAGE(AE20:AE26))</f>
        <v>120.71428571428571</v>
      </c>
      <c r="AF54" s="141">
        <f t="shared" si="34"/>
        <v>0.91177972910927452</v>
      </c>
      <c r="AG54" s="140">
        <f t="shared" si="34"/>
        <v>143.125</v>
      </c>
      <c r="AH54" s="141">
        <f t="shared" si="34"/>
        <v>0.74388095451698877</v>
      </c>
      <c r="AI54" s="141">
        <f t="shared" si="34"/>
        <v>0.99256168046928916</v>
      </c>
      <c r="AJ54" s="141">
        <f t="shared" si="34"/>
        <v>0.82560530250747632</v>
      </c>
      <c r="AK54" s="140">
        <f>IF(AK20=0,"no data", SUM(AK20:AK26))</f>
        <v>43.209000000000003</v>
      </c>
      <c r="AL54" s="140">
        <f>IF(AL20=0,"no data", AVERAGE(AL20:AL26))</f>
        <v>132.81571428571428</v>
      </c>
      <c r="AM54" s="140">
        <f>AK54*AL54</f>
        <v>5738.8341985714287</v>
      </c>
      <c r="AN54" s="140">
        <f>IF(AN20=0,"no data", SUM(AN20:AN25))</f>
        <v>133.66013700000002</v>
      </c>
      <c r="AO54" s="140">
        <f>IF(AO20=0,"no data", AVERAGE(AO20:AO25))</f>
        <v>1005.833395225426</v>
      </c>
      <c r="AP54" s="140">
        <f>AN54*AO54</f>
        <v>134439.82940500561</v>
      </c>
      <c r="AQ54" s="144">
        <f>IF(AQ20=0,"no data", AVERAGE(AQ20:AQ26))</f>
        <v>8786.5773499227871</v>
      </c>
      <c r="AR54" s="135"/>
      <c r="AS54" s="136"/>
      <c r="AT54" s="145"/>
      <c r="AU54" s="145"/>
      <c r="AV54" s="145"/>
      <c r="AW54" s="145"/>
      <c r="AX54" s="145">
        <f>3413/12796</f>
        <v>0.26672397624257582</v>
      </c>
      <c r="AY54" s="145"/>
      <c r="AZ54" s="145"/>
      <c r="BA54" s="113"/>
      <c r="BB54" s="145"/>
      <c r="BC54" s="114"/>
      <c r="BD54" s="145"/>
      <c r="BE54" s="145"/>
      <c r="BF54" s="145"/>
      <c r="BG54" s="145"/>
      <c r="BR54" s="5"/>
      <c r="BS54" s="5"/>
    </row>
    <row r="55" spans="1:71">
      <c r="B55" s="127" t="s">
        <v>238</v>
      </c>
      <c r="C55" s="140">
        <f>IF(C21=0,"no data", AVERAGE(C27:C33))</f>
        <v>91.114285714285728</v>
      </c>
      <c r="D55" s="138">
        <f>IF(D21=0,"no data", AVERAGE(D27:D33))</f>
        <v>0.67700000000000016</v>
      </c>
      <c r="E55" s="128">
        <f>IF(E20=0,"no data",AVERAGE(E20:E26))</f>
        <v>83.982857142857142</v>
      </c>
      <c r="F55" s="140">
        <f>IF(F21=0,"no data", AVERAGE(F27:F33))</f>
        <v>99.94285714285715</v>
      </c>
      <c r="G55" s="140">
        <f>IF(G21=0,"no data", AVERAGE(G27:G33))</f>
        <v>82.54285714285713</v>
      </c>
      <c r="H55" s="137">
        <f>SUM(H27:H33)+INT(SUM(I27:I33)/60)</f>
        <v>92</v>
      </c>
      <c r="I55" s="137">
        <f>SUM(I27:I33)-INT(SUM(I27:I33)/60)*60</f>
        <v>36</v>
      </c>
      <c r="J55" s="137">
        <f>SUM(J27:J33)+INT(SUM(K27:K33)/60)</f>
        <v>123</v>
      </c>
      <c r="K55" s="137">
        <f>SUM(K27:K33)-INT(SUM(K27:K33)/60)*60</f>
        <v>15</v>
      </c>
      <c r="L55" s="137">
        <f>SUM(L27:L33)+INT(SUM(M27:M33)/60)</f>
        <v>73</v>
      </c>
      <c r="M55" s="137">
        <f>SUM(M27:M33)-INT(SUM(M27:M33)/60)*60</f>
        <v>36</v>
      </c>
      <c r="N55" s="137">
        <f>SUM(N27:N33)+INT(SUM(O27:O33)/60)</f>
        <v>22</v>
      </c>
      <c r="O55" s="137">
        <f>SUM(O27:O33)-INT(SUM(O27:O33)/60)*60</f>
        <v>24</v>
      </c>
      <c r="P55" s="137">
        <f>SUM(P27:P33)+INT(SUM(Q27:Q33)/60)</f>
        <v>0</v>
      </c>
      <c r="Q55" s="137">
        <f>SUM(Q27:Q33)-INT(SUM(Q27:Q33)/60)*60</f>
        <v>0</v>
      </c>
      <c r="R55" s="139">
        <f t="shared" ref="R55:T56" si="35">IF(R27=0,"no data", AVERAGE(R27:R33))</f>
        <v>3487.8571428571427</v>
      </c>
      <c r="S55" s="139">
        <f t="shared" si="35"/>
        <v>2984.2857142857142</v>
      </c>
      <c r="T55" s="139">
        <f t="shared" si="35"/>
        <v>1826.2857142857142</v>
      </c>
      <c r="U55" s="139">
        <f>IF(U27=0,"no data", SUM(U27:U33))</f>
        <v>12536</v>
      </c>
      <c r="V55" s="139">
        <f>IF(V27=0,"no data", SUM(V27:V33))</f>
        <v>13064</v>
      </c>
      <c r="W55" s="146">
        <f>IF(W27=0,"no data", AVERAGE(W27:W33))</f>
        <v>39.714285714285715</v>
      </c>
      <c r="X55" s="140" t="str">
        <f>IF(AND(X27=0,X28=0,X29=0,X30=0,X31=0,X32=0,X33=0),"No outage",SUM(X27:X33))</f>
        <v>No outage</v>
      </c>
      <c r="Y55" s="140">
        <f>IF(AND(Y27=0,Y28=0,Y29=0,Y30=0,Y31=0,Y32=0,Y33=0),"No outage",SUM(Y27:Y33))</f>
        <v>278</v>
      </c>
      <c r="Z55" s="146" t="str">
        <f>IF(Z27=0,"no data", AVERAGE(Z27:Z33))</f>
        <v>no data</v>
      </c>
      <c r="AA55" s="140">
        <f>IF(AND(AA27=0,AA28=0,AA29=0,AA30=0,AA31=0,AA32=0,AA33=0),"No outage",SUM(AA27:AA33))</f>
        <v>420</v>
      </c>
      <c r="AB55" s="140" t="str">
        <f>IF(AB27=0,"no data", AVERAGE(AB27:AB33))</f>
        <v>no data</v>
      </c>
      <c r="AC55" s="139">
        <f>IF(AC27=0,"no data", SUM(AC27:AC33))</f>
        <v>544</v>
      </c>
      <c r="AD55" s="139">
        <f>IF(AD27=0,"no data", SUM(AD27:AD33))</f>
        <v>-248</v>
      </c>
      <c r="AE55" s="146">
        <f t="shared" ref="AE55:AJ56" si="36">IF(AE27=0,"no data", AVERAGE(AE27:AE33))</f>
        <v>112.85714285714286</v>
      </c>
      <c r="AF55" s="138">
        <f t="shared" si="36"/>
        <v>0.68960750065053344</v>
      </c>
      <c r="AG55" s="140">
        <f t="shared" si="36"/>
        <v>145.32738095238096</v>
      </c>
      <c r="AH55" s="138">
        <f t="shared" si="36"/>
        <v>0.5135091007914212</v>
      </c>
      <c r="AI55" s="138">
        <f t="shared" si="36"/>
        <v>0.9685090702947845</v>
      </c>
      <c r="AJ55" s="138">
        <f t="shared" si="36"/>
        <v>0.77405504411909676</v>
      </c>
      <c r="AK55" s="139">
        <f>IF(AK27=0,"no data", SUM(AK27:AK33))</f>
        <v>31.238</v>
      </c>
      <c r="AL55" s="140">
        <f>IF(AL27=0,"no data", AVERAGE(AL27:AL33))</f>
        <v>130.87285714285716</v>
      </c>
      <c r="AM55" s="140">
        <f>AK55*AL55</f>
        <v>4088.206311428572</v>
      </c>
      <c r="AN55" s="140">
        <f>IF(AN27=0,"no data", SUM(AN27:AN33))</f>
        <v>106.348567</v>
      </c>
      <c r="AO55" s="140">
        <f>IF(AO27=0,"no data", AVERAGE(AO27:AO33))</f>
        <v>1014.5717967583759</v>
      </c>
      <c r="AP55" s="140">
        <f>AN55*AO55</f>
        <v>107898.25670386852</v>
      </c>
      <c r="AQ55" s="144">
        <f>IF(AQ27=0,"no data", AVERAGE(AQ27:AQ33))</f>
        <v>8995.081258099608</v>
      </c>
      <c r="AR55" s="135"/>
      <c r="AS55" s="136"/>
      <c r="BA55" s="113"/>
      <c r="BC55" s="114"/>
      <c r="BR55" s="5"/>
      <c r="BS55" s="5"/>
    </row>
    <row r="56" spans="1:71">
      <c r="B56" s="127" t="s">
        <v>239</v>
      </c>
      <c r="C56" s="140">
        <f>IF(C22=0,"no data", AVERAGE(C28:C34))</f>
        <v>91.628571428571419</v>
      </c>
      <c r="D56" s="138">
        <f>IF(D22=0,"no data", AVERAGE(D28:D34))</f>
        <v>0.66728571428571415</v>
      </c>
      <c r="E56" s="128">
        <f>IF(E21=0,"no data",AVERAGE(E21:E27))</f>
        <v>84.097142857142856</v>
      </c>
      <c r="F56" s="140">
        <f>IF(F22=0,"no data", AVERAGE(F28:F34))</f>
        <v>100.65714285714286</v>
      </c>
      <c r="G56" s="140">
        <f>IF(G22=0,"no data", AVERAGE(G28:G34))</f>
        <v>82.685714285714283</v>
      </c>
      <c r="H56" s="137">
        <f>SUM(H28:H34)+INT(SUM(I28:I34)/60)</f>
        <v>115</v>
      </c>
      <c r="I56" s="137">
        <f>SUM(I28:I34)-INT(SUM(I28:I34)/60)*60</f>
        <v>31</v>
      </c>
      <c r="J56" s="137">
        <f>SUM(J28:J34)+INT(SUM(K28:K34)/60)</f>
        <v>123</v>
      </c>
      <c r="K56" s="137">
        <f>SUM(K28:K34)-INT(SUM(K28:K34)/60)*60</f>
        <v>15</v>
      </c>
      <c r="L56" s="137">
        <f>SUM(L28:L34)+INT(SUM(M28:M34)/60)</f>
        <v>50</v>
      </c>
      <c r="M56" s="137">
        <f>SUM(M28:M34)-INT(SUM(M28:M34)/60)*60</f>
        <v>55</v>
      </c>
      <c r="N56" s="137">
        <f>SUM(N28:N34)+INT(SUM(O28:O34)/60)</f>
        <v>22</v>
      </c>
      <c r="O56" s="137">
        <f>SUM(O28:O34)-INT(SUM(O28:O34)/60)*60</f>
        <v>24</v>
      </c>
      <c r="P56" s="137">
        <f>SUM(P28:P34)+INT(SUM(Q28:Q34)/60)</f>
        <v>0</v>
      </c>
      <c r="Q56" s="137">
        <f>SUM(Q28:Q34)-INT(SUM(Q28:Q34)/60)*60</f>
        <v>0</v>
      </c>
      <c r="R56" s="139">
        <f t="shared" si="35"/>
        <v>3482.8571428571427</v>
      </c>
      <c r="S56" s="139">
        <f t="shared" si="35"/>
        <v>2912.5714285714284</v>
      </c>
      <c r="T56" s="139">
        <f t="shared" si="35"/>
        <v>2025.1428571428571</v>
      </c>
      <c r="U56" s="139">
        <f>IF(U28=0,"no data", SUM(U28:U34))</f>
        <v>13901</v>
      </c>
      <c r="V56" s="139">
        <f>IF(V28=0,"no data", SUM(V28:V34))</f>
        <v>14441</v>
      </c>
      <c r="W56" s="146">
        <f>IF(W28=0,"no data", AVERAGE(W28:W34))</f>
        <v>39.857142857142854</v>
      </c>
      <c r="X56" s="140" t="str">
        <f>IF(AND(X28=0,X29=0,X30=0,X31=0,X32=0,X33=0,X34=0),"No outage",SUM(X28:X34))</f>
        <v>No outage</v>
      </c>
      <c r="Y56" s="140">
        <f>IF(AND(Y28=0,Y29=0,Y30=0,Y31=0,Y32=0,Y33=0,Y34=0),"No outage",SUM(Y28:Y34))</f>
        <v>279</v>
      </c>
      <c r="Z56" s="146" t="str">
        <f>IF(Z28=0,"no data", AVERAGE(Z28:Z34))</f>
        <v>no data</v>
      </c>
      <c r="AA56" s="140">
        <f>IF(AND(AA28=0,AA29=0,AA30=0,AA31=0,AA32=0,AA33=0,AA34=0),"No outage",SUM(AA28:AA34))</f>
        <v>420</v>
      </c>
      <c r="AB56" s="140" t="str">
        <f>IF(AB28=0,"no data", AVERAGE(AB28:AB34))</f>
        <v>no data</v>
      </c>
      <c r="AC56" s="139">
        <f>IF(AC28=0,"no data", SUM(AC28:AC34))</f>
        <v>556</v>
      </c>
      <c r="AD56" s="139">
        <f>IF(AD28=0,"no data", SUM(AD28:AD34))</f>
        <v>-275</v>
      </c>
      <c r="AE56" s="146">
        <f t="shared" si="36"/>
        <v>113</v>
      </c>
      <c r="AF56" s="138">
        <f t="shared" si="36"/>
        <v>0.75673043453483113</v>
      </c>
      <c r="AG56" s="140">
        <f t="shared" si="36"/>
        <v>145.11904761904762</v>
      </c>
      <c r="AH56" s="138">
        <f t="shared" si="36"/>
        <v>0.57077478178107122</v>
      </c>
      <c r="AI56" s="138">
        <f t="shared" si="36"/>
        <v>0.9685090702947845</v>
      </c>
      <c r="AJ56" s="138">
        <f t="shared" si="36"/>
        <v>0.7755423177725197</v>
      </c>
      <c r="AK56" s="139">
        <f>IF(AK28=0,"no data", SUM(AK28:AK34))</f>
        <v>30.457999999999998</v>
      </c>
      <c r="AL56" s="140">
        <f>IF(AL28=0,"no data", AVERAGE(AL28:AL34))</f>
        <v>129.77142857142857</v>
      </c>
      <c r="AM56" s="140">
        <f>AK56*AL56</f>
        <v>3952.5781714285713</v>
      </c>
      <c r="AN56" s="140">
        <f>IF(AN28=0,"no data", SUM(AN28:AN34))</f>
        <v>117.74805700000002</v>
      </c>
      <c r="AO56" s="140">
        <f>IF(AO28=0,"no data", AVERAGE(AO28:AO34))</f>
        <v>1013.0436160493083</v>
      </c>
      <c r="AP56" s="140">
        <f>AN56*AO56</f>
        <v>119283.91744606009</v>
      </c>
      <c r="AQ56" s="144">
        <f>IF(AQ28=0,"no data", AVERAGE(AQ28:AQ34))</f>
        <v>8927.4638265221238</v>
      </c>
      <c r="AR56" s="135"/>
      <c r="AS56" s="136"/>
      <c r="BA56" s="113"/>
      <c r="BC56" s="114"/>
      <c r="BR56" s="5"/>
      <c r="BS56" s="5"/>
    </row>
    <row r="57" spans="1:71">
      <c r="B57" s="147"/>
      <c r="C57" s="148"/>
      <c r="D57" s="148"/>
      <c r="E57" s="148"/>
      <c r="F57" s="148"/>
      <c r="G57" s="149"/>
      <c r="H57" s="149"/>
      <c r="I57" s="149"/>
      <c r="J57" s="149"/>
      <c r="K57" s="150"/>
      <c r="L57" s="150"/>
      <c r="M57" s="150"/>
      <c r="N57" s="150"/>
      <c r="O57" s="151"/>
      <c r="P57" s="151"/>
      <c r="Q57" s="148"/>
      <c r="R57" s="148"/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51"/>
      <c r="AD57" s="151"/>
      <c r="AE57" s="148"/>
      <c r="AF57" s="151"/>
      <c r="AG57" s="151"/>
      <c r="AH57" s="148"/>
      <c r="AI57" s="148"/>
      <c r="AJ57" s="148"/>
      <c r="AK57" s="148"/>
      <c r="AL57" s="148"/>
      <c r="AM57" s="148"/>
      <c r="AQ57" s="126"/>
      <c r="AR57" s="126"/>
      <c r="AS57" s="126"/>
      <c r="AT57" s="126"/>
      <c r="BA57" s="113"/>
      <c r="BC57" s="114"/>
      <c r="BR57" s="5"/>
      <c r="BS57" s="5"/>
    </row>
    <row r="58" spans="1:71" ht="14.95" thickBot="1">
      <c r="B58" s="147"/>
      <c r="C58" s="148"/>
      <c r="D58" s="148"/>
      <c r="E58" s="148"/>
      <c r="F58" s="148"/>
      <c r="G58" s="149"/>
      <c r="H58" s="149"/>
      <c r="I58" s="149"/>
      <c r="J58" s="149"/>
      <c r="K58" s="150"/>
      <c r="L58" s="150"/>
      <c r="M58" s="150"/>
      <c r="N58" s="150"/>
      <c r="O58" s="151"/>
      <c r="P58" s="151"/>
      <c r="Q58" s="148"/>
      <c r="R58" s="148"/>
      <c r="S58" s="148"/>
      <c r="T58" s="148"/>
      <c r="U58" s="148"/>
      <c r="V58" s="148"/>
      <c r="W58" s="148"/>
      <c r="X58" s="148"/>
      <c r="Y58" s="148"/>
      <c r="Z58" s="148"/>
      <c r="AA58" s="148"/>
      <c r="AB58" s="148"/>
      <c r="AC58" s="151"/>
      <c r="AD58" s="151"/>
      <c r="AE58" s="148"/>
      <c r="AF58" s="151"/>
      <c r="AG58" s="151"/>
      <c r="AH58" s="148"/>
      <c r="AI58" s="148"/>
      <c r="AJ58" s="148"/>
      <c r="AK58" s="148"/>
      <c r="AL58" s="148"/>
      <c r="AM58" s="148"/>
      <c r="AQ58" s="126"/>
      <c r="AR58" s="126"/>
      <c r="AS58" s="126"/>
      <c r="AT58" s="126"/>
      <c r="BA58" s="113"/>
      <c r="BC58" s="114"/>
      <c r="BO58">
        <f>24*14</f>
        <v>336</v>
      </c>
      <c r="BR58" s="5"/>
      <c r="BS58" s="5"/>
    </row>
    <row r="59" spans="1:71" ht="16.3" thickTop="1">
      <c r="B59" s="152" t="s">
        <v>121</v>
      </c>
      <c r="C59" s="420" t="s">
        <v>122</v>
      </c>
      <c r="D59" s="421"/>
      <c r="E59" s="421"/>
      <c r="F59" s="421"/>
      <c r="G59" s="421"/>
      <c r="H59" s="421"/>
      <c r="I59" s="421"/>
      <c r="J59" s="421"/>
      <c r="K59" s="421"/>
      <c r="L59" s="421"/>
      <c r="M59" s="421"/>
      <c r="N59" s="421"/>
      <c r="O59" s="421"/>
      <c r="P59" s="421"/>
      <c r="Q59" s="421"/>
      <c r="R59" s="421"/>
      <c r="S59" s="421"/>
      <c r="T59" s="421"/>
      <c r="U59" s="421"/>
      <c r="V59" s="421"/>
      <c r="W59" s="421"/>
      <c r="X59" s="421"/>
      <c r="Y59" s="421"/>
      <c r="Z59" s="421"/>
      <c r="AA59" s="421"/>
      <c r="AB59" s="421"/>
      <c r="AC59" s="421"/>
      <c r="AD59" s="421"/>
      <c r="AE59" s="422"/>
      <c r="AF59" s="151"/>
      <c r="AG59" s="151"/>
      <c r="AH59" s="148"/>
      <c r="AI59" s="148"/>
      <c r="AJ59" s="148"/>
      <c r="AK59" s="148"/>
      <c r="AL59" s="148"/>
      <c r="AM59" s="148"/>
      <c r="AQ59" s="126"/>
      <c r="AR59" s="126"/>
      <c r="AS59" s="126"/>
      <c r="AT59" s="126"/>
      <c r="BA59" s="113"/>
      <c r="BO59">
        <f>20*21</f>
        <v>420</v>
      </c>
      <c r="BR59" s="5"/>
      <c r="BS59" s="5"/>
    </row>
    <row r="60" spans="1:71" ht="15.65">
      <c r="B60" s="153">
        <v>43647</v>
      </c>
      <c r="C60" s="403" t="s">
        <v>241</v>
      </c>
      <c r="D60" s="404"/>
      <c r="E60" s="404"/>
      <c r="F60" s="404"/>
      <c r="G60" s="404"/>
      <c r="H60" s="404"/>
      <c r="I60" s="404"/>
      <c r="J60" s="404"/>
      <c r="K60" s="404"/>
      <c r="L60" s="404"/>
      <c r="M60" s="404"/>
      <c r="N60" s="404"/>
      <c r="O60" s="404"/>
      <c r="P60" s="404"/>
      <c r="Q60" s="404"/>
      <c r="R60" s="404"/>
      <c r="S60" s="404"/>
      <c r="T60" s="404"/>
      <c r="U60" s="404"/>
      <c r="V60" s="404"/>
      <c r="W60" s="404"/>
      <c r="X60" s="404"/>
      <c r="Y60" s="404"/>
      <c r="Z60" s="404"/>
      <c r="AA60" s="404"/>
      <c r="AB60" s="404"/>
      <c r="AC60" s="404"/>
      <c r="AD60" s="404"/>
      <c r="AE60" s="405"/>
      <c r="AF60" s="151"/>
      <c r="AG60" s="151"/>
      <c r="AH60" s="148"/>
      <c r="AI60" s="148"/>
      <c r="AJ60" s="148"/>
      <c r="AK60" s="148"/>
      <c r="AL60" s="148"/>
      <c r="AM60" s="148"/>
      <c r="AQ60" s="126"/>
      <c r="AR60" s="126"/>
      <c r="AS60" s="126"/>
      <c r="AT60" s="126"/>
      <c r="BA60" s="113"/>
      <c r="BO60">
        <f>24*15</f>
        <v>360</v>
      </c>
      <c r="BR60" s="5"/>
      <c r="BS60" s="5"/>
    </row>
    <row r="61" spans="1:71" ht="15.65">
      <c r="B61" s="153">
        <v>43648</v>
      </c>
      <c r="C61" s="403" t="s">
        <v>242</v>
      </c>
      <c r="D61" s="404"/>
      <c r="E61" s="404"/>
      <c r="F61" s="404"/>
      <c r="G61" s="404"/>
      <c r="H61" s="404"/>
      <c r="I61" s="404"/>
      <c r="J61" s="404"/>
      <c r="K61" s="404"/>
      <c r="L61" s="404"/>
      <c r="M61" s="404"/>
      <c r="N61" s="404"/>
      <c r="O61" s="404"/>
      <c r="P61" s="404"/>
      <c r="Q61" s="404"/>
      <c r="R61" s="404"/>
      <c r="S61" s="404"/>
      <c r="T61" s="404"/>
      <c r="U61" s="404"/>
      <c r="V61" s="404"/>
      <c r="W61" s="404"/>
      <c r="X61" s="404"/>
      <c r="Y61" s="404"/>
      <c r="Z61" s="404"/>
      <c r="AA61" s="404"/>
      <c r="AB61" s="404"/>
      <c r="AC61" s="404"/>
      <c r="AD61" s="404"/>
      <c r="AE61" s="405"/>
      <c r="AF61" s="151"/>
      <c r="AG61" s="151"/>
      <c r="AH61" s="148"/>
      <c r="AI61" s="148"/>
      <c r="AJ61" s="148"/>
      <c r="AK61" s="148"/>
      <c r="AL61" s="148"/>
      <c r="AM61" s="148"/>
      <c r="AQ61" s="126"/>
      <c r="AR61" s="126"/>
      <c r="AS61" s="126"/>
      <c r="AT61" s="126"/>
      <c r="BA61" s="113"/>
      <c r="BO61">
        <f>SUM(BO58:BO60)</f>
        <v>1116</v>
      </c>
      <c r="BR61" s="5"/>
      <c r="BS61" s="5"/>
    </row>
    <row r="62" spans="1:71" ht="15.65">
      <c r="B62" s="153">
        <v>43649</v>
      </c>
      <c r="C62" s="403" t="s">
        <v>242</v>
      </c>
      <c r="D62" s="404"/>
      <c r="E62" s="404"/>
      <c r="F62" s="404"/>
      <c r="G62" s="404"/>
      <c r="H62" s="404"/>
      <c r="I62" s="404"/>
      <c r="J62" s="404"/>
      <c r="K62" s="404"/>
      <c r="L62" s="404"/>
      <c r="M62" s="404"/>
      <c r="N62" s="404"/>
      <c r="O62" s="404"/>
      <c r="P62" s="404"/>
      <c r="Q62" s="404"/>
      <c r="R62" s="404"/>
      <c r="S62" s="404"/>
      <c r="T62" s="404"/>
      <c r="U62" s="404"/>
      <c r="V62" s="404"/>
      <c r="W62" s="404"/>
      <c r="X62" s="404"/>
      <c r="Y62" s="404"/>
      <c r="Z62" s="404"/>
      <c r="AA62" s="404"/>
      <c r="AB62" s="404"/>
      <c r="AC62" s="404"/>
      <c r="AD62" s="404"/>
      <c r="AE62" s="405"/>
      <c r="AF62" s="151"/>
      <c r="AG62" s="151"/>
      <c r="AH62" s="148"/>
      <c r="AI62" s="148"/>
      <c r="AJ62" s="148"/>
      <c r="AK62" s="148"/>
      <c r="AL62" s="148"/>
      <c r="AM62" s="148"/>
      <c r="AQ62" s="126"/>
      <c r="AR62" s="126"/>
      <c r="AS62" s="126"/>
      <c r="AT62" s="126"/>
      <c r="BA62" s="113"/>
      <c r="BP62">
        <f>BO61/50</f>
        <v>22.32</v>
      </c>
      <c r="BR62" s="5"/>
      <c r="BS62" s="5"/>
    </row>
    <row r="63" spans="1:71" ht="15.65">
      <c r="B63" s="153">
        <v>43650</v>
      </c>
      <c r="C63" s="403" t="s">
        <v>243</v>
      </c>
      <c r="D63" s="404"/>
      <c r="E63" s="404"/>
      <c r="F63" s="404"/>
      <c r="G63" s="404"/>
      <c r="H63" s="404"/>
      <c r="I63" s="404"/>
      <c r="J63" s="404"/>
      <c r="K63" s="404"/>
      <c r="L63" s="404"/>
      <c r="M63" s="404"/>
      <c r="N63" s="404"/>
      <c r="O63" s="404"/>
      <c r="P63" s="404"/>
      <c r="Q63" s="404"/>
      <c r="R63" s="404"/>
      <c r="S63" s="404"/>
      <c r="T63" s="404"/>
      <c r="U63" s="404"/>
      <c r="V63" s="404"/>
      <c r="W63" s="404"/>
      <c r="X63" s="404"/>
      <c r="Y63" s="404"/>
      <c r="Z63" s="404"/>
      <c r="AA63" s="404"/>
      <c r="AB63" s="404"/>
      <c r="AC63" s="404"/>
      <c r="AD63" s="404"/>
      <c r="AE63" s="405"/>
      <c r="AF63" s="151"/>
      <c r="AG63" s="151"/>
      <c r="AH63" s="148"/>
      <c r="AI63" s="148"/>
      <c r="AJ63" s="148"/>
      <c r="AK63" s="148"/>
      <c r="AL63" s="148"/>
      <c r="AM63" s="148"/>
      <c r="AQ63" s="126"/>
      <c r="AR63" s="126"/>
      <c r="AS63" s="126"/>
      <c r="AT63" s="126"/>
      <c r="BA63" s="113"/>
      <c r="BR63" s="5"/>
      <c r="BS63" s="5"/>
    </row>
    <row r="64" spans="1:71" ht="15.65">
      <c r="B64" s="153">
        <v>43651</v>
      </c>
      <c r="C64" s="403" t="s">
        <v>244</v>
      </c>
      <c r="D64" s="404"/>
      <c r="E64" s="404"/>
      <c r="F64" s="404"/>
      <c r="G64" s="404"/>
      <c r="H64" s="404"/>
      <c r="I64" s="404"/>
      <c r="J64" s="404"/>
      <c r="K64" s="404"/>
      <c r="L64" s="404"/>
      <c r="M64" s="404"/>
      <c r="N64" s="404"/>
      <c r="O64" s="404"/>
      <c r="P64" s="404"/>
      <c r="Q64" s="404"/>
      <c r="R64" s="404"/>
      <c r="S64" s="404"/>
      <c r="T64" s="404"/>
      <c r="U64" s="404"/>
      <c r="V64" s="404"/>
      <c r="W64" s="404"/>
      <c r="X64" s="404"/>
      <c r="Y64" s="404"/>
      <c r="Z64" s="404"/>
      <c r="AA64" s="404"/>
      <c r="AB64" s="404"/>
      <c r="AC64" s="404"/>
      <c r="AD64" s="404"/>
      <c r="AE64" s="405"/>
      <c r="AF64" s="151"/>
      <c r="AG64" s="151"/>
      <c r="AH64" s="148"/>
      <c r="AI64" s="148"/>
      <c r="AJ64" s="148"/>
      <c r="AK64" s="148"/>
      <c r="AL64" s="148"/>
      <c r="AM64" s="148"/>
      <c r="AQ64" s="126"/>
      <c r="AR64" s="126"/>
      <c r="AS64" s="126"/>
      <c r="AT64" s="126"/>
      <c r="BA64" s="113"/>
      <c r="BR64" s="5"/>
      <c r="BS64" s="5"/>
    </row>
    <row r="65" spans="2:71" ht="15.65">
      <c r="B65" s="153">
        <v>43652</v>
      </c>
      <c r="C65" s="403" t="s">
        <v>245</v>
      </c>
      <c r="D65" s="404"/>
      <c r="E65" s="404"/>
      <c r="F65" s="404"/>
      <c r="G65" s="404"/>
      <c r="H65" s="404"/>
      <c r="I65" s="404"/>
      <c r="J65" s="404"/>
      <c r="K65" s="404"/>
      <c r="L65" s="404"/>
      <c r="M65" s="404"/>
      <c r="N65" s="404"/>
      <c r="O65" s="404"/>
      <c r="P65" s="404"/>
      <c r="Q65" s="404"/>
      <c r="R65" s="404"/>
      <c r="S65" s="404"/>
      <c r="T65" s="404"/>
      <c r="U65" s="404"/>
      <c r="V65" s="404"/>
      <c r="W65" s="404"/>
      <c r="X65" s="404"/>
      <c r="Y65" s="404"/>
      <c r="Z65" s="404"/>
      <c r="AA65" s="404"/>
      <c r="AB65" s="404"/>
      <c r="AC65" s="404"/>
      <c r="AD65" s="404"/>
      <c r="AE65" s="405"/>
      <c r="AF65" s="151"/>
      <c r="AG65" s="151"/>
      <c r="AH65" s="148"/>
      <c r="AI65" s="148"/>
      <c r="AJ65" s="148"/>
      <c r="AK65" s="148"/>
      <c r="AL65" s="148"/>
      <c r="AM65" s="148"/>
      <c r="AQ65" s="126"/>
      <c r="AR65" s="126"/>
      <c r="AS65" s="126"/>
      <c r="AT65" s="126"/>
      <c r="BA65" s="113"/>
      <c r="BR65" s="5"/>
      <c r="BS65" s="5"/>
    </row>
    <row r="66" spans="2:71" ht="15.65">
      <c r="B66" s="153">
        <v>43653</v>
      </c>
      <c r="C66" s="403" t="s">
        <v>246</v>
      </c>
      <c r="D66" s="404"/>
      <c r="E66" s="404"/>
      <c r="F66" s="404"/>
      <c r="G66" s="404"/>
      <c r="H66" s="404"/>
      <c r="I66" s="404"/>
      <c r="J66" s="404"/>
      <c r="K66" s="404"/>
      <c r="L66" s="404"/>
      <c r="M66" s="404"/>
      <c r="N66" s="404"/>
      <c r="O66" s="404"/>
      <c r="P66" s="404"/>
      <c r="Q66" s="404"/>
      <c r="R66" s="404"/>
      <c r="S66" s="404"/>
      <c r="T66" s="404"/>
      <c r="U66" s="404"/>
      <c r="V66" s="404"/>
      <c r="W66" s="404"/>
      <c r="X66" s="404"/>
      <c r="Y66" s="404"/>
      <c r="Z66" s="404"/>
      <c r="AA66" s="404"/>
      <c r="AB66" s="404"/>
      <c r="AC66" s="404"/>
      <c r="AD66" s="404"/>
      <c r="AE66" s="405"/>
      <c r="AF66" s="151"/>
      <c r="AG66" s="151"/>
      <c r="AH66" s="148"/>
      <c r="AI66" s="148"/>
      <c r="AJ66" s="148"/>
      <c r="AK66" s="148"/>
      <c r="AL66" s="148"/>
      <c r="AM66" s="148"/>
      <c r="AQ66" s="126"/>
      <c r="AR66" s="126"/>
      <c r="AS66" s="126"/>
      <c r="AT66" s="126"/>
      <c r="BA66" s="113"/>
      <c r="BR66" s="5"/>
      <c r="BS66" s="5"/>
    </row>
    <row r="67" spans="2:71" ht="15.65">
      <c r="B67" s="153">
        <v>43654</v>
      </c>
      <c r="C67" s="403" t="s">
        <v>247</v>
      </c>
      <c r="D67" s="404"/>
      <c r="E67" s="404"/>
      <c r="F67" s="404"/>
      <c r="G67" s="404"/>
      <c r="H67" s="404"/>
      <c r="I67" s="404"/>
      <c r="J67" s="404"/>
      <c r="K67" s="404"/>
      <c r="L67" s="404"/>
      <c r="M67" s="404"/>
      <c r="N67" s="404"/>
      <c r="O67" s="404"/>
      <c r="P67" s="404"/>
      <c r="Q67" s="404"/>
      <c r="R67" s="404"/>
      <c r="S67" s="404"/>
      <c r="T67" s="404"/>
      <c r="U67" s="404"/>
      <c r="V67" s="404"/>
      <c r="W67" s="404"/>
      <c r="X67" s="404"/>
      <c r="Y67" s="404"/>
      <c r="Z67" s="404"/>
      <c r="AA67" s="404"/>
      <c r="AB67" s="404"/>
      <c r="AC67" s="404"/>
      <c r="AD67" s="404"/>
      <c r="AE67" s="405"/>
      <c r="AF67" s="151"/>
      <c r="AG67" s="151"/>
      <c r="AH67" s="148"/>
      <c r="AI67" s="148"/>
      <c r="AJ67" s="148"/>
      <c r="AK67" s="148"/>
      <c r="AL67" s="148"/>
      <c r="AM67" s="148"/>
      <c r="AQ67" s="126"/>
      <c r="AR67" s="126"/>
      <c r="AS67" s="126"/>
      <c r="AT67" s="126"/>
      <c r="BA67" s="113"/>
      <c r="BR67" s="5"/>
      <c r="BS67" s="5"/>
    </row>
    <row r="68" spans="2:71" ht="15.65">
      <c r="B68" s="153">
        <v>43655</v>
      </c>
      <c r="C68" s="403" t="s">
        <v>247</v>
      </c>
      <c r="D68" s="404"/>
      <c r="E68" s="404"/>
      <c r="F68" s="404"/>
      <c r="G68" s="404"/>
      <c r="H68" s="404"/>
      <c r="I68" s="404"/>
      <c r="J68" s="404"/>
      <c r="K68" s="404"/>
      <c r="L68" s="404"/>
      <c r="M68" s="404"/>
      <c r="N68" s="404"/>
      <c r="O68" s="404"/>
      <c r="P68" s="404"/>
      <c r="Q68" s="404"/>
      <c r="R68" s="404"/>
      <c r="S68" s="404"/>
      <c r="T68" s="404"/>
      <c r="U68" s="404"/>
      <c r="V68" s="404"/>
      <c r="W68" s="404"/>
      <c r="X68" s="404"/>
      <c r="Y68" s="404"/>
      <c r="Z68" s="404"/>
      <c r="AA68" s="404"/>
      <c r="AB68" s="404"/>
      <c r="AC68" s="404"/>
      <c r="AD68" s="404"/>
      <c r="AE68" s="405"/>
      <c r="AF68" s="151"/>
      <c r="AG68" s="151"/>
      <c r="AH68" s="148"/>
      <c r="AI68" s="148"/>
      <c r="AJ68" s="148"/>
      <c r="AK68" s="148"/>
      <c r="AL68" s="148"/>
      <c r="AM68" s="148"/>
      <c r="AQ68" s="126"/>
      <c r="AR68" s="126"/>
      <c r="AS68" s="126"/>
      <c r="AT68" s="126"/>
      <c r="BA68" s="113"/>
      <c r="BR68" s="5"/>
      <c r="BS68" s="5"/>
    </row>
    <row r="69" spans="2:71" ht="15.65">
      <c r="B69" s="153">
        <v>43656</v>
      </c>
      <c r="C69" s="403" t="s">
        <v>248</v>
      </c>
      <c r="D69" s="404"/>
      <c r="E69" s="404"/>
      <c r="F69" s="404"/>
      <c r="G69" s="404"/>
      <c r="H69" s="404"/>
      <c r="I69" s="404"/>
      <c r="J69" s="404"/>
      <c r="K69" s="404"/>
      <c r="L69" s="404"/>
      <c r="M69" s="404"/>
      <c r="N69" s="404"/>
      <c r="O69" s="404"/>
      <c r="P69" s="404"/>
      <c r="Q69" s="404"/>
      <c r="R69" s="404"/>
      <c r="S69" s="404"/>
      <c r="T69" s="404"/>
      <c r="U69" s="404"/>
      <c r="V69" s="404"/>
      <c r="W69" s="404"/>
      <c r="X69" s="404"/>
      <c r="Y69" s="404"/>
      <c r="Z69" s="404"/>
      <c r="AA69" s="404"/>
      <c r="AB69" s="404"/>
      <c r="AC69" s="404"/>
      <c r="AD69" s="404"/>
      <c r="AE69" s="405"/>
      <c r="AF69" s="151"/>
      <c r="AG69" s="151"/>
      <c r="AH69" s="148"/>
      <c r="AI69" s="148"/>
      <c r="AJ69" s="148"/>
      <c r="AK69" s="148"/>
      <c r="AL69" s="148"/>
      <c r="AM69" s="148"/>
      <c r="AQ69" s="126"/>
      <c r="AR69" s="126"/>
      <c r="AS69" s="126"/>
      <c r="AT69" s="126"/>
      <c r="BA69" s="113"/>
      <c r="BR69" s="5"/>
      <c r="BS69" s="5"/>
    </row>
    <row r="70" spans="2:71" ht="15.65">
      <c r="B70" s="153">
        <v>43657</v>
      </c>
      <c r="C70" s="403" t="s">
        <v>247</v>
      </c>
      <c r="D70" s="404"/>
      <c r="E70" s="404"/>
      <c r="F70" s="404"/>
      <c r="G70" s="404"/>
      <c r="H70" s="404"/>
      <c r="I70" s="404"/>
      <c r="J70" s="404"/>
      <c r="K70" s="404"/>
      <c r="L70" s="404"/>
      <c r="M70" s="404"/>
      <c r="N70" s="404"/>
      <c r="O70" s="404"/>
      <c r="P70" s="404"/>
      <c r="Q70" s="404"/>
      <c r="R70" s="404"/>
      <c r="S70" s="404"/>
      <c r="T70" s="404"/>
      <c r="U70" s="404"/>
      <c r="V70" s="404"/>
      <c r="W70" s="404"/>
      <c r="X70" s="404"/>
      <c r="Y70" s="404"/>
      <c r="Z70" s="404"/>
      <c r="AA70" s="404"/>
      <c r="AB70" s="404"/>
      <c r="AC70" s="404"/>
      <c r="AD70" s="404"/>
      <c r="AE70" s="405"/>
      <c r="AF70" s="151"/>
      <c r="AG70" s="151"/>
      <c r="AH70" s="148"/>
      <c r="AI70" s="148"/>
      <c r="AJ70" s="148"/>
      <c r="AK70" s="148"/>
      <c r="AL70" s="148"/>
      <c r="AM70" s="148"/>
      <c r="AQ70" s="126"/>
      <c r="AR70" s="126"/>
      <c r="AS70" s="126"/>
      <c r="AT70" s="126"/>
      <c r="BA70" s="113"/>
      <c r="BR70" s="5"/>
      <c r="BS70" s="5"/>
    </row>
    <row r="71" spans="2:71" ht="15.65">
      <c r="B71" s="153">
        <v>43658</v>
      </c>
      <c r="C71" s="403" t="s">
        <v>241</v>
      </c>
      <c r="D71" s="404"/>
      <c r="E71" s="404"/>
      <c r="F71" s="404"/>
      <c r="G71" s="404"/>
      <c r="H71" s="404"/>
      <c r="I71" s="404"/>
      <c r="J71" s="404"/>
      <c r="K71" s="404"/>
      <c r="L71" s="404"/>
      <c r="M71" s="404"/>
      <c r="N71" s="404"/>
      <c r="O71" s="404"/>
      <c r="P71" s="404"/>
      <c r="Q71" s="404"/>
      <c r="R71" s="404"/>
      <c r="S71" s="404"/>
      <c r="T71" s="404"/>
      <c r="U71" s="404"/>
      <c r="V71" s="404"/>
      <c r="W71" s="404"/>
      <c r="X71" s="404"/>
      <c r="Y71" s="404"/>
      <c r="Z71" s="404"/>
      <c r="AA71" s="404"/>
      <c r="AB71" s="404"/>
      <c r="AC71" s="404"/>
      <c r="AD71" s="404"/>
      <c r="AE71" s="405"/>
      <c r="AF71" s="151"/>
      <c r="AG71" s="151"/>
      <c r="AH71" s="148"/>
      <c r="AI71" s="148"/>
      <c r="AJ71" s="148"/>
      <c r="AK71" s="148"/>
      <c r="AL71" s="148"/>
      <c r="AM71" s="148"/>
      <c r="AQ71" s="126"/>
      <c r="AR71" s="126"/>
      <c r="AS71" s="126"/>
      <c r="AT71" s="126"/>
      <c r="BA71" s="113"/>
      <c r="BR71" s="5"/>
      <c r="BS71" s="5"/>
    </row>
    <row r="72" spans="2:71" ht="15.65">
      <c r="B72" s="153">
        <v>43659</v>
      </c>
      <c r="C72" s="403" t="s">
        <v>249</v>
      </c>
      <c r="D72" s="404"/>
      <c r="E72" s="404"/>
      <c r="F72" s="404"/>
      <c r="G72" s="404"/>
      <c r="H72" s="404"/>
      <c r="I72" s="404"/>
      <c r="J72" s="404"/>
      <c r="K72" s="404"/>
      <c r="L72" s="404"/>
      <c r="M72" s="404"/>
      <c r="N72" s="404"/>
      <c r="O72" s="404"/>
      <c r="P72" s="404"/>
      <c r="Q72" s="404"/>
      <c r="R72" s="404"/>
      <c r="S72" s="404"/>
      <c r="T72" s="404"/>
      <c r="U72" s="404"/>
      <c r="V72" s="404"/>
      <c r="W72" s="404"/>
      <c r="X72" s="404"/>
      <c r="Y72" s="404"/>
      <c r="Z72" s="404"/>
      <c r="AA72" s="404"/>
      <c r="AB72" s="404"/>
      <c r="AC72" s="404"/>
      <c r="AD72" s="404"/>
      <c r="AE72" s="405"/>
      <c r="AF72" s="151"/>
      <c r="AG72" s="151"/>
      <c r="AH72" s="148"/>
      <c r="AI72" s="148"/>
      <c r="AJ72" s="148"/>
      <c r="AK72" s="148"/>
      <c r="AL72" s="148"/>
      <c r="AM72" s="148"/>
      <c r="AQ72" s="126"/>
      <c r="AR72" s="126"/>
      <c r="AS72" s="126"/>
      <c r="AT72" s="126"/>
      <c r="BA72" s="113"/>
      <c r="BR72" s="5"/>
      <c r="BS72" s="5"/>
    </row>
    <row r="73" spans="2:71" ht="15.65">
      <c r="B73" s="153">
        <v>43660</v>
      </c>
      <c r="C73" s="403" t="s">
        <v>250</v>
      </c>
      <c r="D73" s="404"/>
      <c r="E73" s="404"/>
      <c r="F73" s="404"/>
      <c r="G73" s="404"/>
      <c r="H73" s="404"/>
      <c r="I73" s="404"/>
      <c r="J73" s="404"/>
      <c r="K73" s="404"/>
      <c r="L73" s="404"/>
      <c r="M73" s="404"/>
      <c r="N73" s="404"/>
      <c r="O73" s="404"/>
      <c r="P73" s="404"/>
      <c r="Q73" s="404"/>
      <c r="R73" s="404"/>
      <c r="S73" s="404"/>
      <c r="T73" s="404"/>
      <c r="U73" s="404"/>
      <c r="V73" s="404"/>
      <c r="W73" s="404"/>
      <c r="X73" s="404"/>
      <c r="Y73" s="404"/>
      <c r="Z73" s="404"/>
      <c r="AA73" s="404"/>
      <c r="AB73" s="404"/>
      <c r="AC73" s="404"/>
      <c r="AD73" s="404"/>
      <c r="AE73" s="405"/>
      <c r="AF73" s="151"/>
      <c r="AG73" s="151"/>
      <c r="AH73" s="148"/>
      <c r="AI73" s="148"/>
      <c r="AJ73" s="148"/>
      <c r="AK73" s="148"/>
      <c r="AL73" s="148"/>
      <c r="AM73" s="148"/>
      <c r="AQ73" s="126"/>
      <c r="AR73" s="126"/>
      <c r="AS73" s="126"/>
      <c r="AT73" s="126"/>
      <c r="BA73" s="113"/>
      <c r="BR73" s="5"/>
      <c r="BS73" s="5"/>
    </row>
    <row r="74" spans="2:71" ht="15.65">
      <c r="B74" s="153">
        <v>43661</v>
      </c>
      <c r="C74" s="403" t="s">
        <v>251</v>
      </c>
      <c r="D74" s="404"/>
      <c r="E74" s="404"/>
      <c r="F74" s="404"/>
      <c r="G74" s="404"/>
      <c r="H74" s="404"/>
      <c r="I74" s="404"/>
      <c r="J74" s="404"/>
      <c r="K74" s="404"/>
      <c r="L74" s="404"/>
      <c r="M74" s="404"/>
      <c r="N74" s="404"/>
      <c r="O74" s="404"/>
      <c r="P74" s="404"/>
      <c r="Q74" s="404"/>
      <c r="R74" s="404"/>
      <c r="S74" s="404"/>
      <c r="T74" s="404"/>
      <c r="U74" s="404"/>
      <c r="V74" s="404"/>
      <c r="W74" s="404"/>
      <c r="X74" s="404"/>
      <c r="Y74" s="404"/>
      <c r="Z74" s="404"/>
      <c r="AA74" s="404"/>
      <c r="AB74" s="404"/>
      <c r="AC74" s="404"/>
      <c r="AD74" s="404"/>
      <c r="AE74" s="405"/>
      <c r="AF74" s="151"/>
      <c r="AG74" s="151"/>
      <c r="AH74" s="148"/>
      <c r="AI74" s="148"/>
      <c r="AJ74" s="148"/>
      <c r="AK74" s="148"/>
      <c r="AL74" s="148"/>
      <c r="AM74" s="148"/>
      <c r="AQ74" s="126"/>
      <c r="AR74" s="126"/>
      <c r="AS74" s="126"/>
      <c r="AT74" s="126"/>
      <c r="BA74" s="113"/>
      <c r="BR74" s="5"/>
      <c r="BS74" s="5"/>
    </row>
    <row r="75" spans="2:71" ht="15.65">
      <c r="B75" s="153">
        <v>43662</v>
      </c>
      <c r="C75" s="403" t="s">
        <v>252</v>
      </c>
      <c r="D75" s="404"/>
      <c r="E75" s="404"/>
      <c r="F75" s="404"/>
      <c r="G75" s="404"/>
      <c r="H75" s="404"/>
      <c r="I75" s="404"/>
      <c r="J75" s="404"/>
      <c r="K75" s="404"/>
      <c r="L75" s="404"/>
      <c r="M75" s="404"/>
      <c r="N75" s="404"/>
      <c r="O75" s="404"/>
      <c r="P75" s="404"/>
      <c r="Q75" s="404"/>
      <c r="R75" s="404"/>
      <c r="S75" s="404"/>
      <c r="T75" s="404"/>
      <c r="U75" s="404"/>
      <c r="V75" s="404"/>
      <c r="W75" s="404"/>
      <c r="X75" s="404"/>
      <c r="Y75" s="404"/>
      <c r="Z75" s="404"/>
      <c r="AA75" s="404"/>
      <c r="AB75" s="404"/>
      <c r="AC75" s="404"/>
      <c r="AD75" s="404"/>
      <c r="AE75" s="405"/>
      <c r="AF75" s="151"/>
      <c r="AG75" s="151"/>
      <c r="AH75" s="148"/>
      <c r="AI75" s="148"/>
      <c r="AJ75" s="148"/>
      <c r="AK75" s="148"/>
      <c r="AL75" s="148"/>
      <c r="AM75" s="148"/>
      <c r="AQ75" s="126"/>
      <c r="AR75" s="126"/>
      <c r="AS75" s="126"/>
      <c r="AT75" s="126"/>
      <c r="BA75" s="113"/>
      <c r="BR75" s="5"/>
      <c r="BS75" s="5"/>
    </row>
    <row r="76" spans="2:71" ht="15.65">
      <c r="B76" s="153">
        <v>43663</v>
      </c>
      <c r="C76" s="403" t="s">
        <v>253</v>
      </c>
      <c r="D76" s="404"/>
      <c r="E76" s="404"/>
      <c r="F76" s="404"/>
      <c r="G76" s="404"/>
      <c r="H76" s="404"/>
      <c r="I76" s="404"/>
      <c r="J76" s="404"/>
      <c r="K76" s="404"/>
      <c r="L76" s="404"/>
      <c r="M76" s="404"/>
      <c r="N76" s="404"/>
      <c r="O76" s="404"/>
      <c r="P76" s="404"/>
      <c r="Q76" s="404"/>
      <c r="R76" s="404"/>
      <c r="S76" s="404"/>
      <c r="T76" s="404"/>
      <c r="U76" s="404"/>
      <c r="V76" s="404"/>
      <c r="W76" s="404"/>
      <c r="X76" s="404"/>
      <c r="Y76" s="404"/>
      <c r="Z76" s="404"/>
      <c r="AA76" s="404"/>
      <c r="AB76" s="404"/>
      <c r="AC76" s="404"/>
      <c r="AD76" s="404"/>
      <c r="AE76" s="405"/>
      <c r="AF76" s="151"/>
      <c r="AG76" s="151"/>
      <c r="AH76" s="148"/>
      <c r="AI76" s="148"/>
      <c r="AJ76" s="148"/>
      <c r="AK76" s="148"/>
      <c r="AL76" s="148"/>
      <c r="AM76" s="148"/>
      <c r="AQ76" s="126"/>
      <c r="AR76" s="126"/>
      <c r="AS76" s="126"/>
      <c r="AT76" s="126"/>
      <c r="BA76" s="113"/>
      <c r="BR76" s="5"/>
      <c r="BS76" s="5"/>
    </row>
    <row r="77" spans="2:71" ht="15.65">
      <c r="B77" s="153">
        <v>43664</v>
      </c>
      <c r="C77" s="403" t="s">
        <v>254</v>
      </c>
      <c r="D77" s="404"/>
      <c r="E77" s="404"/>
      <c r="F77" s="404"/>
      <c r="G77" s="404"/>
      <c r="H77" s="404"/>
      <c r="I77" s="404"/>
      <c r="J77" s="404"/>
      <c r="K77" s="404"/>
      <c r="L77" s="404"/>
      <c r="M77" s="404"/>
      <c r="N77" s="404"/>
      <c r="O77" s="404"/>
      <c r="P77" s="404"/>
      <c r="Q77" s="404"/>
      <c r="R77" s="404"/>
      <c r="S77" s="404"/>
      <c r="T77" s="404"/>
      <c r="U77" s="404"/>
      <c r="V77" s="404"/>
      <c r="W77" s="404"/>
      <c r="X77" s="404"/>
      <c r="Y77" s="404"/>
      <c r="Z77" s="404"/>
      <c r="AA77" s="404"/>
      <c r="AB77" s="404"/>
      <c r="AC77" s="404"/>
      <c r="AD77" s="404"/>
      <c r="AE77" s="405"/>
      <c r="AF77" s="151"/>
      <c r="AG77" s="151"/>
      <c r="AH77" s="148"/>
      <c r="AI77" s="148"/>
      <c r="AJ77" s="148"/>
      <c r="AK77" s="148"/>
      <c r="AL77" s="148"/>
      <c r="AM77" s="148"/>
      <c r="AQ77" s="126"/>
      <c r="AR77" s="126"/>
      <c r="AS77" s="126"/>
      <c r="AT77" s="126"/>
      <c r="BA77" s="113"/>
      <c r="BR77" s="5"/>
      <c r="BS77" s="5"/>
    </row>
    <row r="78" spans="2:71" ht="15.65">
      <c r="B78" s="153">
        <v>43665</v>
      </c>
      <c r="C78" s="403" t="s">
        <v>255</v>
      </c>
      <c r="D78" s="404"/>
      <c r="E78" s="404"/>
      <c r="F78" s="404"/>
      <c r="G78" s="404"/>
      <c r="H78" s="404"/>
      <c r="I78" s="404"/>
      <c r="J78" s="404"/>
      <c r="K78" s="404"/>
      <c r="L78" s="404"/>
      <c r="M78" s="404"/>
      <c r="N78" s="404"/>
      <c r="O78" s="404"/>
      <c r="P78" s="404"/>
      <c r="Q78" s="404"/>
      <c r="R78" s="404"/>
      <c r="S78" s="404"/>
      <c r="T78" s="404"/>
      <c r="U78" s="404"/>
      <c r="V78" s="404"/>
      <c r="W78" s="404"/>
      <c r="X78" s="404"/>
      <c r="Y78" s="404"/>
      <c r="Z78" s="404"/>
      <c r="AA78" s="404"/>
      <c r="AB78" s="404"/>
      <c r="AC78" s="404"/>
      <c r="AD78" s="404"/>
      <c r="AE78" s="405"/>
      <c r="AF78" s="151"/>
      <c r="AG78" s="151"/>
      <c r="AH78" s="148"/>
      <c r="AI78" s="148"/>
      <c r="AJ78" s="148"/>
      <c r="AK78" s="148"/>
      <c r="AL78" s="148"/>
      <c r="AM78" s="148"/>
      <c r="AQ78" s="126"/>
      <c r="AR78" s="126"/>
      <c r="AS78" s="126"/>
      <c r="AT78" s="126"/>
      <c r="BA78" s="113"/>
      <c r="BR78" s="5"/>
      <c r="BS78" s="5"/>
    </row>
    <row r="79" spans="2:71" ht="15.65">
      <c r="B79" s="153">
        <v>43666</v>
      </c>
      <c r="C79" s="403" t="s">
        <v>256</v>
      </c>
      <c r="D79" s="404"/>
      <c r="E79" s="404"/>
      <c r="F79" s="404"/>
      <c r="G79" s="404"/>
      <c r="H79" s="404"/>
      <c r="I79" s="404"/>
      <c r="J79" s="404"/>
      <c r="K79" s="404"/>
      <c r="L79" s="404"/>
      <c r="M79" s="404"/>
      <c r="N79" s="404"/>
      <c r="O79" s="404"/>
      <c r="P79" s="404"/>
      <c r="Q79" s="404"/>
      <c r="R79" s="404"/>
      <c r="S79" s="404"/>
      <c r="T79" s="404"/>
      <c r="U79" s="404"/>
      <c r="V79" s="404"/>
      <c r="W79" s="404"/>
      <c r="X79" s="404"/>
      <c r="Y79" s="404"/>
      <c r="Z79" s="404"/>
      <c r="AA79" s="404"/>
      <c r="AB79" s="404"/>
      <c r="AC79" s="404"/>
      <c r="AD79" s="404"/>
      <c r="AE79" s="405"/>
      <c r="AF79" s="151"/>
      <c r="AG79" s="151"/>
      <c r="AH79" s="148"/>
      <c r="AI79" s="148"/>
      <c r="AJ79" s="148"/>
      <c r="AK79" s="148"/>
      <c r="AL79" s="148"/>
      <c r="AM79" s="148"/>
      <c r="AQ79" s="126"/>
      <c r="AR79" s="126"/>
      <c r="AS79" s="126"/>
      <c r="AT79" s="126"/>
      <c r="BA79" s="113"/>
      <c r="BR79" s="5"/>
      <c r="BS79" s="5"/>
    </row>
    <row r="80" spans="2:71" ht="15.65">
      <c r="B80" s="153">
        <v>43667</v>
      </c>
      <c r="C80" s="403" t="s">
        <v>257</v>
      </c>
      <c r="D80" s="404"/>
      <c r="E80" s="404"/>
      <c r="F80" s="404"/>
      <c r="G80" s="404"/>
      <c r="H80" s="404"/>
      <c r="I80" s="404"/>
      <c r="J80" s="404"/>
      <c r="K80" s="404"/>
      <c r="L80" s="404"/>
      <c r="M80" s="404"/>
      <c r="N80" s="404"/>
      <c r="O80" s="404"/>
      <c r="P80" s="404"/>
      <c r="Q80" s="404"/>
      <c r="R80" s="404"/>
      <c r="S80" s="404"/>
      <c r="T80" s="404"/>
      <c r="U80" s="404"/>
      <c r="V80" s="404"/>
      <c r="W80" s="404"/>
      <c r="X80" s="404"/>
      <c r="Y80" s="404"/>
      <c r="Z80" s="404"/>
      <c r="AA80" s="404"/>
      <c r="AB80" s="404"/>
      <c r="AC80" s="404"/>
      <c r="AD80" s="404"/>
      <c r="AE80" s="405"/>
      <c r="AF80" s="151"/>
      <c r="AG80" s="151"/>
      <c r="AH80" s="148"/>
      <c r="AI80" s="148"/>
      <c r="AJ80" s="148"/>
      <c r="AK80" s="148"/>
      <c r="AL80" s="148"/>
      <c r="AM80" s="148"/>
      <c r="AQ80" s="126"/>
      <c r="AR80" s="126"/>
      <c r="AS80" s="126"/>
      <c r="AT80" s="126"/>
      <c r="BA80" s="113"/>
      <c r="BR80" s="5"/>
      <c r="BS80" s="5"/>
    </row>
    <row r="81" spans="2:71" ht="15.65">
      <c r="B81" s="153">
        <v>43668</v>
      </c>
      <c r="C81" s="403" t="s">
        <v>258</v>
      </c>
      <c r="D81" s="404"/>
      <c r="E81" s="404"/>
      <c r="F81" s="404"/>
      <c r="G81" s="404"/>
      <c r="H81" s="404"/>
      <c r="I81" s="404"/>
      <c r="J81" s="404"/>
      <c r="K81" s="404"/>
      <c r="L81" s="404"/>
      <c r="M81" s="404"/>
      <c r="N81" s="404"/>
      <c r="O81" s="404"/>
      <c r="P81" s="404"/>
      <c r="Q81" s="404"/>
      <c r="R81" s="404"/>
      <c r="S81" s="404"/>
      <c r="T81" s="404"/>
      <c r="U81" s="404"/>
      <c r="V81" s="404"/>
      <c r="W81" s="404"/>
      <c r="X81" s="404"/>
      <c r="Y81" s="404"/>
      <c r="Z81" s="404"/>
      <c r="AA81" s="404"/>
      <c r="AB81" s="404"/>
      <c r="AC81" s="404"/>
      <c r="AD81" s="404"/>
      <c r="AE81" s="405"/>
      <c r="AF81" s="151"/>
      <c r="AG81" s="151"/>
      <c r="AH81" s="148"/>
      <c r="AI81" s="148"/>
      <c r="AJ81" s="148"/>
      <c r="AK81" s="148"/>
      <c r="AL81" s="148"/>
      <c r="AM81" s="148"/>
      <c r="AQ81" s="126"/>
      <c r="AR81" s="126"/>
      <c r="AS81" s="126"/>
      <c r="AT81" s="126"/>
      <c r="BA81" s="113"/>
      <c r="BR81" s="5"/>
      <c r="BS81" s="5"/>
    </row>
    <row r="82" spans="2:71" ht="15.65">
      <c r="B82" s="153">
        <v>43669</v>
      </c>
      <c r="C82" s="403" t="s">
        <v>259</v>
      </c>
      <c r="D82" s="404"/>
      <c r="E82" s="404"/>
      <c r="F82" s="404"/>
      <c r="G82" s="404"/>
      <c r="H82" s="404"/>
      <c r="I82" s="404"/>
      <c r="J82" s="404"/>
      <c r="K82" s="404"/>
      <c r="L82" s="404"/>
      <c r="M82" s="404"/>
      <c r="N82" s="404"/>
      <c r="O82" s="404"/>
      <c r="P82" s="404"/>
      <c r="Q82" s="404"/>
      <c r="R82" s="404"/>
      <c r="S82" s="404"/>
      <c r="T82" s="404"/>
      <c r="U82" s="404"/>
      <c r="V82" s="404"/>
      <c r="W82" s="404"/>
      <c r="X82" s="404"/>
      <c r="Y82" s="404"/>
      <c r="Z82" s="404"/>
      <c r="AA82" s="404"/>
      <c r="AB82" s="404"/>
      <c r="AC82" s="404"/>
      <c r="AD82" s="404"/>
      <c r="AE82" s="405"/>
      <c r="AF82" s="151"/>
      <c r="AG82" s="151"/>
      <c r="AH82" s="148"/>
      <c r="AI82" s="148"/>
      <c r="AJ82" s="148"/>
      <c r="AK82" s="148"/>
      <c r="AL82" s="148"/>
      <c r="AM82" s="148"/>
      <c r="AQ82" s="126"/>
      <c r="AR82" s="126"/>
      <c r="AS82" s="126"/>
      <c r="AT82" s="126"/>
      <c r="BA82" s="113"/>
      <c r="BR82" s="5"/>
      <c r="BS82" s="5"/>
    </row>
    <row r="83" spans="2:71" ht="15.65">
      <c r="B83" s="153">
        <v>43670</v>
      </c>
      <c r="C83" s="403" t="s">
        <v>247</v>
      </c>
      <c r="D83" s="404"/>
      <c r="E83" s="404"/>
      <c r="F83" s="404"/>
      <c r="G83" s="404"/>
      <c r="H83" s="404"/>
      <c r="I83" s="404"/>
      <c r="J83" s="404"/>
      <c r="K83" s="404"/>
      <c r="L83" s="404"/>
      <c r="M83" s="404"/>
      <c r="N83" s="404"/>
      <c r="O83" s="404"/>
      <c r="P83" s="404"/>
      <c r="Q83" s="404"/>
      <c r="R83" s="404"/>
      <c r="S83" s="404"/>
      <c r="T83" s="404"/>
      <c r="U83" s="404"/>
      <c r="V83" s="404"/>
      <c r="W83" s="404"/>
      <c r="X83" s="404"/>
      <c r="Y83" s="404"/>
      <c r="Z83" s="404"/>
      <c r="AA83" s="404"/>
      <c r="AB83" s="404"/>
      <c r="AC83" s="404"/>
      <c r="AD83" s="404"/>
      <c r="AE83" s="405"/>
      <c r="AF83" s="151"/>
      <c r="AG83" s="151"/>
      <c r="AH83" s="148"/>
      <c r="AI83" s="148"/>
      <c r="AJ83" s="148"/>
      <c r="AK83" s="148"/>
      <c r="AL83" s="148"/>
      <c r="AM83" s="148"/>
      <c r="AQ83" s="126"/>
      <c r="AR83" s="126"/>
      <c r="AS83" s="126"/>
      <c r="AT83" s="126"/>
      <c r="BA83" s="113"/>
      <c r="BR83" s="5"/>
      <c r="BS83" s="5"/>
    </row>
    <row r="84" spans="2:71" ht="15.65">
      <c r="B84" s="153">
        <v>43671</v>
      </c>
      <c r="C84" s="403" t="s">
        <v>260</v>
      </c>
      <c r="D84" s="404"/>
      <c r="E84" s="404"/>
      <c r="F84" s="404"/>
      <c r="G84" s="404"/>
      <c r="H84" s="404"/>
      <c r="I84" s="404"/>
      <c r="J84" s="404"/>
      <c r="K84" s="404"/>
      <c r="L84" s="404"/>
      <c r="M84" s="404"/>
      <c r="N84" s="404"/>
      <c r="O84" s="404"/>
      <c r="P84" s="404"/>
      <c r="Q84" s="404"/>
      <c r="R84" s="404"/>
      <c r="S84" s="404"/>
      <c r="T84" s="404"/>
      <c r="U84" s="404"/>
      <c r="V84" s="404"/>
      <c r="W84" s="404"/>
      <c r="X84" s="404"/>
      <c r="Y84" s="404"/>
      <c r="Z84" s="404"/>
      <c r="AA84" s="404"/>
      <c r="AB84" s="404"/>
      <c r="AC84" s="404"/>
      <c r="AD84" s="404"/>
      <c r="AE84" s="405"/>
      <c r="AF84" s="151"/>
      <c r="AG84" s="151"/>
      <c r="AH84" s="148"/>
      <c r="AI84" s="148"/>
      <c r="AJ84" s="148"/>
      <c r="AK84" s="148"/>
      <c r="AL84" s="148"/>
      <c r="AM84" s="148"/>
      <c r="AQ84" s="126"/>
      <c r="AR84" s="126"/>
      <c r="AS84" s="126"/>
      <c r="AT84" s="126"/>
      <c r="BA84" s="113"/>
      <c r="BR84" s="5"/>
      <c r="BS84" s="5"/>
    </row>
    <row r="85" spans="2:71" ht="15.65">
      <c r="B85" s="153">
        <v>43672</v>
      </c>
      <c r="C85" s="403" t="s">
        <v>261</v>
      </c>
      <c r="D85" s="404"/>
      <c r="E85" s="404"/>
      <c r="F85" s="404"/>
      <c r="G85" s="404"/>
      <c r="H85" s="404"/>
      <c r="I85" s="404"/>
      <c r="J85" s="404"/>
      <c r="K85" s="404"/>
      <c r="L85" s="404"/>
      <c r="M85" s="404"/>
      <c r="N85" s="404"/>
      <c r="O85" s="404"/>
      <c r="P85" s="404"/>
      <c r="Q85" s="404"/>
      <c r="R85" s="404"/>
      <c r="S85" s="404"/>
      <c r="T85" s="404"/>
      <c r="U85" s="404"/>
      <c r="V85" s="404"/>
      <c r="W85" s="404"/>
      <c r="X85" s="404"/>
      <c r="Y85" s="404"/>
      <c r="Z85" s="404"/>
      <c r="AA85" s="404"/>
      <c r="AB85" s="404"/>
      <c r="AC85" s="404"/>
      <c r="AD85" s="404"/>
      <c r="AE85" s="405"/>
      <c r="AF85" s="151"/>
      <c r="AG85" s="151"/>
      <c r="AH85" s="148"/>
      <c r="AI85" s="148"/>
      <c r="AJ85" s="148"/>
      <c r="AK85" s="148"/>
      <c r="AL85" s="148"/>
      <c r="AM85" s="148"/>
      <c r="AQ85" s="126"/>
      <c r="AR85" s="126"/>
      <c r="AS85" s="126"/>
      <c r="AT85" s="126"/>
      <c r="BA85" s="113"/>
      <c r="BR85" s="5"/>
      <c r="BS85" s="5"/>
    </row>
    <row r="86" spans="2:71" ht="15.65">
      <c r="B86" s="153">
        <v>43673</v>
      </c>
      <c r="C86" s="403" t="s">
        <v>262</v>
      </c>
      <c r="D86" s="404"/>
      <c r="E86" s="404"/>
      <c r="F86" s="404"/>
      <c r="G86" s="404"/>
      <c r="H86" s="404"/>
      <c r="I86" s="404"/>
      <c r="J86" s="404"/>
      <c r="K86" s="404"/>
      <c r="L86" s="404"/>
      <c r="M86" s="404"/>
      <c r="N86" s="404"/>
      <c r="O86" s="404"/>
      <c r="P86" s="404"/>
      <c r="Q86" s="404"/>
      <c r="R86" s="404"/>
      <c r="S86" s="404"/>
      <c r="T86" s="404"/>
      <c r="U86" s="404"/>
      <c r="V86" s="404"/>
      <c r="W86" s="404"/>
      <c r="X86" s="404"/>
      <c r="Y86" s="404"/>
      <c r="Z86" s="404"/>
      <c r="AA86" s="404"/>
      <c r="AB86" s="404"/>
      <c r="AC86" s="404"/>
      <c r="AD86" s="404"/>
      <c r="AE86" s="405"/>
      <c r="AF86" s="151"/>
      <c r="AG86" s="151"/>
      <c r="AH86" s="148"/>
      <c r="AI86" s="148"/>
      <c r="AJ86" s="148"/>
      <c r="AK86" s="148"/>
      <c r="AL86" s="148"/>
      <c r="AM86" s="148"/>
      <c r="AQ86" s="126"/>
      <c r="AR86" s="126"/>
      <c r="AS86" s="126"/>
      <c r="AT86" s="126"/>
      <c r="BA86" s="113"/>
      <c r="BR86" s="5"/>
      <c r="BS86" s="5"/>
    </row>
    <row r="87" spans="2:71" ht="15.65">
      <c r="B87" s="153">
        <v>43674</v>
      </c>
      <c r="C87" s="403" t="s">
        <v>263</v>
      </c>
      <c r="D87" s="404"/>
      <c r="E87" s="404"/>
      <c r="F87" s="404"/>
      <c r="G87" s="404"/>
      <c r="H87" s="404"/>
      <c r="I87" s="404"/>
      <c r="J87" s="404"/>
      <c r="K87" s="404"/>
      <c r="L87" s="404"/>
      <c r="M87" s="404"/>
      <c r="N87" s="404"/>
      <c r="O87" s="404"/>
      <c r="P87" s="404"/>
      <c r="Q87" s="404"/>
      <c r="R87" s="404"/>
      <c r="S87" s="404"/>
      <c r="T87" s="404"/>
      <c r="U87" s="404"/>
      <c r="V87" s="404"/>
      <c r="W87" s="404"/>
      <c r="X87" s="404"/>
      <c r="Y87" s="404"/>
      <c r="Z87" s="404"/>
      <c r="AA87" s="404"/>
      <c r="AB87" s="404"/>
      <c r="AC87" s="404"/>
      <c r="AD87" s="404"/>
      <c r="AE87" s="405"/>
      <c r="AF87" s="151"/>
      <c r="AG87" s="151"/>
      <c r="AH87" s="148"/>
      <c r="AI87" s="148"/>
      <c r="AJ87" s="148"/>
      <c r="AK87" s="148"/>
      <c r="AL87" s="148"/>
      <c r="AM87" s="148"/>
      <c r="AQ87" s="126"/>
      <c r="AR87" s="126"/>
      <c r="AS87" s="126"/>
      <c r="AT87" s="126"/>
      <c r="BA87" s="113"/>
      <c r="BR87" s="5"/>
      <c r="BS87" s="5"/>
    </row>
    <row r="88" spans="2:71" ht="15.65">
      <c r="B88" s="153">
        <v>43675</v>
      </c>
      <c r="C88" s="403" t="s">
        <v>264</v>
      </c>
      <c r="D88" s="404"/>
      <c r="E88" s="404"/>
      <c r="F88" s="404"/>
      <c r="G88" s="404"/>
      <c r="H88" s="404"/>
      <c r="I88" s="404"/>
      <c r="J88" s="404"/>
      <c r="K88" s="404"/>
      <c r="L88" s="404"/>
      <c r="M88" s="404"/>
      <c r="N88" s="404"/>
      <c r="O88" s="404"/>
      <c r="P88" s="404"/>
      <c r="Q88" s="404"/>
      <c r="R88" s="404"/>
      <c r="S88" s="404"/>
      <c r="T88" s="404"/>
      <c r="U88" s="404"/>
      <c r="V88" s="404"/>
      <c r="W88" s="404"/>
      <c r="X88" s="404"/>
      <c r="Y88" s="404"/>
      <c r="Z88" s="404"/>
      <c r="AA88" s="404"/>
      <c r="AB88" s="404"/>
      <c r="AC88" s="404"/>
      <c r="AD88" s="404"/>
      <c r="AE88" s="405"/>
      <c r="AF88" s="151"/>
      <c r="AG88" s="151"/>
      <c r="AH88" s="148"/>
      <c r="AI88" s="148"/>
      <c r="AJ88" s="148"/>
      <c r="AK88" s="148"/>
      <c r="AL88" s="148"/>
      <c r="AM88" s="148"/>
      <c r="AQ88" s="126"/>
      <c r="AR88" s="126"/>
      <c r="AS88" s="126"/>
      <c r="AT88" s="126"/>
      <c r="BA88" s="113"/>
      <c r="BR88" s="5"/>
      <c r="BS88" s="5"/>
    </row>
    <row r="89" spans="2:71" ht="15.65">
      <c r="B89" s="153">
        <v>43676</v>
      </c>
      <c r="C89" s="403" t="s">
        <v>259</v>
      </c>
      <c r="D89" s="404"/>
      <c r="E89" s="404"/>
      <c r="F89" s="404"/>
      <c r="G89" s="404"/>
      <c r="H89" s="404"/>
      <c r="I89" s="404"/>
      <c r="J89" s="404"/>
      <c r="K89" s="404"/>
      <c r="L89" s="404"/>
      <c r="M89" s="404"/>
      <c r="N89" s="404"/>
      <c r="O89" s="404"/>
      <c r="P89" s="404"/>
      <c r="Q89" s="404"/>
      <c r="R89" s="404"/>
      <c r="S89" s="404"/>
      <c r="T89" s="404"/>
      <c r="U89" s="404"/>
      <c r="V89" s="404"/>
      <c r="W89" s="404"/>
      <c r="X89" s="404"/>
      <c r="Y89" s="404"/>
      <c r="Z89" s="404"/>
      <c r="AA89" s="404"/>
      <c r="AB89" s="404"/>
      <c r="AC89" s="404"/>
      <c r="AD89" s="404"/>
      <c r="AE89" s="405"/>
      <c r="AF89" s="151"/>
      <c r="AG89" s="151"/>
      <c r="AH89" s="148"/>
      <c r="AI89" s="148"/>
      <c r="AJ89" s="148"/>
      <c r="AK89" s="148"/>
      <c r="AL89" s="148"/>
      <c r="AM89" s="148"/>
      <c r="AQ89" s="126"/>
      <c r="AR89" s="126"/>
      <c r="AS89" s="126"/>
      <c r="AT89" s="126"/>
      <c r="BA89" s="113"/>
      <c r="BR89" s="5"/>
      <c r="BS89" s="5"/>
    </row>
    <row r="90" spans="2:71" ht="15.65">
      <c r="B90" s="153">
        <v>43677</v>
      </c>
      <c r="C90" s="403" t="s">
        <v>265</v>
      </c>
      <c r="D90" s="404"/>
      <c r="E90" s="404"/>
      <c r="F90" s="404"/>
      <c r="G90" s="404"/>
      <c r="H90" s="404"/>
      <c r="I90" s="404"/>
      <c r="J90" s="404"/>
      <c r="K90" s="404"/>
      <c r="L90" s="404"/>
      <c r="M90" s="404"/>
      <c r="N90" s="404"/>
      <c r="O90" s="404"/>
      <c r="P90" s="404"/>
      <c r="Q90" s="404"/>
      <c r="R90" s="404"/>
      <c r="S90" s="404"/>
      <c r="T90" s="404"/>
      <c r="U90" s="404"/>
      <c r="V90" s="404"/>
      <c r="W90" s="404"/>
      <c r="X90" s="404"/>
      <c r="Y90" s="404"/>
      <c r="Z90" s="404"/>
      <c r="AA90" s="404"/>
      <c r="AB90" s="404"/>
      <c r="AC90" s="404"/>
      <c r="AD90" s="404"/>
      <c r="AE90" s="405"/>
      <c r="AS90" s="4"/>
      <c r="BA90" s="4"/>
    </row>
    <row r="106" spans="14:17">
      <c r="N106">
        <f>1+(21/60)</f>
        <v>1.35</v>
      </c>
      <c r="O106">
        <f>10.5-N106</f>
        <v>9.15</v>
      </c>
      <c r="P106">
        <f>O106-9</f>
        <v>0.15000000000000036</v>
      </c>
      <c r="Q106">
        <f>P106*60</f>
        <v>9.0000000000000213</v>
      </c>
    </row>
    <row r="108" spans="14:17">
      <c r="O108">
        <f>24-10.5</f>
        <v>13.5</v>
      </c>
    </row>
  </sheetData>
  <mergeCells count="112">
    <mergeCell ref="C62:AE62"/>
    <mergeCell ref="C63:AE63"/>
    <mergeCell ref="C88:AE88"/>
    <mergeCell ref="C89:AE89"/>
    <mergeCell ref="A34:A40"/>
    <mergeCell ref="A41:A47"/>
    <mergeCell ref="C76:AE76"/>
    <mergeCell ref="C77:AE77"/>
    <mergeCell ref="C78:AE78"/>
    <mergeCell ref="C79:AE79"/>
    <mergeCell ref="C80:AE80"/>
    <mergeCell ref="C81:AE81"/>
    <mergeCell ref="C71:AE71"/>
    <mergeCell ref="C72:AE72"/>
    <mergeCell ref="C73:AE73"/>
    <mergeCell ref="F51:G51"/>
    <mergeCell ref="H51:I51"/>
    <mergeCell ref="J51:K51"/>
    <mergeCell ref="L51:M51"/>
    <mergeCell ref="N51:O51"/>
    <mergeCell ref="P51:Q51"/>
    <mergeCell ref="C59:AE59"/>
    <mergeCell ref="C60:AE60"/>
    <mergeCell ref="A13:A19"/>
    <mergeCell ref="AD3:AD5"/>
    <mergeCell ref="AE3:AE5"/>
    <mergeCell ref="AF3:AF5"/>
    <mergeCell ref="AG3:AG5"/>
    <mergeCell ref="BJ4:BJ5"/>
    <mergeCell ref="BK4:BK5"/>
    <mergeCell ref="C90:AE90"/>
    <mergeCell ref="C82:AE82"/>
    <mergeCell ref="C83:AE83"/>
    <mergeCell ref="C84:AE84"/>
    <mergeCell ref="C85:AE85"/>
    <mergeCell ref="C86:AE86"/>
    <mergeCell ref="C87:AE87"/>
    <mergeCell ref="C61:AE61"/>
    <mergeCell ref="C74:AE74"/>
    <mergeCell ref="C75:AE75"/>
    <mergeCell ref="C64:AE64"/>
    <mergeCell ref="C65:AE65"/>
    <mergeCell ref="C66:AE66"/>
    <mergeCell ref="C67:AE67"/>
    <mergeCell ref="C68:AE68"/>
    <mergeCell ref="C69:AE69"/>
    <mergeCell ref="C70:AE70"/>
    <mergeCell ref="A20:A26"/>
    <mergeCell ref="A27:A33"/>
    <mergeCell ref="BO3:BO5"/>
    <mergeCell ref="BP3:BP5"/>
    <mergeCell ref="AJ3:AJ5"/>
    <mergeCell ref="AK3:AK5"/>
    <mergeCell ref="AL3:AL5"/>
    <mergeCell ref="AM3:AM5"/>
    <mergeCell ref="AN3:AN5"/>
    <mergeCell ref="AO3:AO5"/>
    <mergeCell ref="AB3:AB5"/>
    <mergeCell ref="AC3:AC5"/>
    <mergeCell ref="F3:G4"/>
    <mergeCell ref="H3:K3"/>
    <mergeCell ref="R3:R5"/>
    <mergeCell ref="S3:S5"/>
    <mergeCell ref="T3:T5"/>
    <mergeCell ref="U3:U5"/>
    <mergeCell ref="L3:O3"/>
    <mergeCell ref="P3:Q4"/>
    <mergeCell ref="V3:V5"/>
    <mergeCell ref="W3:W5"/>
    <mergeCell ref="BM4:BM5"/>
    <mergeCell ref="A6:A12"/>
    <mergeCell ref="AH3:AH5"/>
    <mergeCell ref="AI3:AI5"/>
    <mergeCell ref="X3:X5"/>
    <mergeCell ref="Y3:Y5"/>
    <mergeCell ref="Z3:Z5"/>
    <mergeCell ref="AA3:AA5"/>
    <mergeCell ref="BR3:BR5"/>
    <mergeCell ref="AQ3:AQ5"/>
    <mergeCell ref="AR3:AR5"/>
    <mergeCell ref="AT3:AT5"/>
    <mergeCell ref="AU3:AU5"/>
    <mergeCell ref="AV3:AV5"/>
    <mergeCell ref="BG3:BG5"/>
    <mergeCell ref="BK3:BL3"/>
    <mergeCell ref="BN3:BN5"/>
    <mergeCell ref="BI4:BI5"/>
    <mergeCell ref="BQ4:BQ5"/>
    <mergeCell ref="B1:Y1"/>
    <mergeCell ref="B2:AG2"/>
    <mergeCell ref="B3:B5"/>
    <mergeCell ref="C3:C5"/>
    <mergeCell ref="D3:D5"/>
    <mergeCell ref="E3:E5"/>
    <mergeCell ref="BS3:BS5"/>
    <mergeCell ref="BT3:BT5"/>
    <mergeCell ref="H4:I4"/>
    <mergeCell ref="J4:K4"/>
    <mergeCell ref="L4:M4"/>
    <mergeCell ref="N4:O4"/>
    <mergeCell ref="BH4:BH5"/>
    <mergeCell ref="BD3:BD5"/>
    <mergeCell ref="BE3:BE5"/>
    <mergeCell ref="BF3:BF5"/>
    <mergeCell ref="BL4:BL5"/>
    <mergeCell ref="AW3:AW5"/>
    <mergeCell ref="AX3:AX5"/>
    <mergeCell ref="AY3:AY5"/>
    <mergeCell ref="AZ3:AZ5"/>
    <mergeCell ref="BB3:BB5"/>
    <mergeCell ref="BC3:BC5"/>
    <mergeCell ref="AP3:AP5"/>
  </mergeCells>
  <phoneticPr fontId="0" type="noConversion"/>
  <conditionalFormatting sqref="R13:T15 R15:R16">
    <cfRule type="cellIs" dxfId="5" priority="1" stopIfTrue="1" operator="greaterThan">
      <formula>3768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BT106"/>
  <sheetViews>
    <sheetView zoomScaleNormal="100" workbookViewId="0">
      <pane xSplit="2" ySplit="5" topLeftCell="J27" activePane="bottomRight" state="frozen"/>
      <selection pane="topRight" activeCell="C1" sqref="C1"/>
      <selection pane="bottomLeft" activeCell="A6" sqref="A6"/>
      <selection pane="bottomRight" activeCell="AI41" sqref="AI41"/>
    </sheetView>
  </sheetViews>
  <sheetFormatPr defaultRowHeight="14.3"/>
  <cols>
    <col min="2" max="2" width="10.875" customWidth="1"/>
    <col min="39" max="39" width="9.625" bestFit="1" customWidth="1"/>
    <col min="41" max="41" width="9.625" bestFit="1" customWidth="1"/>
    <col min="42" max="42" width="9.25" bestFit="1" customWidth="1"/>
    <col min="70" max="70" width="9.625" bestFit="1" customWidth="1"/>
    <col min="72" max="72" width="10" customWidth="1"/>
  </cols>
  <sheetData>
    <row r="1" spans="1:72" ht="18.350000000000001">
      <c r="B1" s="479" t="s">
        <v>0</v>
      </c>
      <c r="C1" s="479"/>
      <c r="D1" s="479"/>
      <c r="E1" s="479"/>
      <c r="F1" s="479"/>
      <c r="G1" s="479"/>
      <c r="H1" s="479"/>
      <c r="I1" s="479"/>
      <c r="J1" s="479"/>
      <c r="K1" s="479"/>
      <c r="L1" s="479"/>
      <c r="M1" s="479"/>
      <c r="N1" s="479"/>
      <c r="O1" s="479"/>
      <c r="P1" s="479"/>
      <c r="Q1" s="479"/>
      <c r="R1" s="479"/>
      <c r="S1" s="479"/>
      <c r="T1" s="479"/>
      <c r="U1" s="479"/>
      <c r="V1" s="479"/>
      <c r="W1" s="479"/>
      <c r="X1" s="479"/>
      <c r="Y1" s="479"/>
      <c r="Z1" s="1"/>
      <c r="AA1" s="2"/>
      <c r="AB1" s="2"/>
      <c r="AC1" s="2"/>
      <c r="AD1" s="2"/>
      <c r="AE1" s="3"/>
      <c r="AF1" s="3"/>
      <c r="AG1" s="3"/>
      <c r="AH1" s="3"/>
      <c r="AI1" s="3"/>
      <c r="AJ1" s="3"/>
      <c r="AK1" s="3"/>
      <c r="AL1" s="3"/>
      <c r="AM1" s="3"/>
      <c r="AS1" s="4"/>
      <c r="BA1" s="4"/>
      <c r="BR1" s="5"/>
      <c r="BS1" s="5"/>
    </row>
    <row r="2" spans="1:72" ht="19.05" thickBot="1">
      <c r="B2" s="480">
        <v>43678</v>
      </c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480"/>
      <c r="R2" s="480"/>
      <c r="S2" s="480"/>
      <c r="T2" s="480"/>
      <c r="U2" s="480"/>
      <c r="V2" s="480"/>
      <c r="W2" s="480"/>
      <c r="X2" s="480"/>
      <c r="Y2" s="480"/>
      <c r="Z2" s="480"/>
      <c r="AA2" s="480"/>
      <c r="AB2" s="480"/>
      <c r="AC2" s="480"/>
      <c r="AD2" s="480"/>
      <c r="AE2" s="480"/>
      <c r="AF2" s="480"/>
      <c r="AG2" s="480"/>
      <c r="AH2" s="7"/>
      <c r="AI2" s="7"/>
      <c r="AJ2" s="7"/>
      <c r="AK2" s="8"/>
      <c r="AL2" s="8"/>
      <c r="AM2" s="8"/>
      <c r="AN2" s="8"/>
      <c r="AO2" s="8"/>
      <c r="AP2" s="8"/>
      <c r="AQ2" s="8"/>
      <c r="AR2" s="8"/>
      <c r="AS2" s="9"/>
      <c r="AT2" s="10"/>
      <c r="AU2" s="10"/>
      <c r="AV2" s="10"/>
      <c r="AW2" s="10"/>
      <c r="AX2" s="10"/>
      <c r="AY2" s="11"/>
      <c r="AZ2" s="11"/>
      <c r="BA2" s="4"/>
      <c r="BR2" s="5"/>
      <c r="BS2" s="5"/>
    </row>
    <row r="3" spans="1:72" ht="29.25" thickBot="1">
      <c r="A3" s="12"/>
      <c r="B3" s="481" t="s">
        <v>1</v>
      </c>
      <c r="C3" s="415" t="s">
        <v>2</v>
      </c>
      <c r="D3" s="484" t="s">
        <v>3</v>
      </c>
      <c r="E3" s="415" t="s">
        <v>129</v>
      </c>
      <c r="F3" s="487" t="s">
        <v>4</v>
      </c>
      <c r="G3" s="488"/>
      <c r="H3" s="491" t="s">
        <v>5</v>
      </c>
      <c r="I3" s="492"/>
      <c r="J3" s="492"/>
      <c r="K3" s="493"/>
      <c r="L3" s="491" t="s">
        <v>6</v>
      </c>
      <c r="M3" s="492"/>
      <c r="N3" s="492"/>
      <c r="O3" s="493"/>
      <c r="P3" s="435" t="s">
        <v>7</v>
      </c>
      <c r="Q3" s="436"/>
      <c r="R3" s="494" t="s">
        <v>8</v>
      </c>
      <c r="S3" s="439" t="s">
        <v>9</v>
      </c>
      <c r="T3" s="442" t="s">
        <v>10</v>
      </c>
      <c r="U3" s="406" t="s">
        <v>11</v>
      </c>
      <c r="V3" s="409" t="s">
        <v>12</v>
      </c>
      <c r="W3" s="412" t="s">
        <v>13</v>
      </c>
      <c r="X3" s="412" t="s">
        <v>14</v>
      </c>
      <c r="Y3" s="412" t="s">
        <v>15</v>
      </c>
      <c r="Z3" s="412" t="s">
        <v>16</v>
      </c>
      <c r="AA3" s="412" t="s">
        <v>17</v>
      </c>
      <c r="AB3" s="412" t="s">
        <v>18</v>
      </c>
      <c r="AC3" s="503" t="s">
        <v>19</v>
      </c>
      <c r="AD3" s="500" t="s">
        <v>20</v>
      </c>
      <c r="AE3" s="497" t="s">
        <v>21</v>
      </c>
      <c r="AF3" s="500" t="s">
        <v>22</v>
      </c>
      <c r="AG3" s="453" t="s">
        <v>23</v>
      </c>
      <c r="AH3" s="453" t="s">
        <v>24</v>
      </c>
      <c r="AI3" s="453" t="s">
        <v>25</v>
      </c>
      <c r="AJ3" s="432" t="s">
        <v>26</v>
      </c>
      <c r="AK3" s="456" t="s">
        <v>27</v>
      </c>
      <c r="AL3" s="429" t="s">
        <v>28</v>
      </c>
      <c r="AM3" s="432" t="s">
        <v>29</v>
      </c>
      <c r="AN3" s="429" t="s">
        <v>30</v>
      </c>
      <c r="AO3" s="429" t="s">
        <v>31</v>
      </c>
      <c r="AP3" s="432" t="s">
        <v>32</v>
      </c>
      <c r="AQ3" s="459" t="s">
        <v>33</v>
      </c>
      <c r="AR3" s="445" t="s">
        <v>34</v>
      </c>
      <c r="AS3" s="13"/>
      <c r="AT3" s="448" t="s">
        <v>35</v>
      </c>
      <c r="AU3" s="451" t="s">
        <v>36</v>
      </c>
      <c r="AV3" s="451" t="s">
        <v>37</v>
      </c>
      <c r="AW3" s="451" t="s">
        <v>38</v>
      </c>
      <c r="AX3" s="451" t="s">
        <v>39</v>
      </c>
      <c r="AY3" s="451" t="s">
        <v>40</v>
      </c>
      <c r="AZ3" s="451" t="s">
        <v>41</v>
      </c>
      <c r="BA3" s="4"/>
      <c r="BB3" s="451" t="s">
        <v>42</v>
      </c>
      <c r="BC3" s="451" t="s">
        <v>43</v>
      </c>
      <c r="BD3" s="451" t="s">
        <v>44</v>
      </c>
      <c r="BE3" s="451" t="s">
        <v>45</v>
      </c>
      <c r="BF3" s="451" t="s">
        <v>46</v>
      </c>
      <c r="BG3" s="451" t="s">
        <v>47</v>
      </c>
      <c r="BH3" s="14" t="s">
        <v>48</v>
      </c>
      <c r="BI3" s="14" t="s">
        <v>49</v>
      </c>
      <c r="BJ3" s="14" t="s">
        <v>51</v>
      </c>
      <c r="BK3" s="462" t="s">
        <v>52</v>
      </c>
      <c r="BL3" s="463"/>
      <c r="BM3" s="14" t="s">
        <v>54</v>
      </c>
      <c r="BN3" s="451" t="s">
        <v>55</v>
      </c>
      <c r="BO3" s="474" t="s">
        <v>56</v>
      </c>
      <c r="BP3" s="474" t="s">
        <v>57</v>
      </c>
      <c r="BQ3" s="14" t="s">
        <v>60</v>
      </c>
      <c r="BR3" s="471" t="s">
        <v>58</v>
      </c>
      <c r="BS3" s="471" t="s">
        <v>59</v>
      </c>
      <c r="BT3" s="468" t="s">
        <v>64</v>
      </c>
    </row>
    <row r="4" spans="1:72" ht="14.95" thickBot="1">
      <c r="A4" s="16"/>
      <c r="B4" s="482"/>
      <c r="C4" s="416"/>
      <c r="D4" s="485"/>
      <c r="E4" s="416"/>
      <c r="F4" s="489"/>
      <c r="G4" s="490"/>
      <c r="H4" s="491" t="s">
        <v>65</v>
      </c>
      <c r="I4" s="506"/>
      <c r="J4" s="507" t="s">
        <v>66</v>
      </c>
      <c r="K4" s="493"/>
      <c r="L4" s="491" t="s">
        <v>65</v>
      </c>
      <c r="M4" s="506"/>
      <c r="N4" s="507" t="s">
        <v>66</v>
      </c>
      <c r="O4" s="493"/>
      <c r="P4" s="437"/>
      <c r="Q4" s="438"/>
      <c r="R4" s="495"/>
      <c r="S4" s="440"/>
      <c r="T4" s="443"/>
      <c r="U4" s="407"/>
      <c r="V4" s="410"/>
      <c r="W4" s="413"/>
      <c r="X4" s="413"/>
      <c r="Y4" s="413"/>
      <c r="Z4" s="413"/>
      <c r="AA4" s="413"/>
      <c r="AB4" s="413"/>
      <c r="AC4" s="504"/>
      <c r="AD4" s="501"/>
      <c r="AE4" s="498"/>
      <c r="AF4" s="501"/>
      <c r="AG4" s="454"/>
      <c r="AH4" s="454"/>
      <c r="AI4" s="454"/>
      <c r="AJ4" s="433"/>
      <c r="AK4" s="457"/>
      <c r="AL4" s="430"/>
      <c r="AM4" s="433"/>
      <c r="AN4" s="430"/>
      <c r="AO4" s="430"/>
      <c r="AP4" s="433"/>
      <c r="AQ4" s="460"/>
      <c r="AR4" s="446"/>
      <c r="AS4" s="13"/>
      <c r="AT4" s="449"/>
      <c r="AU4" s="413"/>
      <c r="AV4" s="413"/>
      <c r="AW4" s="413"/>
      <c r="AX4" s="413"/>
      <c r="AY4" s="413"/>
      <c r="AZ4" s="413"/>
      <c r="BA4" s="4"/>
      <c r="BB4" s="413"/>
      <c r="BC4" s="413"/>
      <c r="BD4" s="413"/>
      <c r="BE4" s="413"/>
      <c r="BF4" s="413"/>
      <c r="BG4" s="413"/>
      <c r="BH4" s="466" t="s">
        <v>67</v>
      </c>
      <c r="BI4" s="466" t="s">
        <v>67</v>
      </c>
      <c r="BJ4" s="464" t="s">
        <v>69</v>
      </c>
      <c r="BK4" s="464" t="s">
        <v>69</v>
      </c>
      <c r="BL4" s="464" t="s">
        <v>70</v>
      </c>
      <c r="BM4" s="466" t="s">
        <v>72</v>
      </c>
      <c r="BN4" s="413"/>
      <c r="BO4" s="475"/>
      <c r="BP4" s="475"/>
      <c r="BQ4" s="466" t="s">
        <v>67</v>
      </c>
      <c r="BR4" s="472"/>
      <c r="BS4" s="472"/>
      <c r="BT4" s="469"/>
    </row>
    <row r="5" spans="1:72" ht="14.95" thickBot="1">
      <c r="A5" s="16"/>
      <c r="B5" s="483"/>
      <c r="C5" s="417"/>
      <c r="D5" s="486"/>
      <c r="E5" s="417"/>
      <c r="F5" s="18" t="s">
        <v>73</v>
      </c>
      <c r="G5" s="19" t="s">
        <v>74</v>
      </c>
      <c r="H5" s="302" t="s">
        <v>75</v>
      </c>
      <c r="I5" s="21" t="s">
        <v>76</v>
      </c>
      <c r="J5" s="21" t="s">
        <v>75</v>
      </c>
      <c r="K5" s="303" t="s">
        <v>76</v>
      </c>
      <c r="L5" s="23" t="s">
        <v>75</v>
      </c>
      <c r="M5" s="21" t="s">
        <v>76</v>
      </c>
      <c r="N5" s="21" t="s">
        <v>75</v>
      </c>
      <c r="O5" s="19" t="s">
        <v>76</v>
      </c>
      <c r="P5" s="21" t="s">
        <v>75</v>
      </c>
      <c r="Q5" s="19" t="s">
        <v>76</v>
      </c>
      <c r="R5" s="496"/>
      <c r="S5" s="441"/>
      <c r="T5" s="444"/>
      <c r="U5" s="408"/>
      <c r="V5" s="411"/>
      <c r="W5" s="414"/>
      <c r="X5" s="414"/>
      <c r="Y5" s="414"/>
      <c r="Z5" s="414"/>
      <c r="AA5" s="414"/>
      <c r="AB5" s="414"/>
      <c r="AC5" s="505"/>
      <c r="AD5" s="502"/>
      <c r="AE5" s="499"/>
      <c r="AF5" s="502"/>
      <c r="AG5" s="455"/>
      <c r="AH5" s="455"/>
      <c r="AI5" s="455"/>
      <c r="AJ5" s="434"/>
      <c r="AK5" s="458"/>
      <c r="AL5" s="431"/>
      <c r="AM5" s="434"/>
      <c r="AN5" s="431"/>
      <c r="AO5" s="431"/>
      <c r="AP5" s="434"/>
      <c r="AQ5" s="461"/>
      <c r="AR5" s="447"/>
      <c r="AS5" s="13"/>
      <c r="AT5" s="450"/>
      <c r="AU5" s="452"/>
      <c r="AV5" s="452"/>
      <c r="AW5" s="452"/>
      <c r="AX5" s="452"/>
      <c r="AY5" s="452"/>
      <c r="AZ5" s="452"/>
      <c r="BA5" s="4"/>
      <c r="BB5" s="452"/>
      <c r="BC5" s="452"/>
      <c r="BD5" s="452"/>
      <c r="BE5" s="452"/>
      <c r="BF5" s="452"/>
      <c r="BG5" s="452"/>
      <c r="BH5" s="467"/>
      <c r="BI5" s="467"/>
      <c r="BJ5" s="465"/>
      <c r="BK5" s="465"/>
      <c r="BL5" s="465"/>
      <c r="BM5" s="467"/>
      <c r="BN5" s="452"/>
      <c r="BO5" s="476"/>
      <c r="BP5" s="476"/>
      <c r="BQ5" s="467"/>
      <c r="BR5" s="473"/>
      <c r="BS5" s="473"/>
      <c r="BT5" s="470"/>
    </row>
    <row r="6" spans="1:72" ht="14.95" customHeight="1">
      <c r="A6" s="509" t="s">
        <v>240</v>
      </c>
      <c r="B6" s="245">
        <v>43676</v>
      </c>
      <c r="C6" s="226">
        <v>92.6</v>
      </c>
      <c r="D6" s="227">
        <v>0.61099999999999999</v>
      </c>
      <c r="E6" s="228">
        <v>86.5</v>
      </c>
      <c r="F6" s="229">
        <v>101</v>
      </c>
      <c r="G6" s="229">
        <v>84</v>
      </c>
      <c r="H6" s="246">
        <v>24</v>
      </c>
      <c r="I6" s="246">
        <v>0</v>
      </c>
      <c r="J6" s="246">
        <v>24</v>
      </c>
      <c r="K6" s="246">
        <v>0</v>
      </c>
      <c r="L6" s="247">
        <v>0</v>
      </c>
      <c r="M6" s="247">
        <v>0</v>
      </c>
      <c r="N6" s="247">
        <v>0</v>
      </c>
      <c r="O6" s="247">
        <v>0</v>
      </c>
      <c r="P6" s="247">
        <v>0</v>
      </c>
      <c r="Q6" s="247">
        <v>0</v>
      </c>
      <c r="R6" s="247">
        <v>3469</v>
      </c>
      <c r="S6" s="232">
        <v>2853</v>
      </c>
      <c r="T6" s="232">
        <v>2853</v>
      </c>
      <c r="U6" s="233">
        <v>2792</v>
      </c>
      <c r="V6" s="233">
        <v>2880</v>
      </c>
      <c r="W6" s="246">
        <v>40</v>
      </c>
      <c r="X6" s="246">
        <v>0</v>
      </c>
      <c r="Y6" s="246">
        <v>40</v>
      </c>
      <c r="Z6" s="246">
        <v>0</v>
      </c>
      <c r="AA6" s="246">
        <v>60</v>
      </c>
      <c r="AB6" s="229">
        <v>0</v>
      </c>
      <c r="AC6" s="229">
        <f t="shared" ref="AC6:AC40" si="0">(V6-U6)+AZ6</f>
        <v>88</v>
      </c>
      <c r="AD6" s="235">
        <f>U6-T6</f>
        <v>-61</v>
      </c>
      <c r="AE6" s="158">
        <v>122</v>
      </c>
      <c r="AF6" s="236">
        <f>IF(AE6&gt;0, V6/(AE6*24),"no data")</f>
        <v>0.98360655737704916</v>
      </c>
      <c r="AG6" s="237">
        <f>IF(R6&gt;0,R6/24,"no data")</f>
        <v>144.54166666666666</v>
      </c>
      <c r="AH6" s="236">
        <f>IF(U6&gt;0,(U6/R6),"no data")</f>
        <v>0.804842894205823</v>
      </c>
      <c r="AI6" s="238">
        <f>(1440-((W6*X6)+(Y6*Z6)+(AA6*AB6))/(W6+Y6+AA6))/1440</f>
        <v>1</v>
      </c>
      <c r="AJ6" s="239">
        <f>IF(U6&gt;0,(1440-((X6*W6+AT6*AU6)+(Z6*Y6+AV6*AW6)+(AA6*AB6+AX6*AY6))/(W6+Y6+AA6))/1440,"no data")</f>
        <v>0.86428571428571432</v>
      </c>
      <c r="AK6" s="223">
        <v>5.7060000000000004</v>
      </c>
      <c r="AL6" s="224">
        <v>130.56</v>
      </c>
      <c r="AM6" s="251">
        <f t="shared" ref="AM6:AM40" si="1">AK6*AL6</f>
        <v>744.97536000000002</v>
      </c>
      <c r="AN6" s="223">
        <v>23.34825</v>
      </c>
      <c r="AO6" s="244">
        <v>1010.8016232479951</v>
      </c>
      <c r="AP6" s="228">
        <f t="shared" ref="AP6:AP40" si="2">AN6*AO6</f>
        <v>23600.449000000001</v>
      </c>
      <c r="AQ6" s="269">
        <f>IF(U6&gt;0,((((AK6*AL6)+(AN6*AO6))/(U6*1000))*1000000),"no data")</f>
        <v>8719.7078653295139</v>
      </c>
      <c r="AR6" s="270">
        <f>S6/24</f>
        <v>118.875</v>
      </c>
      <c r="AS6" s="13"/>
      <c r="AT6" s="229">
        <v>0</v>
      </c>
      <c r="AU6" s="248">
        <v>0</v>
      </c>
      <c r="AV6" s="248">
        <v>0</v>
      </c>
      <c r="AW6" s="229">
        <v>0</v>
      </c>
      <c r="AX6" s="248">
        <v>19</v>
      </c>
      <c r="AY6" s="229">
        <v>1440</v>
      </c>
      <c r="AZ6" s="229">
        <v>0</v>
      </c>
      <c r="BA6" s="4"/>
      <c r="BB6" s="41">
        <v>951</v>
      </c>
      <c r="BC6" s="41">
        <v>947</v>
      </c>
      <c r="BD6" s="41">
        <v>982</v>
      </c>
      <c r="BE6" s="41">
        <v>-4</v>
      </c>
      <c r="BF6" s="41">
        <v>8719.7078653295139</v>
      </c>
      <c r="BG6" s="60">
        <v>40.916666666666664</v>
      </c>
      <c r="BH6" s="249">
        <v>0</v>
      </c>
      <c r="BI6" s="250">
        <v>0</v>
      </c>
      <c r="BJ6" s="252">
        <v>23.26</v>
      </c>
      <c r="BK6" s="252">
        <v>20.76</v>
      </c>
      <c r="BL6" s="252">
        <v>15.53</v>
      </c>
      <c r="BM6" s="252">
        <v>50.14</v>
      </c>
      <c r="BN6" s="192">
        <v>0.93589999999999995</v>
      </c>
      <c r="BO6" s="252">
        <v>88.22</v>
      </c>
      <c r="BP6" s="251">
        <v>87.42</v>
      </c>
      <c r="BQ6" s="54">
        <v>0</v>
      </c>
      <c r="BR6" s="41">
        <v>11481</v>
      </c>
      <c r="BS6" s="41">
        <v>11720</v>
      </c>
      <c r="BT6" s="42">
        <v>0</v>
      </c>
    </row>
    <row r="7" spans="1:72">
      <c r="A7" s="509"/>
      <c r="B7" s="245">
        <v>43677</v>
      </c>
      <c r="C7" s="226">
        <v>95.9</v>
      </c>
      <c r="D7" s="227">
        <v>0.63700000000000001</v>
      </c>
      <c r="E7" s="228">
        <v>86.5</v>
      </c>
      <c r="F7" s="229">
        <v>106</v>
      </c>
      <c r="G7" s="229">
        <v>87</v>
      </c>
      <c r="H7" s="246">
        <v>20</v>
      </c>
      <c r="I7" s="246">
        <v>23</v>
      </c>
      <c r="J7" s="246">
        <v>24</v>
      </c>
      <c r="K7" s="246">
        <v>0</v>
      </c>
      <c r="L7" s="247">
        <v>3</v>
      </c>
      <c r="M7" s="247">
        <v>37</v>
      </c>
      <c r="N7" s="247">
        <v>0</v>
      </c>
      <c r="O7" s="247">
        <v>0</v>
      </c>
      <c r="P7" s="247">
        <v>0</v>
      </c>
      <c r="Q7" s="247">
        <v>0</v>
      </c>
      <c r="R7" s="247">
        <v>3442</v>
      </c>
      <c r="S7" s="232">
        <v>2921</v>
      </c>
      <c r="T7" s="232">
        <v>2593</v>
      </c>
      <c r="U7" s="233">
        <v>2538</v>
      </c>
      <c r="V7" s="233">
        <v>2623</v>
      </c>
      <c r="W7" s="246">
        <v>39</v>
      </c>
      <c r="X7" s="246">
        <v>0</v>
      </c>
      <c r="Y7" s="246">
        <v>39</v>
      </c>
      <c r="Z7" s="246">
        <v>0</v>
      </c>
      <c r="AA7" s="246">
        <v>60</v>
      </c>
      <c r="AB7" s="229">
        <v>0</v>
      </c>
      <c r="AC7" s="229">
        <f t="shared" si="0"/>
        <v>85</v>
      </c>
      <c r="AD7" s="235">
        <f>U7-T7</f>
        <v>-55</v>
      </c>
      <c r="AE7" s="158">
        <v>120</v>
      </c>
      <c r="AF7" s="236">
        <f>IF(AE7&gt;0, V7/(AE7*24),"no data")</f>
        <v>0.91076388888888893</v>
      </c>
      <c r="AG7" s="237">
        <f>IF(R7&gt;0,R7/24,"no data")</f>
        <v>143.41666666666666</v>
      </c>
      <c r="AH7" s="236">
        <f>IF(U7&gt;0,(U7/R7),"no data")</f>
        <v>0.737361998837885</v>
      </c>
      <c r="AI7" s="238">
        <f>(1440-((W7*X7)+(Y7*Z7)+(AA7*AB7))/(W7+Y7+AA7))/1440</f>
        <v>1</v>
      </c>
      <c r="AJ7" s="239">
        <f>IF(U7&gt;0,(1440-((X7*W7+AT7*AU7)+(Z7*Y7+AV7*AW7)+(AA7*AB7+AX7*AY7))/(W7+Y7+AA7))/1440,"no data")</f>
        <v>0.8306813607085346</v>
      </c>
      <c r="AK7" s="223">
        <v>5.6840000000000002</v>
      </c>
      <c r="AL7" s="224">
        <v>131.38</v>
      </c>
      <c r="AM7" s="251">
        <f t="shared" si="1"/>
        <v>746.76391999999998</v>
      </c>
      <c r="AN7" s="223">
        <v>21.374929999999999</v>
      </c>
      <c r="AO7" s="244">
        <v>1009.8334357118362</v>
      </c>
      <c r="AP7" s="228">
        <f t="shared" si="2"/>
        <v>21585.118999999999</v>
      </c>
      <c r="AQ7" s="269">
        <f>IF(U7&gt;0,((((AK7*AL7)+(AN7*AO7))/(U7*1000))*1000000),"no data")</f>
        <v>8799.0082427107973</v>
      </c>
      <c r="AR7" s="270">
        <f>S7/24</f>
        <v>121.70833333333333</v>
      </c>
      <c r="AS7" s="13"/>
      <c r="AT7" s="229">
        <v>17</v>
      </c>
      <c r="AU7" s="248">
        <v>31</v>
      </c>
      <c r="AV7" s="248">
        <v>0</v>
      </c>
      <c r="AW7" s="229">
        <v>0</v>
      </c>
      <c r="AX7" s="248">
        <v>23</v>
      </c>
      <c r="AY7" s="229">
        <v>1440</v>
      </c>
      <c r="AZ7" s="229">
        <v>0</v>
      </c>
      <c r="BA7" s="4"/>
      <c r="BB7" s="41">
        <v>793</v>
      </c>
      <c r="BC7" s="41">
        <v>940</v>
      </c>
      <c r="BD7" s="41">
        <v>890</v>
      </c>
      <c r="BE7" s="41">
        <v>147</v>
      </c>
      <c r="BF7" s="41">
        <v>8799.0082427107973</v>
      </c>
      <c r="BG7" s="60">
        <v>37.083333333333336</v>
      </c>
      <c r="BH7" s="249">
        <v>0</v>
      </c>
      <c r="BI7" s="250">
        <v>0</v>
      </c>
      <c r="BJ7" s="252">
        <v>19.61</v>
      </c>
      <c r="BK7" s="252">
        <v>20.66</v>
      </c>
      <c r="BL7" s="252">
        <v>15.68</v>
      </c>
      <c r="BM7" s="252">
        <v>50.11</v>
      </c>
      <c r="BN7" s="253">
        <v>0.93579999999999997</v>
      </c>
      <c r="BO7" s="252">
        <v>88.23</v>
      </c>
      <c r="BP7" s="251">
        <v>87.47</v>
      </c>
      <c r="BQ7" s="54">
        <v>0</v>
      </c>
      <c r="BR7" s="41">
        <v>11550</v>
      </c>
      <c r="BS7" s="41">
        <v>11748</v>
      </c>
      <c r="BT7" s="42">
        <v>5.45</v>
      </c>
    </row>
    <row r="8" spans="1:72">
      <c r="A8" s="509"/>
      <c r="B8" s="245">
        <v>43678</v>
      </c>
      <c r="C8" s="226">
        <v>90.7</v>
      </c>
      <c r="D8" s="227">
        <v>0.71499999999999997</v>
      </c>
      <c r="E8" s="228">
        <v>86.6</v>
      </c>
      <c r="F8" s="229">
        <v>100</v>
      </c>
      <c r="G8" s="229">
        <v>86</v>
      </c>
      <c r="H8" s="246">
        <v>12</v>
      </c>
      <c r="I8" s="246">
        <v>49</v>
      </c>
      <c r="J8" s="246">
        <v>22</v>
      </c>
      <c r="K8" s="246">
        <v>32</v>
      </c>
      <c r="L8" s="247">
        <v>10</v>
      </c>
      <c r="M8" s="247">
        <v>56</v>
      </c>
      <c r="N8" s="247">
        <v>0</v>
      </c>
      <c r="O8" s="247">
        <v>0</v>
      </c>
      <c r="P8" s="247">
        <v>0</v>
      </c>
      <c r="Q8" s="247">
        <v>0</v>
      </c>
      <c r="R8" s="247">
        <v>3493</v>
      </c>
      <c r="S8" s="232">
        <v>3134</v>
      </c>
      <c r="T8" s="232">
        <v>2071</v>
      </c>
      <c r="U8" s="233">
        <v>2049</v>
      </c>
      <c r="V8" s="233">
        <v>2128</v>
      </c>
      <c r="W8" s="246">
        <v>39</v>
      </c>
      <c r="X8" s="246">
        <v>0</v>
      </c>
      <c r="Y8" s="246">
        <v>39</v>
      </c>
      <c r="Z8" s="246">
        <v>71</v>
      </c>
      <c r="AA8" s="246">
        <v>60</v>
      </c>
      <c r="AB8" s="229">
        <v>102</v>
      </c>
      <c r="AC8" s="229">
        <f t="shared" si="0"/>
        <v>80</v>
      </c>
      <c r="AD8" s="235">
        <f t="shared" ref="AD8:AD40" si="3">U8-T8</f>
        <v>-22</v>
      </c>
      <c r="AE8" s="229">
        <v>121</v>
      </c>
      <c r="AF8" s="236">
        <f t="shared" ref="AF8:AF40" si="4">IF(AE8&gt;0, V8/(AE8*24),"no data")</f>
        <v>0.73278236914600547</v>
      </c>
      <c r="AG8" s="237">
        <f t="shared" ref="AG8:AG40" si="5">IF(R8&gt;0,R8/24,"no data")</f>
        <v>145.54166666666666</v>
      </c>
      <c r="AH8" s="236">
        <f t="shared" ref="AH8:AH40" si="6">IF(U8&gt;0,(U8/R8),"no data")</f>
        <v>0.5866017749785285</v>
      </c>
      <c r="AI8" s="238">
        <f t="shared" ref="AI8:AI40" si="7">(1440-((W8*X8)+(Y8*Z8)+(AA8*AB8))/(W8+Y8+AA8))/1440</f>
        <v>0.9552687198067632</v>
      </c>
      <c r="AJ8" s="239">
        <f t="shared" ref="AJ8:AJ40" si="8">IF(U8&gt;0,(1440-((X8*W8+AT8*AU8)+(Z8*Y8+AV8*AW8)+(AA8*AB8+AX8*AY8))/(W8+Y8+AA8))/1440,"no data")</f>
        <v>0.76399456521739129</v>
      </c>
      <c r="AK8" s="214">
        <v>4.03</v>
      </c>
      <c r="AL8" s="269">
        <v>134.08000000000001</v>
      </c>
      <c r="AM8" s="251">
        <f t="shared" si="1"/>
        <v>540.34240000000011</v>
      </c>
      <c r="AN8" s="214">
        <v>17.401910000000001</v>
      </c>
      <c r="AO8" s="295">
        <v>1009.9989024193321</v>
      </c>
      <c r="AP8" s="228">
        <f t="shared" si="2"/>
        <v>17575.91</v>
      </c>
      <c r="AQ8" s="269">
        <f t="shared" ref="AQ8:AQ38" si="9">IF(U8&gt;0,((((AK8*AL8)+(AN8*AO8))/(U8*1000))*1000000),"no data")</f>
        <v>8841.5092240117119</v>
      </c>
      <c r="AR8" s="270">
        <f t="shared" ref="AR8:AR39" si="10">S8/24</f>
        <v>130.58333333333334</v>
      </c>
      <c r="AS8" s="13"/>
      <c r="AT8" s="229">
        <v>16</v>
      </c>
      <c r="AU8" s="248">
        <v>15</v>
      </c>
      <c r="AV8" s="248">
        <v>18</v>
      </c>
      <c r="AW8" s="229">
        <v>17</v>
      </c>
      <c r="AX8" s="248">
        <v>28</v>
      </c>
      <c r="AY8" s="229">
        <v>1338</v>
      </c>
      <c r="AZ8" s="229">
        <v>1</v>
      </c>
      <c r="BA8" s="4"/>
      <c r="BB8" s="41">
        <v>515</v>
      </c>
      <c r="BC8" s="41">
        <v>898</v>
      </c>
      <c r="BD8" s="41">
        <v>715</v>
      </c>
      <c r="BE8" s="41">
        <f t="shared" ref="BE8:BE12" si="11">BC8-BB8</f>
        <v>383</v>
      </c>
      <c r="BF8" s="41">
        <f t="shared" ref="BF8:BF42" si="12">AQ8</f>
        <v>8841.5092240117119</v>
      </c>
      <c r="BG8" s="60">
        <f t="shared" ref="BG8:BG40" si="13">BD8/24</f>
        <v>29.791666666666668</v>
      </c>
      <c r="BH8" s="249">
        <v>0</v>
      </c>
      <c r="BI8" s="250">
        <v>0</v>
      </c>
      <c r="BJ8" s="252">
        <v>12.66</v>
      </c>
      <c r="BK8" s="252">
        <v>19.670000000000002</v>
      </c>
      <c r="BL8" s="252">
        <v>15.47</v>
      </c>
      <c r="BM8" s="252">
        <v>50.12</v>
      </c>
      <c r="BN8" s="253">
        <v>0.93469999999999998</v>
      </c>
      <c r="BO8" s="252">
        <v>88.28</v>
      </c>
      <c r="BP8" s="251">
        <v>87.43</v>
      </c>
      <c r="BQ8" s="54">
        <v>0</v>
      </c>
      <c r="BR8" s="41">
        <v>11516</v>
      </c>
      <c r="BS8" s="41">
        <v>11747</v>
      </c>
      <c r="BT8" s="42">
        <v>0</v>
      </c>
    </row>
    <row r="9" spans="1:72">
      <c r="A9" s="509"/>
      <c r="B9" s="245">
        <v>43679</v>
      </c>
      <c r="C9" s="226">
        <v>89.6</v>
      </c>
      <c r="D9" s="227">
        <v>0.71299999999999997</v>
      </c>
      <c r="E9" s="228">
        <v>81.3</v>
      </c>
      <c r="F9" s="229">
        <v>98</v>
      </c>
      <c r="G9" s="229">
        <v>83</v>
      </c>
      <c r="H9" s="246">
        <v>17</v>
      </c>
      <c r="I9" s="246">
        <v>4</v>
      </c>
      <c r="J9" s="246">
        <v>24</v>
      </c>
      <c r="K9" s="246">
        <v>0</v>
      </c>
      <c r="L9" s="247">
        <v>6</v>
      </c>
      <c r="M9" s="247">
        <v>13</v>
      </c>
      <c r="N9" s="247">
        <v>0</v>
      </c>
      <c r="O9" s="247">
        <v>0</v>
      </c>
      <c r="P9" s="247">
        <v>0</v>
      </c>
      <c r="Q9" s="247">
        <v>0</v>
      </c>
      <c r="R9" s="247">
        <v>3499</v>
      </c>
      <c r="S9" s="232">
        <v>3048</v>
      </c>
      <c r="T9" s="232">
        <v>2439</v>
      </c>
      <c r="U9" s="233">
        <v>2398</v>
      </c>
      <c r="V9" s="233">
        <v>2475</v>
      </c>
      <c r="W9" s="246">
        <v>40</v>
      </c>
      <c r="X9" s="246">
        <v>0</v>
      </c>
      <c r="Y9" s="246">
        <v>40</v>
      </c>
      <c r="Z9" s="246">
        <v>0</v>
      </c>
      <c r="AA9" s="246">
        <v>60</v>
      </c>
      <c r="AB9" s="229">
        <v>0</v>
      </c>
      <c r="AC9" s="229">
        <f t="shared" si="0"/>
        <v>77</v>
      </c>
      <c r="AD9" s="235">
        <f t="shared" si="3"/>
        <v>-41</v>
      </c>
      <c r="AE9" s="229">
        <v>122</v>
      </c>
      <c r="AF9" s="236">
        <f t="shared" si="4"/>
        <v>0.84528688524590168</v>
      </c>
      <c r="AG9" s="237">
        <f t="shared" si="5"/>
        <v>145.79166666666666</v>
      </c>
      <c r="AH9" s="236">
        <f t="shared" si="6"/>
        <v>0.68533866819091172</v>
      </c>
      <c r="AI9" s="238">
        <f t="shared" si="7"/>
        <v>1</v>
      </c>
      <c r="AJ9" s="239">
        <f t="shared" si="8"/>
        <v>0.816736111111111</v>
      </c>
      <c r="AK9" s="216">
        <v>4.6870000000000003</v>
      </c>
      <c r="AL9" s="269">
        <v>124.44</v>
      </c>
      <c r="AM9" s="251">
        <f t="shared" si="1"/>
        <v>583.25027999999998</v>
      </c>
      <c r="AN9" s="216">
        <v>20.276730000000001</v>
      </c>
      <c r="AO9" s="269">
        <v>1009.6327662300578</v>
      </c>
      <c r="AP9" s="228">
        <f t="shared" si="2"/>
        <v>20472.050999999999</v>
      </c>
      <c r="AQ9" s="269">
        <f t="shared" si="9"/>
        <v>8780.3591659716421</v>
      </c>
      <c r="AR9" s="270">
        <f>S9/24</f>
        <v>127</v>
      </c>
      <c r="AS9" s="13"/>
      <c r="AT9" s="229">
        <v>22</v>
      </c>
      <c r="AU9" s="248">
        <v>43</v>
      </c>
      <c r="AV9" s="248">
        <v>0</v>
      </c>
      <c r="AW9" s="229">
        <v>0</v>
      </c>
      <c r="AX9" s="248">
        <f>60-35</f>
        <v>25</v>
      </c>
      <c r="AY9" s="229">
        <v>1440</v>
      </c>
      <c r="AZ9" s="229">
        <v>0</v>
      </c>
      <c r="BA9" s="4"/>
      <c r="BB9" s="41">
        <v>693</v>
      </c>
      <c r="BC9" s="41">
        <v>947</v>
      </c>
      <c r="BD9" s="41">
        <v>835</v>
      </c>
      <c r="BE9" s="41">
        <f t="shared" si="11"/>
        <v>254</v>
      </c>
      <c r="BF9" s="41">
        <f t="shared" si="12"/>
        <v>8780.3591659716421</v>
      </c>
      <c r="BG9" s="60">
        <f t="shared" si="13"/>
        <v>34.791666666666664</v>
      </c>
      <c r="BH9" s="249">
        <v>0</v>
      </c>
      <c r="BI9" s="250">
        <v>0</v>
      </c>
      <c r="BJ9" s="252">
        <v>23.39</v>
      </c>
      <c r="BK9" s="252">
        <v>20.61</v>
      </c>
      <c r="BL9" s="252">
        <v>15.96</v>
      </c>
      <c r="BM9" s="252">
        <v>50.11</v>
      </c>
      <c r="BN9" s="253">
        <v>0.93789999999999996</v>
      </c>
      <c r="BO9" s="252">
        <v>88.14</v>
      </c>
      <c r="BP9" s="251">
        <v>87.41</v>
      </c>
      <c r="BQ9" s="54">
        <v>0</v>
      </c>
      <c r="BR9" s="41">
        <v>11495</v>
      </c>
      <c r="BS9" s="41">
        <v>11631</v>
      </c>
      <c r="BT9" s="42">
        <v>6</v>
      </c>
    </row>
    <row r="10" spans="1:72">
      <c r="A10" s="509"/>
      <c r="B10" s="245">
        <v>43680</v>
      </c>
      <c r="C10" s="226">
        <v>90.9</v>
      </c>
      <c r="D10" s="227">
        <v>0.71020000000000005</v>
      </c>
      <c r="E10" s="228">
        <v>86.4</v>
      </c>
      <c r="F10" s="229">
        <v>97</v>
      </c>
      <c r="G10" s="229">
        <v>85</v>
      </c>
      <c r="H10" s="246">
        <v>24</v>
      </c>
      <c r="I10" s="246">
        <v>0</v>
      </c>
      <c r="J10" s="246">
        <v>24</v>
      </c>
      <c r="K10" s="246">
        <v>0</v>
      </c>
      <c r="L10" s="247">
        <v>0</v>
      </c>
      <c r="M10" s="247">
        <v>0</v>
      </c>
      <c r="N10" s="247">
        <v>0</v>
      </c>
      <c r="O10" s="247">
        <v>0</v>
      </c>
      <c r="P10" s="247">
        <v>0</v>
      </c>
      <c r="Q10" s="247">
        <v>0</v>
      </c>
      <c r="R10" s="247">
        <v>3483</v>
      </c>
      <c r="S10" s="232">
        <v>2857</v>
      </c>
      <c r="T10" s="232">
        <v>2857</v>
      </c>
      <c r="U10" s="233">
        <v>2795</v>
      </c>
      <c r="V10" s="233">
        <v>2878</v>
      </c>
      <c r="W10" s="246">
        <v>40</v>
      </c>
      <c r="X10" s="246">
        <v>0</v>
      </c>
      <c r="Y10" s="246">
        <v>39</v>
      </c>
      <c r="Z10" s="246">
        <v>0</v>
      </c>
      <c r="AA10" s="246">
        <v>60</v>
      </c>
      <c r="AB10" s="229">
        <v>0</v>
      </c>
      <c r="AC10" s="229">
        <f t="shared" si="0"/>
        <v>83</v>
      </c>
      <c r="AD10" s="235">
        <f t="shared" si="3"/>
        <v>-62</v>
      </c>
      <c r="AE10" s="229">
        <v>121</v>
      </c>
      <c r="AF10" s="236">
        <f t="shared" si="4"/>
        <v>0.99104683195592291</v>
      </c>
      <c r="AG10" s="237">
        <f t="shared" si="5"/>
        <v>145.125</v>
      </c>
      <c r="AH10" s="236">
        <f t="shared" si="6"/>
        <v>0.80246913580246915</v>
      </c>
      <c r="AI10" s="238">
        <f t="shared" si="7"/>
        <v>1</v>
      </c>
      <c r="AJ10" s="239">
        <f t="shared" si="8"/>
        <v>0.86330935251798557</v>
      </c>
      <c r="AK10" s="216">
        <v>4.9039999999999999</v>
      </c>
      <c r="AL10" s="220">
        <v>124.51</v>
      </c>
      <c r="AM10" s="251">
        <f t="shared" si="1"/>
        <v>610.59703999999999</v>
      </c>
      <c r="AN10" s="216">
        <v>23.505500000000001</v>
      </c>
      <c r="AO10" s="269">
        <v>1006.9417795835018</v>
      </c>
      <c r="AP10" s="228">
        <f t="shared" si="2"/>
        <v>23668.670000000002</v>
      </c>
      <c r="AQ10" s="269">
        <f t="shared" si="9"/>
        <v>8686.6787262969592</v>
      </c>
      <c r="AR10" s="270">
        <f t="shared" si="10"/>
        <v>119.04166666666667</v>
      </c>
      <c r="AS10" s="13"/>
      <c r="AT10" s="229">
        <v>0</v>
      </c>
      <c r="AU10" s="248">
        <v>0</v>
      </c>
      <c r="AV10" s="248">
        <v>0</v>
      </c>
      <c r="AW10" s="229">
        <v>0</v>
      </c>
      <c r="AX10" s="248">
        <v>19</v>
      </c>
      <c r="AY10" s="229">
        <v>1440</v>
      </c>
      <c r="AZ10" s="229">
        <v>0</v>
      </c>
      <c r="BA10" s="4"/>
      <c r="BB10" s="41">
        <v>952</v>
      </c>
      <c r="BC10" s="41">
        <v>943</v>
      </c>
      <c r="BD10" s="41">
        <v>983</v>
      </c>
      <c r="BE10" s="41">
        <f t="shared" si="11"/>
        <v>-9</v>
      </c>
      <c r="BF10" s="41">
        <f t="shared" si="12"/>
        <v>8686.6787262969592</v>
      </c>
      <c r="BG10" s="60">
        <f t="shared" si="13"/>
        <v>40.958333333333336</v>
      </c>
      <c r="BH10" s="249">
        <v>0</v>
      </c>
      <c r="BI10" s="250">
        <v>0</v>
      </c>
      <c r="BJ10" s="252">
        <v>23.39</v>
      </c>
      <c r="BK10" s="252">
        <v>20.77</v>
      </c>
      <c r="BL10" s="252">
        <v>16.079999999999998</v>
      </c>
      <c r="BM10" s="252">
        <v>50.11</v>
      </c>
      <c r="BN10" s="253">
        <v>0.93799999999999994</v>
      </c>
      <c r="BO10" s="252">
        <v>88.18</v>
      </c>
      <c r="BP10" s="251">
        <v>87.46</v>
      </c>
      <c r="BQ10" s="54">
        <v>0</v>
      </c>
      <c r="BR10" s="41">
        <v>11538</v>
      </c>
      <c r="BS10" s="41">
        <v>11798</v>
      </c>
      <c r="BT10" s="42">
        <v>0</v>
      </c>
    </row>
    <row r="11" spans="1:72">
      <c r="A11" s="509"/>
      <c r="B11" s="245">
        <v>43681</v>
      </c>
      <c r="C11" s="226">
        <v>94.46</v>
      </c>
      <c r="D11" s="227">
        <v>0.62680000000000002</v>
      </c>
      <c r="E11" s="228">
        <v>85.05</v>
      </c>
      <c r="F11" s="229">
        <v>104</v>
      </c>
      <c r="G11" s="229">
        <v>86</v>
      </c>
      <c r="H11" s="246">
        <v>24</v>
      </c>
      <c r="I11" s="246">
        <v>0</v>
      </c>
      <c r="J11" s="246">
        <v>24</v>
      </c>
      <c r="K11" s="246">
        <v>0</v>
      </c>
      <c r="L11" s="247">
        <v>0</v>
      </c>
      <c r="M11" s="247">
        <v>0</v>
      </c>
      <c r="N11" s="247">
        <v>0</v>
      </c>
      <c r="O11" s="247">
        <v>0</v>
      </c>
      <c r="P11" s="247">
        <v>0</v>
      </c>
      <c r="Q11" s="247">
        <v>0</v>
      </c>
      <c r="R11" s="247">
        <v>3454</v>
      </c>
      <c r="S11" s="232">
        <v>2867</v>
      </c>
      <c r="T11" s="232">
        <v>2867</v>
      </c>
      <c r="U11" s="233">
        <v>2801</v>
      </c>
      <c r="V11" s="233">
        <v>2886</v>
      </c>
      <c r="W11" s="246">
        <v>40</v>
      </c>
      <c r="X11" s="246">
        <v>0</v>
      </c>
      <c r="Y11" s="246">
        <v>39</v>
      </c>
      <c r="Z11" s="246">
        <v>0</v>
      </c>
      <c r="AA11" s="246">
        <v>60</v>
      </c>
      <c r="AB11" s="229">
        <v>0</v>
      </c>
      <c r="AC11" s="229">
        <f t="shared" si="0"/>
        <v>85</v>
      </c>
      <c r="AD11" s="235">
        <f t="shared" si="3"/>
        <v>-66</v>
      </c>
      <c r="AE11" s="229">
        <v>121</v>
      </c>
      <c r="AF11" s="236">
        <f t="shared" si="4"/>
        <v>0.99380165289256195</v>
      </c>
      <c r="AG11" s="237">
        <f t="shared" si="5"/>
        <v>143.91666666666666</v>
      </c>
      <c r="AH11" s="236">
        <f t="shared" si="6"/>
        <v>0.81094383323682684</v>
      </c>
      <c r="AI11" s="238">
        <f t="shared" si="7"/>
        <v>1</v>
      </c>
      <c r="AJ11" s="239">
        <f t="shared" si="8"/>
        <v>0.86330935251798557</v>
      </c>
      <c r="AK11" s="216">
        <v>5.13</v>
      </c>
      <c r="AL11" s="220">
        <v>125.87</v>
      </c>
      <c r="AM11" s="251">
        <f t="shared" si="1"/>
        <v>645.71310000000005</v>
      </c>
      <c r="AN11" s="216">
        <v>23.610609</v>
      </c>
      <c r="AO11" s="269">
        <v>1002.5472024038007</v>
      </c>
      <c r="AP11" s="228">
        <f t="shared" si="2"/>
        <v>23670.75</v>
      </c>
      <c r="AQ11" s="269">
        <f t="shared" si="9"/>
        <v>8681.3506247768673</v>
      </c>
      <c r="AR11" s="270">
        <f t="shared" si="10"/>
        <v>119.45833333333333</v>
      </c>
      <c r="AS11" s="13"/>
      <c r="AT11" s="229">
        <v>0</v>
      </c>
      <c r="AU11" s="248">
        <v>0</v>
      </c>
      <c r="AV11" s="248">
        <v>0</v>
      </c>
      <c r="AW11" s="229">
        <v>0</v>
      </c>
      <c r="AX11" s="248">
        <v>19</v>
      </c>
      <c r="AY11" s="229">
        <v>1440</v>
      </c>
      <c r="AZ11" s="229">
        <v>0</v>
      </c>
      <c r="BA11" s="4"/>
      <c r="BB11" s="41">
        <v>954</v>
      </c>
      <c r="BC11" s="41">
        <v>946</v>
      </c>
      <c r="BD11" s="41">
        <v>986</v>
      </c>
      <c r="BE11" s="41">
        <f t="shared" si="11"/>
        <v>-8</v>
      </c>
      <c r="BF11" s="41">
        <f t="shared" si="12"/>
        <v>8681.3506247768673</v>
      </c>
      <c r="BG11" s="60">
        <f t="shared" si="13"/>
        <v>41.083333333333336</v>
      </c>
      <c r="BH11" s="249">
        <v>0</v>
      </c>
      <c r="BI11" s="250">
        <v>0</v>
      </c>
      <c r="BJ11" s="252">
        <v>23.51</v>
      </c>
      <c r="BK11" s="252">
        <v>20.86</v>
      </c>
      <c r="BL11" s="252">
        <v>16.03</v>
      </c>
      <c r="BM11" s="252">
        <v>50.15</v>
      </c>
      <c r="BN11" s="253">
        <v>0.93769999999999998</v>
      </c>
      <c r="BO11" s="252">
        <v>88.08</v>
      </c>
      <c r="BP11" s="251">
        <v>87.39</v>
      </c>
      <c r="BQ11" s="54">
        <v>0</v>
      </c>
      <c r="BR11" s="41">
        <v>11586</v>
      </c>
      <c r="BS11" s="41">
        <v>11820</v>
      </c>
      <c r="BT11" s="42">
        <v>4.8</v>
      </c>
    </row>
    <row r="12" spans="1:72">
      <c r="A12" s="509"/>
      <c r="B12" s="245">
        <v>43682</v>
      </c>
      <c r="C12" s="226">
        <v>95.9</v>
      </c>
      <c r="D12" s="227">
        <v>0.62690000000000001</v>
      </c>
      <c r="E12" s="228">
        <v>86.1</v>
      </c>
      <c r="F12" s="229">
        <v>103</v>
      </c>
      <c r="G12" s="229">
        <v>88</v>
      </c>
      <c r="H12" s="246">
        <v>24</v>
      </c>
      <c r="I12" s="246">
        <v>0</v>
      </c>
      <c r="J12" s="246">
        <v>24</v>
      </c>
      <c r="K12" s="246">
        <v>0</v>
      </c>
      <c r="L12" s="247">
        <v>0</v>
      </c>
      <c r="M12" s="247">
        <v>0</v>
      </c>
      <c r="N12" s="247">
        <v>0</v>
      </c>
      <c r="O12" s="247">
        <v>0</v>
      </c>
      <c r="P12" s="247">
        <v>0</v>
      </c>
      <c r="Q12" s="247">
        <v>0</v>
      </c>
      <c r="R12" s="247">
        <v>3442</v>
      </c>
      <c r="S12" s="232">
        <v>2841</v>
      </c>
      <c r="T12" s="232">
        <v>2841</v>
      </c>
      <c r="U12" s="233">
        <v>2772</v>
      </c>
      <c r="V12" s="233">
        <v>2855</v>
      </c>
      <c r="W12" s="246">
        <v>39</v>
      </c>
      <c r="X12" s="246">
        <v>0</v>
      </c>
      <c r="Y12" s="246">
        <v>39</v>
      </c>
      <c r="Z12" s="246">
        <v>0</v>
      </c>
      <c r="AA12" s="246">
        <v>60</v>
      </c>
      <c r="AB12" s="229">
        <v>0</v>
      </c>
      <c r="AC12" s="229">
        <f t="shared" si="0"/>
        <v>83</v>
      </c>
      <c r="AD12" s="235">
        <f t="shared" si="3"/>
        <v>-69</v>
      </c>
      <c r="AE12" s="229">
        <v>121</v>
      </c>
      <c r="AF12" s="236">
        <f t="shared" si="4"/>
        <v>0.98312672176308535</v>
      </c>
      <c r="AG12" s="237">
        <f t="shared" si="5"/>
        <v>143.41666666666666</v>
      </c>
      <c r="AH12" s="236">
        <f t="shared" si="6"/>
        <v>0.8053457292271935</v>
      </c>
      <c r="AI12" s="238">
        <f t="shared" si="7"/>
        <v>1</v>
      </c>
      <c r="AJ12" s="239">
        <f t="shared" si="8"/>
        <v>0.86231884057971009</v>
      </c>
      <c r="AK12" s="216">
        <v>5</v>
      </c>
      <c r="AL12" s="220">
        <v>125.41</v>
      </c>
      <c r="AM12" s="251">
        <f t="shared" si="1"/>
        <v>627.04999999999995</v>
      </c>
      <c r="AN12" s="216">
        <v>23.386680000000002</v>
      </c>
      <c r="AO12" s="269">
        <v>1002.0062702358779</v>
      </c>
      <c r="AP12" s="228">
        <f t="shared" si="2"/>
        <v>23433.600000000002</v>
      </c>
      <c r="AQ12" s="269">
        <f t="shared" si="9"/>
        <v>8679.8881673881679</v>
      </c>
      <c r="AR12" s="270">
        <f t="shared" si="10"/>
        <v>118.375</v>
      </c>
      <c r="AS12" s="13"/>
      <c r="AT12" s="229">
        <v>0</v>
      </c>
      <c r="AU12" s="248">
        <v>0</v>
      </c>
      <c r="AV12" s="248">
        <v>0</v>
      </c>
      <c r="AW12" s="229">
        <v>0</v>
      </c>
      <c r="AX12" s="248">
        <v>19</v>
      </c>
      <c r="AY12" s="229">
        <v>1440</v>
      </c>
      <c r="AZ12" s="229">
        <v>0</v>
      </c>
      <c r="BA12" s="4"/>
      <c r="BB12" s="41">
        <v>942</v>
      </c>
      <c r="BC12" s="41">
        <v>934</v>
      </c>
      <c r="BD12" s="41">
        <v>979</v>
      </c>
      <c r="BE12" s="41">
        <f t="shared" si="11"/>
        <v>-8</v>
      </c>
      <c r="BF12" s="41">
        <f t="shared" si="12"/>
        <v>8679.8881673881679</v>
      </c>
      <c r="BG12" s="60">
        <f t="shared" si="13"/>
        <v>40.791666666666664</v>
      </c>
      <c r="BH12" s="249">
        <v>0</v>
      </c>
      <c r="BI12" s="250">
        <v>0</v>
      </c>
      <c r="BJ12" s="252">
        <v>23.28</v>
      </c>
      <c r="BK12" s="252">
        <v>20.72</v>
      </c>
      <c r="BL12" s="252">
        <v>15.56</v>
      </c>
      <c r="BM12" s="252">
        <v>50.13</v>
      </c>
      <c r="BN12" s="253">
        <v>0.93789999999999996</v>
      </c>
      <c r="BO12" s="252">
        <v>88.12</v>
      </c>
      <c r="BP12" s="251">
        <v>87.46</v>
      </c>
      <c r="BQ12" s="54">
        <v>0</v>
      </c>
      <c r="BR12" s="41">
        <v>11607</v>
      </c>
      <c r="BS12" s="41">
        <v>11833</v>
      </c>
      <c r="BT12" s="42">
        <v>0</v>
      </c>
    </row>
    <row r="13" spans="1:72" ht="14.95" customHeight="1">
      <c r="A13" s="509" t="s">
        <v>267</v>
      </c>
      <c r="B13" s="245">
        <v>43683</v>
      </c>
      <c r="C13" s="156">
        <v>97.16</v>
      </c>
      <c r="D13" s="157">
        <v>0.64219999999999999</v>
      </c>
      <c r="E13" s="170">
        <v>87.49</v>
      </c>
      <c r="F13" s="158">
        <v>106</v>
      </c>
      <c r="G13" s="158">
        <v>89</v>
      </c>
      <c r="H13" s="159">
        <v>24</v>
      </c>
      <c r="I13" s="159">
        <v>0</v>
      </c>
      <c r="J13" s="159">
        <v>24</v>
      </c>
      <c r="K13" s="159">
        <v>0</v>
      </c>
      <c r="L13" s="160">
        <v>0</v>
      </c>
      <c r="M13" s="160">
        <v>0</v>
      </c>
      <c r="N13" s="160">
        <v>0</v>
      </c>
      <c r="O13" s="160">
        <v>0</v>
      </c>
      <c r="P13" s="160">
        <v>0</v>
      </c>
      <c r="Q13" s="160">
        <v>0</v>
      </c>
      <c r="R13" s="161">
        <v>3429</v>
      </c>
      <c r="S13" s="162">
        <v>2818</v>
      </c>
      <c r="T13" s="162">
        <v>2818</v>
      </c>
      <c r="U13" s="163">
        <v>2748</v>
      </c>
      <c r="V13" s="163">
        <v>2837</v>
      </c>
      <c r="W13" s="158">
        <v>39</v>
      </c>
      <c r="X13" s="158">
        <v>0</v>
      </c>
      <c r="Y13" s="158">
        <v>39</v>
      </c>
      <c r="Z13" s="158">
        <v>0</v>
      </c>
      <c r="AA13" s="158">
        <v>60</v>
      </c>
      <c r="AB13" s="158">
        <v>0</v>
      </c>
      <c r="AC13" s="158">
        <f t="shared" si="0"/>
        <v>89</v>
      </c>
      <c r="AD13" s="165">
        <f t="shared" si="3"/>
        <v>-70</v>
      </c>
      <c r="AE13" s="158">
        <v>120</v>
      </c>
      <c r="AF13" s="166">
        <f t="shared" si="4"/>
        <v>0.98506944444444444</v>
      </c>
      <c r="AG13" s="167">
        <f t="shared" si="5"/>
        <v>142.875</v>
      </c>
      <c r="AH13" s="166">
        <f t="shared" si="6"/>
        <v>0.80139982502187224</v>
      </c>
      <c r="AI13" s="168">
        <f t="shared" si="7"/>
        <v>1</v>
      </c>
      <c r="AJ13" s="169">
        <f t="shared" si="8"/>
        <v>0.86231884057971009</v>
      </c>
      <c r="AK13" s="216">
        <v>5.1189999999999998</v>
      </c>
      <c r="AL13" s="220">
        <v>134.04</v>
      </c>
      <c r="AM13" s="170">
        <f t="shared" si="1"/>
        <v>686.15075999999988</v>
      </c>
      <c r="AN13" s="216">
        <v>23.122131</v>
      </c>
      <c r="AO13" s="269">
        <v>1008.2240689666537</v>
      </c>
      <c r="AP13" s="171">
        <f t="shared" si="2"/>
        <v>23312.289000000001</v>
      </c>
      <c r="AQ13" s="200">
        <f t="shared" si="9"/>
        <v>8733.056681222708</v>
      </c>
      <c r="AR13" s="197">
        <f t="shared" si="10"/>
        <v>117.41666666666667</v>
      </c>
      <c r="AS13" s="13"/>
      <c r="AT13" s="172">
        <v>0</v>
      </c>
      <c r="AU13" s="158">
        <v>0</v>
      </c>
      <c r="AV13" s="173">
        <v>0</v>
      </c>
      <c r="AW13" s="173">
        <v>0</v>
      </c>
      <c r="AX13" s="158">
        <v>19</v>
      </c>
      <c r="AY13" s="173">
        <v>1440</v>
      </c>
      <c r="AZ13" s="158">
        <v>0</v>
      </c>
      <c r="BA13" s="4"/>
      <c r="BB13" s="158">
        <v>935</v>
      </c>
      <c r="BC13" s="158">
        <v>930</v>
      </c>
      <c r="BD13" s="158">
        <v>972</v>
      </c>
      <c r="BE13" s="174">
        <f>BC13-BB13</f>
        <v>-5</v>
      </c>
      <c r="BF13" s="175">
        <f t="shared" si="12"/>
        <v>8733.056681222708</v>
      </c>
      <c r="BG13" s="176">
        <f t="shared" si="13"/>
        <v>40.5</v>
      </c>
      <c r="BH13" s="177">
        <v>0</v>
      </c>
      <c r="BI13" s="155">
        <v>0</v>
      </c>
      <c r="BJ13" s="174">
        <v>23.01</v>
      </c>
      <c r="BK13" s="174">
        <v>20.43</v>
      </c>
      <c r="BL13" s="174">
        <v>15.73</v>
      </c>
      <c r="BM13" s="176">
        <v>50.13</v>
      </c>
      <c r="BN13" s="179">
        <v>0.93479999999999996</v>
      </c>
      <c r="BO13" s="185">
        <v>88.15</v>
      </c>
      <c r="BP13" s="185">
        <v>87.5</v>
      </c>
      <c r="BQ13" s="176">
        <v>0</v>
      </c>
      <c r="BR13" s="178">
        <v>11561</v>
      </c>
      <c r="BS13" s="178">
        <v>11774</v>
      </c>
      <c r="BT13" s="176">
        <v>5.2</v>
      </c>
    </row>
    <row r="14" spans="1:72">
      <c r="A14" s="509"/>
      <c r="B14" s="245">
        <v>43684</v>
      </c>
      <c r="C14" s="156">
        <v>92.5</v>
      </c>
      <c r="D14" s="195">
        <v>0.69699999999999995</v>
      </c>
      <c r="E14" s="170">
        <v>87</v>
      </c>
      <c r="F14" s="158">
        <v>97</v>
      </c>
      <c r="G14" s="158">
        <v>87</v>
      </c>
      <c r="H14" s="159">
        <v>24</v>
      </c>
      <c r="I14" s="159">
        <v>0</v>
      </c>
      <c r="J14" s="159">
        <v>24</v>
      </c>
      <c r="K14" s="159">
        <v>0</v>
      </c>
      <c r="L14" s="160">
        <v>0</v>
      </c>
      <c r="M14" s="160">
        <v>0</v>
      </c>
      <c r="N14" s="160">
        <v>0</v>
      </c>
      <c r="O14" s="160">
        <v>0</v>
      </c>
      <c r="P14" s="160">
        <v>0</v>
      </c>
      <c r="Q14" s="160">
        <v>0</v>
      </c>
      <c r="R14" s="161">
        <v>3479</v>
      </c>
      <c r="S14" s="162">
        <v>2845</v>
      </c>
      <c r="T14" s="162">
        <v>2845</v>
      </c>
      <c r="U14" s="163">
        <v>2774</v>
      </c>
      <c r="V14" s="163">
        <v>2859</v>
      </c>
      <c r="W14" s="158">
        <v>39</v>
      </c>
      <c r="X14" s="158">
        <v>0</v>
      </c>
      <c r="Y14" s="158">
        <v>39</v>
      </c>
      <c r="Z14" s="158">
        <v>0</v>
      </c>
      <c r="AA14" s="158">
        <v>60</v>
      </c>
      <c r="AB14" s="158">
        <v>0</v>
      </c>
      <c r="AC14" s="158">
        <f t="shared" si="0"/>
        <v>85</v>
      </c>
      <c r="AD14" s="165">
        <f t="shared" si="3"/>
        <v>-71</v>
      </c>
      <c r="AE14" s="158">
        <v>121</v>
      </c>
      <c r="AF14" s="166">
        <f t="shared" si="4"/>
        <v>0.98450413223140498</v>
      </c>
      <c r="AG14" s="167">
        <f t="shared" si="5"/>
        <v>144.95833333333334</v>
      </c>
      <c r="AH14" s="166">
        <f t="shared" si="6"/>
        <v>0.7973555619430871</v>
      </c>
      <c r="AI14" s="168">
        <f t="shared" si="7"/>
        <v>1</v>
      </c>
      <c r="AJ14" s="169">
        <f t="shared" si="8"/>
        <v>0.86231884057971009</v>
      </c>
      <c r="AK14" s="216">
        <v>4.99</v>
      </c>
      <c r="AL14" s="220">
        <v>128.82</v>
      </c>
      <c r="AM14" s="170">
        <f t="shared" si="1"/>
        <v>642.81179999999995</v>
      </c>
      <c r="AN14" s="216">
        <v>23.364539000000001</v>
      </c>
      <c r="AO14" s="269">
        <v>1008.5514633950193</v>
      </c>
      <c r="AP14" s="171">
        <f t="shared" si="2"/>
        <v>23564.34</v>
      </c>
      <c r="AQ14" s="200">
        <f t="shared" si="9"/>
        <v>8726.4426099495304</v>
      </c>
      <c r="AR14" s="197">
        <f t="shared" si="10"/>
        <v>118.54166666666667</v>
      </c>
      <c r="AS14" s="13"/>
      <c r="AT14" s="172">
        <v>0</v>
      </c>
      <c r="AU14" s="158">
        <v>0</v>
      </c>
      <c r="AV14" s="173">
        <v>0</v>
      </c>
      <c r="AW14" s="173">
        <v>0</v>
      </c>
      <c r="AX14" s="158">
        <v>19</v>
      </c>
      <c r="AY14" s="173">
        <v>1440</v>
      </c>
      <c r="AZ14" s="158">
        <v>0</v>
      </c>
      <c r="BA14" s="4"/>
      <c r="BB14" s="158">
        <v>945</v>
      </c>
      <c r="BC14" s="158">
        <v>936</v>
      </c>
      <c r="BD14" s="158">
        <v>978</v>
      </c>
      <c r="BE14" s="174">
        <f>BC14-BB14</f>
        <v>-9</v>
      </c>
      <c r="BF14" s="175">
        <f t="shared" si="12"/>
        <v>8726.4426099495304</v>
      </c>
      <c r="BG14" s="176">
        <f t="shared" si="13"/>
        <v>40.75</v>
      </c>
      <c r="BH14" s="177">
        <v>0</v>
      </c>
      <c r="BI14" s="155">
        <v>0</v>
      </c>
      <c r="BJ14" s="174">
        <v>23.18</v>
      </c>
      <c r="BK14" s="174">
        <v>20.59</v>
      </c>
      <c r="BL14" s="174">
        <v>15.73</v>
      </c>
      <c r="BM14" s="178">
        <v>50.15</v>
      </c>
      <c r="BN14" s="179">
        <v>0.9365</v>
      </c>
      <c r="BO14" s="176">
        <v>88.1</v>
      </c>
      <c r="BP14" s="176">
        <v>87.46</v>
      </c>
      <c r="BQ14" s="176">
        <v>0</v>
      </c>
      <c r="BR14" s="174">
        <v>11523</v>
      </c>
      <c r="BS14" s="174">
        <v>11779</v>
      </c>
      <c r="BT14" s="176">
        <v>0</v>
      </c>
    </row>
    <row r="15" spans="1:72">
      <c r="A15" s="509"/>
      <c r="B15" s="245">
        <v>43685</v>
      </c>
      <c r="C15" s="156">
        <v>90.6</v>
      </c>
      <c r="D15" s="195">
        <v>0.72399999999999998</v>
      </c>
      <c r="E15" s="170">
        <v>87.8</v>
      </c>
      <c r="F15" s="158">
        <v>100</v>
      </c>
      <c r="G15" s="158">
        <v>87</v>
      </c>
      <c r="H15" s="159">
        <v>24</v>
      </c>
      <c r="I15" s="159">
        <v>0</v>
      </c>
      <c r="J15" s="159">
        <v>24</v>
      </c>
      <c r="K15" s="159">
        <v>0</v>
      </c>
      <c r="L15" s="160">
        <v>0</v>
      </c>
      <c r="M15" s="160">
        <v>0</v>
      </c>
      <c r="N15" s="160">
        <v>0</v>
      </c>
      <c r="O15" s="160">
        <v>0</v>
      </c>
      <c r="P15" s="160">
        <v>0</v>
      </c>
      <c r="Q15" s="160">
        <v>0</v>
      </c>
      <c r="R15" s="161">
        <v>3494</v>
      </c>
      <c r="S15" s="162">
        <v>2852</v>
      </c>
      <c r="T15" s="162">
        <v>2852</v>
      </c>
      <c r="U15" s="163">
        <v>2784</v>
      </c>
      <c r="V15" s="163">
        <v>2869</v>
      </c>
      <c r="W15" s="158">
        <v>39</v>
      </c>
      <c r="X15" s="158">
        <v>0</v>
      </c>
      <c r="Y15" s="158">
        <v>39</v>
      </c>
      <c r="Z15" s="158">
        <v>0</v>
      </c>
      <c r="AA15" s="158">
        <v>60</v>
      </c>
      <c r="AB15" s="158">
        <v>0</v>
      </c>
      <c r="AC15" s="158">
        <f t="shared" si="0"/>
        <v>85</v>
      </c>
      <c r="AD15" s="165">
        <f t="shared" si="3"/>
        <v>-68</v>
      </c>
      <c r="AE15" s="158">
        <v>121</v>
      </c>
      <c r="AF15" s="166">
        <f t="shared" si="4"/>
        <v>0.98794765840220389</v>
      </c>
      <c r="AG15" s="167">
        <f t="shared" si="5"/>
        <v>145.58333333333334</v>
      </c>
      <c r="AH15" s="166">
        <f t="shared" si="6"/>
        <v>0.79679450486548364</v>
      </c>
      <c r="AI15" s="168">
        <f t="shared" si="7"/>
        <v>1</v>
      </c>
      <c r="AJ15" s="169">
        <f t="shared" si="8"/>
        <v>0.86231884057971009</v>
      </c>
      <c r="AK15" s="216">
        <v>4.97</v>
      </c>
      <c r="AL15" s="220">
        <v>132.06</v>
      </c>
      <c r="AM15" s="170">
        <f t="shared" si="1"/>
        <v>656.33820000000003</v>
      </c>
      <c r="AN15" s="216">
        <v>23.521570000000001</v>
      </c>
      <c r="AO15" s="269">
        <v>1006.0067844110746</v>
      </c>
      <c r="AP15" s="171">
        <f t="shared" si="2"/>
        <v>23662.859</v>
      </c>
      <c r="AQ15" s="200">
        <f t="shared" si="9"/>
        <v>8735.3438218390802</v>
      </c>
      <c r="AR15" s="197">
        <f t="shared" si="10"/>
        <v>118.83333333333333</v>
      </c>
      <c r="AS15" s="13"/>
      <c r="AT15" s="181">
        <v>0</v>
      </c>
      <c r="AU15" s="158">
        <v>0</v>
      </c>
      <c r="AV15" s="173">
        <v>0</v>
      </c>
      <c r="AW15" s="173">
        <v>0</v>
      </c>
      <c r="AX15" s="158">
        <v>19</v>
      </c>
      <c r="AY15" s="173">
        <v>1440</v>
      </c>
      <c r="AZ15" s="158">
        <v>0</v>
      </c>
      <c r="BA15" s="4"/>
      <c r="BB15" s="158">
        <v>948</v>
      </c>
      <c r="BC15" s="158">
        <v>939</v>
      </c>
      <c r="BD15" s="158">
        <v>982</v>
      </c>
      <c r="BE15" s="174">
        <f>BC15-BB15</f>
        <v>-9</v>
      </c>
      <c r="BF15" s="175">
        <f t="shared" si="12"/>
        <v>8735.3438218390802</v>
      </c>
      <c r="BG15" s="176">
        <f t="shared" si="13"/>
        <v>40.916666666666664</v>
      </c>
      <c r="BH15" s="177">
        <v>0</v>
      </c>
      <c r="BI15" s="155">
        <v>0</v>
      </c>
      <c r="BJ15" s="174">
        <v>23.29</v>
      </c>
      <c r="BK15" s="174">
        <v>20.75</v>
      </c>
      <c r="BL15" s="174">
        <v>15.47</v>
      </c>
      <c r="BM15" s="178">
        <v>50.14</v>
      </c>
      <c r="BN15" s="179">
        <v>0.93540000000000001</v>
      </c>
      <c r="BO15" s="176">
        <v>88.06</v>
      </c>
      <c r="BP15" s="176">
        <v>87.4</v>
      </c>
      <c r="BQ15" s="176">
        <v>0</v>
      </c>
      <c r="BR15" s="174">
        <v>11543</v>
      </c>
      <c r="BS15" s="174">
        <v>11783</v>
      </c>
      <c r="BT15" s="176">
        <v>0</v>
      </c>
    </row>
    <row r="16" spans="1:72">
      <c r="A16" s="509"/>
      <c r="B16" s="245">
        <v>43686</v>
      </c>
      <c r="C16" s="156">
        <v>89</v>
      </c>
      <c r="D16" s="195">
        <v>0.76400000000000001</v>
      </c>
      <c r="E16" s="170">
        <v>87.4</v>
      </c>
      <c r="F16" s="158">
        <v>106</v>
      </c>
      <c r="G16" s="158">
        <v>83</v>
      </c>
      <c r="H16" s="159">
        <v>16</v>
      </c>
      <c r="I16" s="159">
        <v>3</v>
      </c>
      <c r="J16" s="159">
        <v>24</v>
      </c>
      <c r="K16" s="159">
        <v>0</v>
      </c>
      <c r="L16" s="160">
        <v>7</v>
      </c>
      <c r="M16" s="160">
        <v>40</v>
      </c>
      <c r="N16" s="160">
        <v>0</v>
      </c>
      <c r="O16" s="160">
        <v>0</v>
      </c>
      <c r="P16" s="160">
        <v>0</v>
      </c>
      <c r="Q16" s="160">
        <v>0</v>
      </c>
      <c r="R16" s="161">
        <v>3510</v>
      </c>
      <c r="S16" s="162">
        <v>3061</v>
      </c>
      <c r="T16" s="162">
        <v>2366</v>
      </c>
      <c r="U16" s="163">
        <v>2318</v>
      </c>
      <c r="V16" s="163">
        <v>2396</v>
      </c>
      <c r="W16" s="158">
        <v>39</v>
      </c>
      <c r="X16" s="158">
        <v>0</v>
      </c>
      <c r="Y16" s="158">
        <v>39</v>
      </c>
      <c r="Z16" s="158">
        <v>0</v>
      </c>
      <c r="AA16" s="158">
        <v>60</v>
      </c>
      <c r="AB16" s="158">
        <v>0</v>
      </c>
      <c r="AC16" s="158">
        <f t="shared" si="0"/>
        <v>78</v>
      </c>
      <c r="AD16" s="165">
        <f t="shared" si="3"/>
        <v>-48</v>
      </c>
      <c r="AE16" s="158">
        <v>121</v>
      </c>
      <c r="AF16" s="166">
        <f>IF(AE16&gt;0, V16/(AE16*24),"no data")</f>
        <v>0.82506887052341593</v>
      </c>
      <c r="AG16" s="167">
        <f t="shared" si="5"/>
        <v>146.25</v>
      </c>
      <c r="AH16" s="166">
        <f t="shared" si="6"/>
        <v>0.66039886039886042</v>
      </c>
      <c r="AI16" s="168">
        <f t="shared" si="7"/>
        <v>1</v>
      </c>
      <c r="AJ16" s="169">
        <f t="shared" si="8"/>
        <v>0.81022544283413855</v>
      </c>
      <c r="AK16" s="216">
        <v>5.0919999999999996</v>
      </c>
      <c r="AL16" s="220">
        <v>128.54</v>
      </c>
      <c r="AM16" s="170">
        <f t="shared" si="1"/>
        <v>654.52567999999997</v>
      </c>
      <c r="AN16" s="216">
        <v>19.712209499999997</v>
      </c>
      <c r="AO16" s="269">
        <v>1003.6798360934632</v>
      </c>
      <c r="AP16" s="171">
        <f t="shared" si="2"/>
        <v>19784.747200000005</v>
      </c>
      <c r="AQ16" s="200">
        <f t="shared" si="9"/>
        <v>8817.6328213977577</v>
      </c>
      <c r="AR16" s="197">
        <f t="shared" si="10"/>
        <v>127.54166666666667</v>
      </c>
      <c r="AS16" s="13"/>
      <c r="AT16" s="158">
        <v>16</v>
      </c>
      <c r="AU16" s="173">
        <v>17</v>
      </c>
      <c r="AV16" s="173">
        <v>0</v>
      </c>
      <c r="AW16" s="158">
        <v>0</v>
      </c>
      <c r="AX16" s="173">
        <v>26</v>
      </c>
      <c r="AY16" s="158">
        <v>1440</v>
      </c>
      <c r="AZ16" s="158">
        <v>0</v>
      </c>
      <c r="BA16" s="4"/>
      <c r="BB16" s="174">
        <v>638</v>
      </c>
      <c r="BC16" s="174">
        <v>941</v>
      </c>
      <c r="BD16" s="183">
        <v>817</v>
      </c>
      <c r="BE16" s="183">
        <f>BC16-BB16</f>
        <v>303</v>
      </c>
      <c r="BF16" s="175">
        <f t="shared" si="12"/>
        <v>8817.6328213977577</v>
      </c>
      <c r="BG16" s="176">
        <f t="shared" si="13"/>
        <v>34.041666666666664</v>
      </c>
      <c r="BH16" s="177">
        <v>0</v>
      </c>
      <c r="BI16" s="155">
        <v>0</v>
      </c>
      <c r="BJ16" s="174">
        <v>15.78</v>
      </c>
      <c r="BK16" s="174">
        <v>20.75</v>
      </c>
      <c r="BL16" s="174">
        <v>16.04</v>
      </c>
      <c r="BM16" s="178">
        <v>50.16</v>
      </c>
      <c r="BN16" s="184">
        <v>0.93669999999999998</v>
      </c>
      <c r="BO16" s="176">
        <v>88.07</v>
      </c>
      <c r="BP16" s="176">
        <v>87.41</v>
      </c>
      <c r="BQ16" s="176">
        <v>0</v>
      </c>
      <c r="BR16" s="174">
        <v>11558</v>
      </c>
      <c r="BS16" s="174">
        <v>11780</v>
      </c>
      <c r="BT16" s="176">
        <v>5.47</v>
      </c>
    </row>
    <row r="17" spans="1:72">
      <c r="A17" s="509"/>
      <c r="B17" s="245">
        <v>43687</v>
      </c>
      <c r="C17" s="156">
        <v>88.6</v>
      </c>
      <c r="D17" s="195">
        <v>0.753</v>
      </c>
      <c r="E17" s="170">
        <v>87.2</v>
      </c>
      <c r="F17" s="158">
        <v>95</v>
      </c>
      <c r="G17" s="158">
        <v>83</v>
      </c>
      <c r="H17" s="159">
        <v>6</v>
      </c>
      <c r="I17" s="159">
        <v>43</v>
      </c>
      <c r="J17" s="159">
        <v>22</v>
      </c>
      <c r="K17" s="159">
        <v>22</v>
      </c>
      <c r="L17" s="160">
        <v>15</v>
      </c>
      <c r="M17" s="160">
        <v>46</v>
      </c>
      <c r="N17" s="160">
        <v>0</v>
      </c>
      <c r="O17" s="160">
        <v>0</v>
      </c>
      <c r="P17" s="160">
        <v>0</v>
      </c>
      <c r="Q17" s="160">
        <v>0</v>
      </c>
      <c r="R17" s="161">
        <v>3512</v>
      </c>
      <c r="S17" s="162">
        <v>3343</v>
      </c>
      <c r="T17" s="162">
        <v>1750</v>
      </c>
      <c r="U17" s="163">
        <v>1670</v>
      </c>
      <c r="V17" s="163">
        <v>1745</v>
      </c>
      <c r="W17" s="158">
        <v>39</v>
      </c>
      <c r="X17" s="158">
        <v>42</v>
      </c>
      <c r="Y17" s="158">
        <v>39</v>
      </c>
      <c r="Z17" s="158">
        <v>79</v>
      </c>
      <c r="AA17" s="158">
        <v>60</v>
      </c>
      <c r="AB17" s="158">
        <v>117</v>
      </c>
      <c r="AC17" s="158">
        <f t="shared" si="0"/>
        <v>75</v>
      </c>
      <c r="AD17" s="165">
        <f>U17-T17</f>
        <v>-80</v>
      </c>
      <c r="AE17" s="158">
        <v>119</v>
      </c>
      <c r="AF17" s="166">
        <f>IF(AE17&gt;0, V17/(AE17*24),"no data")</f>
        <v>0.61099439775910369</v>
      </c>
      <c r="AG17" s="167">
        <f t="shared" si="5"/>
        <v>146.33333333333334</v>
      </c>
      <c r="AH17" s="166">
        <f t="shared" si="6"/>
        <v>0.4755125284738041</v>
      </c>
      <c r="AI17" s="168">
        <f t="shared" si="7"/>
        <v>0.94092693236714986</v>
      </c>
      <c r="AJ17" s="169">
        <f t="shared" si="8"/>
        <v>0.69494263285024149</v>
      </c>
      <c r="AK17" s="216">
        <v>4.7519999999999998</v>
      </c>
      <c r="AL17" s="220">
        <v>126.19</v>
      </c>
      <c r="AM17" s="170">
        <f t="shared" si="1"/>
        <v>599.65487999999993</v>
      </c>
      <c r="AN17" s="216">
        <v>14.5689701</v>
      </c>
      <c r="AO17" s="269">
        <v>1001.1939347723693</v>
      </c>
      <c r="AP17" s="171">
        <f t="shared" si="2"/>
        <v>14586.364499999998</v>
      </c>
      <c r="AQ17" s="200">
        <f>IF(U17&gt;0,((((AK17*AL17)+(AN17*AO17))/(U17*1000))*1000000),"no data")</f>
        <v>9093.4247784431136</v>
      </c>
      <c r="AR17" s="197">
        <f t="shared" si="10"/>
        <v>139.29166666666666</v>
      </c>
      <c r="AS17" s="13"/>
      <c r="AT17" s="158">
        <v>19</v>
      </c>
      <c r="AU17" s="173">
        <v>50</v>
      </c>
      <c r="AV17" s="173">
        <v>16</v>
      </c>
      <c r="AW17" s="158">
        <v>19</v>
      </c>
      <c r="AX17" s="173">
        <v>36</v>
      </c>
      <c r="AY17" s="158">
        <v>1323</v>
      </c>
      <c r="AZ17" s="158">
        <v>0</v>
      </c>
      <c r="BA17" s="4"/>
      <c r="BB17" s="174">
        <v>282</v>
      </c>
      <c r="BC17" s="174">
        <v>891</v>
      </c>
      <c r="BD17" s="183">
        <v>572</v>
      </c>
      <c r="BE17" s="183">
        <f t="shared" ref="BE17:BE26" si="14">BC17-BB17</f>
        <v>609</v>
      </c>
      <c r="BF17" s="175">
        <f t="shared" si="12"/>
        <v>9093.4247784431136</v>
      </c>
      <c r="BG17" s="176">
        <f t="shared" si="13"/>
        <v>23.833333333333332</v>
      </c>
      <c r="BH17" s="177">
        <v>0</v>
      </c>
      <c r="BI17" s="155">
        <v>0</v>
      </c>
      <c r="BJ17" s="174">
        <v>7.12</v>
      </c>
      <c r="BK17" s="174">
        <v>19.670000000000002</v>
      </c>
      <c r="BL17" s="174">
        <v>15.44</v>
      </c>
      <c r="BM17" s="178">
        <v>50.02</v>
      </c>
      <c r="BN17" s="184">
        <v>0.9375</v>
      </c>
      <c r="BO17" s="176">
        <v>87.88</v>
      </c>
      <c r="BP17" s="176">
        <v>87.49</v>
      </c>
      <c r="BQ17" s="176">
        <v>0</v>
      </c>
      <c r="BR17" s="174">
        <v>11576</v>
      </c>
      <c r="BS17" s="174">
        <v>11780</v>
      </c>
      <c r="BT17" s="176">
        <v>0</v>
      </c>
    </row>
    <row r="18" spans="1:72">
      <c r="A18" s="509"/>
      <c r="B18" s="245">
        <v>43688</v>
      </c>
      <c r="C18" s="156">
        <v>90.3</v>
      </c>
      <c r="D18" s="195">
        <v>0.72</v>
      </c>
      <c r="E18" s="170">
        <v>87.7</v>
      </c>
      <c r="F18" s="158">
        <v>96</v>
      </c>
      <c r="G18" s="158">
        <v>84</v>
      </c>
      <c r="H18" s="158">
        <v>11</v>
      </c>
      <c r="I18" s="158">
        <v>31</v>
      </c>
      <c r="J18" s="158">
        <v>24</v>
      </c>
      <c r="K18" s="158">
        <v>0</v>
      </c>
      <c r="L18" s="160">
        <v>10</v>
      </c>
      <c r="M18" s="160">
        <v>16</v>
      </c>
      <c r="N18" s="160">
        <v>0</v>
      </c>
      <c r="O18" s="160">
        <v>0</v>
      </c>
      <c r="P18" s="160">
        <v>0</v>
      </c>
      <c r="Q18" s="160">
        <v>0</v>
      </c>
      <c r="R18" s="161">
        <v>3497</v>
      </c>
      <c r="S18" s="162">
        <v>3168</v>
      </c>
      <c r="T18" s="162">
        <v>2090</v>
      </c>
      <c r="U18" s="163">
        <v>2063</v>
      </c>
      <c r="V18" s="163">
        <v>2144</v>
      </c>
      <c r="W18" s="158">
        <v>39</v>
      </c>
      <c r="X18" s="158">
        <v>68</v>
      </c>
      <c r="Y18" s="158">
        <v>39</v>
      </c>
      <c r="Z18" s="158">
        <v>0</v>
      </c>
      <c r="AA18" s="158">
        <v>60</v>
      </c>
      <c r="AB18" s="158">
        <v>0</v>
      </c>
      <c r="AC18" s="158">
        <f t="shared" si="0"/>
        <v>81</v>
      </c>
      <c r="AD18" s="165">
        <f t="shared" si="3"/>
        <v>-27</v>
      </c>
      <c r="AE18" s="158">
        <v>120</v>
      </c>
      <c r="AF18" s="166">
        <f t="shared" si="4"/>
        <v>0.74444444444444446</v>
      </c>
      <c r="AG18" s="167">
        <f t="shared" si="5"/>
        <v>145.70833333333334</v>
      </c>
      <c r="AH18" s="166">
        <f t="shared" si="6"/>
        <v>0.58993422933943385</v>
      </c>
      <c r="AI18" s="168">
        <f t="shared" si="7"/>
        <v>0.98665458937198069</v>
      </c>
      <c r="AJ18" s="169">
        <f t="shared" si="8"/>
        <v>0.76475442834138485</v>
      </c>
      <c r="AK18" s="216">
        <v>4.9619999999999997</v>
      </c>
      <c r="AL18" s="220">
        <v>128.34</v>
      </c>
      <c r="AM18" s="170">
        <f t="shared" si="1"/>
        <v>636.82308</v>
      </c>
      <c r="AN18" s="216">
        <v>17.828864899999999</v>
      </c>
      <c r="AO18" s="269">
        <v>999.22855436523037</v>
      </c>
      <c r="AP18" s="171">
        <f t="shared" si="2"/>
        <v>17815.110899999996</v>
      </c>
      <c r="AQ18" s="200">
        <f t="shared" si="9"/>
        <v>8944.223936015509</v>
      </c>
      <c r="AR18" s="197">
        <f t="shared" si="10"/>
        <v>132</v>
      </c>
      <c r="AS18" s="13"/>
      <c r="AT18" s="158">
        <v>16</v>
      </c>
      <c r="AU18" s="158">
        <v>56</v>
      </c>
      <c r="AV18" s="158">
        <v>0</v>
      </c>
      <c r="AW18" s="158">
        <v>0</v>
      </c>
      <c r="AX18" s="158">
        <v>30</v>
      </c>
      <c r="AY18" s="158">
        <v>1440</v>
      </c>
      <c r="AZ18" s="158">
        <v>0</v>
      </c>
      <c r="BA18" s="4"/>
      <c r="BB18" s="174">
        <v>480</v>
      </c>
      <c r="BC18" s="174">
        <v>947</v>
      </c>
      <c r="BD18" s="174">
        <v>717</v>
      </c>
      <c r="BE18" s="183">
        <f t="shared" si="14"/>
        <v>467</v>
      </c>
      <c r="BF18" s="176">
        <f t="shared" si="12"/>
        <v>8944.223936015509</v>
      </c>
      <c r="BG18" s="176">
        <f t="shared" si="13"/>
        <v>29.875</v>
      </c>
      <c r="BH18" s="177">
        <v>0</v>
      </c>
      <c r="BI18" s="155">
        <v>0</v>
      </c>
      <c r="BJ18" s="174">
        <v>12.11</v>
      </c>
      <c r="BK18" s="174">
        <v>20.98</v>
      </c>
      <c r="BL18" s="174">
        <v>15.89</v>
      </c>
      <c r="BM18" s="178">
        <v>50.18</v>
      </c>
      <c r="BN18" s="184">
        <v>0.93679999999999997</v>
      </c>
      <c r="BO18" s="176">
        <v>88.37</v>
      </c>
      <c r="BP18" s="185">
        <v>87.36</v>
      </c>
      <c r="BQ18" s="176">
        <v>0</v>
      </c>
      <c r="BR18" s="174">
        <v>11616</v>
      </c>
      <c r="BS18" s="174">
        <v>11830</v>
      </c>
      <c r="BT18" s="176">
        <v>5.75</v>
      </c>
    </row>
    <row r="19" spans="1:72">
      <c r="A19" s="509"/>
      <c r="B19" s="245">
        <v>43689</v>
      </c>
      <c r="C19" s="156">
        <v>94.9</v>
      </c>
      <c r="D19" s="195">
        <v>0.68169999999999997</v>
      </c>
      <c r="E19" s="170">
        <v>86.94</v>
      </c>
      <c r="F19" s="158">
        <v>104</v>
      </c>
      <c r="G19" s="158">
        <v>87</v>
      </c>
      <c r="H19" s="158">
        <v>17</v>
      </c>
      <c r="I19" s="158">
        <v>15</v>
      </c>
      <c r="J19" s="158">
        <v>24</v>
      </c>
      <c r="K19" s="158">
        <v>0</v>
      </c>
      <c r="L19" s="160">
        <v>6</v>
      </c>
      <c r="M19" s="160">
        <v>28</v>
      </c>
      <c r="N19" s="160">
        <v>0</v>
      </c>
      <c r="O19" s="160">
        <v>0</v>
      </c>
      <c r="P19" s="160">
        <v>0</v>
      </c>
      <c r="Q19" s="160">
        <v>0</v>
      </c>
      <c r="R19" s="161">
        <v>3448</v>
      </c>
      <c r="S19" s="162">
        <v>3037</v>
      </c>
      <c r="T19" s="162">
        <v>2426</v>
      </c>
      <c r="U19" s="163">
        <v>2378</v>
      </c>
      <c r="V19" s="163">
        <v>2462</v>
      </c>
      <c r="W19" s="158">
        <v>40</v>
      </c>
      <c r="X19" s="158">
        <v>0</v>
      </c>
      <c r="Y19" s="158">
        <v>40</v>
      </c>
      <c r="Z19" s="158">
        <v>0</v>
      </c>
      <c r="AA19" s="158">
        <v>60</v>
      </c>
      <c r="AB19" s="158">
        <v>0</v>
      </c>
      <c r="AC19" s="158">
        <f t="shared" si="0"/>
        <v>84</v>
      </c>
      <c r="AD19" s="165">
        <f>U19-T19</f>
        <v>-48</v>
      </c>
      <c r="AE19" s="158">
        <v>121</v>
      </c>
      <c r="AF19" s="166">
        <f>IF(AE19&gt;0, V19/(AE19*24),"no data")</f>
        <v>0.84779614325068875</v>
      </c>
      <c r="AG19" s="167">
        <f>IF(R19&gt;0,R19/24,"no data")</f>
        <v>143.66666666666666</v>
      </c>
      <c r="AH19" s="166">
        <f>IF(U19&gt;0,(U19/R19),"no data")</f>
        <v>0.68967517401392109</v>
      </c>
      <c r="AI19" s="168">
        <f>(1440-((W19*X19)+(Y19*Z19)+(AA19*AB19))/(W19+Y19+AA19))/1440</f>
        <v>1</v>
      </c>
      <c r="AJ19" s="169">
        <f>IF(U19&gt;0,(1440-((X19*W19+AT19*AU19)+(Z19*Y19+AV19*AW19)+(AA19*AB19+AX19*AY19))/(W19+Y19+AA19))/1440,"no data")</f>
        <v>0.82730654761904765</v>
      </c>
      <c r="AK19" s="216">
        <v>4.9409999999999998</v>
      </c>
      <c r="AL19" s="220">
        <v>130.54</v>
      </c>
      <c r="AM19" s="170">
        <f>AK19*AL19</f>
        <v>644.99813999999992</v>
      </c>
      <c r="AN19" s="216">
        <v>20.260511399999995</v>
      </c>
      <c r="AO19" s="269">
        <v>1000.380483979294</v>
      </c>
      <c r="AP19" s="171">
        <f>AN19*AO19</f>
        <v>20268.2202</v>
      </c>
      <c r="AQ19" s="200">
        <f>IF(U19&gt;0,((((AK19*AL19)+(AN19*AO19))/(U19*1000))*1000000),"no data")</f>
        <v>8794.4568292682925</v>
      </c>
      <c r="AR19" s="197">
        <f>S19/24</f>
        <v>126.54166666666667</v>
      </c>
      <c r="AS19" s="13"/>
      <c r="AT19" s="158">
        <v>15</v>
      </c>
      <c r="AU19" s="158">
        <v>17</v>
      </c>
      <c r="AV19" s="158">
        <v>0</v>
      </c>
      <c r="AW19" s="158">
        <v>0</v>
      </c>
      <c r="AX19" s="158">
        <v>24</v>
      </c>
      <c r="AY19" s="158">
        <v>1440</v>
      </c>
      <c r="AZ19" s="158">
        <v>0</v>
      </c>
      <c r="BA19" s="4"/>
      <c r="BB19" s="174">
        <v>688</v>
      </c>
      <c r="BC19" s="174">
        <v>942</v>
      </c>
      <c r="BD19" s="174">
        <v>832</v>
      </c>
      <c r="BE19" s="183">
        <f>BC19-BB19</f>
        <v>254</v>
      </c>
      <c r="BF19" s="176">
        <f>AQ19</f>
        <v>8794.4568292682925</v>
      </c>
      <c r="BG19" s="176">
        <f>BD19/24</f>
        <v>34.666666666666664</v>
      </c>
      <c r="BH19" s="177">
        <v>0</v>
      </c>
      <c r="BI19" s="155">
        <v>0</v>
      </c>
      <c r="BJ19" s="174">
        <v>17.07</v>
      </c>
      <c r="BK19" s="174">
        <v>20.73</v>
      </c>
      <c r="BL19" s="174">
        <v>16.05</v>
      </c>
      <c r="BM19" s="178">
        <v>50.15</v>
      </c>
      <c r="BN19" s="184">
        <v>0.93600000000000005</v>
      </c>
      <c r="BO19" s="176">
        <v>88.28</v>
      </c>
      <c r="BP19" s="185">
        <v>87.39</v>
      </c>
      <c r="BQ19" s="176">
        <v>0</v>
      </c>
      <c r="BR19" s="174">
        <v>11585</v>
      </c>
      <c r="BS19" s="174">
        <v>11799</v>
      </c>
      <c r="BT19" s="176">
        <v>0</v>
      </c>
    </row>
    <row r="20" spans="1:72" ht="14.95" customHeight="1">
      <c r="A20" s="509" t="s">
        <v>268</v>
      </c>
      <c r="B20" s="245">
        <v>43690</v>
      </c>
      <c r="C20" s="226">
        <v>92.66</v>
      </c>
      <c r="D20" s="227">
        <v>0.6613</v>
      </c>
      <c r="E20" s="228">
        <v>84.35</v>
      </c>
      <c r="F20" s="229">
        <v>99.7</v>
      </c>
      <c r="G20" s="229">
        <v>86.7</v>
      </c>
      <c r="H20" s="229">
        <v>11</v>
      </c>
      <c r="I20" s="229">
        <v>51</v>
      </c>
      <c r="J20" s="229">
        <v>24</v>
      </c>
      <c r="K20" s="229">
        <v>0</v>
      </c>
      <c r="L20" s="230">
        <v>11</v>
      </c>
      <c r="M20" s="230">
        <v>12</v>
      </c>
      <c r="N20" s="230">
        <v>0</v>
      </c>
      <c r="O20" s="230">
        <v>0</v>
      </c>
      <c r="P20" s="230">
        <v>0</v>
      </c>
      <c r="Q20" s="230">
        <v>0</v>
      </c>
      <c r="R20" s="231">
        <v>3474</v>
      </c>
      <c r="S20" s="232">
        <v>3166</v>
      </c>
      <c r="T20" s="232">
        <v>2113</v>
      </c>
      <c r="U20" s="233">
        <v>2085</v>
      </c>
      <c r="V20" s="233">
        <v>2166</v>
      </c>
      <c r="W20" s="229">
        <v>40</v>
      </c>
      <c r="X20" s="229">
        <v>0</v>
      </c>
      <c r="Y20" s="229">
        <v>40</v>
      </c>
      <c r="Z20" s="229">
        <v>0</v>
      </c>
      <c r="AA20" s="229">
        <v>60</v>
      </c>
      <c r="AB20" s="229">
        <v>0</v>
      </c>
      <c r="AC20" s="229">
        <f t="shared" si="0"/>
        <v>81</v>
      </c>
      <c r="AD20" s="235">
        <f t="shared" si="3"/>
        <v>-28</v>
      </c>
      <c r="AE20" s="229">
        <v>122</v>
      </c>
      <c r="AF20" s="236">
        <f t="shared" si="4"/>
        <v>0.73975409836065575</v>
      </c>
      <c r="AG20" s="237">
        <f t="shared" si="5"/>
        <v>144.75</v>
      </c>
      <c r="AH20" s="236">
        <f t="shared" si="6"/>
        <v>0.60017271157167529</v>
      </c>
      <c r="AI20" s="238">
        <f t="shared" si="7"/>
        <v>1</v>
      </c>
      <c r="AJ20" s="239">
        <f t="shared" si="8"/>
        <v>0.78005952380952381</v>
      </c>
      <c r="AK20" s="216">
        <v>4.9020000000000001</v>
      </c>
      <c r="AL20" s="220">
        <v>135.94</v>
      </c>
      <c r="AM20" s="228">
        <f t="shared" si="1"/>
        <v>666.37788</v>
      </c>
      <c r="AN20" s="216">
        <v>17.900171399999998</v>
      </c>
      <c r="AO20" s="309">
        <v>1000.7051831917099</v>
      </c>
      <c r="AP20" s="240">
        <f t="shared" si="2"/>
        <v>17912.794300000005</v>
      </c>
      <c r="AQ20" s="241">
        <f t="shared" si="9"/>
        <v>8910.8739472422076</v>
      </c>
      <c r="AR20" s="196">
        <f t="shared" si="10"/>
        <v>131.91666666666666</v>
      </c>
      <c r="AS20" s="13"/>
      <c r="AT20" s="229">
        <v>20</v>
      </c>
      <c r="AU20" s="229">
        <v>57</v>
      </c>
      <c r="AV20" s="229">
        <v>0</v>
      </c>
      <c r="AW20" s="229">
        <v>0</v>
      </c>
      <c r="AX20" s="229">
        <v>30</v>
      </c>
      <c r="AY20" s="229">
        <v>1440</v>
      </c>
      <c r="AZ20" s="229">
        <v>0</v>
      </c>
      <c r="BA20" s="4"/>
      <c r="BB20" s="41">
        <v>490</v>
      </c>
      <c r="BC20" s="41">
        <v>951</v>
      </c>
      <c r="BD20" s="41">
        <v>725</v>
      </c>
      <c r="BE20" s="41">
        <f t="shared" si="14"/>
        <v>461</v>
      </c>
      <c r="BF20" s="42">
        <f t="shared" si="12"/>
        <v>8910.8739472422076</v>
      </c>
      <c r="BG20" s="42">
        <f t="shared" si="13"/>
        <v>30.208333333333332</v>
      </c>
      <c r="BH20" s="61">
        <v>0</v>
      </c>
      <c r="BI20" s="62">
        <v>0</v>
      </c>
      <c r="BJ20" s="41">
        <v>12.3</v>
      </c>
      <c r="BK20" s="41">
        <v>20.94</v>
      </c>
      <c r="BL20" s="41">
        <v>16.010000000000002</v>
      </c>
      <c r="BM20" s="63">
        <v>50.14</v>
      </c>
      <c r="BN20" s="64">
        <v>0.9345</v>
      </c>
      <c r="BO20" s="42">
        <v>88.12</v>
      </c>
      <c r="BP20" s="54">
        <v>87.24</v>
      </c>
      <c r="BQ20" s="54">
        <v>0</v>
      </c>
      <c r="BR20" s="41">
        <v>11555</v>
      </c>
      <c r="BS20" s="41">
        <v>11779</v>
      </c>
      <c r="BT20" s="42">
        <v>5.75</v>
      </c>
    </row>
    <row r="21" spans="1:72">
      <c r="A21" s="509"/>
      <c r="B21" s="245">
        <v>43691</v>
      </c>
      <c r="C21" s="226">
        <v>93.2</v>
      </c>
      <c r="D21" s="227">
        <v>0.63800000000000001</v>
      </c>
      <c r="E21" s="228">
        <v>79.099999999999994</v>
      </c>
      <c r="F21" s="229">
        <v>101</v>
      </c>
      <c r="G21" s="229">
        <v>86</v>
      </c>
      <c r="H21" s="229">
        <v>19</v>
      </c>
      <c r="I21" s="229">
        <v>16</v>
      </c>
      <c r="J21" s="229">
        <v>24</v>
      </c>
      <c r="K21" s="229">
        <v>0</v>
      </c>
      <c r="L21" s="230">
        <v>4</v>
      </c>
      <c r="M21" s="230">
        <v>10</v>
      </c>
      <c r="N21" s="230">
        <v>0</v>
      </c>
      <c r="O21" s="230">
        <v>0</v>
      </c>
      <c r="P21" s="230">
        <v>0</v>
      </c>
      <c r="Q21" s="230">
        <v>0</v>
      </c>
      <c r="R21" s="231">
        <v>3461</v>
      </c>
      <c r="S21" s="232">
        <v>3016</v>
      </c>
      <c r="T21" s="232">
        <v>2580</v>
      </c>
      <c r="U21" s="233">
        <v>2533</v>
      </c>
      <c r="V21" s="233">
        <v>2611</v>
      </c>
      <c r="W21" s="229">
        <v>40</v>
      </c>
      <c r="X21" s="229">
        <v>0</v>
      </c>
      <c r="Y21" s="229">
        <v>40</v>
      </c>
      <c r="Z21" s="229">
        <v>0</v>
      </c>
      <c r="AA21" s="229">
        <v>60</v>
      </c>
      <c r="AB21" s="229">
        <v>0</v>
      </c>
      <c r="AC21" s="229">
        <f t="shared" si="0"/>
        <v>78</v>
      </c>
      <c r="AD21" s="235">
        <f t="shared" si="3"/>
        <v>-47</v>
      </c>
      <c r="AE21" s="229">
        <v>122</v>
      </c>
      <c r="AF21" s="236">
        <f t="shared" si="4"/>
        <v>0.89173497267759561</v>
      </c>
      <c r="AG21" s="237">
        <f t="shared" si="5"/>
        <v>144.20833333333334</v>
      </c>
      <c r="AH21" s="236">
        <f t="shared" si="6"/>
        <v>0.73186940190696326</v>
      </c>
      <c r="AI21" s="238">
        <f t="shared" si="7"/>
        <v>1</v>
      </c>
      <c r="AJ21" s="239">
        <f t="shared" si="8"/>
        <v>0.83267857142857149</v>
      </c>
      <c r="AK21" s="216">
        <v>4.9640000000000004</v>
      </c>
      <c r="AL21" s="220">
        <v>132.62</v>
      </c>
      <c r="AM21" s="228">
        <f t="shared" si="1"/>
        <v>658.32568000000003</v>
      </c>
      <c r="AN21" s="216">
        <v>21.504586500000002</v>
      </c>
      <c r="AO21" s="309">
        <v>1000.6005044551774</v>
      </c>
      <c r="AP21" s="240">
        <f t="shared" si="2"/>
        <v>21517.500100000001</v>
      </c>
      <c r="AQ21" s="241">
        <f t="shared" si="9"/>
        <v>8754.7673825503371</v>
      </c>
      <c r="AR21" s="196">
        <f t="shared" si="10"/>
        <v>125.66666666666667</v>
      </c>
      <c r="AS21" s="13"/>
      <c r="AT21" s="229">
        <v>18</v>
      </c>
      <c r="AU21" s="229">
        <v>34</v>
      </c>
      <c r="AV21" s="229">
        <v>0</v>
      </c>
      <c r="AW21" s="229">
        <v>0</v>
      </c>
      <c r="AX21" s="229">
        <v>23</v>
      </c>
      <c r="AY21" s="229">
        <v>1440</v>
      </c>
      <c r="AZ21" s="229">
        <v>0</v>
      </c>
      <c r="BA21" s="4"/>
      <c r="BB21" s="41">
        <v>779</v>
      </c>
      <c r="BC21" s="41">
        <v>947</v>
      </c>
      <c r="BD21" s="41">
        <v>885</v>
      </c>
      <c r="BE21" s="41">
        <f t="shared" si="14"/>
        <v>168</v>
      </c>
      <c r="BF21" s="42">
        <f t="shared" si="12"/>
        <v>8754.7673825503371</v>
      </c>
      <c r="BG21" s="42">
        <f t="shared" si="13"/>
        <v>36.875</v>
      </c>
      <c r="BH21" s="61">
        <v>0</v>
      </c>
      <c r="BI21" s="62">
        <v>0</v>
      </c>
      <c r="BJ21" s="41">
        <v>19.190000000000001</v>
      </c>
      <c r="BK21" s="41">
        <v>20.93</v>
      </c>
      <c r="BL21" s="41">
        <v>16.100000000000001</v>
      </c>
      <c r="BM21" s="63">
        <v>50.15</v>
      </c>
      <c r="BN21" s="64">
        <v>0.9355</v>
      </c>
      <c r="BO21" s="42">
        <v>88.17</v>
      </c>
      <c r="BP21" s="54">
        <v>87.3</v>
      </c>
      <c r="BQ21" s="54">
        <v>0</v>
      </c>
      <c r="BR21" s="41">
        <v>11467</v>
      </c>
      <c r="BS21" s="41">
        <v>11817</v>
      </c>
      <c r="BT21" s="42">
        <v>6.27</v>
      </c>
    </row>
    <row r="22" spans="1:72">
      <c r="A22" s="509"/>
      <c r="B22" s="245">
        <v>43692</v>
      </c>
      <c r="C22" s="226">
        <v>95.2</v>
      </c>
      <c r="D22" s="227">
        <v>0.624</v>
      </c>
      <c r="E22" s="228">
        <v>85.2</v>
      </c>
      <c r="F22" s="229">
        <v>104</v>
      </c>
      <c r="G22" s="229">
        <v>86</v>
      </c>
      <c r="H22" s="229">
        <v>24</v>
      </c>
      <c r="I22" s="229">
        <v>0</v>
      </c>
      <c r="J22" s="229">
        <v>24</v>
      </c>
      <c r="K22" s="229">
        <v>0</v>
      </c>
      <c r="L22" s="247">
        <v>0</v>
      </c>
      <c r="M22" s="247">
        <v>0</v>
      </c>
      <c r="N22" s="247">
        <v>0</v>
      </c>
      <c r="O22" s="247">
        <v>0</v>
      </c>
      <c r="P22" s="247">
        <v>0</v>
      </c>
      <c r="Q22" s="247">
        <v>0</v>
      </c>
      <c r="R22" s="231">
        <v>3449</v>
      </c>
      <c r="S22" s="232">
        <v>2854</v>
      </c>
      <c r="T22" s="232">
        <v>2854</v>
      </c>
      <c r="U22" s="258">
        <v>2781</v>
      </c>
      <c r="V22" s="233">
        <v>2870</v>
      </c>
      <c r="W22" s="229">
        <v>40</v>
      </c>
      <c r="X22" s="229">
        <v>0</v>
      </c>
      <c r="Y22" s="229">
        <v>39</v>
      </c>
      <c r="Z22" s="229">
        <v>0</v>
      </c>
      <c r="AA22" s="229">
        <v>60</v>
      </c>
      <c r="AB22" s="229">
        <v>0</v>
      </c>
      <c r="AC22" s="229">
        <f t="shared" si="0"/>
        <v>89</v>
      </c>
      <c r="AD22" s="235">
        <f t="shared" si="3"/>
        <v>-73</v>
      </c>
      <c r="AE22" s="229">
        <v>122</v>
      </c>
      <c r="AF22" s="236">
        <f t="shared" si="4"/>
        <v>0.98019125683060104</v>
      </c>
      <c r="AG22" s="237">
        <f t="shared" si="5"/>
        <v>143.70833333333334</v>
      </c>
      <c r="AH22" s="236">
        <f t="shared" si="6"/>
        <v>0.80632067265874163</v>
      </c>
      <c r="AI22" s="238">
        <f t="shared" si="7"/>
        <v>1</v>
      </c>
      <c r="AJ22" s="239">
        <f t="shared" si="8"/>
        <v>0.86330935251798557</v>
      </c>
      <c r="AK22" s="216">
        <v>4.9779999999999998</v>
      </c>
      <c r="AL22" s="220">
        <v>129.51</v>
      </c>
      <c r="AM22" s="228">
        <f t="shared" si="1"/>
        <v>644.7007799999999</v>
      </c>
      <c r="AN22" s="305">
        <v>23.441876199999999</v>
      </c>
      <c r="AO22" s="309">
        <v>1001.6958113617203</v>
      </c>
      <c r="AP22" s="240">
        <f t="shared" si="2"/>
        <v>23481.629199999999</v>
      </c>
      <c r="AQ22" s="241">
        <f t="shared" si="9"/>
        <v>8675.4153110391926</v>
      </c>
      <c r="AR22" s="196">
        <f t="shared" si="10"/>
        <v>118.91666666666667</v>
      </c>
      <c r="AS22" s="13"/>
      <c r="AT22" s="229">
        <v>0</v>
      </c>
      <c r="AU22" s="248">
        <v>0</v>
      </c>
      <c r="AV22" s="248">
        <v>0</v>
      </c>
      <c r="AW22" s="229">
        <v>0</v>
      </c>
      <c r="AX22" s="248">
        <v>19</v>
      </c>
      <c r="AY22" s="229">
        <v>1440</v>
      </c>
      <c r="AZ22" s="229">
        <v>0</v>
      </c>
      <c r="BA22" s="4"/>
      <c r="BB22" s="52">
        <v>951</v>
      </c>
      <c r="BC22" s="52">
        <v>938</v>
      </c>
      <c r="BD22" s="52">
        <v>981</v>
      </c>
      <c r="BE22" s="41">
        <f t="shared" si="14"/>
        <v>-13</v>
      </c>
      <c r="BF22" s="41">
        <f t="shared" si="12"/>
        <v>8675.4153110391926</v>
      </c>
      <c r="BG22" s="42">
        <f t="shared" si="13"/>
        <v>40.875</v>
      </c>
      <c r="BH22" s="249">
        <v>0</v>
      </c>
      <c r="BI22" s="250">
        <v>0</v>
      </c>
      <c r="BJ22" s="251">
        <v>23.38</v>
      </c>
      <c r="BK22" s="251">
        <v>20.73</v>
      </c>
      <c r="BL22" s="251">
        <v>15.28</v>
      </c>
      <c r="BM22" s="251">
        <v>50.11</v>
      </c>
      <c r="BN22" s="253">
        <v>0.93659999999999999</v>
      </c>
      <c r="BO22" s="42">
        <v>88.26</v>
      </c>
      <c r="BP22" s="42">
        <v>87.44</v>
      </c>
      <c r="BQ22" s="54">
        <v>0</v>
      </c>
      <c r="BR22" s="41">
        <v>11549</v>
      </c>
      <c r="BS22" s="41">
        <v>11798</v>
      </c>
      <c r="BT22" s="42">
        <v>0</v>
      </c>
    </row>
    <row r="23" spans="1:72">
      <c r="A23" s="509"/>
      <c r="B23" s="245">
        <v>43693</v>
      </c>
      <c r="C23" s="226">
        <v>92.6</v>
      </c>
      <c r="D23" s="227">
        <v>0.64700000000000002</v>
      </c>
      <c r="E23" s="228">
        <v>84.6</v>
      </c>
      <c r="F23" s="229">
        <v>101</v>
      </c>
      <c r="G23" s="229">
        <v>83</v>
      </c>
      <c r="H23" s="229">
        <v>22</v>
      </c>
      <c r="I23" s="229">
        <v>30</v>
      </c>
      <c r="J23" s="229">
        <v>24</v>
      </c>
      <c r="K23" s="229">
        <v>0</v>
      </c>
      <c r="L23" s="247">
        <v>1</v>
      </c>
      <c r="M23" s="247">
        <v>17</v>
      </c>
      <c r="N23" s="247">
        <v>0</v>
      </c>
      <c r="O23" s="247">
        <v>0</v>
      </c>
      <c r="P23" s="247">
        <v>0</v>
      </c>
      <c r="Q23" s="247">
        <v>0</v>
      </c>
      <c r="R23" s="259">
        <v>3470</v>
      </c>
      <c r="S23" s="232">
        <v>2903</v>
      </c>
      <c r="T23" s="232">
        <v>2770</v>
      </c>
      <c r="U23" s="260">
        <v>2712</v>
      </c>
      <c r="V23" s="233">
        <v>2797</v>
      </c>
      <c r="W23" s="229">
        <v>40</v>
      </c>
      <c r="X23" s="229">
        <v>0</v>
      </c>
      <c r="Y23" s="229">
        <v>39</v>
      </c>
      <c r="Z23" s="229">
        <v>0</v>
      </c>
      <c r="AA23" s="229">
        <v>60</v>
      </c>
      <c r="AB23" s="229">
        <v>0</v>
      </c>
      <c r="AC23" s="229">
        <f t="shared" si="0"/>
        <v>85</v>
      </c>
      <c r="AD23" s="235">
        <f t="shared" si="3"/>
        <v>-58</v>
      </c>
      <c r="AE23" s="229">
        <v>123</v>
      </c>
      <c r="AF23" s="236">
        <f t="shared" si="4"/>
        <v>0.9474932249322493</v>
      </c>
      <c r="AG23" s="237">
        <f t="shared" si="5"/>
        <v>144.58333333333334</v>
      </c>
      <c r="AH23" s="236">
        <f t="shared" si="6"/>
        <v>0.78155619596541792</v>
      </c>
      <c r="AI23" s="238">
        <f t="shared" si="7"/>
        <v>1</v>
      </c>
      <c r="AJ23" s="239">
        <f t="shared" si="8"/>
        <v>0.85520583533173467</v>
      </c>
      <c r="AK23" s="216">
        <v>5.0880000000000001</v>
      </c>
      <c r="AL23" s="220">
        <v>131.61000000000001</v>
      </c>
      <c r="AM23" s="228">
        <f t="shared" si="1"/>
        <v>669.63168000000007</v>
      </c>
      <c r="AN23" s="305">
        <v>22.84168</v>
      </c>
      <c r="AO23" s="309">
        <v>1002.3395389480984</v>
      </c>
      <c r="AP23" s="240">
        <f t="shared" si="2"/>
        <v>22895.118999999999</v>
      </c>
      <c r="AQ23" s="241">
        <f t="shared" si="9"/>
        <v>8689.0673598820049</v>
      </c>
      <c r="AR23" s="196">
        <f t="shared" si="10"/>
        <v>120.95833333333333</v>
      </c>
      <c r="AS23" s="13"/>
      <c r="AT23" s="229">
        <v>14</v>
      </c>
      <c r="AU23" s="248">
        <v>13</v>
      </c>
      <c r="AV23" s="248">
        <v>0</v>
      </c>
      <c r="AW23" s="229">
        <v>0</v>
      </c>
      <c r="AX23" s="248">
        <v>20</v>
      </c>
      <c r="AY23" s="229">
        <v>1440</v>
      </c>
      <c r="AZ23" s="229">
        <v>0</v>
      </c>
      <c r="BA23" s="4"/>
      <c r="BB23" s="52">
        <v>900</v>
      </c>
      <c r="BC23" s="52">
        <v>942</v>
      </c>
      <c r="BD23" s="52">
        <v>955</v>
      </c>
      <c r="BE23" s="41">
        <f t="shared" si="14"/>
        <v>42</v>
      </c>
      <c r="BF23" s="41">
        <f t="shared" si="12"/>
        <v>8689.0673598820049</v>
      </c>
      <c r="BG23" s="42">
        <f t="shared" si="13"/>
        <v>39.791666666666664</v>
      </c>
      <c r="BH23" s="249">
        <v>0</v>
      </c>
      <c r="BI23" s="250">
        <v>0</v>
      </c>
      <c r="BJ23" s="252">
        <v>22.09</v>
      </c>
      <c r="BK23" s="252">
        <v>20.79</v>
      </c>
      <c r="BL23" s="252">
        <v>14.78</v>
      </c>
      <c r="BM23" s="251">
        <v>50.14</v>
      </c>
      <c r="BN23" s="253">
        <v>0.93579999999999997</v>
      </c>
      <c r="BO23" s="42">
        <v>88.22</v>
      </c>
      <c r="BP23" s="42">
        <v>87.39</v>
      </c>
      <c r="BQ23" s="54">
        <v>0</v>
      </c>
      <c r="BR23" s="41">
        <v>11518</v>
      </c>
      <c r="BS23" s="41">
        <v>11720</v>
      </c>
      <c r="BT23" s="42">
        <v>6.58</v>
      </c>
    </row>
    <row r="24" spans="1:72">
      <c r="A24" s="509"/>
      <c r="B24" s="245">
        <v>43694</v>
      </c>
      <c r="C24" s="226">
        <v>88.8</v>
      </c>
      <c r="D24" s="227">
        <v>0.70699999999999996</v>
      </c>
      <c r="E24" s="228">
        <v>85.16</v>
      </c>
      <c r="F24" s="246">
        <v>98</v>
      </c>
      <c r="G24" s="246">
        <v>83</v>
      </c>
      <c r="H24" s="246">
        <v>10</v>
      </c>
      <c r="I24" s="246">
        <v>5</v>
      </c>
      <c r="J24" s="246">
        <v>24</v>
      </c>
      <c r="K24" s="246">
        <v>0</v>
      </c>
      <c r="L24" s="246">
        <v>13</v>
      </c>
      <c r="M24" s="246">
        <v>4</v>
      </c>
      <c r="N24" s="246">
        <v>0</v>
      </c>
      <c r="O24" s="246">
        <v>0</v>
      </c>
      <c r="P24" s="246">
        <v>0</v>
      </c>
      <c r="Q24" s="246">
        <v>0</v>
      </c>
      <c r="R24" s="259">
        <v>3510</v>
      </c>
      <c r="S24" s="261">
        <v>3195</v>
      </c>
      <c r="T24" s="262">
        <v>2006</v>
      </c>
      <c r="U24" s="263">
        <v>1976</v>
      </c>
      <c r="V24" s="263">
        <v>2052</v>
      </c>
      <c r="W24" s="246">
        <v>40</v>
      </c>
      <c r="X24" s="246">
        <v>0</v>
      </c>
      <c r="Y24" s="246">
        <v>39</v>
      </c>
      <c r="Z24" s="246">
        <v>0</v>
      </c>
      <c r="AA24" s="246">
        <v>60</v>
      </c>
      <c r="AB24" s="246">
        <v>0</v>
      </c>
      <c r="AC24" s="229">
        <f t="shared" si="0"/>
        <v>76</v>
      </c>
      <c r="AD24" s="235">
        <f t="shared" si="3"/>
        <v>-30</v>
      </c>
      <c r="AE24" s="246">
        <v>123</v>
      </c>
      <c r="AF24" s="236">
        <f t="shared" si="4"/>
        <v>0.69512195121951215</v>
      </c>
      <c r="AG24" s="237">
        <f t="shared" si="5"/>
        <v>146.25</v>
      </c>
      <c r="AH24" s="236">
        <f t="shared" si="6"/>
        <v>0.562962962962963</v>
      </c>
      <c r="AI24" s="238">
        <f t="shared" si="7"/>
        <v>1</v>
      </c>
      <c r="AJ24" s="239">
        <f t="shared" si="8"/>
        <v>0.77188249400479614</v>
      </c>
      <c r="AK24" s="216">
        <v>5.0650000000000004</v>
      </c>
      <c r="AL24" s="220">
        <v>130.59</v>
      </c>
      <c r="AM24" s="228">
        <f t="shared" si="1"/>
        <v>661.43835000000001</v>
      </c>
      <c r="AN24" s="216">
        <v>16.757899999999999</v>
      </c>
      <c r="AO24" s="269">
        <v>1010.1915514473773</v>
      </c>
      <c r="AP24" s="240">
        <f t="shared" si="2"/>
        <v>16928.689000000002</v>
      </c>
      <c r="AQ24" s="241">
        <f t="shared" si="9"/>
        <v>8901.8863107287452</v>
      </c>
      <c r="AR24" s="196">
        <f t="shared" si="10"/>
        <v>133.125</v>
      </c>
      <c r="AS24" s="13"/>
      <c r="AT24" s="246">
        <v>20</v>
      </c>
      <c r="AU24" s="246">
        <v>51</v>
      </c>
      <c r="AV24" s="246">
        <v>0</v>
      </c>
      <c r="AW24" s="246">
        <v>0</v>
      </c>
      <c r="AX24" s="246">
        <v>31</v>
      </c>
      <c r="AY24" s="246">
        <v>1440</v>
      </c>
      <c r="AZ24" s="246">
        <v>0</v>
      </c>
      <c r="BA24" s="4"/>
      <c r="BB24" s="52">
        <v>416</v>
      </c>
      <c r="BC24" s="52">
        <v>946</v>
      </c>
      <c r="BD24" s="52">
        <v>690</v>
      </c>
      <c r="BE24" s="41">
        <f t="shared" si="14"/>
        <v>530</v>
      </c>
      <c r="BF24" s="41">
        <f t="shared" si="12"/>
        <v>8901.8863107287452</v>
      </c>
      <c r="BG24" s="42">
        <f t="shared" si="13"/>
        <v>28.75</v>
      </c>
      <c r="BH24" s="71">
        <v>0</v>
      </c>
      <c r="BI24" s="71">
        <v>0</v>
      </c>
      <c r="BJ24" s="72">
        <v>10.37</v>
      </c>
      <c r="BK24" s="72">
        <v>20.8</v>
      </c>
      <c r="BL24" s="72">
        <v>15.03</v>
      </c>
      <c r="BM24" s="73">
        <v>50.1</v>
      </c>
      <c r="BN24" s="74">
        <v>0.93589999999999995</v>
      </c>
      <c r="BO24" s="54">
        <v>88.34</v>
      </c>
      <c r="BP24" s="54">
        <v>87.36</v>
      </c>
      <c r="BQ24" s="54">
        <v>0</v>
      </c>
      <c r="BR24" s="55">
        <v>11474</v>
      </c>
      <c r="BS24" s="55">
        <v>11708</v>
      </c>
      <c r="BT24" s="73">
        <v>6.1</v>
      </c>
    </row>
    <row r="25" spans="1:72">
      <c r="A25" s="509"/>
      <c r="B25" s="245">
        <v>43695</v>
      </c>
      <c r="C25" s="226">
        <v>89.3</v>
      </c>
      <c r="D25" s="227">
        <v>0.70299999999999996</v>
      </c>
      <c r="E25" s="228">
        <v>84.62</v>
      </c>
      <c r="F25" s="264">
        <v>98</v>
      </c>
      <c r="G25" s="264">
        <v>81</v>
      </c>
      <c r="H25" s="246">
        <v>8</v>
      </c>
      <c r="I25" s="246">
        <v>17</v>
      </c>
      <c r="J25" s="246">
        <v>24</v>
      </c>
      <c r="K25" s="246">
        <v>0</v>
      </c>
      <c r="L25" s="246">
        <v>15</v>
      </c>
      <c r="M25" s="246">
        <v>10</v>
      </c>
      <c r="N25" s="246">
        <v>0</v>
      </c>
      <c r="O25" s="246">
        <v>0</v>
      </c>
      <c r="P25" s="246">
        <v>0</v>
      </c>
      <c r="Q25" s="246">
        <v>0</v>
      </c>
      <c r="R25" s="259">
        <v>3509</v>
      </c>
      <c r="S25" s="261">
        <v>3240</v>
      </c>
      <c r="T25" s="262">
        <v>1891</v>
      </c>
      <c r="U25" s="263">
        <v>1859</v>
      </c>
      <c r="V25" s="263">
        <v>1939</v>
      </c>
      <c r="W25" s="246">
        <v>40</v>
      </c>
      <c r="X25" s="246">
        <v>0</v>
      </c>
      <c r="Y25" s="246">
        <v>39</v>
      </c>
      <c r="Z25" s="246">
        <v>0</v>
      </c>
      <c r="AA25" s="246">
        <v>60</v>
      </c>
      <c r="AB25" s="246">
        <v>0</v>
      </c>
      <c r="AC25" s="229">
        <f t="shared" si="0"/>
        <v>80</v>
      </c>
      <c r="AD25" s="235">
        <f t="shared" si="3"/>
        <v>-32</v>
      </c>
      <c r="AE25" s="246">
        <v>121</v>
      </c>
      <c r="AF25" s="236">
        <f t="shared" si="4"/>
        <v>0.66769972451790638</v>
      </c>
      <c r="AG25" s="237">
        <f t="shared" si="5"/>
        <v>146.20833333333334</v>
      </c>
      <c r="AH25" s="236">
        <f t="shared" si="6"/>
        <v>0.52978056426332287</v>
      </c>
      <c r="AI25" s="238">
        <f t="shared" si="7"/>
        <v>1</v>
      </c>
      <c r="AJ25" s="239">
        <f t="shared" si="8"/>
        <v>0.7666516786570744</v>
      </c>
      <c r="AK25" s="216">
        <v>5</v>
      </c>
      <c r="AL25" s="220">
        <v>129.99</v>
      </c>
      <c r="AM25" s="228">
        <f t="shared" si="1"/>
        <v>649.95000000000005</v>
      </c>
      <c r="AN25" s="216">
        <v>15.85989</v>
      </c>
      <c r="AO25" s="269">
        <v>1009.1135562730889</v>
      </c>
      <c r="AP25" s="240">
        <f t="shared" si="2"/>
        <v>16004.43</v>
      </c>
      <c r="AQ25" s="241">
        <f t="shared" si="9"/>
        <v>8958.7842926304475</v>
      </c>
      <c r="AR25" s="196">
        <f t="shared" si="10"/>
        <v>135</v>
      </c>
      <c r="AS25" s="13"/>
      <c r="AT25" s="246">
        <v>19</v>
      </c>
      <c r="AU25" s="246">
        <v>33</v>
      </c>
      <c r="AV25" s="246">
        <v>0</v>
      </c>
      <c r="AW25" s="246">
        <v>0</v>
      </c>
      <c r="AX25" s="246">
        <v>32</v>
      </c>
      <c r="AY25" s="246">
        <v>1440</v>
      </c>
      <c r="AZ25" s="246">
        <v>0</v>
      </c>
      <c r="BA25" s="4"/>
      <c r="BB25" s="52">
        <v>341</v>
      </c>
      <c r="BC25" s="52">
        <v>949</v>
      </c>
      <c r="BD25" s="52">
        <v>649</v>
      </c>
      <c r="BE25" s="41">
        <f t="shared" si="14"/>
        <v>608</v>
      </c>
      <c r="BF25" s="41">
        <f t="shared" si="12"/>
        <v>8958.7842926304475</v>
      </c>
      <c r="BG25" s="60">
        <f t="shared" si="13"/>
        <v>27.041666666666668</v>
      </c>
      <c r="BH25" s="71">
        <v>0</v>
      </c>
      <c r="BI25" s="250">
        <v>0</v>
      </c>
      <c r="BJ25" s="72">
        <v>8.5399999999999991</v>
      </c>
      <c r="BK25" s="72">
        <v>20.9</v>
      </c>
      <c r="BL25" s="72">
        <v>15.01</v>
      </c>
      <c r="BM25" s="73">
        <v>50.12</v>
      </c>
      <c r="BN25" s="74">
        <v>0.93600000000000005</v>
      </c>
      <c r="BO25" s="54">
        <v>88.04</v>
      </c>
      <c r="BP25" s="54">
        <v>87.35</v>
      </c>
      <c r="BQ25" s="54">
        <v>0</v>
      </c>
      <c r="BR25" s="55">
        <v>11520</v>
      </c>
      <c r="BS25" s="55">
        <v>11695</v>
      </c>
      <c r="BT25" s="73">
        <v>0</v>
      </c>
    </row>
    <row r="26" spans="1:72">
      <c r="A26" s="509"/>
      <c r="B26" s="245">
        <v>43696</v>
      </c>
      <c r="C26" s="226">
        <v>87.8</v>
      </c>
      <c r="D26" s="227">
        <v>0.63149999999999995</v>
      </c>
      <c r="E26" s="228">
        <v>79.16</v>
      </c>
      <c r="F26" s="246">
        <v>97</v>
      </c>
      <c r="G26" s="246">
        <v>78</v>
      </c>
      <c r="H26" s="229">
        <v>13</v>
      </c>
      <c r="I26" s="229">
        <v>6</v>
      </c>
      <c r="J26" s="229">
        <v>24</v>
      </c>
      <c r="K26" s="229">
        <v>0</v>
      </c>
      <c r="L26" s="247">
        <v>10</v>
      </c>
      <c r="M26" s="247">
        <v>10</v>
      </c>
      <c r="N26" s="247">
        <v>0</v>
      </c>
      <c r="O26" s="247">
        <v>0</v>
      </c>
      <c r="P26" s="247">
        <v>0</v>
      </c>
      <c r="Q26" s="247">
        <v>0</v>
      </c>
      <c r="R26" s="259">
        <v>3517</v>
      </c>
      <c r="S26" s="261">
        <v>3154</v>
      </c>
      <c r="T26" s="265">
        <v>2240</v>
      </c>
      <c r="U26" s="233">
        <v>2200</v>
      </c>
      <c r="V26" s="233">
        <v>2278</v>
      </c>
      <c r="W26" s="229">
        <v>40</v>
      </c>
      <c r="X26" s="246">
        <v>0</v>
      </c>
      <c r="Y26" s="246">
        <v>40</v>
      </c>
      <c r="Z26" s="246">
        <v>0</v>
      </c>
      <c r="AA26" s="246">
        <v>60</v>
      </c>
      <c r="AB26" s="246">
        <v>0</v>
      </c>
      <c r="AC26" s="229">
        <f t="shared" si="0"/>
        <v>78</v>
      </c>
      <c r="AD26" s="235">
        <f t="shared" si="3"/>
        <v>-40</v>
      </c>
      <c r="AE26" s="246">
        <v>123</v>
      </c>
      <c r="AF26" s="236">
        <f t="shared" si="4"/>
        <v>0.77168021680216803</v>
      </c>
      <c r="AG26" s="237">
        <f t="shared" si="5"/>
        <v>146.54166666666666</v>
      </c>
      <c r="AH26" s="236">
        <f t="shared" si="6"/>
        <v>0.62553312482229173</v>
      </c>
      <c r="AI26" s="238">
        <f t="shared" si="7"/>
        <v>1</v>
      </c>
      <c r="AJ26" s="239">
        <f t="shared" si="8"/>
        <v>0.79628968253968258</v>
      </c>
      <c r="AK26" s="216">
        <v>5.0629999999999997</v>
      </c>
      <c r="AL26" s="220">
        <v>131.36000000000001</v>
      </c>
      <c r="AM26" s="228">
        <f t="shared" si="1"/>
        <v>665.07568000000003</v>
      </c>
      <c r="AN26" s="216">
        <v>18.34816</v>
      </c>
      <c r="AO26" s="269">
        <v>1015.2380402176567</v>
      </c>
      <c r="AP26" s="240">
        <f t="shared" si="2"/>
        <v>18627.75</v>
      </c>
      <c r="AQ26" s="241">
        <f t="shared" si="9"/>
        <v>8769.4662181818185</v>
      </c>
      <c r="AR26" s="196">
        <f t="shared" si="10"/>
        <v>131.41666666666666</v>
      </c>
      <c r="AS26" s="13"/>
      <c r="AT26" s="229">
        <v>17</v>
      </c>
      <c r="AU26" s="248">
        <v>44</v>
      </c>
      <c r="AV26" s="248">
        <v>0</v>
      </c>
      <c r="AW26" s="229">
        <v>0</v>
      </c>
      <c r="AX26" s="248">
        <v>28</v>
      </c>
      <c r="AY26" s="229">
        <v>1440</v>
      </c>
      <c r="AZ26" s="229">
        <v>0</v>
      </c>
      <c r="BA26" s="4"/>
      <c r="BB26" s="52">
        <v>546</v>
      </c>
      <c r="BC26" s="52">
        <v>966</v>
      </c>
      <c r="BD26" s="52">
        <v>766</v>
      </c>
      <c r="BE26" s="41">
        <f t="shared" si="14"/>
        <v>420</v>
      </c>
      <c r="BF26" s="41">
        <f t="shared" si="12"/>
        <v>8769.4662181818185</v>
      </c>
      <c r="BG26" s="60">
        <f t="shared" si="13"/>
        <v>31.916666666666668</v>
      </c>
      <c r="BH26" s="249">
        <v>0</v>
      </c>
      <c r="BI26" s="250">
        <v>0</v>
      </c>
      <c r="BJ26" s="252">
        <v>13.35</v>
      </c>
      <c r="BK26" s="252">
        <v>20.93</v>
      </c>
      <c r="BL26" s="252">
        <v>15.11</v>
      </c>
      <c r="BM26" s="251">
        <v>50.1</v>
      </c>
      <c r="BN26" s="253">
        <v>0.9355</v>
      </c>
      <c r="BO26" s="54">
        <v>87.97</v>
      </c>
      <c r="BP26" s="54">
        <v>87.11</v>
      </c>
      <c r="BQ26" s="54">
        <v>0</v>
      </c>
      <c r="BR26" s="55">
        <v>11332</v>
      </c>
      <c r="BS26" s="55">
        <v>11528</v>
      </c>
      <c r="BT26" s="42">
        <v>5.7</v>
      </c>
    </row>
    <row r="27" spans="1:72" ht="14.95" customHeight="1">
      <c r="A27" s="509" t="s">
        <v>269</v>
      </c>
      <c r="B27" s="245">
        <v>43697</v>
      </c>
      <c r="C27" s="156">
        <v>91.6</v>
      </c>
      <c r="D27" s="195">
        <v>0.66800000000000004</v>
      </c>
      <c r="E27" s="170">
        <v>84.6</v>
      </c>
      <c r="F27" s="159">
        <v>98</v>
      </c>
      <c r="G27" s="159">
        <v>84</v>
      </c>
      <c r="H27" s="159">
        <v>24</v>
      </c>
      <c r="I27" s="159">
        <v>0</v>
      </c>
      <c r="J27" s="159">
        <v>24</v>
      </c>
      <c r="K27" s="159">
        <v>0</v>
      </c>
      <c r="L27" s="187">
        <v>0</v>
      </c>
      <c r="M27" s="187">
        <v>0</v>
      </c>
      <c r="N27" s="187">
        <v>0</v>
      </c>
      <c r="O27" s="187">
        <v>0</v>
      </c>
      <c r="P27" s="187">
        <v>0</v>
      </c>
      <c r="Q27" s="187">
        <v>0</v>
      </c>
      <c r="R27" s="188">
        <v>3484</v>
      </c>
      <c r="S27" s="189">
        <v>2854</v>
      </c>
      <c r="T27" s="189">
        <v>2854</v>
      </c>
      <c r="U27" s="163">
        <v>2805</v>
      </c>
      <c r="V27" s="163">
        <v>2891</v>
      </c>
      <c r="W27" s="159">
        <v>40</v>
      </c>
      <c r="X27" s="159">
        <v>0</v>
      </c>
      <c r="Y27" s="159">
        <v>39</v>
      </c>
      <c r="Z27" s="159">
        <v>0</v>
      </c>
      <c r="AA27" s="159">
        <v>60</v>
      </c>
      <c r="AB27" s="159">
        <v>0</v>
      </c>
      <c r="AC27" s="158">
        <f t="shared" si="0"/>
        <v>86</v>
      </c>
      <c r="AD27" s="165">
        <f t="shared" si="3"/>
        <v>-49</v>
      </c>
      <c r="AE27" s="159">
        <v>123</v>
      </c>
      <c r="AF27" s="166">
        <f t="shared" si="4"/>
        <v>0.97933604336043356</v>
      </c>
      <c r="AG27" s="167">
        <f t="shared" si="5"/>
        <v>145.16666666666666</v>
      </c>
      <c r="AH27" s="166">
        <f t="shared" si="6"/>
        <v>0.80510907003444321</v>
      </c>
      <c r="AI27" s="168">
        <f t="shared" si="7"/>
        <v>1</v>
      </c>
      <c r="AJ27" s="169">
        <f t="shared" si="8"/>
        <v>0.86330935251798557</v>
      </c>
      <c r="AK27" s="216">
        <v>5.0010000000000003</v>
      </c>
      <c r="AL27" s="220">
        <v>129.30000000000001</v>
      </c>
      <c r="AM27" s="170">
        <f t="shared" si="1"/>
        <v>646.62930000000006</v>
      </c>
      <c r="AN27" s="216">
        <v>23.010359000000001</v>
      </c>
      <c r="AO27" s="269">
        <v>1020.8146252737735</v>
      </c>
      <c r="AP27" s="171">
        <f t="shared" si="2"/>
        <v>23489.311000000002</v>
      </c>
      <c r="AQ27" s="200">
        <f t="shared" si="9"/>
        <v>8604.6132976827103</v>
      </c>
      <c r="AR27" s="197">
        <f t="shared" si="10"/>
        <v>118.91666666666667</v>
      </c>
      <c r="AS27" s="13"/>
      <c r="AT27" s="158">
        <v>0</v>
      </c>
      <c r="AU27" s="173">
        <v>0</v>
      </c>
      <c r="AV27" s="173">
        <v>0</v>
      </c>
      <c r="AW27" s="158">
        <v>0</v>
      </c>
      <c r="AX27" s="173">
        <v>19</v>
      </c>
      <c r="AY27" s="158">
        <v>1440</v>
      </c>
      <c r="AZ27" s="158">
        <v>0</v>
      </c>
      <c r="BA27" s="4"/>
      <c r="BB27" s="257">
        <v>958</v>
      </c>
      <c r="BC27" s="257">
        <v>945</v>
      </c>
      <c r="BD27" s="257">
        <v>988</v>
      </c>
      <c r="BE27" s="257">
        <f>BC27-BB27</f>
        <v>-13</v>
      </c>
      <c r="BF27" s="257">
        <f>AQ28</f>
        <v>8631.7809549356225</v>
      </c>
      <c r="BG27" s="277">
        <f>BD27/24</f>
        <v>41.166666666666664</v>
      </c>
      <c r="BH27" s="278">
        <v>0</v>
      </c>
      <c r="BI27" s="279">
        <v>0</v>
      </c>
      <c r="BJ27" s="280">
        <v>23.03</v>
      </c>
      <c r="BK27" s="280">
        <v>20.39</v>
      </c>
      <c r="BL27" s="280">
        <v>15.32</v>
      </c>
      <c r="BM27" s="281">
        <v>50.12</v>
      </c>
      <c r="BN27" s="282">
        <v>0.93710000000000004</v>
      </c>
      <c r="BO27" s="283">
        <v>88.11</v>
      </c>
      <c r="BP27" s="283">
        <v>87.25</v>
      </c>
      <c r="BQ27" s="283">
        <v>0</v>
      </c>
      <c r="BR27" s="283">
        <v>11290</v>
      </c>
      <c r="BS27" s="283">
        <v>11537</v>
      </c>
      <c r="BT27" s="277">
        <v>5.72</v>
      </c>
    </row>
    <row r="28" spans="1:72">
      <c r="A28" s="509"/>
      <c r="B28" s="245">
        <v>43698</v>
      </c>
      <c r="C28" s="156">
        <v>93.5</v>
      </c>
      <c r="D28" s="195">
        <v>0.64800000000000002</v>
      </c>
      <c r="E28" s="170">
        <v>84.3</v>
      </c>
      <c r="F28" s="159">
        <v>102</v>
      </c>
      <c r="G28" s="159">
        <v>84</v>
      </c>
      <c r="H28" s="159">
        <v>24</v>
      </c>
      <c r="I28" s="159">
        <v>0</v>
      </c>
      <c r="J28" s="159">
        <v>24</v>
      </c>
      <c r="K28" s="159">
        <v>0</v>
      </c>
      <c r="L28" s="187">
        <v>0</v>
      </c>
      <c r="M28" s="187">
        <v>0</v>
      </c>
      <c r="N28" s="187">
        <v>0</v>
      </c>
      <c r="O28" s="187">
        <v>0</v>
      </c>
      <c r="P28" s="187">
        <v>0</v>
      </c>
      <c r="Q28" s="187">
        <v>0</v>
      </c>
      <c r="R28" s="188">
        <v>3463</v>
      </c>
      <c r="S28" s="162">
        <v>2868</v>
      </c>
      <c r="T28" s="162">
        <v>2868</v>
      </c>
      <c r="U28" s="163">
        <v>2796</v>
      </c>
      <c r="V28" s="163">
        <v>2883</v>
      </c>
      <c r="W28" s="159">
        <v>40</v>
      </c>
      <c r="X28" s="159">
        <v>0</v>
      </c>
      <c r="Y28" s="159">
        <v>39</v>
      </c>
      <c r="Z28" s="159">
        <v>0</v>
      </c>
      <c r="AA28" s="159">
        <v>60</v>
      </c>
      <c r="AB28" s="159">
        <v>0</v>
      </c>
      <c r="AC28" s="158">
        <f t="shared" si="0"/>
        <v>87</v>
      </c>
      <c r="AD28" s="165">
        <f t="shared" si="3"/>
        <v>-72</v>
      </c>
      <c r="AE28" s="159">
        <v>122</v>
      </c>
      <c r="AF28" s="166">
        <f t="shared" si="4"/>
        <v>0.98463114754098358</v>
      </c>
      <c r="AG28" s="167">
        <f t="shared" si="5"/>
        <v>144.29166666666666</v>
      </c>
      <c r="AH28" s="166">
        <f t="shared" si="6"/>
        <v>0.80739243430551544</v>
      </c>
      <c r="AI28" s="168">
        <f t="shared" si="7"/>
        <v>1</v>
      </c>
      <c r="AJ28" s="169">
        <f t="shared" si="8"/>
        <v>0.86330935251798557</v>
      </c>
      <c r="AK28" s="216">
        <v>5.0170000000000003</v>
      </c>
      <c r="AL28" s="220">
        <v>131.15</v>
      </c>
      <c r="AM28" s="170">
        <f t="shared" si="1"/>
        <v>657.97955000000002</v>
      </c>
      <c r="AN28" s="216">
        <v>23.31683</v>
      </c>
      <c r="AO28" s="269">
        <v>1006.8469856322665</v>
      </c>
      <c r="AP28" s="171">
        <f t="shared" si="2"/>
        <v>23476.48</v>
      </c>
      <c r="AQ28" s="200">
        <f t="shared" si="9"/>
        <v>8631.7809549356225</v>
      </c>
      <c r="AR28" s="197">
        <f t="shared" si="10"/>
        <v>119.5</v>
      </c>
      <c r="AS28" s="13"/>
      <c r="AT28" s="158">
        <v>0</v>
      </c>
      <c r="AU28" s="173">
        <v>0</v>
      </c>
      <c r="AV28" s="158">
        <v>0</v>
      </c>
      <c r="AW28" s="158">
        <v>0</v>
      </c>
      <c r="AX28" s="173">
        <v>19</v>
      </c>
      <c r="AY28" s="158">
        <v>1440</v>
      </c>
      <c r="AZ28" s="158">
        <v>0</v>
      </c>
      <c r="BA28" s="4"/>
      <c r="BB28" s="174">
        <v>953</v>
      </c>
      <c r="BC28" s="174">
        <v>945</v>
      </c>
      <c r="BD28" s="174">
        <v>985</v>
      </c>
      <c r="BE28" s="174">
        <f>BC28-BB28</f>
        <v>-8</v>
      </c>
      <c r="BF28" s="174">
        <f>AQ29</f>
        <v>8618.3873841663644</v>
      </c>
      <c r="BG28" s="176">
        <f>BD28/24</f>
        <v>41.041666666666664</v>
      </c>
      <c r="BH28" s="174">
        <v>0</v>
      </c>
      <c r="BI28" s="174">
        <v>0</v>
      </c>
      <c r="BJ28" s="174">
        <v>23.22</v>
      </c>
      <c r="BK28" s="174">
        <v>20.69</v>
      </c>
      <c r="BL28" s="174">
        <v>15.25</v>
      </c>
      <c r="BM28" s="174">
        <v>50.13</v>
      </c>
      <c r="BN28" s="174">
        <v>0.93569999999999998</v>
      </c>
      <c r="BO28" s="174">
        <v>87.99</v>
      </c>
      <c r="BP28" s="174">
        <v>87.17</v>
      </c>
      <c r="BQ28" s="283">
        <v>0</v>
      </c>
      <c r="BR28" s="174">
        <v>11435</v>
      </c>
      <c r="BS28" s="174">
        <v>11679</v>
      </c>
      <c r="BT28" s="174">
        <v>0</v>
      </c>
    </row>
    <row r="29" spans="1:72">
      <c r="A29" s="509"/>
      <c r="B29" s="245">
        <v>43699</v>
      </c>
      <c r="C29" s="156">
        <v>93</v>
      </c>
      <c r="D29" s="195">
        <v>0.64300000000000002</v>
      </c>
      <c r="E29" s="170">
        <v>83.8</v>
      </c>
      <c r="F29" s="159">
        <v>103</v>
      </c>
      <c r="G29" s="159">
        <v>85</v>
      </c>
      <c r="H29" s="159">
        <v>22</v>
      </c>
      <c r="I29" s="159">
        <v>51</v>
      </c>
      <c r="J29" s="159">
        <v>24</v>
      </c>
      <c r="K29" s="159">
        <v>0</v>
      </c>
      <c r="L29" s="187">
        <v>0</v>
      </c>
      <c r="M29" s="187">
        <v>54</v>
      </c>
      <c r="N29" s="187">
        <v>0</v>
      </c>
      <c r="O29" s="187">
        <v>0</v>
      </c>
      <c r="P29" s="187">
        <v>0</v>
      </c>
      <c r="Q29" s="187">
        <v>0</v>
      </c>
      <c r="R29" s="188">
        <v>3465</v>
      </c>
      <c r="S29" s="162">
        <v>2886</v>
      </c>
      <c r="T29" s="162">
        <v>2799</v>
      </c>
      <c r="U29" s="163">
        <v>2741</v>
      </c>
      <c r="V29" s="163">
        <v>2827</v>
      </c>
      <c r="W29" s="159">
        <v>39</v>
      </c>
      <c r="X29" s="159">
        <v>0</v>
      </c>
      <c r="Y29" s="159">
        <v>39</v>
      </c>
      <c r="Z29" s="159">
        <v>0</v>
      </c>
      <c r="AA29" s="159">
        <v>60</v>
      </c>
      <c r="AB29" s="159">
        <v>0</v>
      </c>
      <c r="AC29" s="158">
        <f t="shared" si="0"/>
        <v>86</v>
      </c>
      <c r="AD29" s="165">
        <f t="shared" si="3"/>
        <v>-58</v>
      </c>
      <c r="AE29" s="159">
        <v>122</v>
      </c>
      <c r="AF29" s="166">
        <f t="shared" si="4"/>
        <v>0.96550546448087426</v>
      </c>
      <c r="AG29" s="167">
        <f t="shared" si="5"/>
        <v>144.375</v>
      </c>
      <c r="AH29" s="166">
        <f t="shared" si="6"/>
        <v>0.79105339105339101</v>
      </c>
      <c r="AI29" s="168">
        <f t="shared" si="7"/>
        <v>1</v>
      </c>
      <c r="AJ29" s="169">
        <f t="shared" si="8"/>
        <v>0.85401570048309183</v>
      </c>
      <c r="AK29" s="216">
        <v>5.0220000000000002</v>
      </c>
      <c r="AL29" s="220">
        <v>132.31</v>
      </c>
      <c r="AM29" s="170">
        <f t="shared" si="1"/>
        <v>664.46082000000001</v>
      </c>
      <c r="AN29" s="216">
        <v>22.941061000000001</v>
      </c>
      <c r="AO29" s="269">
        <v>1000.7618653731839</v>
      </c>
      <c r="AP29" s="171">
        <f t="shared" si="2"/>
        <v>22958.539000000001</v>
      </c>
      <c r="AQ29" s="200">
        <f t="shared" si="9"/>
        <v>8618.3873841663644</v>
      </c>
      <c r="AR29" s="197">
        <f t="shared" si="10"/>
        <v>120.25</v>
      </c>
      <c r="AS29" s="13"/>
      <c r="AT29" s="158">
        <v>14</v>
      </c>
      <c r="AU29" s="173">
        <v>15</v>
      </c>
      <c r="AV29" s="173">
        <v>0</v>
      </c>
      <c r="AW29" s="158">
        <v>0</v>
      </c>
      <c r="AX29" s="173">
        <v>20</v>
      </c>
      <c r="AY29" s="158">
        <v>1440</v>
      </c>
      <c r="AZ29" s="158">
        <v>0</v>
      </c>
      <c r="BA29" s="4"/>
      <c r="BB29" s="285">
        <v>914</v>
      </c>
      <c r="BC29" s="285">
        <v>944</v>
      </c>
      <c r="BD29" s="285">
        <v>969</v>
      </c>
      <c r="BE29" s="285">
        <f t="shared" ref="BE29:BE40" si="15">BC29-BB29</f>
        <v>30</v>
      </c>
      <c r="BF29" s="285">
        <f t="shared" si="12"/>
        <v>8618.3873841663644</v>
      </c>
      <c r="BG29" s="286">
        <f t="shared" si="13"/>
        <v>40.375</v>
      </c>
      <c r="BH29" s="287">
        <v>0</v>
      </c>
      <c r="BI29" s="288">
        <v>0</v>
      </c>
      <c r="BJ29" s="289">
        <v>22.35</v>
      </c>
      <c r="BK29" s="289">
        <v>20.83</v>
      </c>
      <c r="BL29" s="289">
        <v>14.84</v>
      </c>
      <c r="BM29" s="290">
        <v>50.14</v>
      </c>
      <c r="BN29" s="291">
        <v>0.93530000000000002</v>
      </c>
      <c r="BO29" s="292">
        <v>87.98</v>
      </c>
      <c r="BP29" s="292">
        <v>87.13</v>
      </c>
      <c r="BQ29" s="283">
        <v>0</v>
      </c>
      <c r="BR29" s="292">
        <v>11448</v>
      </c>
      <c r="BS29" s="292">
        <v>11702</v>
      </c>
      <c r="BT29" s="286">
        <v>6.5</v>
      </c>
    </row>
    <row r="30" spans="1:72">
      <c r="A30" s="509"/>
      <c r="B30" s="245">
        <v>43700</v>
      </c>
      <c r="C30" s="156">
        <v>92</v>
      </c>
      <c r="D30" s="195">
        <v>0.60199999999999998</v>
      </c>
      <c r="E30" s="170">
        <v>80.81</v>
      </c>
      <c r="F30" s="159">
        <v>101</v>
      </c>
      <c r="G30" s="159">
        <v>82</v>
      </c>
      <c r="H30" s="159">
        <v>15</v>
      </c>
      <c r="I30" s="159">
        <v>10</v>
      </c>
      <c r="J30" s="159">
        <v>24</v>
      </c>
      <c r="K30" s="159">
        <v>0</v>
      </c>
      <c r="L30" s="187">
        <v>8</v>
      </c>
      <c r="M30" s="187">
        <v>13</v>
      </c>
      <c r="N30" s="187">
        <v>0</v>
      </c>
      <c r="O30" s="187">
        <v>0</v>
      </c>
      <c r="P30" s="187">
        <v>0</v>
      </c>
      <c r="Q30" s="187">
        <v>0</v>
      </c>
      <c r="R30" s="188">
        <v>3471</v>
      </c>
      <c r="S30" s="162">
        <v>3067</v>
      </c>
      <c r="T30" s="162">
        <v>2330</v>
      </c>
      <c r="U30" s="163">
        <v>2290</v>
      </c>
      <c r="V30" s="163">
        <v>2372</v>
      </c>
      <c r="W30" s="159">
        <v>39</v>
      </c>
      <c r="X30" s="159">
        <v>0</v>
      </c>
      <c r="Y30" s="159">
        <v>39</v>
      </c>
      <c r="Z30" s="159">
        <v>0</v>
      </c>
      <c r="AA30" s="159">
        <v>60</v>
      </c>
      <c r="AB30" s="159">
        <v>0</v>
      </c>
      <c r="AC30" s="158">
        <f t="shared" si="0"/>
        <v>82</v>
      </c>
      <c r="AD30" s="165">
        <f t="shared" si="3"/>
        <v>-40</v>
      </c>
      <c r="AE30" s="159">
        <v>121</v>
      </c>
      <c r="AF30" s="166">
        <f t="shared" si="4"/>
        <v>0.8168044077134986</v>
      </c>
      <c r="AG30" s="167">
        <f t="shared" si="5"/>
        <v>144.625</v>
      </c>
      <c r="AH30" s="166">
        <f t="shared" si="6"/>
        <v>0.65975223278594064</v>
      </c>
      <c r="AI30" s="168">
        <f t="shared" si="7"/>
        <v>1</v>
      </c>
      <c r="AJ30" s="169">
        <f t="shared" si="8"/>
        <v>0.80099637681159408</v>
      </c>
      <c r="AK30" s="216">
        <v>5.016</v>
      </c>
      <c r="AL30" s="220">
        <v>131.66999999999999</v>
      </c>
      <c r="AM30" s="170">
        <f t="shared" si="1"/>
        <v>660.4567199999999</v>
      </c>
      <c r="AN30" s="216">
        <v>19.194789</v>
      </c>
      <c r="AO30" s="269">
        <v>1006.8274259227335</v>
      </c>
      <c r="AP30" s="171">
        <f t="shared" si="2"/>
        <v>19325.84</v>
      </c>
      <c r="AQ30" s="200">
        <f t="shared" si="9"/>
        <v>8727.640489082969</v>
      </c>
      <c r="AR30" s="197">
        <f t="shared" si="10"/>
        <v>127.79166666666667</v>
      </c>
      <c r="AS30" s="13"/>
      <c r="AT30" s="158">
        <v>18</v>
      </c>
      <c r="AU30" s="173">
        <v>37</v>
      </c>
      <c r="AV30" s="173">
        <v>0</v>
      </c>
      <c r="AW30" s="158">
        <v>0</v>
      </c>
      <c r="AX30" s="173">
        <v>27</v>
      </c>
      <c r="AY30" s="158">
        <v>1440</v>
      </c>
      <c r="AZ30" s="158">
        <v>0</v>
      </c>
      <c r="BA30" s="4"/>
      <c r="BB30" s="174">
        <v>619</v>
      </c>
      <c r="BC30" s="174">
        <v>954</v>
      </c>
      <c r="BD30" s="174">
        <v>799</v>
      </c>
      <c r="BE30" s="174">
        <f t="shared" si="15"/>
        <v>335</v>
      </c>
      <c r="BF30" s="174">
        <f t="shared" si="12"/>
        <v>8727.640489082969</v>
      </c>
      <c r="BG30" s="176">
        <f t="shared" si="13"/>
        <v>33.291666666666664</v>
      </c>
      <c r="BH30" s="190">
        <v>0</v>
      </c>
      <c r="BI30" s="154">
        <v>0</v>
      </c>
      <c r="BJ30" s="191">
        <v>15.19</v>
      </c>
      <c r="BK30" s="194">
        <v>20.89</v>
      </c>
      <c r="BL30" s="191">
        <v>15.05</v>
      </c>
      <c r="BM30" s="180">
        <v>50.14</v>
      </c>
      <c r="BN30" s="192">
        <v>0.93559999999999999</v>
      </c>
      <c r="BO30" s="193">
        <v>88.07</v>
      </c>
      <c r="BP30" s="180">
        <v>87.08</v>
      </c>
      <c r="BQ30" s="283">
        <v>0</v>
      </c>
      <c r="BR30" s="193">
        <v>11426</v>
      </c>
      <c r="BS30" s="174">
        <v>11671</v>
      </c>
      <c r="BT30" s="176">
        <v>5.3</v>
      </c>
    </row>
    <row r="31" spans="1:72">
      <c r="A31" s="509"/>
      <c r="B31" s="245">
        <v>43701</v>
      </c>
      <c r="C31" s="156">
        <v>93.8</v>
      </c>
      <c r="D31" s="195">
        <v>0.63700000000000001</v>
      </c>
      <c r="E31" s="170">
        <v>84.5</v>
      </c>
      <c r="F31" s="159">
        <v>103</v>
      </c>
      <c r="G31" s="159">
        <v>84</v>
      </c>
      <c r="H31" s="159">
        <v>24</v>
      </c>
      <c r="I31" s="159">
        <v>0</v>
      </c>
      <c r="J31" s="159">
        <v>24</v>
      </c>
      <c r="K31" s="159">
        <v>0</v>
      </c>
      <c r="L31" s="187">
        <v>0</v>
      </c>
      <c r="M31" s="187">
        <v>0</v>
      </c>
      <c r="N31" s="187">
        <v>0</v>
      </c>
      <c r="O31" s="187">
        <v>0</v>
      </c>
      <c r="P31" s="187">
        <v>0</v>
      </c>
      <c r="Q31" s="187">
        <v>0</v>
      </c>
      <c r="R31" s="188">
        <v>3462</v>
      </c>
      <c r="S31" s="162">
        <v>2867</v>
      </c>
      <c r="T31" s="162">
        <v>2867</v>
      </c>
      <c r="U31" s="163">
        <v>2797</v>
      </c>
      <c r="V31" s="163">
        <v>2880</v>
      </c>
      <c r="W31" s="159">
        <v>40</v>
      </c>
      <c r="X31" s="159">
        <v>0</v>
      </c>
      <c r="Y31" s="159">
        <v>39</v>
      </c>
      <c r="Z31" s="159">
        <v>0</v>
      </c>
      <c r="AA31" s="159">
        <v>60</v>
      </c>
      <c r="AB31" s="159">
        <v>0</v>
      </c>
      <c r="AC31" s="158">
        <f t="shared" si="0"/>
        <v>83</v>
      </c>
      <c r="AD31" s="165">
        <f t="shared" si="3"/>
        <v>-70</v>
      </c>
      <c r="AE31" s="159">
        <v>122</v>
      </c>
      <c r="AF31" s="166">
        <f t="shared" si="4"/>
        <v>0.98360655737704916</v>
      </c>
      <c r="AG31" s="167">
        <f t="shared" si="5"/>
        <v>144.25</v>
      </c>
      <c r="AH31" s="166">
        <f t="shared" si="6"/>
        <v>0.80791450028885037</v>
      </c>
      <c r="AI31" s="168">
        <f t="shared" si="7"/>
        <v>1</v>
      </c>
      <c r="AJ31" s="169">
        <f t="shared" si="8"/>
        <v>0.86330935251798557</v>
      </c>
      <c r="AK31" s="216">
        <v>5.0640000000000001</v>
      </c>
      <c r="AL31" s="220">
        <v>134.55000000000001</v>
      </c>
      <c r="AM31" s="170">
        <f t="shared" si="1"/>
        <v>681.36120000000005</v>
      </c>
      <c r="AN31" s="216">
        <v>23.265865000000002</v>
      </c>
      <c r="AO31" s="269">
        <v>1007.0844991149048</v>
      </c>
      <c r="AP31" s="171">
        <f t="shared" si="2"/>
        <v>23430.691999999995</v>
      </c>
      <c r="AQ31" s="200">
        <f t="shared" si="9"/>
        <v>8620.6840185913461</v>
      </c>
      <c r="AR31" s="197">
        <f t="shared" si="10"/>
        <v>119.45833333333333</v>
      </c>
      <c r="AS31" s="13"/>
      <c r="AT31" s="158">
        <v>0</v>
      </c>
      <c r="AU31" s="173">
        <v>0</v>
      </c>
      <c r="AV31" s="173">
        <v>0</v>
      </c>
      <c r="AW31" s="158">
        <v>0</v>
      </c>
      <c r="AX31" s="173">
        <v>19</v>
      </c>
      <c r="AY31" s="158">
        <v>1440</v>
      </c>
      <c r="AZ31" s="158">
        <v>0</v>
      </c>
      <c r="BA31" s="4"/>
      <c r="BB31" s="174">
        <v>954</v>
      </c>
      <c r="BC31" s="174">
        <v>939</v>
      </c>
      <c r="BD31" s="174">
        <v>987</v>
      </c>
      <c r="BE31" s="174">
        <f t="shared" si="15"/>
        <v>-15</v>
      </c>
      <c r="BF31" s="174">
        <f t="shared" si="12"/>
        <v>8620.6840185913461</v>
      </c>
      <c r="BG31" s="176">
        <f t="shared" si="13"/>
        <v>41.125</v>
      </c>
      <c r="BH31" s="190">
        <v>0</v>
      </c>
      <c r="BI31" s="154">
        <v>0</v>
      </c>
      <c r="BJ31" s="191">
        <v>23.26</v>
      </c>
      <c r="BK31" s="194">
        <v>20.68</v>
      </c>
      <c r="BL31" s="191">
        <v>14.95</v>
      </c>
      <c r="BM31" s="180">
        <v>50.13</v>
      </c>
      <c r="BN31" s="192">
        <v>0.93500000000000005</v>
      </c>
      <c r="BO31" s="193">
        <v>88.09</v>
      </c>
      <c r="BP31" s="180">
        <v>87.18</v>
      </c>
      <c r="BQ31" s="283">
        <v>0</v>
      </c>
      <c r="BR31" s="193">
        <v>11442</v>
      </c>
      <c r="BS31" s="174">
        <v>11718</v>
      </c>
      <c r="BT31" s="176">
        <v>0</v>
      </c>
    </row>
    <row r="32" spans="1:72">
      <c r="A32" s="509"/>
      <c r="B32" s="245">
        <v>43702</v>
      </c>
      <c r="C32" s="156">
        <v>94.5</v>
      </c>
      <c r="D32" s="195">
        <v>0.61099999999999999</v>
      </c>
      <c r="E32" s="170">
        <v>83.8</v>
      </c>
      <c r="F32" s="159">
        <v>104</v>
      </c>
      <c r="G32" s="159">
        <v>85</v>
      </c>
      <c r="H32" s="159">
        <v>24</v>
      </c>
      <c r="I32" s="159">
        <v>0</v>
      </c>
      <c r="J32" s="159">
        <v>24</v>
      </c>
      <c r="K32" s="159">
        <v>0</v>
      </c>
      <c r="L32" s="187">
        <v>0</v>
      </c>
      <c r="M32" s="187">
        <v>0</v>
      </c>
      <c r="N32" s="187">
        <v>0</v>
      </c>
      <c r="O32" s="187">
        <v>0</v>
      </c>
      <c r="P32" s="187">
        <v>0</v>
      </c>
      <c r="Q32" s="187">
        <v>0</v>
      </c>
      <c r="R32" s="188">
        <v>3449</v>
      </c>
      <c r="S32" s="162">
        <v>2867</v>
      </c>
      <c r="T32" s="162">
        <v>2867</v>
      </c>
      <c r="U32" s="163">
        <v>2805</v>
      </c>
      <c r="V32" s="163">
        <v>2888</v>
      </c>
      <c r="W32" s="159">
        <v>40</v>
      </c>
      <c r="X32" s="159">
        <v>0</v>
      </c>
      <c r="Y32" s="159">
        <v>40</v>
      </c>
      <c r="Z32" s="159">
        <v>0</v>
      </c>
      <c r="AA32" s="159">
        <v>60</v>
      </c>
      <c r="AB32" s="159">
        <v>0</v>
      </c>
      <c r="AC32" s="158">
        <f t="shared" si="0"/>
        <v>83</v>
      </c>
      <c r="AD32" s="165">
        <f t="shared" si="3"/>
        <v>-62</v>
      </c>
      <c r="AE32" s="159">
        <v>123</v>
      </c>
      <c r="AF32" s="166">
        <f t="shared" si="4"/>
        <v>0.97831978319783197</v>
      </c>
      <c r="AG32" s="167">
        <f t="shared" si="5"/>
        <v>143.70833333333334</v>
      </c>
      <c r="AH32" s="166">
        <f t="shared" si="6"/>
        <v>0.81327921136561321</v>
      </c>
      <c r="AI32" s="168">
        <f t="shared" si="7"/>
        <v>1</v>
      </c>
      <c r="AJ32" s="169">
        <f t="shared" si="8"/>
        <v>0.86428571428571432</v>
      </c>
      <c r="AK32" s="216">
        <v>5.0709999999999997</v>
      </c>
      <c r="AL32" s="220">
        <v>132.77000000000001</v>
      </c>
      <c r="AM32" s="170">
        <f t="shared" si="1"/>
        <v>673.27666999999997</v>
      </c>
      <c r="AN32" s="216">
        <v>23.292842</v>
      </c>
      <c r="AO32" s="269">
        <v>1007.9724921501636</v>
      </c>
      <c r="AP32" s="171">
        <f t="shared" si="2"/>
        <v>23478.544000000002</v>
      </c>
      <c r="AQ32" s="200">
        <f t="shared" si="9"/>
        <v>8610.2747486631015</v>
      </c>
      <c r="AR32" s="197">
        <f t="shared" si="10"/>
        <v>119.45833333333333</v>
      </c>
      <c r="AS32" s="13"/>
      <c r="AT32" s="158">
        <v>0</v>
      </c>
      <c r="AU32" s="173">
        <v>0</v>
      </c>
      <c r="AV32" s="173">
        <v>0</v>
      </c>
      <c r="AW32" s="158">
        <v>0</v>
      </c>
      <c r="AX32" s="173">
        <v>19</v>
      </c>
      <c r="AY32" s="158">
        <v>1440</v>
      </c>
      <c r="AZ32" s="158">
        <v>0</v>
      </c>
      <c r="BA32" s="4"/>
      <c r="BB32" s="174">
        <v>957</v>
      </c>
      <c r="BC32" s="174">
        <v>942</v>
      </c>
      <c r="BD32" s="174">
        <v>989</v>
      </c>
      <c r="BE32" s="174">
        <f t="shared" si="15"/>
        <v>-15</v>
      </c>
      <c r="BF32" s="174">
        <f t="shared" si="12"/>
        <v>8610.2747486631015</v>
      </c>
      <c r="BG32" s="176">
        <f t="shared" si="13"/>
        <v>41.208333333333336</v>
      </c>
      <c r="BH32" s="190">
        <v>0</v>
      </c>
      <c r="BI32" s="154">
        <v>0</v>
      </c>
      <c r="BJ32" s="191">
        <v>23.29</v>
      </c>
      <c r="BK32" s="194">
        <v>20.73</v>
      </c>
      <c r="BL32" s="191">
        <v>14.72</v>
      </c>
      <c r="BM32" s="180">
        <v>50.16</v>
      </c>
      <c r="BN32" s="192">
        <v>0.93600000000000005</v>
      </c>
      <c r="BO32" s="193">
        <v>88.06</v>
      </c>
      <c r="BP32" s="180">
        <v>87.15</v>
      </c>
      <c r="BQ32" s="283">
        <v>0</v>
      </c>
      <c r="BR32" s="193">
        <v>11432</v>
      </c>
      <c r="BS32" s="174">
        <v>11694</v>
      </c>
      <c r="BT32" s="176">
        <v>5.83</v>
      </c>
    </row>
    <row r="33" spans="1:72">
      <c r="A33" s="509"/>
      <c r="B33" s="245">
        <v>43703</v>
      </c>
      <c r="C33" s="156">
        <v>91.96</v>
      </c>
      <c r="D33" s="195">
        <v>0.67400000000000004</v>
      </c>
      <c r="E33" s="170">
        <v>85.2</v>
      </c>
      <c r="F33" s="158">
        <v>99</v>
      </c>
      <c r="G33" s="158">
        <v>84</v>
      </c>
      <c r="H33" s="159">
        <v>24</v>
      </c>
      <c r="I33" s="159">
        <v>0</v>
      </c>
      <c r="J33" s="159">
        <v>24</v>
      </c>
      <c r="K33" s="159">
        <v>0</v>
      </c>
      <c r="L33" s="186">
        <v>0</v>
      </c>
      <c r="M33" s="186">
        <v>0</v>
      </c>
      <c r="N33" s="186">
        <v>0</v>
      </c>
      <c r="O33" s="186">
        <v>0</v>
      </c>
      <c r="P33" s="186">
        <v>0</v>
      </c>
      <c r="Q33" s="186">
        <v>0</v>
      </c>
      <c r="R33" s="186">
        <v>3476</v>
      </c>
      <c r="S33" s="162">
        <v>2859</v>
      </c>
      <c r="T33" s="162">
        <v>2859</v>
      </c>
      <c r="U33" s="163">
        <v>2795</v>
      </c>
      <c r="V33" s="163">
        <v>2881</v>
      </c>
      <c r="W33" s="159">
        <v>40</v>
      </c>
      <c r="X33" s="159">
        <v>0</v>
      </c>
      <c r="Y33" s="159">
        <v>39</v>
      </c>
      <c r="Z33" s="158">
        <v>0</v>
      </c>
      <c r="AA33" s="159">
        <v>60</v>
      </c>
      <c r="AB33" s="158">
        <v>0</v>
      </c>
      <c r="AC33" s="158">
        <f t="shared" si="0"/>
        <v>86</v>
      </c>
      <c r="AD33" s="165">
        <f t="shared" si="3"/>
        <v>-64</v>
      </c>
      <c r="AE33" s="158">
        <v>122</v>
      </c>
      <c r="AF33" s="166">
        <f t="shared" si="4"/>
        <v>0.98394808743169404</v>
      </c>
      <c r="AG33" s="167">
        <f t="shared" si="5"/>
        <v>144.83333333333334</v>
      </c>
      <c r="AH33" s="166">
        <f t="shared" si="6"/>
        <v>0.80408515535097813</v>
      </c>
      <c r="AI33" s="168">
        <f t="shared" si="7"/>
        <v>1</v>
      </c>
      <c r="AJ33" s="169">
        <f t="shared" si="8"/>
        <v>0.86330935251798557</v>
      </c>
      <c r="AK33" s="216">
        <v>4.9539999999999997</v>
      </c>
      <c r="AL33" s="220">
        <v>129.1</v>
      </c>
      <c r="AM33" s="170">
        <f t="shared" si="1"/>
        <v>639.56139999999994</v>
      </c>
      <c r="AN33" s="216">
        <v>23.304860000000001</v>
      </c>
      <c r="AO33" s="269">
        <v>1006.8965872354521</v>
      </c>
      <c r="AP33" s="171">
        <f t="shared" si="2"/>
        <v>23465.583999999999</v>
      </c>
      <c r="AQ33" s="200">
        <f t="shared" si="9"/>
        <v>8624.3811806797839</v>
      </c>
      <c r="AR33" s="197">
        <f t="shared" si="10"/>
        <v>119.125</v>
      </c>
      <c r="AS33" s="13"/>
      <c r="AT33" s="158">
        <v>0</v>
      </c>
      <c r="AU33" s="173">
        <v>0</v>
      </c>
      <c r="AV33" s="173">
        <v>0</v>
      </c>
      <c r="AW33" s="158">
        <v>0</v>
      </c>
      <c r="AX33" s="173">
        <v>19</v>
      </c>
      <c r="AY33" s="158">
        <v>1440</v>
      </c>
      <c r="AZ33" s="158">
        <v>0</v>
      </c>
      <c r="BA33" s="4"/>
      <c r="BB33" s="174">
        <v>954</v>
      </c>
      <c r="BC33" s="174">
        <v>941</v>
      </c>
      <c r="BD33" s="174">
        <v>986</v>
      </c>
      <c r="BE33" s="174">
        <f t="shared" si="15"/>
        <v>-13</v>
      </c>
      <c r="BF33" s="174">
        <f t="shared" si="12"/>
        <v>8624.3811806797839</v>
      </c>
      <c r="BG33" s="176">
        <f t="shared" si="13"/>
        <v>41.083333333333336</v>
      </c>
      <c r="BH33" s="190">
        <v>0</v>
      </c>
      <c r="BI33" s="154">
        <v>0</v>
      </c>
      <c r="BJ33" s="191">
        <v>23.29</v>
      </c>
      <c r="BK33" s="191">
        <v>20.73</v>
      </c>
      <c r="BL33" s="191">
        <v>14.91</v>
      </c>
      <c r="BM33" s="191">
        <v>50.13</v>
      </c>
      <c r="BN33" s="192">
        <v>0.93640000000000001</v>
      </c>
      <c r="BO33" s="191">
        <v>88.1</v>
      </c>
      <c r="BP33" s="180">
        <v>87.3</v>
      </c>
      <c r="BQ33" s="283">
        <v>0</v>
      </c>
      <c r="BR33" s="174">
        <v>11472</v>
      </c>
      <c r="BS33" s="174">
        <v>11737</v>
      </c>
      <c r="BT33" s="176">
        <v>5.01</v>
      </c>
    </row>
    <row r="34" spans="1:72" ht="14.95" customHeight="1">
      <c r="A34" s="509" t="s">
        <v>270</v>
      </c>
      <c r="B34" s="245">
        <v>43704</v>
      </c>
      <c r="C34" s="226">
        <v>92.2</v>
      </c>
      <c r="D34" s="227">
        <v>0.67600000000000005</v>
      </c>
      <c r="E34" s="228">
        <v>86.4</v>
      </c>
      <c r="F34" s="229">
        <v>98.6</v>
      </c>
      <c r="G34" s="229">
        <v>86.8</v>
      </c>
      <c r="H34" s="246">
        <v>24</v>
      </c>
      <c r="I34" s="246">
        <v>0</v>
      </c>
      <c r="J34" s="246">
        <v>24</v>
      </c>
      <c r="K34" s="246">
        <v>0</v>
      </c>
      <c r="L34" s="247">
        <v>0</v>
      </c>
      <c r="M34" s="247">
        <v>0</v>
      </c>
      <c r="N34" s="247">
        <v>0</v>
      </c>
      <c r="O34" s="247">
        <v>0</v>
      </c>
      <c r="P34" s="247">
        <v>0</v>
      </c>
      <c r="Q34" s="247">
        <v>0</v>
      </c>
      <c r="R34" s="247">
        <v>3474</v>
      </c>
      <c r="S34" s="232">
        <v>2855</v>
      </c>
      <c r="T34" s="232">
        <v>2855</v>
      </c>
      <c r="U34" s="233">
        <v>2789</v>
      </c>
      <c r="V34" s="233">
        <v>2873</v>
      </c>
      <c r="W34" s="246">
        <v>40</v>
      </c>
      <c r="X34" s="246">
        <v>0</v>
      </c>
      <c r="Y34" s="246">
        <v>39</v>
      </c>
      <c r="Z34" s="246">
        <v>0</v>
      </c>
      <c r="AA34" s="246">
        <v>60</v>
      </c>
      <c r="AB34" s="229">
        <v>0</v>
      </c>
      <c r="AC34" s="229">
        <f t="shared" si="0"/>
        <v>84</v>
      </c>
      <c r="AD34" s="235">
        <f t="shared" si="3"/>
        <v>-66</v>
      </c>
      <c r="AE34" s="229">
        <v>121</v>
      </c>
      <c r="AF34" s="236">
        <f t="shared" si="4"/>
        <v>0.98932506887052341</v>
      </c>
      <c r="AG34" s="237">
        <f t="shared" si="5"/>
        <v>144.75</v>
      </c>
      <c r="AH34" s="236">
        <f t="shared" si="6"/>
        <v>0.80282095567069656</v>
      </c>
      <c r="AI34" s="238">
        <f t="shared" si="7"/>
        <v>1</v>
      </c>
      <c r="AJ34" s="239">
        <f t="shared" si="8"/>
        <v>0.86330935251798557</v>
      </c>
      <c r="AK34" s="216">
        <v>4.9749999999999996</v>
      </c>
      <c r="AL34" s="220">
        <v>134.36000000000001</v>
      </c>
      <c r="AM34" s="251">
        <f t="shared" si="1"/>
        <v>668.44100000000003</v>
      </c>
      <c r="AN34" s="216">
        <v>23.310974999999999</v>
      </c>
      <c r="AO34" s="269">
        <v>1005.0751630937787</v>
      </c>
      <c r="AP34" s="228">
        <f t="shared" si="2"/>
        <v>23429.281999999996</v>
      </c>
      <c r="AQ34" s="269">
        <f t="shared" si="9"/>
        <v>8640.2735747579754</v>
      </c>
      <c r="AR34" s="270">
        <f t="shared" si="10"/>
        <v>118.95833333333333</v>
      </c>
      <c r="AS34" s="13"/>
      <c r="AT34" s="229">
        <v>0</v>
      </c>
      <c r="AU34" s="248">
        <v>0</v>
      </c>
      <c r="AV34" s="248">
        <v>0</v>
      </c>
      <c r="AW34" s="229">
        <v>0</v>
      </c>
      <c r="AX34" s="248">
        <v>19</v>
      </c>
      <c r="AY34" s="229">
        <v>1440</v>
      </c>
      <c r="AZ34" s="229">
        <v>0</v>
      </c>
      <c r="BA34" s="4"/>
      <c r="BB34" s="41">
        <v>951</v>
      </c>
      <c r="BC34" s="41">
        <v>938</v>
      </c>
      <c r="BD34" s="41">
        <v>984</v>
      </c>
      <c r="BE34" s="41">
        <f t="shared" si="15"/>
        <v>-13</v>
      </c>
      <c r="BF34" s="41">
        <f t="shared" si="12"/>
        <v>8640.2735747579754</v>
      </c>
      <c r="BG34" s="60">
        <f t="shared" si="13"/>
        <v>41</v>
      </c>
      <c r="BH34" s="249">
        <v>0</v>
      </c>
      <c r="BI34" s="250">
        <v>0</v>
      </c>
      <c r="BJ34" s="252">
        <v>23.36</v>
      </c>
      <c r="BK34" s="252">
        <v>20.73</v>
      </c>
      <c r="BL34" s="252">
        <v>15.11</v>
      </c>
      <c r="BM34" s="252">
        <v>50.1</v>
      </c>
      <c r="BN34" s="253">
        <v>0.9345</v>
      </c>
      <c r="BO34" s="252">
        <v>88.16</v>
      </c>
      <c r="BP34" s="251">
        <v>87.32</v>
      </c>
      <c r="BQ34" s="54">
        <v>0</v>
      </c>
      <c r="BR34" s="41">
        <v>11530</v>
      </c>
      <c r="BS34" s="41">
        <v>11746</v>
      </c>
      <c r="BT34" s="42">
        <v>0</v>
      </c>
    </row>
    <row r="35" spans="1:72">
      <c r="A35" s="509"/>
      <c r="B35" s="245">
        <v>43705</v>
      </c>
      <c r="C35" s="226">
        <v>93.2</v>
      </c>
      <c r="D35" s="227">
        <v>0.65100000000000002</v>
      </c>
      <c r="E35" s="228">
        <v>85.3</v>
      </c>
      <c r="F35" s="229">
        <v>100.6</v>
      </c>
      <c r="G35" s="229">
        <v>86.7</v>
      </c>
      <c r="H35" s="246">
        <v>24</v>
      </c>
      <c r="I35" s="246">
        <v>0</v>
      </c>
      <c r="J35" s="246">
        <v>24</v>
      </c>
      <c r="K35" s="246">
        <v>0</v>
      </c>
      <c r="L35" s="247">
        <v>0</v>
      </c>
      <c r="M35" s="247">
        <v>0</v>
      </c>
      <c r="N35" s="247">
        <v>0</v>
      </c>
      <c r="O35" s="247">
        <v>0</v>
      </c>
      <c r="P35" s="247">
        <v>0</v>
      </c>
      <c r="Q35" s="247">
        <v>0</v>
      </c>
      <c r="R35" s="247">
        <v>3463</v>
      </c>
      <c r="S35" s="232">
        <v>2857</v>
      </c>
      <c r="T35" s="232">
        <v>2857</v>
      </c>
      <c r="U35" s="233">
        <v>2795</v>
      </c>
      <c r="V35" s="233">
        <v>2881</v>
      </c>
      <c r="W35" s="246">
        <v>40</v>
      </c>
      <c r="X35" s="246">
        <v>0</v>
      </c>
      <c r="Y35" s="246">
        <v>39</v>
      </c>
      <c r="Z35" s="246">
        <v>0</v>
      </c>
      <c r="AA35" s="246">
        <v>60</v>
      </c>
      <c r="AB35" s="229">
        <v>0</v>
      </c>
      <c r="AC35" s="229">
        <f t="shared" si="0"/>
        <v>86</v>
      </c>
      <c r="AD35" s="235">
        <f t="shared" si="3"/>
        <v>-62</v>
      </c>
      <c r="AE35" s="229">
        <v>121</v>
      </c>
      <c r="AF35" s="236">
        <f t="shared" si="4"/>
        <v>0.99207988980716255</v>
      </c>
      <c r="AG35" s="237">
        <f t="shared" si="5"/>
        <v>144.29166666666666</v>
      </c>
      <c r="AH35" s="236">
        <f t="shared" si="6"/>
        <v>0.80710366734045624</v>
      </c>
      <c r="AI35" s="238">
        <f t="shared" si="7"/>
        <v>1</v>
      </c>
      <c r="AJ35" s="239">
        <f t="shared" si="8"/>
        <v>0.86330935251798557</v>
      </c>
      <c r="AK35" s="216">
        <v>4.9000000000000004</v>
      </c>
      <c r="AL35" s="220">
        <v>127.42</v>
      </c>
      <c r="AM35" s="251">
        <f t="shared" si="1"/>
        <v>624.35800000000006</v>
      </c>
      <c r="AN35" s="216">
        <v>23.320678999999998</v>
      </c>
      <c r="AO35" s="269">
        <v>1006.218386694487</v>
      </c>
      <c r="AP35" s="228">
        <f t="shared" si="2"/>
        <v>23465.696</v>
      </c>
      <c r="AQ35" s="269">
        <f t="shared" si="9"/>
        <v>8618.9817531305907</v>
      </c>
      <c r="AR35" s="270">
        <f t="shared" si="10"/>
        <v>119.04166666666667</v>
      </c>
      <c r="AS35" s="13"/>
      <c r="AT35" s="229">
        <v>0</v>
      </c>
      <c r="AU35" s="248">
        <v>0</v>
      </c>
      <c r="AV35" s="248">
        <v>0</v>
      </c>
      <c r="AW35" s="229">
        <v>0</v>
      </c>
      <c r="AX35" s="248">
        <v>19</v>
      </c>
      <c r="AY35" s="229">
        <v>1440</v>
      </c>
      <c r="AZ35" s="229">
        <v>0</v>
      </c>
      <c r="BA35" s="4"/>
      <c r="BB35" s="41">
        <v>954</v>
      </c>
      <c r="BC35" s="41">
        <v>942</v>
      </c>
      <c r="BD35" s="41">
        <v>985</v>
      </c>
      <c r="BE35" s="41">
        <f t="shared" si="15"/>
        <v>-12</v>
      </c>
      <c r="BF35" s="41">
        <f t="shared" si="12"/>
        <v>8618.9817531305907</v>
      </c>
      <c r="BG35" s="60">
        <f t="shared" si="13"/>
        <v>41.041666666666664</v>
      </c>
      <c r="BH35" s="249">
        <v>0</v>
      </c>
      <c r="BI35" s="250">
        <v>0</v>
      </c>
      <c r="BJ35" s="252">
        <v>23.37</v>
      </c>
      <c r="BK35" s="252">
        <v>20.73</v>
      </c>
      <c r="BL35" s="252">
        <v>14.91</v>
      </c>
      <c r="BM35" s="252">
        <v>50.14</v>
      </c>
      <c r="BN35" s="253">
        <v>0.93710000000000004</v>
      </c>
      <c r="BO35" s="252">
        <v>88.1</v>
      </c>
      <c r="BP35" s="251">
        <v>87.2</v>
      </c>
      <c r="BQ35" s="54">
        <v>0</v>
      </c>
      <c r="BR35" s="41">
        <v>11516</v>
      </c>
      <c r="BS35" s="41">
        <v>11730</v>
      </c>
      <c r="BT35" s="42">
        <v>6</v>
      </c>
    </row>
    <row r="36" spans="1:72">
      <c r="A36" s="509"/>
      <c r="B36" s="245">
        <v>43706</v>
      </c>
      <c r="C36" s="226">
        <v>95.17</v>
      </c>
      <c r="D36" s="227">
        <v>0.64</v>
      </c>
      <c r="E36" s="228">
        <v>86.72</v>
      </c>
      <c r="F36" s="229">
        <v>103</v>
      </c>
      <c r="G36" s="229">
        <v>87</v>
      </c>
      <c r="H36" s="246">
        <v>24</v>
      </c>
      <c r="I36" s="246">
        <v>0</v>
      </c>
      <c r="J36" s="246">
        <v>24</v>
      </c>
      <c r="K36" s="246">
        <v>0</v>
      </c>
      <c r="L36" s="247">
        <v>0</v>
      </c>
      <c r="M36" s="247">
        <v>0</v>
      </c>
      <c r="N36" s="247">
        <v>0</v>
      </c>
      <c r="O36" s="247">
        <v>0</v>
      </c>
      <c r="P36" s="247">
        <v>0</v>
      </c>
      <c r="Q36" s="247">
        <v>0</v>
      </c>
      <c r="R36" s="247">
        <v>3447</v>
      </c>
      <c r="S36" s="232">
        <v>2840</v>
      </c>
      <c r="T36" s="232">
        <v>2840</v>
      </c>
      <c r="U36" s="233">
        <v>2771</v>
      </c>
      <c r="V36" s="233">
        <v>2856</v>
      </c>
      <c r="W36" s="246">
        <v>39</v>
      </c>
      <c r="X36" s="246">
        <v>0</v>
      </c>
      <c r="Y36" s="246">
        <v>39</v>
      </c>
      <c r="Z36" s="246">
        <v>0</v>
      </c>
      <c r="AA36" s="246">
        <v>60</v>
      </c>
      <c r="AB36" s="229">
        <v>0</v>
      </c>
      <c r="AC36" s="229">
        <f t="shared" si="0"/>
        <v>85</v>
      </c>
      <c r="AD36" s="235">
        <f t="shared" si="3"/>
        <v>-69</v>
      </c>
      <c r="AE36" s="229">
        <v>121</v>
      </c>
      <c r="AF36" s="236">
        <f t="shared" si="4"/>
        <v>0.98347107438016534</v>
      </c>
      <c r="AG36" s="237">
        <f t="shared" si="5"/>
        <v>143.625</v>
      </c>
      <c r="AH36" s="236">
        <f t="shared" si="6"/>
        <v>0.80388743835219034</v>
      </c>
      <c r="AI36" s="238">
        <f t="shared" si="7"/>
        <v>1</v>
      </c>
      <c r="AJ36" s="239">
        <f t="shared" si="8"/>
        <v>0.86231884057971009</v>
      </c>
      <c r="AK36" s="216">
        <v>4.8959999999999999</v>
      </c>
      <c r="AL36" s="220">
        <v>129.57</v>
      </c>
      <c r="AM36" s="251">
        <f t="shared" si="1"/>
        <v>634.37471999999991</v>
      </c>
      <c r="AN36" s="216">
        <v>23.157515</v>
      </c>
      <c r="AO36" s="269">
        <v>1007.9336232752088</v>
      </c>
      <c r="AP36" s="228">
        <f t="shared" si="2"/>
        <v>23341.237999999998</v>
      </c>
      <c r="AQ36" s="269">
        <f t="shared" si="9"/>
        <v>8652.3322699386499</v>
      </c>
      <c r="AR36" s="270">
        <f t="shared" si="10"/>
        <v>118.33333333333333</v>
      </c>
      <c r="AS36" s="13"/>
      <c r="AT36" s="229">
        <v>0</v>
      </c>
      <c r="AU36" s="248">
        <v>0</v>
      </c>
      <c r="AV36" s="248">
        <v>0</v>
      </c>
      <c r="AW36" s="229">
        <v>0</v>
      </c>
      <c r="AX36" s="248">
        <v>19</v>
      </c>
      <c r="AY36" s="229">
        <v>1440</v>
      </c>
      <c r="AZ36" s="229">
        <v>0</v>
      </c>
      <c r="BA36" s="4"/>
      <c r="BB36" s="41">
        <v>943</v>
      </c>
      <c r="BC36" s="41">
        <v>933</v>
      </c>
      <c r="BD36" s="41">
        <v>980</v>
      </c>
      <c r="BE36" s="41">
        <f t="shared" si="15"/>
        <v>-10</v>
      </c>
      <c r="BF36" s="41">
        <f t="shared" si="12"/>
        <v>8652.3322699386499</v>
      </c>
      <c r="BG36" s="60">
        <f t="shared" si="13"/>
        <v>40.833333333333336</v>
      </c>
      <c r="BH36" s="249">
        <v>0</v>
      </c>
      <c r="BI36" s="250">
        <v>0</v>
      </c>
      <c r="BJ36" s="252">
        <v>23.22</v>
      </c>
      <c r="BK36" s="252">
        <v>20.58</v>
      </c>
      <c r="BL36" s="252">
        <v>14.6</v>
      </c>
      <c r="BM36" s="252">
        <v>50.13</v>
      </c>
      <c r="BN36" s="253">
        <v>0.93640000000000001</v>
      </c>
      <c r="BO36" s="252">
        <v>88.15</v>
      </c>
      <c r="BP36" s="251">
        <v>87.24</v>
      </c>
      <c r="BQ36" s="54">
        <v>0</v>
      </c>
      <c r="BR36" s="41">
        <v>11542</v>
      </c>
      <c r="BS36" s="41">
        <v>11734</v>
      </c>
      <c r="BT36" s="42">
        <v>5.6</v>
      </c>
    </row>
    <row r="37" spans="1:72">
      <c r="A37" s="509"/>
      <c r="B37" s="245">
        <v>43707</v>
      </c>
      <c r="C37" s="226">
        <v>94.9</v>
      </c>
      <c r="D37" s="227">
        <v>0.63900000000000001</v>
      </c>
      <c r="E37" s="228">
        <v>86.45</v>
      </c>
      <c r="F37" s="229">
        <v>104</v>
      </c>
      <c r="G37" s="229">
        <v>87</v>
      </c>
      <c r="H37" s="246">
        <v>24</v>
      </c>
      <c r="I37" s="246">
        <v>0</v>
      </c>
      <c r="J37" s="246">
        <v>24</v>
      </c>
      <c r="K37" s="246">
        <v>0</v>
      </c>
      <c r="L37" s="247">
        <v>0</v>
      </c>
      <c r="M37" s="247">
        <v>0</v>
      </c>
      <c r="N37" s="247">
        <v>0</v>
      </c>
      <c r="O37" s="247">
        <v>0</v>
      </c>
      <c r="P37" s="247">
        <v>0</v>
      </c>
      <c r="Q37" s="247">
        <v>0</v>
      </c>
      <c r="R37" s="247">
        <v>3453</v>
      </c>
      <c r="S37" s="232">
        <v>2839</v>
      </c>
      <c r="T37" s="232">
        <v>2839</v>
      </c>
      <c r="U37" s="233">
        <v>2771</v>
      </c>
      <c r="V37" s="233">
        <v>2858</v>
      </c>
      <c r="W37" s="246">
        <v>39</v>
      </c>
      <c r="X37" s="246">
        <v>0</v>
      </c>
      <c r="Y37" s="246">
        <v>39</v>
      </c>
      <c r="Z37" s="246">
        <v>0</v>
      </c>
      <c r="AA37" s="246">
        <v>60</v>
      </c>
      <c r="AB37" s="229">
        <v>0</v>
      </c>
      <c r="AC37" s="229">
        <f t="shared" si="0"/>
        <v>87</v>
      </c>
      <c r="AD37" s="235">
        <f t="shared" si="3"/>
        <v>-68</v>
      </c>
      <c r="AE37" s="229">
        <v>121</v>
      </c>
      <c r="AF37" s="236">
        <f t="shared" si="4"/>
        <v>0.9841597796143251</v>
      </c>
      <c r="AG37" s="237">
        <f t="shared" si="5"/>
        <v>143.875</v>
      </c>
      <c r="AH37" s="236">
        <f t="shared" si="6"/>
        <v>0.80249058789458438</v>
      </c>
      <c r="AI37" s="238">
        <f t="shared" si="7"/>
        <v>1</v>
      </c>
      <c r="AJ37" s="239">
        <f t="shared" si="8"/>
        <v>0.86231884057971009</v>
      </c>
      <c r="AK37" s="216">
        <v>4.899</v>
      </c>
      <c r="AL37" s="220">
        <v>131.80000000000001</v>
      </c>
      <c r="AM37" s="251">
        <f t="shared" si="1"/>
        <v>645.68820000000005</v>
      </c>
      <c r="AN37" s="216">
        <v>23.282049000000001</v>
      </c>
      <c r="AO37" s="269">
        <v>1007.7026296096187</v>
      </c>
      <c r="AP37" s="228">
        <f t="shared" si="2"/>
        <v>23461.381999999994</v>
      </c>
      <c r="AQ37" s="269">
        <f t="shared" si="9"/>
        <v>8699.7727174305273</v>
      </c>
      <c r="AR37" s="270">
        <f t="shared" si="10"/>
        <v>118.29166666666667</v>
      </c>
      <c r="AS37" s="13"/>
      <c r="AT37" s="229">
        <v>0</v>
      </c>
      <c r="AU37" s="248">
        <v>0</v>
      </c>
      <c r="AV37" s="248">
        <v>0</v>
      </c>
      <c r="AW37" s="229">
        <v>0</v>
      </c>
      <c r="AX37" s="248">
        <v>19</v>
      </c>
      <c r="AY37" s="229">
        <v>1440</v>
      </c>
      <c r="AZ37" s="229">
        <v>0</v>
      </c>
      <c r="BA37" s="4"/>
      <c r="BB37" s="41">
        <v>945</v>
      </c>
      <c r="BC37" s="41">
        <v>933</v>
      </c>
      <c r="BD37" s="41">
        <v>980</v>
      </c>
      <c r="BE37" s="41">
        <f t="shared" si="15"/>
        <v>-12</v>
      </c>
      <c r="BF37" s="41">
        <f t="shared" si="12"/>
        <v>8699.7727174305273</v>
      </c>
      <c r="BG37" s="60">
        <f t="shared" si="13"/>
        <v>40.833333333333336</v>
      </c>
      <c r="BH37" s="249">
        <v>0</v>
      </c>
      <c r="BI37" s="250">
        <v>0</v>
      </c>
      <c r="BJ37" s="252">
        <v>23.34</v>
      </c>
      <c r="BK37" s="252">
        <v>20.74</v>
      </c>
      <c r="BL37" s="252">
        <v>14.43</v>
      </c>
      <c r="BM37" s="252">
        <v>50.13</v>
      </c>
      <c r="BN37" s="253">
        <v>0.93559999999999999</v>
      </c>
      <c r="BO37" s="252">
        <v>88.03</v>
      </c>
      <c r="BP37" s="251">
        <v>87.22</v>
      </c>
      <c r="BQ37" s="54">
        <v>0</v>
      </c>
      <c r="BR37" s="41">
        <v>11595</v>
      </c>
      <c r="BS37" s="41">
        <v>11810</v>
      </c>
      <c r="BT37" s="42">
        <v>0</v>
      </c>
    </row>
    <row r="38" spans="1:72">
      <c r="A38" s="509"/>
      <c r="B38" s="245">
        <v>43708</v>
      </c>
      <c r="C38" s="226">
        <v>90.1</v>
      </c>
      <c r="D38" s="227">
        <v>0.69599999999999995</v>
      </c>
      <c r="E38" s="228">
        <v>85.3</v>
      </c>
      <c r="F38" s="229">
        <v>101</v>
      </c>
      <c r="G38" s="229">
        <v>84</v>
      </c>
      <c r="H38" s="246">
        <v>24</v>
      </c>
      <c r="I38" s="246">
        <v>0</v>
      </c>
      <c r="J38" s="246">
        <v>24</v>
      </c>
      <c r="K38" s="246">
        <v>0</v>
      </c>
      <c r="L38" s="247">
        <v>0</v>
      </c>
      <c r="M38" s="247">
        <v>0</v>
      </c>
      <c r="N38" s="247">
        <v>0</v>
      </c>
      <c r="O38" s="247">
        <v>0</v>
      </c>
      <c r="P38" s="247">
        <v>0</v>
      </c>
      <c r="Q38" s="247">
        <v>0</v>
      </c>
      <c r="R38" s="247">
        <v>3496</v>
      </c>
      <c r="S38" s="232">
        <v>2863</v>
      </c>
      <c r="T38" s="232">
        <v>2863</v>
      </c>
      <c r="U38" s="233">
        <v>2806</v>
      </c>
      <c r="V38" s="233">
        <v>2888</v>
      </c>
      <c r="W38" s="246">
        <v>40</v>
      </c>
      <c r="X38" s="246">
        <v>0</v>
      </c>
      <c r="Y38" s="246">
        <v>40</v>
      </c>
      <c r="Z38" s="246">
        <v>0</v>
      </c>
      <c r="AA38" s="246">
        <v>60</v>
      </c>
      <c r="AB38" s="229">
        <v>0</v>
      </c>
      <c r="AC38" s="229">
        <f t="shared" si="0"/>
        <v>82</v>
      </c>
      <c r="AD38" s="235">
        <f t="shared" si="3"/>
        <v>-57</v>
      </c>
      <c r="AE38" s="229">
        <v>122</v>
      </c>
      <c r="AF38" s="236">
        <f t="shared" si="4"/>
        <v>0.98633879781420764</v>
      </c>
      <c r="AG38" s="237">
        <f t="shared" si="5"/>
        <v>145.66666666666666</v>
      </c>
      <c r="AH38" s="236">
        <f t="shared" si="6"/>
        <v>0.80263157894736847</v>
      </c>
      <c r="AI38" s="238">
        <f t="shared" si="7"/>
        <v>1</v>
      </c>
      <c r="AJ38" s="239">
        <f t="shared" si="8"/>
        <v>0.86428571428571432</v>
      </c>
      <c r="AK38" s="216">
        <v>4.88</v>
      </c>
      <c r="AL38" s="220">
        <v>130.11000000000001</v>
      </c>
      <c r="AM38" s="251">
        <f t="shared" si="1"/>
        <v>634.93680000000006</v>
      </c>
      <c r="AN38" s="216">
        <v>23.698</v>
      </c>
      <c r="AO38" s="269">
        <v>1007.7026820026845</v>
      </c>
      <c r="AP38" s="228">
        <f t="shared" si="2"/>
        <v>23880.538158099618</v>
      </c>
      <c r="AQ38" s="269">
        <f t="shared" si="9"/>
        <v>8736.8050456520377</v>
      </c>
      <c r="AR38" s="270">
        <f>S38/24</f>
        <v>119.29166666666667</v>
      </c>
      <c r="AS38" s="13"/>
      <c r="AT38" s="229">
        <v>0</v>
      </c>
      <c r="AU38" s="248">
        <v>0</v>
      </c>
      <c r="AV38" s="248">
        <v>0</v>
      </c>
      <c r="AW38" s="229">
        <v>0</v>
      </c>
      <c r="AX38" s="248">
        <v>19</v>
      </c>
      <c r="AY38" s="229">
        <v>1440</v>
      </c>
      <c r="AZ38" s="229">
        <v>0</v>
      </c>
      <c r="BA38" s="4"/>
      <c r="BB38" s="41">
        <v>956</v>
      </c>
      <c r="BC38" s="41">
        <v>946</v>
      </c>
      <c r="BD38" s="41">
        <v>986</v>
      </c>
      <c r="BE38" s="41">
        <f t="shared" si="15"/>
        <v>-10</v>
      </c>
      <c r="BF38" s="41">
        <f t="shared" si="12"/>
        <v>8736.8050456520377</v>
      </c>
      <c r="BG38" s="60">
        <f t="shared" si="13"/>
        <v>41.083333333333336</v>
      </c>
      <c r="BH38" s="249">
        <v>0</v>
      </c>
      <c r="BI38" s="250">
        <v>0</v>
      </c>
      <c r="BJ38" s="252">
        <v>23.73</v>
      </c>
      <c r="BK38" s="252">
        <v>21.07</v>
      </c>
      <c r="BL38" s="252">
        <v>14.06</v>
      </c>
      <c r="BM38" s="252">
        <v>50.12</v>
      </c>
      <c r="BN38" s="253">
        <v>0.93610000000000004</v>
      </c>
      <c r="BO38" s="252">
        <v>87.95</v>
      </c>
      <c r="BP38" s="251">
        <v>87.11</v>
      </c>
      <c r="BQ38" s="54">
        <v>0</v>
      </c>
      <c r="BR38" s="41">
        <v>11671</v>
      </c>
      <c r="BS38" s="41">
        <v>11762</v>
      </c>
      <c r="BT38" s="42">
        <v>6.1</v>
      </c>
    </row>
    <row r="39" spans="1:72">
      <c r="A39" s="509"/>
      <c r="B39" s="245">
        <v>43709</v>
      </c>
      <c r="C39" s="226"/>
      <c r="D39" s="227"/>
      <c r="E39" s="228"/>
      <c r="F39" s="229"/>
      <c r="G39" s="229"/>
      <c r="H39" s="246"/>
      <c r="I39" s="246"/>
      <c r="J39" s="246"/>
      <c r="K39" s="246"/>
      <c r="L39" s="247"/>
      <c r="M39" s="247"/>
      <c r="N39" s="247"/>
      <c r="O39" s="247"/>
      <c r="P39" s="247"/>
      <c r="Q39" s="247"/>
      <c r="R39" s="247"/>
      <c r="S39" s="232"/>
      <c r="T39" s="232"/>
      <c r="U39" s="233"/>
      <c r="V39" s="233"/>
      <c r="W39" s="246"/>
      <c r="X39" s="246"/>
      <c r="Y39" s="246"/>
      <c r="Z39" s="246"/>
      <c r="AA39" s="246"/>
      <c r="AB39" s="229"/>
      <c r="AC39" s="229">
        <f t="shared" si="0"/>
        <v>0</v>
      </c>
      <c r="AD39" s="235">
        <f t="shared" si="3"/>
        <v>0</v>
      </c>
      <c r="AE39" s="229"/>
      <c r="AF39" s="236" t="str">
        <f t="shared" si="4"/>
        <v>no data</v>
      </c>
      <c r="AG39" s="237" t="str">
        <f t="shared" si="5"/>
        <v>no data</v>
      </c>
      <c r="AH39" s="236" t="str">
        <f t="shared" si="6"/>
        <v>no data</v>
      </c>
      <c r="AI39" s="238" t="e">
        <f t="shared" si="7"/>
        <v>#DIV/0!</v>
      </c>
      <c r="AJ39" s="239" t="str">
        <f t="shared" si="8"/>
        <v>no data</v>
      </c>
      <c r="AK39" s="216"/>
      <c r="AL39" s="220"/>
      <c r="AM39" s="251">
        <f t="shared" si="1"/>
        <v>0</v>
      </c>
      <c r="AN39" s="216"/>
      <c r="AO39" s="269"/>
      <c r="AP39" s="228">
        <f t="shared" si="2"/>
        <v>0</v>
      </c>
      <c r="AQ39" s="269" t="str">
        <f>IF(U39&gt;0,((((AK39*AL39)+(AN39*AO39))/(U39*1000))*1000000),"no data")</f>
        <v>no data</v>
      </c>
      <c r="AR39" s="270">
        <f t="shared" si="10"/>
        <v>0</v>
      </c>
      <c r="AS39" s="13"/>
      <c r="AT39" s="229"/>
      <c r="AU39" s="248"/>
      <c r="AV39" s="248"/>
      <c r="AW39" s="229"/>
      <c r="AX39" s="248"/>
      <c r="AY39" s="229"/>
      <c r="AZ39" s="229"/>
      <c r="BA39" s="4"/>
      <c r="BB39" s="41"/>
      <c r="BC39" s="41"/>
      <c r="BD39" s="41"/>
      <c r="BE39" s="41">
        <f t="shared" si="15"/>
        <v>0</v>
      </c>
      <c r="BF39" s="41" t="str">
        <f t="shared" si="12"/>
        <v>no data</v>
      </c>
      <c r="BG39" s="60">
        <f t="shared" si="13"/>
        <v>0</v>
      </c>
      <c r="BH39" s="249"/>
      <c r="BI39" s="250"/>
      <c r="BJ39" s="252"/>
      <c r="BK39" s="252"/>
      <c r="BL39" s="252"/>
      <c r="BM39" s="252"/>
      <c r="BN39" s="253"/>
      <c r="BO39" s="252"/>
      <c r="BP39" s="251"/>
      <c r="BQ39" s="54"/>
      <c r="BR39" s="41"/>
      <c r="BS39" s="41"/>
      <c r="BT39" s="42"/>
    </row>
    <row r="40" spans="1:72">
      <c r="A40" s="509"/>
      <c r="B40" s="245">
        <v>43710</v>
      </c>
      <c r="C40" s="226"/>
      <c r="D40" s="227"/>
      <c r="E40" s="228"/>
      <c r="F40" s="229"/>
      <c r="G40" s="229"/>
      <c r="H40" s="246"/>
      <c r="I40" s="246"/>
      <c r="J40" s="246"/>
      <c r="K40" s="246"/>
      <c r="L40" s="247"/>
      <c r="M40" s="247"/>
      <c r="N40" s="247"/>
      <c r="O40" s="247"/>
      <c r="P40" s="247"/>
      <c r="Q40" s="247"/>
      <c r="R40" s="247"/>
      <c r="S40" s="232"/>
      <c r="T40" s="232"/>
      <c r="U40" s="233"/>
      <c r="V40" s="233"/>
      <c r="W40" s="246"/>
      <c r="X40" s="246"/>
      <c r="Y40" s="246"/>
      <c r="Z40" s="246"/>
      <c r="AA40" s="246"/>
      <c r="AB40" s="229"/>
      <c r="AC40" s="229">
        <f t="shared" si="0"/>
        <v>0</v>
      </c>
      <c r="AD40" s="235">
        <f t="shared" si="3"/>
        <v>0</v>
      </c>
      <c r="AE40" s="229"/>
      <c r="AF40" s="236" t="str">
        <f t="shared" si="4"/>
        <v>no data</v>
      </c>
      <c r="AG40" s="237" t="str">
        <f t="shared" si="5"/>
        <v>no data</v>
      </c>
      <c r="AH40" s="236" t="str">
        <f t="shared" si="6"/>
        <v>no data</v>
      </c>
      <c r="AI40" s="238" t="e">
        <f t="shared" si="7"/>
        <v>#DIV/0!</v>
      </c>
      <c r="AJ40" s="239" t="str">
        <f t="shared" si="8"/>
        <v>no data</v>
      </c>
      <c r="AK40" s="216"/>
      <c r="AL40" s="220"/>
      <c r="AM40" s="251">
        <f t="shared" si="1"/>
        <v>0</v>
      </c>
      <c r="AN40" s="216"/>
      <c r="AO40" s="269"/>
      <c r="AP40" s="228">
        <f t="shared" si="2"/>
        <v>0</v>
      </c>
      <c r="AQ40" s="269" t="str">
        <f>IF(U40&gt;0,((((AK40*AL40)+(AN40*AO40))/(U40*1000))*1000000),"no data")</f>
        <v>no data</v>
      </c>
      <c r="AR40" s="270">
        <f>S40/24</f>
        <v>0</v>
      </c>
      <c r="AS40" s="13"/>
      <c r="AT40" s="229"/>
      <c r="AU40" s="248"/>
      <c r="AV40" s="248"/>
      <c r="AW40" s="229"/>
      <c r="AX40" s="248"/>
      <c r="AY40" s="229"/>
      <c r="AZ40" s="229"/>
      <c r="BA40" s="4"/>
      <c r="BB40" s="41"/>
      <c r="BC40" s="41"/>
      <c r="BD40" s="41"/>
      <c r="BE40" s="41">
        <f t="shared" si="15"/>
        <v>0</v>
      </c>
      <c r="BF40" s="41" t="str">
        <f t="shared" si="12"/>
        <v>no data</v>
      </c>
      <c r="BG40" s="60">
        <f t="shared" si="13"/>
        <v>0</v>
      </c>
      <c r="BH40" s="249"/>
      <c r="BI40" s="250"/>
      <c r="BJ40" s="252"/>
      <c r="BK40" s="252"/>
      <c r="BL40" s="252"/>
      <c r="BM40" s="252"/>
      <c r="BN40" s="253"/>
      <c r="BO40" s="252"/>
      <c r="BP40" s="251"/>
      <c r="BQ40" s="54"/>
      <c r="BR40" s="41"/>
      <c r="BS40" s="41"/>
      <c r="BT40" s="42"/>
    </row>
    <row r="41" spans="1:72">
      <c r="A41" s="79"/>
      <c r="B41" s="80" t="s">
        <v>83</v>
      </c>
      <c r="C41" s="81">
        <f>AVERAGE(C8:C38)</f>
        <v>92.261612903225796</v>
      </c>
      <c r="D41" s="82">
        <f>AVERAGE(D8:D38)</f>
        <v>0.67001935483870978</v>
      </c>
      <c r="E41" s="81">
        <f>AVERAGE(E8:E38)</f>
        <v>85.043548387096763</v>
      </c>
      <c r="F41" s="81">
        <f>AVERAGE(F8:F38)</f>
        <v>100.70645161290321</v>
      </c>
      <c r="G41" s="81">
        <f>AVERAGE(G8:G38)</f>
        <v>84.877419354838707</v>
      </c>
      <c r="H41" s="81">
        <f>SUM(H8:H38)+(INT(SUM(I8:I38)/60))</f>
        <v>612</v>
      </c>
      <c r="I41" s="81">
        <f>SUM(I8:I38)+(INT(SUM(J8:J38)/60))</f>
        <v>343</v>
      </c>
      <c r="J41" s="81">
        <f t="shared" ref="J41:P41" si="16">SUM(J8:J38)+(INT(SUM(K8:K38)/60))</f>
        <v>740</v>
      </c>
      <c r="K41" s="81">
        <f>SUM(K8:K38)+(INT(SUM(L8:L38)/60))</f>
        <v>55</v>
      </c>
      <c r="L41" s="81">
        <f t="shared" si="16"/>
        <v>121</v>
      </c>
      <c r="M41" s="81">
        <f t="shared" si="16"/>
        <v>329</v>
      </c>
      <c r="N41" s="81">
        <f t="shared" si="16"/>
        <v>0</v>
      </c>
      <c r="O41" s="81">
        <f>SUM(O8:O38)+(INT(SUM(P8:P38)/60))</f>
        <v>0</v>
      </c>
      <c r="P41" s="81">
        <f t="shared" si="16"/>
        <v>0</v>
      </c>
      <c r="Q41" s="81">
        <f>SUM(Q8:Q38)+(INT(SUM(Q8:Q38)/60))</f>
        <v>0</v>
      </c>
      <c r="R41" s="83">
        <f>SUM(R8:R38)</f>
        <v>107733</v>
      </c>
      <c r="S41" s="83">
        <f>SUM(S8:S38)</f>
        <v>91921</v>
      </c>
      <c r="T41" s="83">
        <f>SUM(T8:T38)</f>
        <v>80374</v>
      </c>
      <c r="U41" s="304">
        <v>78557.3</v>
      </c>
      <c r="V41" s="83">
        <f>SUM(V8:V38)</f>
        <v>81225</v>
      </c>
      <c r="W41" s="85">
        <f>AVERAGE(W8:W38)</f>
        <v>39.612903225806448</v>
      </c>
      <c r="X41" s="85">
        <f>SUM(X8:X38)</f>
        <v>110</v>
      </c>
      <c r="Y41" s="85">
        <f>AVERAGE(Y8:Y38)</f>
        <v>39.225806451612904</v>
      </c>
      <c r="Z41" s="85">
        <f>SUM(Z8:Z38)</f>
        <v>150</v>
      </c>
      <c r="AA41" s="85">
        <f>AVERAGE(AA8:AA38)</f>
        <v>60</v>
      </c>
      <c r="AB41" s="85">
        <f>SUM(AB8:AB38)</f>
        <v>219</v>
      </c>
      <c r="AC41" s="86">
        <f>V41-U41+AZ41</f>
        <v>2668.6999999999971</v>
      </c>
      <c r="AD41" s="85">
        <f>SUM(AD8:AD38)</f>
        <v>-1717</v>
      </c>
      <c r="AE41" s="85">
        <f>AVERAGE(AE8:AE38)</f>
        <v>121.48387096774194</v>
      </c>
      <c r="AF41" s="88">
        <f>AVERAGE(AF8:AF38)</f>
        <v>0.89848616448350382</v>
      </c>
      <c r="AG41" s="85">
        <f t="shared" ref="AG41:AJ41" si="17">AVERAGE(AG8:AG38)</f>
        <v>144.80241935483872</v>
      </c>
      <c r="AH41" s="88">
        <f t="shared" si="17"/>
        <v>0.73056405429141291</v>
      </c>
      <c r="AI41" s="88">
        <f t="shared" si="17"/>
        <v>0.99622097553373856</v>
      </c>
      <c r="AJ41" s="88">
        <f t="shared" si="17"/>
        <v>0.83251639470164362</v>
      </c>
      <c r="AK41" s="89">
        <f>SUM(AK8:AK38)</f>
        <v>153.33199999999999</v>
      </c>
      <c r="AL41" s="89">
        <f>AVERAGE(AL8:AL38)</f>
        <v>130.27645161290326</v>
      </c>
      <c r="AM41" s="89">
        <f>SUM(AM8:AM38)</f>
        <v>19975.279789999997</v>
      </c>
      <c r="AN41" s="89">
        <f>SUM(AN8:AN38)</f>
        <v>662.31031299999995</v>
      </c>
      <c r="AO41" s="90">
        <f>AVERAGE(AO8:AO38)</f>
        <v>1006.132683810605</v>
      </c>
      <c r="AP41" s="90">
        <f>SUM(AP8:AP38)</f>
        <v>666385.94955809973</v>
      </c>
      <c r="AQ41" s="91">
        <f>((AM41+AP41))/(U41*1000)*1000000</f>
        <v>8737.0776407552148</v>
      </c>
      <c r="AR41" s="92"/>
      <c r="AS41" s="13"/>
      <c r="AT41" s="93">
        <f t="shared" ref="AT41" si="18">AVERAGE(AT8:AT38)</f>
        <v>7.870967741935484</v>
      </c>
      <c r="AU41" s="93">
        <f>SUM(AU8:AU38)</f>
        <v>482</v>
      </c>
      <c r="AV41" s="93">
        <f t="shared" ref="AV41" si="19">AVERAGE(AV8:AV38)</f>
        <v>1.096774193548387</v>
      </c>
      <c r="AW41" s="93">
        <f>SUM(AW8:AW38)</f>
        <v>36</v>
      </c>
      <c r="AX41" s="93">
        <f t="shared" ref="AX41" si="20">AVERAGE(AX8:AX38)</f>
        <v>22.677419354838708</v>
      </c>
      <c r="AY41" s="93">
        <f>SUM(AY8:AY38)</f>
        <v>44421</v>
      </c>
      <c r="AZ41" s="93">
        <f>SUM(AZ8:AZ38)</f>
        <v>1</v>
      </c>
      <c r="BA41" s="4"/>
      <c r="BB41" s="93">
        <f t="shared" ref="BB41:BD41" si="21">SUM(BB8:BB38)</f>
        <v>24453</v>
      </c>
      <c r="BC41" s="93">
        <f t="shared" si="21"/>
        <v>29135</v>
      </c>
      <c r="BD41" s="93">
        <f t="shared" si="21"/>
        <v>27637</v>
      </c>
      <c r="BE41" s="6">
        <f>(BC41-BB41)</f>
        <v>4682</v>
      </c>
      <c r="BF41" s="95">
        <f t="shared" si="12"/>
        <v>8737.0776407552148</v>
      </c>
      <c r="BG41" s="95">
        <f>AVERAGE(BG8:BG38)</f>
        <v>37.146505376344074</v>
      </c>
      <c r="BH41" s="95">
        <f t="shared" ref="BH41:BL41" si="22">SUM(BH8:BH38)</f>
        <v>0</v>
      </c>
      <c r="BI41" s="95">
        <f t="shared" si="22"/>
        <v>0</v>
      </c>
      <c r="BJ41" s="95">
        <f t="shared" si="22"/>
        <v>607.6600000000002</v>
      </c>
      <c r="BK41" s="95">
        <f t="shared" si="22"/>
        <v>641.34000000000015</v>
      </c>
      <c r="BL41" s="95">
        <f t="shared" si="22"/>
        <v>474.92000000000007</v>
      </c>
      <c r="BM41" s="96">
        <f t="shared" ref="BM41:BP41" si="23">AVERAGE(BM8:BM38)</f>
        <v>50.128387096774212</v>
      </c>
      <c r="BN41" s="96">
        <f t="shared" si="23"/>
        <v>0.93614516129032266</v>
      </c>
      <c r="BO41" s="96">
        <f t="shared" si="23"/>
        <v>88.116774193548366</v>
      </c>
      <c r="BP41" s="96">
        <f t="shared" si="23"/>
        <v>87.312903225806451</v>
      </c>
      <c r="BQ41" s="96"/>
      <c r="BR41" s="273">
        <f>AVERAGE(BR8:BR38)</f>
        <v>11513.483870967742</v>
      </c>
      <c r="BS41" s="273">
        <f>AVERAGE(BS8:BS38)</f>
        <v>11739.322580645161</v>
      </c>
      <c r="BT41" s="97">
        <f>SUM(BT8:BT38)</f>
        <v>103.67999999999999</v>
      </c>
    </row>
    <row r="42" spans="1:72" ht="14.95" thickBot="1">
      <c r="A42" s="98"/>
      <c r="B42" s="99" t="s">
        <v>84</v>
      </c>
      <c r="C42" s="100" t="s">
        <v>85</v>
      </c>
      <c r="D42" s="101" t="s">
        <v>86</v>
      </c>
      <c r="E42" s="101"/>
      <c r="F42" s="102" t="s">
        <v>87</v>
      </c>
      <c r="G42" s="102" t="s">
        <v>88</v>
      </c>
      <c r="H42" s="102" t="s">
        <v>75</v>
      </c>
      <c r="I42" s="102" t="s">
        <v>76</v>
      </c>
      <c r="J42" s="102" t="s">
        <v>75</v>
      </c>
      <c r="K42" s="102" t="s">
        <v>76</v>
      </c>
      <c r="L42" s="102" t="s">
        <v>75</v>
      </c>
      <c r="M42" s="102" t="s">
        <v>76</v>
      </c>
      <c r="N42" s="102" t="s">
        <v>75</v>
      </c>
      <c r="O42" s="102" t="s">
        <v>76</v>
      </c>
      <c r="P42" s="103" t="s">
        <v>89</v>
      </c>
      <c r="Q42" s="103" t="s">
        <v>90</v>
      </c>
      <c r="R42" s="103" t="s">
        <v>91</v>
      </c>
      <c r="S42" s="103" t="s">
        <v>91</v>
      </c>
      <c r="T42" s="103" t="s">
        <v>91</v>
      </c>
      <c r="U42" s="103" t="s">
        <v>91</v>
      </c>
      <c r="V42" s="103" t="s">
        <v>91</v>
      </c>
      <c r="W42" s="103" t="s">
        <v>92</v>
      </c>
      <c r="X42" s="103" t="s">
        <v>93</v>
      </c>
      <c r="Y42" s="103" t="s">
        <v>94</v>
      </c>
      <c r="Z42" s="103" t="s">
        <v>93</v>
      </c>
      <c r="AA42" s="103" t="s">
        <v>94</v>
      </c>
      <c r="AB42" s="103" t="s">
        <v>93</v>
      </c>
      <c r="AC42" s="103" t="s">
        <v>95</v>
      </c>
      <c r="AD42" s="103" t="s">
        <v>96</v>
      </c>
      <c r="AE42" s="103" t="s">
        <v>97</v>
      </c>
      <c r="AF42" s="103" t="s">
        <v>98</v>
      </c>
      <c r="AG42" s="103" t="s">
        <v>99</v>
      </c>
      <c r="AH42" s="103" t="s">
        <v>99</v>
      </c>
      <c r="AI42" s="103"/>
      <c r="AJ42" s="103" t="s">
        <v>99</v>
      </c>
      <c r="AK42" s="103" t="s">
        <v>100</v>
      </c>
      <c r="AL42" s="103" t="s">
        <v>99</v>
      </c>
      <c r="AM42" s="103"/>
      <c r="AN42" s="103" t="s">
        <v>100</v>
      </c>
      <c r="AO42" s="103" t="s">
        <v>99</v>
      </c>
      <c r="AP42" s="104"/>
      <c r="AQ42" s="105" t="s">
        <v>99</v>
      </c>
      <c r="AR42" s="106"/>
      <c r="AS42" s="107"/>
      <c r="AZ42" s="108" t="s">
        <v>100</v>
      </c>
      <c r="BA42" s="4"/>
      <c r="BF42" s="109" t="str">
        <f t="shared" si="12"/>
        <v>Avg.</v>
      </c>
      <c r="BR42" s="5"/>
      <c r="BS42" s="5"/>
    </row>
    <row r="43" spans="1:72" ht="14.95" thickBot="1"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1"/>
      <c r="AQ43" s="112"/>
      <c r="AR43" s="112"/>
      <c r="AS43" s="4"/>
      <c r="BA43" s="113"/>
      <c r="BB43" s="114"/>
      <c r="BC43" s="114"/>
      <c r="BD43" s="114"/>
      <c r="BE43" s="6"/>
      <c r="BR43" s="5"/>
      <c r="BS43" s="5"/>
    </row>
    <row r="44" spans="1:72" ht="57.75" thickBot="1">
      <c r="B44" s="115" t="s">
        <v>101</v>
      </c>
      <c r="C44" s="116" t="s">
        <v>102</v>
      </c>
      <c r="D44" s="116" t="s">
        <v>103</v>
      </c>
      <c r="E44" s="116" t="s">
        <v>129</v>
      </c>
      <c r="F44" s="418" t="s">
        <v>104</v>
      </c>
      <c r="G44" s="419"/>
      <c r="H44" s="418" t="s">
        <v>105</v>
      </c>
      <c r="I44" s="419"/>
      <c r="J44" s="418" t="s">
        <v>106</v>
      </c>
      <c r="K44" s="419"/>
      <c r="L44" s="418" t="s">
        <v>107</v>
      </c>
      <c r="M44" s="419"/>
      <c r="N44" s="418" t="s">
        <v>108</v>
      </c>
      <c r="O44" s="419"/>
      <c r="P44" s="418" t="s">
        <v>109</v>
      </c>
      <c r="Q44" s="419"/>
      <c r="R44" s="117" t="s">
        <v>110</v>
      </c>
      <c r="S44" s="118" t="s">
        <v>111</v>
      </c>
      <c r="T44" s="119" t="s">
        <v>112</v>
      </c>
      <c r="U44" s="116" t="s">
        <v>11</v>
      </c>
      <c r="V44" s="119" t="s">
        <v>12</v>
      </c>
      <c r="W44" s="116" t="s">
        <v>113</v>
      </c>
      <c r="X44" s="116" t="s">
        <v>14</v>
      </c>
      <c r="Y44" s="116" t="s">
        <v>114</v>
      </c>
      <c r="Z44" s="116" t="s">
        <v>16</v>
      </c>
      <c r="AA44" s="116" t="s">
        <v>18</v>
      </c>
      <c r="AB44" s="116" t="s">
        <v>17</v>
      </c>
      <c r="AC44" s="118" t="s">
        <v>19</v>
      </c>
      <c r="AD44" s="120" t="s">
        <v>20</v>
      </c>
      <c r="AE44" s="121" t="s">
        <v>21</v>
      </c>
      <c r="AF44" s="121" t="s">
        <v>22</v>
      </c>
      <c r="AG44" s="121" t="s">
        <v>115</v>
      </c>
      <c r="AH44" s="122" t="s">
        <v>116</v>
      </c>
      <c r="AI44" s="122" t="s">
        <v>25</v>
      </c>
      <c r="AJ44" s="123" t="s">
        <v>26</v>
      </c>
      <c r="AK44" s="119" t="s">
        <v>117</v>
      </c>
      <c r="AL44" s="124" t="s">
        <v>28</v>
      </c>
      <c r="AM44" s="124" t="s">
        <v>29</v>
      </c>
      <c r="AN44" s="119" t="s">
        <v>118</v>
      </c>
      <c r="AO44" s="124" t="s">
        <v>119</v>
      </c>
      <c r="AP44" s="124" t="s">
        <v>32</v>
      </c>
      <c r="AQ44" s="123" t="s">
        <v>120</v>
      </c>
      <c r="AR44" s="125"/>
      <c r="AS44" s="125"/>
      <c r="BA44" s="113"/>
      <c r="BB44" s="114"/>
      <c r="BC44" s="114"/>
      <c r="BD44" s="114"/>
      <c r="BE44" s="126">
        <f>AVERAGE(BE27:BE31)</f>
        <v>65.8</v>
      </c>
      <c r="BR44" s="5"/>
      <c r="BS44" s="5"/>
    </row>
    <row r="45" spans="1:72">
      <c r="B45" s="127" t="s">
        <v>208</v>
      </c>
      <c r="C45" s="128">
        <f>IF(C6=0,"no data",AVERAGE(C6:C12))</f>
        <v>92.865714285714276</v>
      </c>
      <c r="D45" s="129">
        <f>IF(D6=0,"no data",AVERAGE(D6:D12))</f>
        <v>0.66284285714285718</v>
      </c>
      <c r="E45" s="128">
        <f>IF(E6=0,"no data",AVERAGE(E6:E12))</f>
        <v>85.492857142857147</v>
      </c>
      <c r="F45" s="128">
        <f>IF(F6=0,"no data",AVERAGE(F6:F12))</f>
        <v>101.28571428571429</v>
      </c>
      <c r="G45" s="128">
        <f>IF(G6=0,"no data",AVERAGE(G6:G12))</f>
        <v>85.571428571428569</v>
      </c>
      <c r="H45" s="128">
        <f>SUM(H6:H12)+INT(SUM(I6:I12)/60)</f>
        <v>146</v>
      </c>
      <c r="I45" s="128">
        <f>SUM(I6:I12)-INT(SUM(I6:I12)/60)*60</f>
        <v>16</v>
      </c>
      <c r="J45" s="128">
        <f>SUM(J6:J12)+INT(SUM(K6:K12)/60)</f>
        <v>166</v>
      </c>
      <c r="K45" s="128">
        <f>SUM(K6:K12)-INT(SUM(K6:K12)/60)*60</f>
        <v>32</v>
      </c>
      <c r="L45" s="128">
        <f>SUM(L6:L12)+INT(SUM(M6:M12)/60)</f>
        <v>20</v>
      </c>
      <c r="M45" s="128">
        <f>SUM(M6:M12)-INT(SUM(M6:M12)/60)*60</f>
        <v>46</v>
      </c>
      <c r="N45" s="128">
        <f>SUM(N6:N12)+INT(SUM(O6:O12)/60)</f>
        <v>0</v>
      </c>
      <c r="O45" s="128">
        <f>SUM(O6:O12)-INT(SUM(O6:O12)/60)*60</f>
        <v>0</v>
      </c>
      <c r="P45" s="128">
        <f>SUM(P6:P12)+INT(SUM(Q6:Q12)/60)</f>
        <v>0</v>
      </c>
      <c r="Q45" s="128">
        <f>SUM(Q6:Q12)-INT(SUM(Q6:Q12)/60)*60</f>
        <v>0</v>
      </c>
      <c r="R45" s="130">
        <f t="shared" ref="R45:W45" si="24">IF(R6=0,"no data", AVERAGE(R6:R12))</f>
        <v>3468.8571428571427</v>
      </c>
      <c r="S45" s="130">
        <f t="shared" si="24"/>
        <v>2931.5714285714284</v>
      </c>
      <c r="T45" s="130">
        <f t="shared" si="24"/>
        <v>2645.8571428571427</v>
      </c>
      <c r="U45" s="130">
        <f t="shared" si="24"/>
        <v>2592.1428571428573</v>
      </c>
      <c r="V45" s="130">
        <f t="shared" si="24"/>
        <v>2675</v>
      </c>
      <c r="W45" s="131">
        <f t="shared" si="24"/>
        <v>39.571428571428569</v>
      </c>
      <c r="X45" s="132" t="str">
        <f>IF(AND(X6=0,X7=0,X8=0,X9=0,X10=0,X11= 0,X12=0),"No outage",SUM(X6:X12))</f>
        <v>No outage</v>
      </c>
      <c r="Y45" s="132">
        <f>IF(Y6=0,"no data", AVERAGE(Y6:Y12))</f>
        <v>39.285714285714285</v>
      </c>
      <c r="Z45" s="132">
        <f>IF(AND(Z6=0,Z7=0,Z8=0,Z9=0,Z10=0,Z11= 0,Z12=0),"No outage",SUM(Z6:Z12))</f>
        <v>71</v>
      </c>
      <c r="AA45" s="132">
        <f>IF(AND(AA6=0,AA7=0,AA8=0,AA9=0,AA10=0, AA11=0,AA12=0),"No outage",SUM(AA6:AA12))</f>
        <v>420</v>
      </c>
      <c r="AB45" s="132" t="str">
        <f>IF(Z6=0,"no data", AVERAGE(AB6:AB12))</f>
        <v>no data</v>
      </c>
      <c r="AC45" s="128" t="str">
        <f>IF(Z6=0,"no data", SUM(AC6:AC12))</f>
        <v>no data</v>
      </c>
      <c r="AD45" s="128">
        <f>IF(AD6=0,"no data", SUM(AD6:AD12))</f>
        <v>-376</v>
      </c>
      <c r="AE45" s="131">
        <f t="shared" ref="AE45:AJ45" si="25">IF(AE6=0,"no data", AVERAGE(AE6:AE12))</f>
        <v>121.14285714285714</v>
      </c>
      <c r="AF45" s="133">
        <f t="shared" si="25"/>
        <v>0.92005927246705921</v>
      </c>
      <c r="AG45" s="132">
        <f t="shared" si="25"/>
        <v>144.53571428571428</v>
      </c>
      <c r="AH45" s="133">
        <f>IF(AH6=0,"no data", AVERAGE(AH6:AH12))</f>
        <v>0.74755771921137681</v>
      </c>
      <c r="AI45" s="133">
        <f t="shared" si="25"/>
        <v>0.99360981711525198</v>
      </c>
      <c r="AJ45" s="133">
        <f t="shared" si="25"/>
        <v>0.83780504241977594</v>
      </c>
      <c r="AK45" s="132">
        <f>IF(AK6=0,"no data", SUM(AK6:AK12))</f>
        <v>35.141000000000005</v>
      </c>
      <c r="AL45" s="132">
        <f>IF(AL6=0,"no data", AVERAGE(AL6:AL12))</f>
        <v>128.03571428571428</v>
      </c>
      <c r="AM45" s="132">
        <f>AK45*AL45</f>
        <v>4499.3030357142861</v>
      </c>
      <c r="AN45" s="132">
        <f>IF(AN6=0,"no data", SUM(AN6:AN12))</f>
        <v>152.90460900000002</v>
      </c>
      <c r="AO45" s="132">
        <f>IF(AO6=0,"no data", AVERAGE(AO6:AO12))</f>
        <v>1007.3945685474861</v>
      </c>
      <c r="AP45" s="132">
        <f>AN45*AO45</f>
        <v>154035.27261247707</v>
      </c>
      <c r="AQ45" s="134">
        <f>IF(AQ6=0,"no data", AVERAGE(AQ6:AQ12))</f>
        <v>8741.2145737836654</v>
      </c>
      <c r="AR45" s="135"/>
      <c r="AS45" s="136"/>
      <c r="BA45" s="113"/>
      <c r="BB45" s="114"/>
      <c r="BC45" s="114"/>
      <c r="BD45" s="114"/>
      <c r="BR45" s="5"/>
      <c r="BS45" s="5"/>
    </row>
    <row r="46" spans="1:72">
      <c r="B46" s="127" t="s">
        <v>236</v>
      </c>
      <c r="C46" s="137">
        <f>IF(C13=0,"no data", AVERAGE(C13:C19))</f>
        <v>91.865714285714276</v>
      </c>
      <c r="D46" s="138">
        <f>IF(D13=0,"no data", AVERAGE(D13:D19))</f>
        <v>0.71170000000000011</v>
      </c>
      <c r="E46" s="140">
        <f>IF(E13=0,"no data", AVERAGE(E13:E19))</f>
        <v>87.361428571428561</v>
      </c>
      <c r="F46" s="137">
        <f>IF(F13=0,"no data", AVERAGE(F13:F19))</f>
        <v>100.57142857142857</v>
      </c>
      <c r="G46" s="137">
        <f>IF(G13=0,"no data", AVERAGE(G13:G19))</f>
        <v>85.714285714285708</v>
      </c>
      <c r="H46" s="137">
        <f>SUM(H13:H19)+INT(SUM(I13:I19)/60)</f>
        <v>123</v>
      </c>
      <c r="I46" s="137">
        <f>SUM(I13:I19)-INT(SUM(J13:J19)/60)</f>
        <v>90</v>
      </c>
      <c r="J46" s="137">
        <f>SUM(J13:J19)+INT(SUM(K13:K19)/60)</f>
        <v>166</v>
      </c>
      <c r="K46" s="137">
        <f>SUM(K13:K19)-INT(SUM(L13:L19)/60)*60</f>
        <v>22</v>
      </c>
      <c r="L46" s="137">
        <f>SUM(L13:L19)+INT(SUM(M13:M19)/60)</f>
        <v>40</v>
      </c>
      <c r="M46" s="137">
        <f>SUM(M13:M19)-INT(SUM(N13:N19)/60)*60</f>
        <v>130</v>
      </c>
      <c r="N46" s="137">
        <f>SUM(N13:N19)+INT(SUM(O13:O19)/60)</f>
        <v>0</v>
      </c>
      <c r="O46" s="137">
        <f>SUM(O13:O19)-INT(SUM(P13:P19)/60)*60</f>
        <v>0</v>
      </c>
      <c r="P46" s="137">
        <f>SUM(P13:P19)+INT(SUM(Q13:Q19)/60)</f>
        <v>0</v>
      </c>
      <c r="Q46" s="137">
        <f>SUM(Q7:Q13)-INT(SUM(Q13:Q19)/60)*60</f>
        <v>0</v>
      </c>
      <c r="R46" s="139">
        <f>IF(R13=0,"no data", AVERAGE(R13:R19))</f>
        <v>3481.2857142857142</v>
      </c>
      <c r="S46" s="139">
        <f>IF(S13=0,"no data", AVERAGE(S13:S19))</f>
        <v>3017.7142857142858</v>
      </c>
      <c r="T46" s="139">
        <f>IF(T13=0,"no data", AVERAGE(T13:T19))</f>
        <v>2449.5714285714284</v>
      </c>
      <c r="U46" s="139">
        <f>IF(U13=0,"no data", SUM(U13:U19))</f>
        <v>16735</v>
      </c>
      <c r="V46" s="139">
        <f>IF(V13=0,"no data", SUM(V13:V19))</f>
        <v>17312</v>
      </c>
      <c r="W46" s="139">
        <f>IF(W13=0,"no data", AVERAGE(W13:W19))</f>
        <v>39.142857142857146</v>
      </c>
      <c r="X46" s="140">
        <f>IF(AND(X13=0,X14=0,X15=0,X16=0,X17=0,X18=0,X19=0),"No outage",SUM(X13:X19))</f>
        <v>110</v>
      </c>
      <c r="Y46" s="140">
        <f>IF(AND(Y13=0,Y14=0,Y15=0,Y16=0,Y17=0,Y18=0,Y19=0),"No outage",SUM(Y13:Y19))</f>
        <v>274</v>
      </c>
      <c r="Z46" s="139" t="str">
        <f>IF(Z13=0,"no data", AVERAGE(Z13:Z19))</f>
        <v>no data</v>
      </c>
      <c r="AA46" s="140">
        <f>IF(AND(AA13=0,AA14=0,AA15=0,AA16=0,AA17=0,AA18=0,AA19=0),"No outage",SUM(AA13:AA19))</f>
        <v>420</v>
      </c>
      <c r="AB46" s="139" t="str">
        <f>IF(AB13=0,"no data", AVERAGE(AB13:AB19))</f>
        <v>no data</v>
      </c>
      <c r="AC46" s="139">
        <f>IF(AC13=0,"no data", SUM(AC13:AC19))</f>
        <v>577</v>
      </c>
      <c r="AD46" s="139">
        <f>IF(AD13=0,"no data", SUM(AD13:AD19))</f>
        <v>-412</v>
      </c>
      <c r="AE46" s="139">
        <f t="shared" ref="AE46:AJ46" si="26">IF(AE13=0,"no data", AVERAGE(AE13:AE19))</f>
        <v>120.42857142857143</v>
      </c>
      <c r="AF46" s="141">
        <f t="shared" si="26"/>
        <v>0.8551178701508152</v>
      </c>
      <c r="AG46" s="139">
        <f t="shared" si="26"/>
        <v>145.05357142857144</v>
      </c>
      <c r="AH46" s="141">
        <f t="shared" si="26"/>
        <v>0.687295812008066</v>
      </c>
      <c r="AI46" s="141">
        <f t="shared" si="26"/>
        <v>0.98965450310559</v>
      </c>
      <c r="AJ46" s="141">
        <f t="shared" si="26"/>
        <v>0.81202651048342045</v>
      </c>
      <c r="AK46" s="142">
        <f>IF(AK13=0,"no data",SUM(AK13:AK19))</f>
        <v>34.826000000000001</v>
      </c>
      <c r="AL46" s="143">
        <f>IF(AL13=0,"no data", AVERAGE(AL13:AL19))</f>
        <v>129.79000000000002</v>
      </c>
      <c r="AM46" s="140">
        <f>AK46*AL46</f>
        <v>4520.0665400000007</v>
      </c>
      <c r="AN46" s="140">
        <f>IF(AN13=0,"no data", SUM(AN13:AN19))</f>
        <v>142.3787959</v>
      </c>
      <c r="AO46" s="142">
        <f>IF(AO13=0,"no data",AVERAGE(AO13:AO19))</f>
        <v>1003.8950179975864</v>
      </c>
      <c r="AP46" s="140">
        <f>AN46*AO46</f>
        <v>142933.36387250517</v>
      </c>
      <c r="AQ46" s="144">
        <f>IF(AQ13=0,"no data", AVERAGE(AQ13:AQ19))</f>
        <v>8834.9402111622821</v>
      </c>
      <c r="AR46" s="135"/>
      <c r="AS46" s="136"/>
      <c r="AX46">
        <f>3413/12465</f>
        <v>0.27380665864420378</v>
      </c>
      <c r="BA46" s="113"/>
      <c r="BC46" s="114"/>
      <c r="BR46" s="5"/>
      <c r="BS46" s="5"/>
    </row>
    <row r="47" spans="1:72">
      <c r="A47" s="145"/>
      <c r="B47" s="127" t="s">
        <v>237</v>
      </c>
      <c r="C47" s="140">
        <f>IF(C20=0,"no data", AVERAGE(C20:C26))</f>
        <v>91.365714285714276</v>
      </c>
      <c r="D47" s="138">
        <f>IF(D20=0,"no data", AVERAGE(D20:D26))</f>
        <v>0.65882857142857154</v>
      </c>
      <c r="E47" s="128">
        <f>IF(E20=0,"no data",AVERAGE(E20:E26))</f>
        <v>83.169999999999987</v>
      </c>
      <c r="F47" s="140">
        <f>IF(F20=0,"no data", AVERAGE(F20:F26))</f>
        <v>99.814285714285717</v>
      </c>
      <c r="G47" s="140">
        <f>IF(G20=0,"no data", AVERAGE(G20:G26))</f>
        <v>83.385714285714286</v>
      </c>
      <c r="H47" s="137">
        <f>SUM(H20:H26)+INT(SUM(I20:I26)/60)</f>
        <v>109</v>
      </c>
      <c r="I47" s="137">
        <f>SUM(I20:I26)-INT(SUM(I26:I26)/60)*60</f>
        <v>125</v>
      </c>
      <c r="J47" s="137">
        <f>SUM(J20:J26)+INT(SUM(K20:K26)/60)</f>
        <v>168</v>
      </c>
      <c r="K47" s="137">
        <f>SUM(K20:K26)-INT(SUM(K20:K26)/60)*60</f>
        <v>0</v>
      </c>
      <c r="L47" s="137">
        <f>SUM(L20:L26)+INT(SUM(M20:M26)/60)</f>
        <v>55</v>
      </c>
      <c r="M47" s="137">
        <f>SUM(M20:M26)-INT(SUM(M20:M26)/60)*60</f>
        <v>3</v>
      </c>
      <c r="N47" s="137">
        <f>SUM(N20:N26)+INT(SUM(O20:O26)/60)</f>
        <v>0</v>
      </c>
      <c r="O47" s="137">
        <f>SUM(O20:O26)-INT(SUM(O20:O26)/60)*60</f>
        <v>0</v>
      </c>
      <c r="P47" s="137">
        <f>SUM(P20:P26)+INT(SUM(Q20:Q26)/60)</f>
        <v>0</v>
      </c>
      <c r="Q47" s="137">
        <f>SUM(Q20:Q26)-INT(SUM(Q20:Q26)/60)*60</f>
        <v>0</v>
      </c>
      <c r="R47" s="139">
        <f>IF(R20=0,"no data", AVERAGE(R20:R26))</f>
        <v>3484.2857142857142</v>
      </c>
      <c r="S47" s="139">
        <f>IF(S20=0,"no data", AVERAGE(S20:S26))</f>
        <v>3075.4285714285716</v>
      </c>
      <c r="T47" s="139">
        <f>IF(T20=0,"no data", AVERAGE(T20:T26))</f>
        <v>2350.5714285714284</v>
      </c>
      <c r="U47" s="146">
        <f>IF(U20=0,"no data", SUM(U20:U26))</f>
        <v>16146</v>
      </c>
      <c r="V47" s="146">
        <f>IF(V20=0,"no data", SUM(V20:V26))</f>
        <v>16713</v>
      </c>
      <c r="W47" s="146">
        <f>IF(W20=0,"no data", AVERAGE(W20:W26))</f>
        <v>40</v>
      </c>
      <c r="X47" s="140" t="str">
        <f>IF(AND(X20=0,X21=0,X22=0,X23=0,X24=0,X25=0,X26=0),"No outage",SUM(X20:X26))</f>
        <v>No outage</v>
      </c>
      <c r="Y47" s="140">
        <f>IF(AND(Y20=0,Y21=0,Y22=0,Y23=0,Y24=0,Y25=0,Y26=0),"No outage",SUM(Y20:Y26))</f>
        <v>276</v>
      </c>
      <c r="Z47" s="146" t="str">
        <f>IF(Z20=0,"no data", AVERAGE(Z20:Z26))</f>
        <v>no data</v>
      </c>
      <c r="AA47" s="140">
        <f>IF(AND(AA20=0,AA21=0,AA22=0,AA23=0,AA24=0,AA25=0,AA26=0),"No outage",SUM(AA20:AA26))</f>
        <v>420</v>
      </c>
      <c r="AB47" s="140" t="str">
        <f>IF(AB20=0,"no data", AVERAGE(AB20:AB26))</f>
        <v>no data</v>
      </c>
      <c r="AC47" s="140">
        <f>IF(AC20=0,"no data", SUM(AC20:AC26))</f>
        <v>567</v>
      </c>
      <c r="AD47" s="146">
        <f>IF(AD20=0,"no data", SUM(AD20:AD26))</f>
        <v>-308</v>
      </c>
      <c r="AE47" s="140">
        <f t="shared" ref="AE47:AJ47" si="27">IF(AE20=0,"no data", AVERAGE(AE20:AE26))</f>
        <v>122.28571428571429</v>
      </c>
      <c r="AF47" s="141">
        <f t="shared" si="27"/>
        <v>0.81338220647724124</v>
      </c>
      <c r="AG47" s="140">
        <f t="shared" si="27"/>
        <v>145.17857142857144</v>
      </c>
      <c r="AH47" s="141">
        <f t="shared" si="27"/>
        <v>0.66259937630733934</v>
      </c>
      <c r="AI47" s="141">
        <f t="shared" si="27"/>
        <v>1</v>
      </c>
      <c r="AJ47" s="141">
        <f t="shared" si="27"/>
        <v>0.8094395911841954</v>
      </c>
      <c r="AK47" s="140">
        <f>IF(AK20=0,"no data", SUM(AK20:AK26))</f>
        <v>35.06</v>
      </c>
      <c r="AL47" s="140">
        <f>IF(AL20=0,"no data", AVERAGE(AL20:AL26))</f>
        <v>131.66000000000003</v>
      </c>
      <c r="AM47" s="140">
        <f>AK47*AL47</f>
        <v>4615.999600000001</v>
      </c>
      <c r="AN47" s="140">
        <f>IF(AN20=0,"no data", SUM(AN20:AN25))</f>
        <v>118.3061041</v>
      </c>
      <c r="AO47" s="140">
        <f>IF(AO20=0,"no data", AVERAGE(AO20:AO25))</f>
        <v>1004.1076909461954</v>
      </c>
      <c r="AP47" s="140">
        <f>AN47*AO47</f>
        <v>118792.06901269121</v>
      </c>
      <c r="AQ47" s="144">
        <f>IF(AQ20=0,"no data", AVERAGE(AQ20:AQ26))</f>
        <v>8808.608688893537</v>
      </c>
      <c r="AR47" s="135"/>
      <c r="AS47" s="136"/>
      <c r="AT47" s="145"/>
      <c r="AU47" s="145"/>
      <c r="AV47" s="145"/>
      <c r="AW47" s="145"/>
      <c r="AX47" s="145">
        <f>3413/12796</f>
        <v>0.26672397624257582</v>
      </c>
      <c r="AY47" s="145"/>
      <c r="AZ47" s="145"/>
      <c r="BA47" s="113"/>
      <c r="BB47" s="145"/>
      <c r="BC47" s="114"/>
      <c r="BD47" s="145"/>
      <c r="BE47" s="145"/>
      <c r="BF47" s="145"/>
      <c r="BG47" s="145"/>
      <c r="BR47" s="5"/>
      <c r="BS47" s="5"/>
    </row>
    <row r="48" spans="1:72">
      <c r="B48" s="127" t="s">
        <v>238</v>
      </c>
      <c r="C48" s="140">
        <f>IF(C21=0,"no data", AVERAGE(C27:C33))</f>
        <v>92.908571428571449</v>
      </c>
      <c r="D48" s="138">
        <f>IF(D21=0,"no data", AVERAGE(D27:D33))</f>
        <v>0.64042857142857146</v>
      </c>
      <c r="E48" s="128">
        <f>IF(E20=0,"no data",AVERAGE(E20:E26))</f>
        <v>83.169999999999987</v>
      </c>
      <c r="F48" s="140">
        <f>IF(F21=0,"no data", AVERAGE(F27:F33))</f>
        <v>101.42857142857143</v>
      </c>
      <c r="G48" s="140">
        <f>IF(G21=0,"no data", AVERAGE(G27:G33))</f>
        <v>84</v>
      </c>
      <c r="H48" s="137">
        <f>SUM(H27:H33)+INT(SUM(I27:I33)/60)</f>
        <v>158</v>
      </c>
      <c r="I48" s="137">
        <f>SUM(I27:I33)-INT(SUM(I27:I33)/60)*60</f>
        <v>1</v>
      </c>
      <c r="J48" s="137">
        <f>SUM(J27:J33)+INT(SUM(K27:K33)/60)</f>
        <v>168</v>
      </c>
      <c r="K48" s="137">
        <f>SUM(K27:K33)-INT(SUM(K27:K33)/60)*60</f>
        <v>0</v>
      </c>
      <c r="L48" s="137">
        <f>SUM(L27:L33)+INT(SUM(M27:M33)/60)</f>
        <v>9</v>
      </c>
      <c r="M48" s="137">
        <f>SUM(M27:M33)-INT(SUM(M27:M33)/60)*60</f>
        <v>7</v>
      </c>
      <c r="N48" s="137">
        <f>SUM(N27:N33)+INT(SUM(O27:O33)/60)</f>
        <v>0</v>
      </c>
      <c r="O48" s="137">
        <f>SUM(O27:O33)-INT(SUM(O27:O33)/60)*60</f>
        <v>0</v>
      </c>
      <c r="P48" s="137">
        <f>SUM(P27:P33)+INT(SUM(Q27:Q33)/60)</f>
        <v>0</v>
      </c>
      <c r="Q48" s="137">
        <f>SUM(Q27:Q33)-INT(SUM(Q27:Q33)/60)*60</f>
        <v>0</v>
      </c>
      <c r="R48" s="139">
        <f t="shared" ref="R48:T49" si="28">IF(R27=0,"no data", AVERAGE(R27:R33))</f>
        <v>3467.1428571428573</v>
      </c>
      <c r="S48" s="139">
        <f t="shared" si="28"/>
        <v>2895.4285714285716</v>
      </c>
      <c r="T48" s="139">
        <f t="shared" si="28"/>
        <v>2777.7142857142858</v>
      </c>
      <c r="U48" s="139">
        <f>IF(U27=0,"no data", SUM(U27:U33))</f>
        <v>19029</v>
      </c>
      <c r="V48" s="139">
        <f>IF(V27=0,"no data", SUM(V27:V33))</f>
        <v>19622</v>
      </c>
      <c r="W48" s="146">
        <f>IF(W27=0,"no data", AVERAGE(W27:W33))</f>
        <v>39.714285714285715</v>
      </c>
      <c r="X48" s="140" t="str">
        <f>IF(AND(X27=0,X28=0,X29=0,X30=0,X31=0,X32=0,X33=0),"No outage",SUM(X27:X33))</f>
        <v>No outage</v>
      </c>
      <c r="Y48" s="140">
        <f>IF(AND(Y27=0,Y28=0,Y29=0,Y30=0,Y31=0,Y32=0,Y33=0),"No outage",SUM(Y27:Y33))</f>
        <v>274</v>
      </c>
      <c r="Z48" s="146" t="str">
        <f>IF(Z27=0,"no data", AVERAGE(Z27:Z33))</f>
        <v>no data</v>
      </c>
      <c r="AA48" s="140">
        <f>IF(AND(AA27=0,AA28=0,AA29=0,AA30=0,AA31=0,AA32=0,AA33=0),"No outage",SUM(AA27:AA33))</f>
        <v>420</v>
      </c>
      <c r="AB48" s="140" t="str">
        <f>IF(AB27=0,"no data", AVERAGE(AB27:AB33))</f>
        <v>no data</v>
      </c>
      <c r="AC48" s="139">
        <f>IF(AC27=0,"no data", SUM(AC27:AC33))</f>
        <v>593</v>
      </c>
      <c r="AD48" s="139">
        <f>IF(AD27=0,"no data", SUM(AD27:AD33))</f>
        <v>-415</v>
      </c>
      <c r="AE48" s="146">
        <f t="shared" ref="AE48:AJ49" si="29">IF(AE27=0,"no data", AVERAGE(AE27:AE33))</f>
        <v>122.14285714285714</v>
      </c>
      <c r="AF48" s="138">
        <f t="shared" si="29"/>
        <v>0.95602164158605218</v>
      </c>
      <c r="AG48" s="140">
        <f t="shared" si="29"/>
        <v>144.46428571428572</v>
      </c>
      <c r="AH48" s="138">
        <f t="shared" si="29"/>
        <v>0.78408371359781892</v>
      </c>
      <c r="AI48" s="138">
        <f t="shared" si="29"/>
        <v>1</v>
      </c>
      <c r="AJ48" s="138">
        <f t="shared" si="29"/>
        <v>0.85321931452176314</v>
      </c>
      <c r="AK48" s="139">
        <f>IF(AK27=0,"no data", SUM(AK27:AK33))</f>
        <v>35.145000000000003</v>
      </c>
      <c r="AL48" s="140">
        <f>IF(AL27=0,"no data", AVERAGE(AL27:AL33))</f>
        <v>131.55000000000001</v>
      </c>
      <c r="AM48" s="140">
        <f>AK48*AL48</f>
        <v>4623.3247500000007</v>
      </c>
      <c r="AN48" s="140">
        <f>IF(AN27=0,"no data", SUM(AN27:AN33))</f>
        <v>158.326606</v>
      </c>
      <c r="AO48" s="140">
        <f>IF(AO27=0,"no data", AVERAGE(AO27:AO33))</f>
        <v>1008.1720686717827</v>
      </c>
      <c r="AP48" s="140">
        <f>AN48*AO48</f>
        <v>159620.46189680227</v>
      </c>
      <c r="AQ48" s="144">
        <f>IF(AQ27=0,"no data", AVERAGE(AQ27:AQ33))</f>
        <v>8633.9660105431285</v>
      </c>
      <c r="AR48" s="135"/>
      <c r="AS48" s="136"/>
      <c r="BA48" s="113"/>
      <c r="BC48" s="114"/>
      <c r="BR48" s="5"/>
      <c r="BS48" s="5"/>
    </row>
    <row r="49" spans="2:71">
      <c r="B49" s="127" t="s">
        <v>239</v>
      </c>
      <c r="C49" s="140">
        <f>IF(C22=0,"no data", AVERAGE(C28:C34))</f>
        <v>92.994285714285724</v>
      </c>
      <c r="D49" s="138">
        <f>IF(D22=0,"no data", AVERAGE(D28:D34))</f>
        <v>0.64157142857142857</v>
      </c>
      <c r="E49" s="128">
        <f>IF(E21=0,"no data",AVERAGE(E21:E27))</f>
        <v>83.205714285714294</v>
      </c>
      <c r="F49" s="140">
        <f>IF(F22=0,"no data", AVERAGE(F28:F34))</f>
        <v>101.51428571428572</v>
      </c>
      <c r="G49" s="140">
        <f>IF(G22=0,"no data", AVERAGE(G28:G34))</f>
        <v>84.399999999999991</v>
      </c>
      <c r="H49" s="137">
        <f>SUM(H28:H34)+INT(SUM(I28:I34)/60)</f>
        <v>158</v>
      </c>
      <c r="I49" s="137">
        <f>SUM(I28:I34)-INT(SUM(I28:I34)/60)*60</f>
        <v>1</v>
      </c>
      <c r="J49" s="137">
        <f>SUM(J28:J34)+INT(SUM(K28:K34)/60)</f>
        <v>168</v>
      </c>
      <c r="K49" s="137">
        <f>SUM(K28:K34)-INT(SUM(K28:K34)/60)*60</f>
        <v>0</v>
      </c>
      <c r="L49" s="137">
        <f>SUM(L28:L34)+INT(SUM(M28:M34)/60)</f>
        <v>9</v>
      </c>
      <c r="M49" s="137">
        <f>SUM(M28:M34)-INT(SUM(M28:M34)/60)*60</f>
        <v>7</v>
      </c>
      <c r="N49" s="137">
        <f>SUM(N28:N34)+INT(SUM(O28:O34)/60)</f>
        <v>0</v>
      </c>
      <c r="O49" s="137">
        <f>SUM(O28:O34)-INT(SUM(O28:O34)/60)*60</f>
        <v>0</v>
      </c>
      <c r="P49" s="137">
        <f>SUM(P28:P34)+INT(SUM(Q28:Q34)/60)</f>
        <v>0</v>
      </c>
      <c r="Q49" s="137">
        <f>SUM(Q28:Q34)-INT(SUM(Q28:Q34)/60)*60</f>
        <v>0</v>
      </c>
      <c r="R49" s="139">
        <f t="shared" si="28"/>
        <v>3465.7142857142858</v>
      </c>
      <c r="S49" s="139">
        <f t="shared" si="28"/>
        <v>2895.5714285714284</v>
      </c>
      <c r="T49" s="139">
        <f t="shared" si="28"/>
        <v>2777.8571428571427</v>
      </c>
      <c r="U49" s="139">
        <f>IF(U28=0,"no data", SUM(U28:U34))</f>
        <v>19013</v>
      </c>
      <c r="V49" s="139">
        <f>IF(V28=0,"no data", SUM(V28:V34))</f>
        <v>19604</v>
      </c>
      <c r="W49" s="146">
        <f>IF(W28=0,"no data", AVERAGE(W28:W34))</f>
        <v>39.714285714285715</v>
      </c>
      <c r="X49" s="140" t="str">
        <f>IF(AND(X28=0,X29=0,X30=0,X31=0,X32=0,X33=0,X34=0),"No outage",SUM(X28:X34))</f>
        <v>No outage</v>
      </c>
      <c r="Y49" s="140">
        <f>IF(AND(Y28=0,Y29=0,Y30=0,Y31=0,Y32=0,Y33=0,Y34=0),"No outage",SUM(Y28:Y34))</f>
        <v>274</v>
      </c>
      <c r="Z49" s="146" t="str">
        <f>IF(Z28=0,"no data", AVERAGE(Z28:Z34))</f>
        <v>no data</v>
      </c>
      <c r="AA49" s="140">
        <f>IF(AND(AA28=0,AA29=0,AA30=0,AA31=0,AA32=0,AA33=0,AA34=0),"No outage",SUM(AA28:AA34))</f>
        <v>420</v>
      </c>
      <c r="AB49" s="140" t="str">
        <f>IF(AB28=0,"no data", AVERAGE(AB28:AB34))</f>
        <v>no data</v>
      </c>
      <c r="AC49" s="139">
        <f>IF(AC28=0,"no data", SUM(AC28:AC34))</f>
        <v>591</v>
      </c>
      <c r="AD49" s="139">
        <f>IF(AD28=0,"no data", SUM(AD28:AD34))</f>
        <v>-432</v>
      </c>
      <c r="AE49" s="146">
        <f t="shared" si="29"/>
        <v>121.85714285714286</v>
      </c>
      <c r="AF49" s="138">
        <f t="shared" si="29"/>
        <v>0.95744864523035067</v>
      </c>
      <c r="AG49" s="140">
        <f t="shared" si="29"/>
        <v>144.4047619047619</v>
      </c>
      <c r="AH49" s="138">
        <f t="shared" si="29"/>
        <v>0.78375684011728375</v>
      </c>
      <c r="AI49" s="138">
        <f t="shared" si="29"/>
        <v>1</v>
      </c>
      <c r="AJ49" s="138">
        <f t="shared" si="29"/>
        <v>0.85321931452176325</v>
      </c>
      <c r="AK49" s="139">
        <f>IF(AK28=0,"no data", SUM(AK28:AK34))</f>
        <v>35.119</v>
      </c>
      <c r="AL49" s="140">
        <f>IF(AL28=0,"no data", AVERAGE(AL28:AL34))</f>
        <v>132.27285714285716</v>
      </c>
      <c r="AM49" s="140">
        <f>AK49*AL49</f>
        <v>4645.2904700000008</v>
      </c>
      <c r="AN49" s="140">
        <f>IF(AN28=0,"no data", SUM(AN28:AN34))</f>
        <v>158.62722200000002</v>
      </c>
      <c r="AO49" s="140">
        <f>IF(AO28=0,"no data", AVERAGE(AO28:AO34))</f>
        <v>1005.9235740746404</v>
      </c>
      <c r="AP49" s="140">
        <f>AN49*AO49</f>
        <v>159566.86209977145</v>
      </c>
      <c r="AQ49" s="144">
        <f>IF(AQ28=0,"no data", AVERAGE(AQ28:AQ34))</f>
        <v>8639.0603358395947</v>
      </c>
      <c r="AR49" s="135"/>
      <c r="AS49" s="136"/>
      <c r="BA49" s="113"/>
      <c r="BC49" s="114"/>
      <c r="BR49" s="5"/>
      <c r="BS49" s="5"/>
    </row>
    <row r="50" spans="2:71">
      <c r="B50" s="147"/>
      <c r="C50" s="148"/>
      <c r="D50" s="148"/>
      <c r="E50" s="148"/>
      <c r="F50" s="148"/>
      <c r="G50" s="149"/>
      <c r="H50" s="149"/>
      <c r="I50" s="149"/>
      <c r="J50" s="149"/>
      <c r="K50" s="150"/>
      <c r="L50" s="150"/>
      <c r="M50" s="150"/>
      <c r="N50" s="150"/>
      <c r="O50" s="151"/>
      <c r="P50" s="151"/>
      <c r="Q50" s="148"/>
      <c r="R50" s="148"/>
      <c r="S50" s="148"/>
      <c r="T50" s="148"/>
      <c r="U50" s="148"/>
      <c r="V50" s="148"/>
      <c r="W50" s="148"/>
      <c r="X50" s="148"/>
      <c r="Y50" s="148"/>
      <c r="Z50" s="148"/>
      <c r="AA50" s="148"/>
      <c r="AB50" s="148"/>
      <c r="AC50" s="151"/>
      <c r="AD50" s="151"/>
      <c r="AE50" s="148"/>
      <c r="AF50" s="151"/>
      <c r="AG50" s="151"/>
      <c r="AH50" s="148"/>
      <c r="AI50" s="148"/>
      <c r="AJ50" s="148"/>
      <c r="AK50" s="148"/>
      <c r="AL50" s="148"/>
      <c r="AM50" s="148"/>
      <c r="AQ50" s="126"/>
      <c r="AR50" s="126"/>
      <c r="AS50" s="126"/>
      <c r="AT50" s="126"/>
      <c r="BA50" s="113"/>
      <c r="BC50" s="114"/>
      <c r="BR50" s="5"/>
      <c r="BS50" s="5"/>
    </row>
    <row r="51" spans="2:71" ht="14.95" thickBot="1">
      <c r="B51" s="147"/>
      <c r="C51" s="148"/>
      <c r="D51" s="148"/>
      <c r="E51" s="148"/>
      <c r="F51" s="148"/>
      <c r="G51" s="149"/>
      <c r="H51" s="149"/>
      <c r="I51" s="149"/>
      <c r="J51" s="149"/>
      <c r="K51" s="150"/>
      <c r="L51" s="150"/>
      <c r="M51" s="150"/>
      <c r="N51" s="150"/>
      <c r="O51" s="151"/>
      <c r="P51" s="151"/>
      <c r="Q51" s="148"/>
      <c r="R51" s="148"/>
      <c r="S51" s="148"/>
      <c r="T51" s="148"/>
      <c r="U51" s="148"/>
      <c r="V51" s="148"/>
      <c r="W51" s="148"/>
      <c r="X51" s="148"/>
      <c r="Y51" s="148"/>
      <c r="Z51" s="148"/>
      <c r="AA51" s="148"/>
      <c r="AB51" s="148"/>
      <c r="AC51" s="151"/>
      <c r="AD51" s="151"/>
      <c r="AE51" s="148"/>
      <c r="AF51" s="151"/>
      <c r="AG51" s="151"/>
      <c r="AH51" s="148"/>
      <c r="AI51" s="148"/>
      <c r="AJ51" s="148"/>
      <c r="AK51" s="148"/>
      <c r="AL51" s="148"/>
      <c r="AM51" s="148"/>
      <c r="AQ51" s="126"/>
      <c r="AR51" s="126"/>
      <c r="AS51" s="126"/>
      <c r="AT51" s="126"/>
      <c r="BA51" s="113"/>
      <c r="BC51" s="114"/>
      <c r="BO51">
        <f>24*14</f>
        <v>336</v>
      </c>
      <c r="BR51" s="5"/>
      <c r="BS51" s="5"/>
    </row>
    <row r="52" spans="2:71" ht="16.3" thickTop="1">
      <c r="B52" s="152" t="s">
        <v>121</v>
      </c>
      <c r="C52" s="420" t="s">
        <v>122</v>
      </c>
      <c r="D52" s="421"/>
      <c r="E52" s="421"/>
      <c r="F52" s="421"/>
      <c r="G52" s="421"/>
      <c r="H52" s="421"/>
      <c r="I52" s="421"/>
      <c r="J52" s="421"/>
      <c r="K52" s="421"/>
      <c r="L52" s="421"/>
      <c r="M52" s="421"/>
      <c r="N52" s="421"/>
      <c r="O52" s="421"/>
      <c r="P52" s="421"/>
      <c r="Q52" s="421"/>
      <c r="R52" s="421"/>
      <c r="S52" s="421"/>
      <c r="T52" s="421"/>
      <c r="U52" s="421"/>
      <c r="V52" s="421"/>
      <c r="W52" s="421"/>
      <c r="X52" s="421"/>
      <c r="Y52" s="421"/>
      <c r="Z52" s="421"/>
      <c r="AA52" s="421"/>
      <c r="AB52" s="421"/>
      <c r="AC52" s="421"/>
      <c r="AD52" s="421"/>
      <c r="AE52" s="422"/>
      <c r="AF52" s="151"/>
      <c r="AG52" s="151"/>
      <c r="AH52" s="148"/>
      <c r="AI52" s="148"/>
      <c r="AJ52" s="148"/>
      <c r="AK52" s="148"/>
      <c r="AL52" s="148"/>
      <c r="AM52" s="148"/>
      <c r="AQ52" s="126"/>
      <c r="AR52" s="126"/>
      <c r="AS52" s="126"/>
      <c r="AT52" s="126"/>
      <c r="BA52" s="113"/>
      <c r="BO52">
        <f>20*21</f>
        <v>420</v>
      </c>
      <c r="BR52" s="5"/>
      <c r="BS52" s="5"/>
    </row>
    <row r="53" spans="2:71" ht="15.65">
      <c r="B53" s="153">
        <v>43678</v>
      </c>
      <c r="C53" s="403" t="s">
        <v>266</v>
      </c>
      <c r="D53" s="404"/>
      <c r="E53" s="404"/>
      <c r="F53" s="404"/>
      <c r="G53" s="404"/>
      <c r="H53" s="404"/>
      <c r="I53" s="404"/>
      <c r="J53" s="404"/>
      <c r="K53" s="404"/>
      <c r="L53" s="404"/>
      <c r="M53" s="404"/>
      <c r="N53" s="404"/>
      <c r="O53" s="404"/>
      <c r="P53" s="404"/>
      <c r="Q53" s="404"/>
      <c r="R53" s="404"/>
      <c r="S53" s="404"/>
      <c r="T53" s="404"/>
      <c r="U53" s="404"/>
      <c r="V53" s="404"/>
      <c r="W53" s="404"/>
      <c r="X53" s="404"/>
      <c r="Y53" s="404"/>
      <c r="Z53" s="404"/>
      <c r="AA53" s="404"/>
      <c r="AB53" s="404"/>
      <c r="AC53" s="404"/>
      <c r="AD53" s="404"/>
      <c r="AE53" s="405"/>
      <c r="AF53" s="151"/>
      <c r="AG53" s="151"/>
      <c r="AH53" s="148"/>
      <c r="AI53" s="148"/>
      <c r="AJ53" s="148"/>
      <c r="AK53" s="148"/>
      <c r="AL53" s="148"/>
      <c r="AM53" s="148"/>
      <c r="AQ53" s="126"/>
      <c r="AR53" s="126"/>
      <c r="AS53" s="126"/>
      <c r="AT53" s="126"/>
      <c r="BA53" s="113"/>
      <c r="BO53">
        <f>24*15</f>
        <v>360</v>
      </c>
      <c r="BR53" s="5"/>
      <c r="BS53" s="5"/>
    </row>
    <row r="54" spans="2:71" ht="15.65">
      <c r="B54" s="153">
        <v>43679</v>
      </c>
      <c r="C54" s="403" t="s">
        <v>271</v>
      </c>
      <c r="D54" s="404"/>
      <c r="E54" s="404"/>
      <c r="F54" s="404"/>
      <c r="G54" s="404"/>
      <c r="H54" s="404"/>
      <c r="I54" s="404"/>
      <c r="J54" s="404"/>
      <c r="K54" s="404"/>
      <c r="L54" s="404"/>
      <c r="M54" s="404"/>
      <c r="N54" s="404"/>
      <c r="O54" s="404"/>
      <c r="P54" s="404"/>
      <c r="Q54" s="404"/>
      <c r="R54" s="404"/>
      <c r="S54" s="404"/>
      <c r="T54" s="404"/>
      <c r="U54" s="404"/>
      <c r="V54" s="404"/>
      <c r="W54" s="404"/>
      <c r="X54" s="404"/>
      <c r="Y54" s="404"/>
      <c r="Z54" s="404"/>
      <c r="AA54" s="404"/>
      <c r="AB54" s="404"/>
      <c r="AC54" s="404"/>
      <c r="AD54" s="404"/>
      <c r="AE54" s="405"/>
      <c r="AF54" s="151"/>
      <c r="AG54" s="151"/>
      <c r="AH54" s="148"/>
      <c r="AI54" s="148"/>
      <c r="AJ54" s="148"/>
      <c r="AK54" s="148"/>
      <c r="AL54" s="148"/>
      <c r="AM54" s="148"/>
      <c r="AQ54" s="126"/>
      <c r="AR54" s="126"/>
      <c r="AS54" s="126"/>
      <c r="AT54" s="126"/>
      <c r="BA54" s="113"/>
      <c r="BO54">
        <f>SUM(BO51:BO53)</f>
        <v>1116</v>
      </c>
      <c r="BR54" s="5"/>
      <c r="BS54" s="5"/>
    </row>
    <row r="55" spans="2:71" ht="15.65">
      <c r="B55" s="153">
        <v>43680</v>
      </c>
      <c r="C55" s="403" t="s">
        <v>259</v>
      </c>
      <c r="D55" s="404"/>
      <c r="E55" s="404"/>
      <c r="F55" s="404"/>
      <c r="G55" s="404"/>
      <c r="H55" s="404"/>
      <c r="I55" s="404"/>
      <c r="J55" s="404"/>
      <c r="K55" s="404"/>
      <c r="L55" s="404"/>
      <c r="M55" s="404"/>
      <c r="N55" s="404"/>
      <c r="O55" s="404"/>
      <c r="P55" s="404"/>
      <c r="Q55" s="404"/>
      <c r="R55" s="404"/>
      <c r="S55" s="404"/>
      <c r="T55" s="404"/>
      <c r="U55" s="404"/>
      <c r="V55" s="404"/>
      <c r="W55" s="404"/>
      <c r="X55" s="404"/>
      <c r="Y55" s="404"/>
      <c r="Z55" s="404"/>
      <c r="AA55" s="404"/>
      <c r="AB55" s="404"/>
      <c r="AC55" s="404"/>
      <c r="AD55" s="404"/>
      <c r="AE55" s="405"/>
      <c r="AF55" s="151"/>
      <c r="AG55" s="151"/>
      <c r="AH55" s="148"/>
      <c r="AI55" s="148"/>
      <c r="AJ55" s="148"/>
      <c r="AK55" s="148"/>
      <c r="AL55" s="148"/>
      <c r="AM55" s="148"/>
      <c r="AQ55" s="126"/>
      <c r="AR55" s="126"/>
      <c r="AS55" s="126"/>
      <c r="AT55" s="126"/>
      <c r="BA55" s="113"/>
      <c r="BP55">
        <f>BO54/50</f>
        <v>22.32</v>
      </c>
      <c r="BR55" s="5"/>
      <c r="BS55" s="5"/>
    </row>
    <row r="56" spans="2:71" ht="15.65">
      <c r="B56" s="153">
        <v>43681</v>
      </c>
      <c r="C56" s="403" t="s">
        <v>246</v>
      </c>
      <c r="D56" s="404"/>
      <c r="E56" s="404"/>
      <c r="F56" s="404"/>
      <c r="G56" s="404"/>
      <c r="H56" s="404"/>
      <c r="I56" s="404"/>
      <c r="J56" s="404"/>
      <c r="K56" s="404"/>
      <c r="L56" s="404"/>
      <c r="M56" s="404"/>
      <c r="N56" s="404"/>
      <c r="O56" s="404"/>
      <c r="P56" s="404"/>
      <c r="Q56" s="404"/>
      <c r="R56" s="404"/>
      <c r="S56" s="404"/>
      <c r="T56" s="404"/>
      <c r="U56" s="404"/>
      <c r="V56" s="404"/>
      <c r="W56" s="404"/>
      <c r="X56" s="404"/>
      <c r="Y56" s="404"/>
      <c r="Z56" s="404"/>
      <c r="AA56" s="404"/>
      <c r="AB56" s="404"/>
      <c r="AC56" s="404"/>
      <c r="AD56" s="404"/>
      <c r="AE56" s="405"/>
      <c r="AF56" s="151"/>
      <c r="AG56" s="151"/>
      <c r="AH56" s="148"/>
      <c r="AI56" s="148"/>
      <c r="AJ56" s="148"/>
      <c r="AK56" s="148"/>
      <c r="AL56" s="148"/>
      <c r="AM56" s="148"/>
      <c r="AQ56" s="126"/>
      <c r="AR56" s="126"/>
      <c r="AS56" s="126"/>
      <c r="AT56" s="126"/>
      <c r="BA56" s="113"/>
      <c r="BR56" s="5"/>
      <c r="BS56" s="5"/>
    </row>
    <row r="57" spans="2:71" ht="15.65">
      <c r="B57" s="153">
        <v>43682</v>
      </c>
      <c r="C57" s="403" t="s">
        <v>247</v>
      </c>
      <c r="D57" s="404"/>
      <c r="E57" s="404"/>
      <c r="F57" s="404"/>
      <c r="G57" s="404"/>
      <c r="H57" s="404"/>
      <c r="I57" s="404"/>
      <c r="J57" s="404"/>
      <c r="K57" s="404"/>
      <c r="L57" s="404"/>
      <c r="M57" s="404"/>
      <c r="N57" s="404"/>
      <c r="O57" s="404"/>
      <c r="P57" s="404"/>
      <c r="Q57" s="404"/>
      <c r="R57" s="404"/>
      <c r="S57" s="404"/>
      <c r="T57" s="404"/>
      <c r="U57" s="404"/>
      <c r="V57" s="404"/>
      <c r="W57" s="404"/>
      <c r="X57" s="404"/>
      <c r="Y57" s="404"/>
      <c r="Z57" s="404"/>
      <c r="AA57" s="404"/>
      <c r="AB57" s="404"/>
      <c r="AC57" s="404"/>
      <c r="AD57" s="404"/>
      <c r="AE57" s="405"/>
      <c r="AF57" s="151"/>
      <c r="AG57" s="151"/>
      <c r="AH57" s="148"/>
      <c r="AI57" s="148"/>
      <c r="AJ57" s="148"/>
      <c r="AK57" s="148"/>
      <c r="AL57" s="148"/>
      <c r="AM57" s="148"/>
      <c r="AQ57" s="126"/>
      <c r="AR57" s="126"/>
      <c r="AS57" s="126"/>
      <c r="AT57" s="126"/>
      <c r="BA57" s="113"/>
      <c r="BR57" s="5"/>
      <c r="BS57" s="5"/>
    </row>
    <row r="58" spans="2:71" ht="15.65">
      <c r="B58" s="153">
        <v>43683</v>
      </c>
      <c r="C58" s="403" t="s">
        <v>248</v>
      </c>
      <c r="D58" s="404"/>
      <c r="E58" s="404"/>
      <c r="F58" s="404"/>
      <c r="G58" s="404"/>
      <c r="H58" s="404"/>
      <c r="I58" s="404"/>
      <c r="J58" s="404"/>
      <c r="K58" s="404"/>
      <c r="L58" s="404"/>
      <c r="M58" s="404"/>
      <c r="N58" s="404"/>
      <c r="O58" s="404"/>
      <c r="P58" s="404"/>
      <c r="Q58" s="404"/>
      <c r="R58" s="404"/>
      <c r="S58" s="404"/>
      <c r="T58" s="404"/>
      <c r="U58" s="404"/>
      <c r="V58" s="404"/>
      <c r="W58" s="404"/>
      <c r="X58" s="404"/>
      <c r="Y58" s="404"/>
      <c r="Z58" s="404"/>
      <c r="AA58" s="404"/>
      <c r="AB58" s="404"/>
      <c r="AC58" s="404"/>
      <c r="AD58" s="404"/>
      <c r="AE58" s="405"/>
      <c r="AF58" s="151"/>
      <c r="AG58" s="151"/>
      <c r="AH58" s="148"/>
      <c r="AI58" s="148"/>
      <c r="AJ58" s="148"/>
      <c r="AK58" s="148"/>
      <c r="AL58" s="148"/>
      <c r="AM58" s="148"/>
      <c r="AQ58" s="126"/>
      <c r="AR58" s="126"/>
      <c r="AS58" s="126"/>
      <c r="AT58" s="126"/>
      <c r="BA58" s="113"/>
      <c r="BR58" s="5"/>
      <c r="BS58" s="5"/>
    </row>
    <row r="59" spans="2:71" ht="15.65">
      <c r="B59" s="153">
        <v>43684</v>
      </c>
      <c r="C59" s="403" t="s">
        <v>247</v>
      </c>
      <c r="D59" s="404"/>
      <c r="E59" s="404"/>
      <c r="F59" s="404"/>
      <c r="G59" s="404"/>
      <c r="H59" s="404"/>
      <c r="I59" s="404"/>
      <c r="J59" s="404"/>
      <c r="K59" s="404"/>
      <c r="L59" s="404"/>
      <c r="M59" s="404"/>
      <c r="N59" s="404"/>
      <c r="O59" s="404"/>
      <c r="P59" s="404"/>
      <c r="Q59" s="404"/>
      <c r="R59" s="404"/>
      <c r="S59" s="404"/>
      <c r="T59" s="404"/>
      <c r="U59" s="404"/>
      <c r="V59" s="404"/>
      <c r="W59" s="404"/>
      <c r="X59" s="404"/>
      <c r="Y59" s="404"/>
      <c r="Z59" s="404"/>
      <c r="AA59" s="404"/>
      <c r="AB59" s="404"/>
      <c r="AC59" s="404"/>
      <c r="AD59" s="404"/>
      <c r="AE59" s="405"/>
      <c r="AF59" s="151"/>
      <c r="AG59" s="151"/>
      <c r="AH59" s="148"/>
      <c r="AI59" s="148"/>
      <c r="AJ59" s="148"/>
      <c r="AK59" s="148"/>
      <c r="AL59" s="148"/>
      <c r="AM59" s="148"/>
      <c r="AQ59" s="126"/>
      <c r="AR59" s="126"/>
      <c r="AS59" s="126"/>
      <c r="AT59" s="126"/>
      <c r="BA59" s="113"/>
      <c r="BR59" s="5"/>
      <c r="BS59" s="5"/>
    </row>
    <row r="60" spans="2:71" ht="15.65">
      <c r="B60" s="153">
        <v>43685</v>
      </c>
      <c r="C60" s="403" t="s">
        <v>272</v>
      </c>
      <c r="D60" s="404"/>
      <c r="E60" s="404"/>
      <c r="F60" s="404"/>
      <c r="G60" s="404"/>
      <c r="H60" s="404"/>
      <c r="I60" s="404"/>
      <c r="J60" s="404"/>
      <c r="K60" s="404"/>
      <c r="L60" s="404"/>
      <c r="M60" s="404"/>
      <c r="N60" s="404"/>
      <c r="O60" s="404"/>
      <c r="P60" s="404"/>
      <c r="Q60" s="404"/>
      <c r="R60" s="404"/>
      <c r="S60" s="404"/>
      <c r="T60" s="404"/>
      <c r="U60" s="404"/>
      <c r="V60" s="404"/>
      <c r="W60" s="404"/>
      <c r="X60" s="404"/>
      <c r="Y60" s="404"/>
      <c r="Z60" s="404"/>
      <c r="AA60" s="404"/>
      <c r="AB60" s="404"/>
      <c r="AC60" s="404"/>
      <c r="AD60" s="404"/>
      <c r="AE60" s="405"/>
      <c r="AF60" s="151"/>
      <c r="AG60" s="151"/>
      <c r="AH60" s="148"/>
      <c r="AI60" s="148"/>
      <c r="AJ60" s="148"/>
      <c r="AK60" s="148"/>
      <c r="AL60" s="148"/>
      <c r="AM60" s="148"/>
      <c r="AQ60" s="126"/>
      <c r="AR60" s="126"/>
      <c r="AS60" s="126"/>
      <c r="AT60" s="126"/>
      <c r="BA60" s="113"/>
      <c r="BR60" s="5"/>
      <c r="BS60" s="5"/>
    </row>
    <row r="61" spans="2:71" ht="15.65">
      <c r="B61" s="153">
        <v>43686</v>
      </c>
      <c r="C61" s="403" t="s">
        <v>273</v>
      </c>
      <c r="D61" s="404"/>
      <c r="E61" s="404"/>
      <c r="F61" s="404"/>
      <c r="G61" s="404"/>
      <c r="H61" s="404"/>
      <c r="I61" s="404"/>
      <c r="J61" s="404"/>
      <c r="K61" s="404"/>
      <c r="L61" s="404"/>
      <c r="M61" s="404"/>
      <c r="N61" s="404"/>
      <c r="O61" s="404"/>
      <c r="P61" s="404"/>
      <c r="Q61" s="404"/>
      <c r="R61" s="404"/>
      <c r="S61" s="404"/>
      <c r="T61" s="404"/>
      <c r="U61" s="404"/>
      <c r="V61" s="404"/>
      <c r="W61" s="404"/>
      <c r="X61" s="404"/>
      <c r="Y61" s="404"/>
      <c r="Z61" s="404"/>
      <c r="AA61" s="404"/>
      <c r="AB61" s="404"/>
      <c r="AC61" s="404"/>
      <c r="AD61" s="404"/>
      <c r="AE61" s="405"/>
      <c r="AF61" s="151"/>
      <c r="AG61" s="151"/>
      <c r="AH61" s="148"/>
      <c r="AI61" s="148"/>
      <c r="AJ61" s="148"/>
      <c r="AK61" s="148"/>
      <c r="AL61" s="148"/>
      <c r="AM61" s="148"/>
      <c r="AQ61" s="126"/>
      <c r="AR61" s="126"/>
      <c r="AS61" s="126"/>
      <c r="AT61" s="126"/>
      <c r="BA61" s="113"/>
      <c r="BR61" s="5"/>
      <c r="BS61" s="5"/>
    </row>
    <row r="62" spans="2:71" ht="15.65">
      <c r="B62" s="153">
        <v>43687</v>
      </c>
      <c r="C62" s="403" t="s">
        <v>274</v>
      </c>
      <c r="D62" s="404"/>
      <c r="E62" s="404"/>
      <c r="F62" s="404"/>
      <c r="G62" s="404"/>
      <c r="H62" s="404"/>
      <c r="I62" s="404"/>
      <c r="J62" s="404"/>
      <c r="K62" s="404"/>
      <c r="L62" s="404"/>
      <c r="M62" s="404"/>
      <c r="N62" s="404"/>
      <c r="O62" s="404"/>
      <c r="P62" s="404"/>
      <c r="Q62" s="404"/>
      <c r="R62" s="404"/>
      <c r="S62" s="404"/>
      <c r="T62" s="404"/>
      <c r="U62" s="404"/>
      <c r="V62" s="404"/>
      <c r="W62" s="404"/>
      <c r="X62" s="404"/>
      <c r="Y62" s="404"/>
      <c r="Z62" s="404"/>
      <c r="AA62" s="404"/>
      <c r="AB62" s="404"/>
      <c r="AC62" s="404"/>
      <c r="AD62" s="404"/>
      <c r="AE62" s="405"/>
      <c r="AF62" s="151"/>
      <c r="AG62" s="151"/>
      <c r="AH62" s="148"/>
      <c r="AI62" s="148"/>
      <c r="AJ62" s="148"/>
      <c r="AK62" s="148"/>
      <c r="AL62" s="148"/>
      <c r="AM62" s="148"/>
      <c r="AQ62" s="126"/>
      <c r="AR62" s="126"/>
      <c r="AS62" s="126"/>
      <c r="AT62" s="126"/>
      <c r="BA62" s="113"/>
      <c r="BR62" s="5"/>
      <c r="BS62" s="5"/>
    </row>
    <row r="63" spans="2:71" ht="15.65">
      <c r="B63" s="153">
        <v>43688</v>
      </c>
      <c r="C63" s="403" t="s">
        <v>275</v>
      </c>
      <c r="D63" s="404"/>
      <c r="E63" s="404"/>
      <c r="F63" s="404"/>
      <c r="G63" s="404"/>
      <c r="H63" s="404"/>
      <c r="I63" s="404"/>
      <c r="J63" s="404"/>
      <c r="K63" s="404"/>
      <c r="L63" s="404"/>
      <c r="M63" s="404"/>
      <c r="N63" s="404"/>
      <c r="O63" s="404"/>
      <c r="P63" s="404"/>
      <c r="Q63" s="404"/>
      <c r="R63" s="404"/>
      <c r="S63" s="404"/>
      <c r="T63" s="404"/>
      <c r="U63" s="404"/>
      <c r="V63" s="404"/>
      <c r="W63" s="404"/>
      <c r="X63" s="404"/>
      <c r="Y63" s="404"/>
      <c r="Z63" s="404"/>
      <c r="AA63" s="404"/>
      <c r="AB63" s="404"/>
      <c r="AC63" s="404"/>
      <c r="AD63" s="404"/>
      <c r="AE63" s="405"/>
      <c r="AF63" s="151"/>
      <c r="AG63" s="151"/>
      <c r="AH63" s="148"/>
      <c r="AI63" s="148"/>
      <c r="AJ63" s="148"/>
      <c r="AK63" s="148"/>
      <c r="AL63" s="148"/>
      <c r="AM63" s="148"/>
      <c r="AQ63" s="126"/>
      <c r="AR63" s="126"/>
      <c r="AS63" s="126"/>
      <c r="AT63" s="126"/>
      <c r="BA63" s="113"/>
      <c r="BR63" s="5"/>
      <c r="BS63" s="5"/>
    </row>
    <row r="64" spans="2:71" ht="15.65">
      <c r="B64" s="153">
        <v>43689</v>
      </c>
      <c r="C64" s="403" t="s">
        <v>276</v>
      </c>
      <c r="D64" s="404"/>
      <c r="E64" s="404"/>
      <c r="F64" s="404"/>
      <c r="G64" s="404"/>
      <c r="H64" s="404"/>
      <c r="I64" s="404"/>
      <c r="J64" s="404"/>
      <c r="K64" s="404"/>
      <c r="L64" s="404"/>
      <c r="M64" s="404"/>
      <c r="N64" s="404"/>
      <c r="O64" s="404"/>
      <c r="P64" s="404"/>
      <c r="Q64" s="404"/>
      <c r="R64" s="404"/>
      <c r="S64" s="404"/>
      <c r="T64" s="404"/>
      <c r="U64" s="404"/>
      <c r="V64" s="404"/>
      <c r="W64" s="404"/>
      <c r="X64" s="404"/>
      <c r="Y64" s="404"/>
      <c r="Z64" s="404"/>
      <c r="AA64" s="404"/>
      <c r="AB64" s="404"/>
      <c r="AC64" s="404"/>
      <c r="AD64" s="404"/>
      <c r="AE64" s="405"/>
      <c r="AF64" s="151"/>
      <c r="AG64" s="151"/>
      <c r="AH64" s="148"/>
      <c r="AI64" s="148"/>
      <c r="AJ64" s="148"/>
      <c r="AK64" s="148"/>
      <c r="AL64" s="148"/>
      <c r="AM64" s="148"/>
      <c r="AQ64" s="126"/>
      <c r="AR64" s="126"/>
      <c r="AS64" s="126"/>
      <c r="AT64" s="126"/>
      <c r="BA64" s="113"/>
      <c r="BR64" s="5"/>
      <c r="BS64" s="5"/>
    </row>
    <row r="65" spans="2:71" ht="15.65">
      <c r="B65" s="153">
        <v>43690</v>
      </c>
      <c r="C65" s="403" t="s">
        <v>277</v>
      </c>
      <c r="D65" s="404"/>
      <c r="E65" s="404"/>
      <c r="F65" s="404"/>
      <c r="G65" s="404"/>
      <c r="H65" s="404"/>
      <c r="I65" s="404"/>
      <c r="J65" s="404"/>
      <c r="K65" s="404"/>
      <c r="L65" s="404"/>
      <c r="M65" s="404"/>
      <c r="N65" s="404"/>
      <c r="O65" s="404"/>
      <c r="P65" s="404"/>
      <c r="Q65" s="404"/>
      <c r="R65" s="404"/>
      <c r="S65" s="404"/>
      <c r="T65" s="404"/>
      <c r="U65" s="404"/>
      <c r="V65" s="404"/>
      <c r="W65" s="404"/>
      <c r="X65" s="404"/>
      <c r="Y65" s="404"/>
      <c r="Z65" s="404"/>
      <c r="AA65" s="404"/>
      <c r="AB65" s="404"/>
      <c r="AC65" s="404"/>
      <c r="AD65" s="404"/>
      <c r="AE65" s="405"/>
      <c r="AF65" s="151"/>
      <c r="AG65" s="151"/>
      <c r="AH65" s="148"/>
      <c r="AI65" s="148"/>
      <c r="AJ65" s="148"/>
      <c r="AK65" s="148"/>
      <c r="AL65" s="148"/>
      <c r="AM65" s="148"/>
      <c r="AQ65" s="126"/>
      <c r="AR65" s="126"/>
      <c r="AS65" s="126"/>
      <c r="AT65" s="126"/>
      <c r="BA65" s="113"/>
      <c r="BR65" s="5"/>
      <c r="BS65" s="5"/>
    </row>
    <row r="66" spans="2:71" ht="15.65">
      <c r="B66" s="153">
        <v>43691</v>
      </c>
      <c r="C66" s="403" t="s">
        <v>278</v>
      </c>
      <c r="D66" s="404"/>
      <c r="E66" s="404"/>
      <c r="F66" s="404"/>
      <c r="G66" s="404"/>
      <c r="H66" s="404"/>
      <c r="I66" s="404"/>
      <c r="J66" s="404"/>
      <c r="K66" s="404"/>
      <c r="L66" s="404"/>
      <c r="M66" s="404"/>
      <c r="N66" s="404"/>
      <c r="O66" s="404"/>
      <c r="P66" s="404"/>
      <c r="Q66" s="404"/>
      <c r="R66" s="404"/>
      <c r="S66" s="404"/>
      <c r="T66" s="404"/>
      <c r="U66" s="404"/>
      <c r="V66" s="404"/>
      <c r="W66" s="404"/>
      <c r="X66" s="404"/>
      <c r="Y66" s="404"/>
      <c r="Z66" s="404"/>
      <c r="AA66" s="404"/>
      <c r="AB66" s="404"/>
      <c r="AC66" s="404"/>
      <c r="AD66" s="404"/>
      <c r="AE66" s="405"/>
      <c r="AF66" s="151"/>
      <c r="AG66" s="151"/>
      <c r="AH66" s="148"/>
      <c r="AI66" s="148"/>
      <c r="AJ66" s="148"/>
      <c r="AK66" s="148"/>
      <c r="AL66" s="148"/>
      <c r="AM66" s="148"/>
      <c r="AQ66" s="126"/>
      <c r="AR66" s="126"/>
      <c r="AS66" s="126"/>
      <c r="AT66" s="126"/>
      <c r="BA66" s="113"/>
      <c r="BR66" s="5"/>
      <c r="BS66" s="5"/>
    </row>
    <row r="67" spans="2:71" ht="15.8" customHeight="1">
      <c r="B67" s="153">
        <v>43692</v>
      </c>
      <c r="C67" s="403" t="s">
        <v>241</v>
      </c>
      <c r="D67" s="404"/>
      <c r="E67" s="404"/>
      <c r="F67" s="404"/>
      <c r="G67" s="404"/>
      <c r="H67" s="404"/>
      <c r="I67" s="404"/>
      <c r="J67" s="404"/>
      <c r="K67" s="404"/>
      <c r="L67" s="404"/>
      <c r="M67" s="404"/>
      <c r="N67" s="404"/>
      <c r="O67" s="404"/>
      <c r="P67" s="404"/>
      <c r="Q67" s="404"/>
      <c r="R67" s="404"/>
      <c r="S67" s="404"/>
      <c r="T67" s="404"/>
      <c r="U67" s="404"/>
      <c r="V67" s="404"/>
      <c r="W67" s="404"/>
      <c r="X67" s="404"/>
      <c r="Y67" s="404"/>
      <c r="Z67" s="404"/>
      <c r="AA67" s="404"/>
      <c r="AB67" s="404"/>
      <c r="AC67" s="404"/>
      <c r="AD67" s="404"/>
      <c r="AE67" s="405"/>
      <c r="AF67" s="151"/>
      <c r="AG67" s="151"/>
      <c r="AH67" s="148"/>
      <c r="AI67" s="148"/>
      <c r="AJ67" s="148"/>
      <c r="AK67" s="148"/>
      <c r="AL67" s="148"/>
      <c r="AM67" s="148"/>
      <c r="AQ67" s="126"/>
      <c r="AR67" s="126"/>
      <c r="AS67" s="126"/>
      <c r="AT67" s="126"/>
      <c r="BA67" s="113"/>
      <c r="BR67" s="5"/>
      <c r="BS67" s="5"/>
    </row>
    <row r="68" spans="2:71" ht="15.65">
      <c r="B68" s="153">
        <v>43693</v>
      </c>
      <c r="C68" s="403" t="s">
        <v>279</v>
      </c>
      <c r="D68" s="404"/>
      <c r="E68" s="404"/>
      <c r="F68" s="404"/>
      <c r="G68" s="404"/>
      <c r="H68" s="404"/>
      <c r="I68" s="404"/>
      <c r="J68" s="404"/>
      <c r="K68" s="404"/>
      <c r="L68" s="404"/>
      <c r="M68" s="404"/>
      <c r="N68" s="404"/>
      <c r="O68" s="404"/>
      <c r="P68" s="404"/>
      <c r="Q68" s="404"/>
      <c r="R68" s="404"/>
      <c r="S68" s="404"/>
      <c r="T68" s="404"/>
      <c r="U68" s="404"/>
      <c r="V68" s="404"/>
      <c r="W68" s="404"/>
      <c r="X68" s="404"/>
      <c r="Y68" s="404"/>
      <c r="Z68" s="404"/>
      <c r="AA68" s="404"/>
      <c r="AB68" s="404"/>
      <c r="AC68" s="404"/>
      <c r="AD68" s="404"/>
      <c r="AE68" s="405"/>
      <c r="AF68" s="151"/>
      <c r="AG68" s="151"/>
      <c r="AH68" s="148"/>
      <c r="AI68" s="148"/>
      <c r="AJ68" s="148"/>
      <c r="AK68" s="148"/>
      <c r="AL68" s="148"/>
      <c r="AM68" s="148"/>
      <c r="AQ68" s="126"/>
      <c r="AR68" s="126"/>
      <c r="AS68" s="126"/>
      <c r="AT68" s="126"/>
      <c r="BA68" s="113"/>
      <c r="BR68" s="5"/>
      <c r="BS68" s="5"/>
    </row>
    <row r="69" spans="2:71" ht="15.65">
      <c r="B69" s="153">
        <v>43694</v>
      </c>
      <c r="C69" s="403" t="s">
        <v>280</v>
      </c>
      <c r="D69" s="404"/>
      <c r="E69" s="404"/>
      <c r="F69" s="404"/>
      <c r="G69" s="404"/>
      <c r="H69" s="404"/>
      <c r="I69" s="404"/>
      <c r="J69" s="404"/>
      <c r="K69" s="404"/>
      <c r="L69" s="404"/>
      <c r="M69" s="404"/>
      <c r="N69" s="404"/>
      <c r="O69" s="404"/>
      <c r="P69" s="404"/>
      <c r="Q69" s="404"/>
      <c r="R69" s="404"/>
      <c r="S69" s="404"/>
      <c r="T69" s="404"/>
      <c r="U69" s="404"/>
      <c r="V69" s="404"/>
      <c r="W69" s="404"/>
      <c r="X69" s="404"/>
      <c r="Y69" s="404"/>
      <c r="Z69" s="404"/>
      <c r="AA69" s="404"/>
      <c r="AB69" s="404"/>
      <c r="AC69" s="404"/>
      <c r="AD69" s="404"/>
      <c r="AE69" s="405"/>
      <c r="AF69" s="151"/>
      <c r="AG69" s="151"/>
      <c r="AH69" s="148"/>
      <c r="AI69" s="148"/>
      <c r="AJ69" s="148"/>
      <c r="AK69" s="148"/>
      <c r="AL69" s="148"/>
      <c r="AM69" s="148"/>
      <c r="AQ69" s="126"/>
      <c r="AR69" s="126"/>
      <c r="AS69" s="126"/>
      <c r="AT69" s="126"/>
      <c r="BA69" s="113"/>
      <c r="BR69" s="5"/>
      <c r="BS69" s="5"/>
    </row>
    <row r="70" spans="2:71" ht="15.65">
      <c r="B70" s="153">
        <v>43695</v>
      </c>
      <c r="C70" s="403" t="s">
        <v>281</v>
      </c>
      <c r="D70" s="404"/>
      <c r="E70" s="404"/>
      <c r="F70" s="404"/>
      <c r="G70" s="404"/>
      <c r="H70" s="404"/>
      <c r="I70" s="404"/>
      <c r="J70" s="404"/>
      <c r="K70" s="404"/>
      <c r="L70" s="404"/>
      <c r="M70" s="404"/>
      <c r="N70" s="404"/>
      <c r="O70" s="404"/>
      <c r="P70" s="404"/>
      <c r="Q70" s="404"/>
      <c r="R70" s="404"/>
      <c r="S70" s="404"/>
      <c r="T70" s="404"/>
      <c r="U70" s="404"/>
      <c r="V70" s="404"/>
      <c r="W70" s="404"/>
      <c r="X70" s="404"/>
      <c r="Y70" s="404"/>
      <c r="Z70" s="404"/>
      <c r="AA70" s="404"/>
      <c r="AB70" s="404"/>
      <c r="AC70" s="404"/>
      <c r="AD70" s="404"/>
      <c r="AE70" s="405"/>
      <c r="AF70" s="151"/>
      <c r="AG70" s="151"/>
      <c r="AH70" s="148"/>
      <c r="AI70" s="148"/>
      <c r="AJ70" s="148"/>
      <c r="AK70" s="148"/>
      <c r="AL70" s="148"/>
      <c r="AM70" s="148"/>
      <c r="AQ70" s="126"/>
      <c r="AR70" s="126"/>
      <c r="AS70" s="126"/>
      <c r="AT70" s="126"/>
      <c r="BA70" s="113"/>
      <c r="BR70" s="5"/>
      <c r="BS70" s="5"/>
    </row>
    <row r="71" spans="2:71" ht="15.65">
      <c r="B71" s="153">
        <v>43696</v>
      </c>
      <c r="C71" s="403" t="s">
        <v>282</v>
      </c>
      <c r="D71" s="404"/>
      <c r="E71" s="404"/>
      <c r="F71" s="404"/>
      <c r="G71" s="404"/>
      <c r="H71" s="404"/>
      <c r="I71" s="404"/>
      <c r="J71" s="404"/>
      <c r="K71" s="404"/>
      <c r="L71" s="404"/>
      <c r="M71" s="404"/>
      <c r="N71" s="404"/>
      <c r="O71" s="404"/>
      <c r="P71" s="404"/>
      <c r="Q71" s="404"/>
      <c r="R71" s="404"/>
      <c r="S71" s="404"/>
      <c r="T71" s="404"/>
      <c r="U71" s="404"/>
      <c r="V71" s="404"/>
      <c r="W71" s="404"/>
      <c r="X71" s="404"/>
      <c r="Y71" s="404"/>
      <c r="Z71" s="404"/>
      <c r="AA71" s="404"/>
      <c r="AB71" s="404"/>
      <c r="AC71" s="404"/>
      <c r="AD71" s="404"/>
      <c r="AE71" s="405"/>
      <c r="AF71" s="151"/>
      <c r="AG71" s="151"/>
      <c r="AH71" s="148"/>
      <c r="AI71" s="148"/>
      <c r="AJ71" s="148"/>
      <c r="AK71" s="148"/>
      <c r="AL71" s="148"/>
      <c r="AM71" s="148"/>
      <c r="AQ71" s="126"/>
      <c r="AR71" s="126"/>
      <c r="AS71" s="126"/>
      <c r="AT71" s="126"/>
      <c r="BA71" s="113"/>
      <c r="BR71" s="5"/>
      <c r="BS71" s="5"/>
    </row>
    <row r="72" spans="2:71" ht="15.65">
      <c r="B72" s="153">
        <v>43697</v>
      </c>
      <c r="C72" s="403" t="s">
        <v>283</v>
      </c>
      <c r="D72" s="404"/>
      <c r="E72" s="404"/>
      <c r="F72" s="404"/>
      <c r="G72" s="404"/>
      <c r="H72" s="404"/>
      <c r="I72" s="404"/>
      <c r="J72" s="404"/>
      <c r="K72" s="404"/>
      <c r="L72" s="404"/>
      <c r="M72" s="404"/>
      <c r="N72" s="404"/>
      <c r="O72" s="404"/>
      <c r="P72" s="404"/>
      <c r="Q72" s="404"/>
      <c r="R72" s="404"/>
      <c r="S72" s="404"/>
      <c r="T72" s="404"/>
      <c r="U72" s="404"/>
      <c r="V72" s="404"/>
      <c r="W72" s="404"/>
      <c r="X72" s="404"/>
      <c r="Y72" s="404"/>
      <c r="Z72" s="404"/>
      <c r="AA72" s="404"/>
      <c r="AB72" s="404"/>
      <c r="AC72" s="404"/>
      <c r="AD72" s="404"/>
      <c r="AE72" s="405"/>
      <c r="AF72" s="151"/>
      <c r="AG72" s="151"/>
      <c r="AH72" s="148"/>
      <c r="AI72" s="148"/>
      <c r="AJ72" s="148"/>
      <c r="AK72" s="148"/>
      <c r="AL72" s="148"/>
      <c r="AM72" s="148"/>
      <c r="AQ72" s="126"/>
      <c r="AR72" s="126"/>
      <c r="AS72" s="126"/>
      <c r="AT72" s="126"/>
      <c r="BA72" s="113"/>
      <c r="BR72" s="5"/>
      <c r="BS72" s="5"/>
    </row>
    <row r="73" spans="2:71" ht="15.65">
      <c r="B73" s="153">
        <v>43698</v>
      </c>
      <c r="C73" s="403" t="s">
        <v>284</v>
      </c>
      <c r="D73" s="404"/>
      <c r="E73" s="404"/>
      <c r="F73" s="404"/>
      <c r="G73" s="404"/>
      <c r="H73" s="404"/>
      <c r="I73" s="404"/>
      <c r="J73" s="404"/>
      <c r="K73" s="404"/>
      <c r="L73" s="404"/>
      <c r="M73" s="404"/>
      <c r="N73" s="404"/>
      <c r="O73" s="404"/>
      <c r="P73" s="404"/>
      <c r="Q73" s="404"/>
      <c r="R73" s="404"/>
      <c r="S73" s="404"/>
      <c r="T73" s="404"/>
      <c r="U73" s="404"/>
      <c r="V73" s="404"/>
      <c r="W73" s="404"/>
      <c r="X73" s="404"/>
      <c r="Y73" s="404"/>
      <c r="Z73" s="404"/>
      <c r="AA73" s="404"/>
      <c r="AB73" s="404"/>
      <c r="AC73" s="404"/>
      <c r="AD73" s="404"/>
      <c r="AE73" s="405"/>
      <c r="AF73" s="151"/>
      <c r="AG73" s="151"/>
      <c r="AH73" s="148"/>
      <c r="AI73" s="148"/>
      <c r="AJ73" s="148"/>
      <c r="AK73" s="148"/>
      <c r="AL73" s="148"/>
      <c r="AM73" s="148"/>
      <c r="AQ73" s="126"/>
      <c r="AR73" s="126"/>
      <c r="AS73" s="126"/>
      <c r="AT73" s="126"/>
      <c r="BA73" s="113"/>
      <c r="BR73" s="5"/>
      <c r="BS73" s="5"/>
    </row>
    <row r="74" spans="2:71" ht="15.65">
      <c r="B74" s="153">
        <v>43699</v>
      </c>
      <c r="C74" s="403" t="s">
        <v>285</v>
      </c>
      <c r="D74" s="404"/>
      <c r="E74" s="404"/>
      <c r="F74" s="404"/>
      <c r="G74" s="404"/>
      <c r="H74" s="404"/>
      <c r="I74" s="404"/>
      <c r="J74" s="404"/>
      <c r="K74" s="404"/>
      <c r="L74" s="404"/>
      <c r="M74" s="404"/>
      <c r="N74" s="404"/>
      <c r="O74" s="404"/>
      <c r="P74" s="404"/>
      <c r="Q74" s="404"/>
      <c r="R74" s="404"/>
      <c r="S74" s="404"/>
      <c r="T74" s="404"/>
      <c r="U74" s="404"/>
      <c r="V74" s="404"/>
      <c r="W74" s="404"/>
      <c r="X74" s="404"/>
      <c r="Y74" s="404"/>
      <c r="Z74" s="404"/>
      <c r="AA74" s="404"/>
      <c r="AB74" s="404"/>
      <c r="AC74" s="404"/>
      <c r="AD74" s="404"/>
      <c r="AE74" s="405"/>
      <c r="AF74" s="151"/>
      <c r="AG74" s="151"/>
      <c r="AH74" s="148"/>
      <c r="AI74" s="148"/>
      <c r="AJ74" s="148"/>
      <c r="AK74" s="148"/>
      <c r="AL74" s="148"/>
      <c r="AM74" s="148"/>
      <c r="AQ74" s="126"/>
      <c r="AR74" s="126"/>
      <c r="AS74" s="126"/>
      <c r="AT74" s="126"/>
      <c r="BA74" s="113"/>
      <c r="BR74" s="5"/>
      <c r="BS74" s="5"/>
    </row>
    <row r="75" spans="2:71" ht="15.65">
      <c r="B75" s="153">
        <v>43700</v>
      </c>
      <c r="C75" s="403" t="s">
        <v>286</v>
      </c>
      <c r="D75" s="404"/>
      <c r="E75" s="404"/>
      <c r="F75" s="404"/>
      <c r="G75" s="404"/>
      <c r="H75" s="404"/>
      <c r="I75" s="404"/>
      <c r="J75" s="404"/>
      <c r="K75" s="404"/>
      <c r="L75" s="404"/>
      <c r="M75" s="404"/>
      <c r="N75" s="404"/>
      <c r="O75" s="404"/>
      <c r="P75" s="404"/>
      <c r="Q75" s="404"/>
      <c r="R75" s="404"/>
      <c r="S75" s="404"/>
      <c r="T75" s="404"/>
      <c r="U75" s="404"/>
      <c r="V75" s="404"/>
      <c r="W75" s="404"/>
      <c r="X75" s="404"/>
      <c r="Y75" s="404"/>
      <c r="Z75" s="404"/>
      <c r="AA75" s="404"/>
      <c r="AB75" s="404"/>
      <c r="AC75" s="404"/>
      <c r="AD75" s="404"/>
      <c r="AE75" s="405"/>
      <c r="AF75" s="151"/>
      <c r="AG75" s="151"/>
      <c r="AH75" s="148"/>
      <c r="AI75" s="148"/>
      <c r="AJ75" s="148"/>
      <c r="AK75" s="148"/>
      <c r="AL75" s="148"/>
      <c r="AM75" s="148"/>
      <c r="AQ75" s="126"/>
      <c r="AR75" s="126"/>
      <c r="AS75" s="126"/>
      <c r="AT75" s="126"/>
      <c r="BA75" s="113"/>
      <c r="BR75" s="5"/>
      <c r="BS75" s="5"/>
    </row>
    <row r="76" spans="2:71" ht="15.65">
      <c r="B76" s="153">
        <v>43701</v>
      </c>
      <c r="C76" s="403" t="s">
        <v>259</v>
      </c>
      <c r="D76" s="404"/>
      <c r="E76" s="404"/>
      <c r="F76" s="404"/>
      <c r="G76" s="404"/>
      <c r="H76" s="404"/>
      <c r="I76" s="404"/>
      <c r="J76" s="404"/>
      <c r="K76" s="404"/>
      <c r="L76" s="404"/>
      <c r="M76" s="404"/>
      <c r="N76" s="404"/>
      <c r="O76" s="404"/>
      <c r="P76" s="404"/>
      <c r="Q76" s="404"/>
      <c r="R76" s="404"/>
      <c r="S76" s="404"/>
      <c r="T76" s="404"/>
      <c r="U76" s="404"/>
      <c r="V76" s="404"/>
      <c r="W76" s="404"/>
      <c r="X76" s="404"/>
      <c r="Y76" s="404"/>
      <c r="Z76" s="404"/>
      <c r="AA76" s="404"/>
      <c r="AB76" s="404"/>
      <c r="AC76" s="404"/>
      <c r="AD76" s="404"/>
      <c r="AE76" s="405"/>
      <c r="AF76" s="151"/>
      <c r="AG76" s="151"/>
      <c r="AH76" s="148"/>
      <c r="AI76" s="148"/>
      <c r="AJ76" s="148"/>
      <c r="AK76" s="148"/>
      <c r="AL76" s="148"/>
      <c r="AM76" s="148"/>
      <c r="AQ76" s="126"/>
      <c r="AR76" s="126"/>
      <c r="AS76" s="126"/>
      <c r="AT76" s="126"/>
      <c r="BA76" s="113"/>
      <c r="BR76" s="5"/>
      <c r="BS76" s="5"/>
    </row>
    <row r="77" spans="2:71" ht="15.65">
      <c r="B77" s="153">
        <v>43702</v>
      </c>
      <c r="C77" s="403" t="s">
        <v>284</v>
      </c>
      <c r="D77" s="404"/>
      <c r="E77" s="404"/>
      <c r="F77" s="404"/>
      <c r="G77" s="404"/>
      <c r="H77" s="404"/>
      <c r="I77" s="404"/>
      <c r="J77" s="404"/>
      <c r="K77" s="404"/>
      <c r="L77" s="404"/>
      <c r="M77" s="404"/>
      <c r="N77" s="404"/>
      <c r="O77" s="404"/>
      <c r="P77" s="404"/>
      <c r="Q77" s="404"/>
      <c r="R77" s="404"/>
      <c r="S77" s="404"/>
      <c r="T77" s="404"/>
      <c r="U77" s="404"/>
      <c r="V77" s="404"/>
      <c r="W77" s="404"/>
      <c r="X77" s="404"/>
      <c r="Y77" s="404"/>
      <c r="Z77" s="404"/>
      <c r="AA77" s="404"/>
      <c r="AB77" s="404"/>
      <c r="AC77" s="404"/>
      <c r="AD77" s="404"/>
      <c r="AE77" s="405"/>
      <c r="AF77" s="151"/>
      <c r="AG77" s="151"/>
      <c r="AH77" s="148"/>
      <c r="AI77" s="148"/>
      <c r="AJ77" s="148"/>
      <c r="AK77" s="148"/>
      <c r="AL77" s="148"/>
      <c r="AM77" s="148"/>
      <c r="AQ77" s="126"/>
      <c r="AR77" s="126"/>
      <c r="AS77" s="126"/>
      <c r="AT77" s="126"/>
      <c r="BA77" s="113"/>
      <c r="BR77" s="5"/>
      <c r="BS77" s="5"/>
    </row>
    <row r="78" spans="2:71" ht="15.65">
      <c r="B78" s="153">
        <v>43703</v>
      </c>
      <c r="C78" s="403" t="s">
        <v>259</v>
      </c>
      <c r="D78" s="404"/>
      <c r="E78" s="404"/>
      <c r="F78" s="404"/>
      <c r="G78" s="404"/>
      <c r="H78" s="404"/>
      <c r="I78" s="404"/>
      <c r="J78" s="404"/>
      <c r="K78" s="404"/>
      <c r="L78" s="404"/>
      <c r="M78" s="404"/>
      <c r="N78" s="404"/>
      <c r="O78" s="404"/>
      <c r="P78" s="404"/>
      <c r="Q78" s="404"/>
      <c r="R78" s="404"/>
      <c r="S78" s="404"/>
      <c r="T78" s="404"/>
      <c r="U78" s="404"/>
      <c r="V78" s="404"/>
      <c r="W78" s="404"/>
      <c r="X78" s="404"/>
      <c r="Y78" s="404"/>
      <c r="Z78" s="404"/>
      <c r="AA78" s="404"/>
      <c r="AB78" s="404"/>
      <c r="AC78" s="404"/>
      <c r="AD78" s="404"/>
      <c r="AE78" s="405"/>
      <c r="AF78" s="151"/>
      <c r="AG78" s="151"/>
      <c r="AH78" s="148"/>
      <c r="AI78" s="148"/>
      <c r="AJ78" s="148"/>
      <c r="AK78" s="148"/>
      <c r="AL78" s="148"/>
      <c r="AM78" s="148"/>
      <c r="AQ78" s="126"/>
      <c r="AR78" s="126"/>
      <c r="AS78" s="126"/>
      <c r="AT78" s="126"/>
      <c r="BA78" s="113"/>
      <c r="BR78" s="5"/>
      <c r="BS78" s="5"/>
    </row>
    <row r="79" spans="2:71" ht="15.65">
      <c r="B79" s="153">
        <v>43704</v>
      </c>
      <c r="C79" s="403" t="s">
        <v>272</v>
      </c>
      <c r="D79" s="404"/>
      <c r="E79" s="404"/>
      <c r="F79" s="404"/>
      <c r="G79" s="404"/>
      <c r="H79" s="404"/>
      <c r="I79" s="404"/>
      <c r="J79" s="404"/>
      <c r="K79" s="404"/>
      <c r="L79" s="404"/>
      <c r="M79" s="404"/>
      <c r="N79" s="404"/>
      <c r="O79" s="404"/>
      <c r="P79" s="404"/>
      <c r="Q79" s="404"/>
      <c r="R79" s="404"/>
      <c r="S79" s="404"/>
      <c r="T79" s="404"/>
      <c r="U79" s="404"/>
      <c r="V79" s="404"/>
      <c r="W79" s="404"/>
      <c r="X79" s="404"/>
      <c r="Y79" s="404"/>
      <c r="Z79" s="404"/>
      <c r="AA79" s="404"/>
      <c r="AB79" s="404"/>
      <c r="AC79" s="404"/>
      <c r="AD79" s="404"/>
      <c r="AE79" s="405"/>
      <c r="AF79" s="151"/>
      <c r="AG79" s="151"/>
      <c r="AH79" s="148"/>
      <c r="AI79" s="148"/>
      <c r="AJ79" s="148"/>
      <c r="AK79" s="148"/>
      <c r="AL79" s="148"/>
      <c r="AM79" s="148"/>
      <c r="AQ79" s="126"/>
      <c r="AR79" s="126"/>
      <c r="AS79" s="126"/>
      <c r="AT79" s="126"/>
      <c r="BA79" s="113"/>
      <c r="BR79" s="5"/>
      <c r="BS79" s="5"/>
    </row>
    <row r="80" spans="2:71" ht="15.65">
      <c r="B80" s="153">
        <v>43705</v>
      </c>
      <c r="C80" s="403" t="s">
        <v>259</v>
      </c>
      <c r="D80" s="404"/>
      <c r="E80" s="404"/>
      <c r="F80" s="404"/>
      <c r="G80" s="404"/>
      <c r="H80" s="404"/>
      <c r="I80" s="404"/>
      <c r="J80" s="404"/>
      <c r="K80" s="404"/>
      <c r="L80" s="404"/>
      <c r="M80" s="404"/>
      <c r="N80" s="404"/>
      <c r="O80" s="404"/>
      <c r="P80" s="404"/>
      <c r="Q80" s="404"/>
      <c r="R80" s="404"/>
      <c r="S80" s="404"/>
      <c r="T80" s="404"/>
      <c r="U80" s="404"/>
      <c r="V80" s="404"/>
      <c r="W80" s="404"/>
      <c r="X80" s="404"/>
      <c r="Y80" s="404"/>
      <c r="Z80" s="404"/>
      <c r="AA80" s="404"/>
      <c r="AB80" s="404"/>
      <c r="AC80" s="404"/>
      <c r="AD80" s="404"/>
      <c r="AE80" s="405"/>
      <c r="AF80" s="151"/>
      <c r="AG80" s="151"/>
      <c r="AH80" s="148"/>
      <c r="AI80" s="148"/>
      <c r="AJ80" s="148"/>
      <c r="AK80" s="148"/>
      <c r="AL80" s="148"/>
      <c r="AM80" s="148"/>
      <c r="AQ80" s="126"/>
      <c r="AR80" s="126"/>
      <c r="AS80" s="126"/>
      <c r="AT80" s="126"/>
      <c r="BA80" s="113"/>
      <c r="BR80" s="5"/>
      <c r="BS80" s="5"/>
    </row>
    <row r="81" spans="2:71" ht="15.65">
      <c r="B81" s="153">
        <v>43706</v>
      </c>
      <c r="C81" s="403" t="s">
        <v>247</v>
      </c>
      <c r="D81" s="404"/>
      <c r="E81" s="404"/>
      <c r="F81" s="404"/>
      <c r="G81" s="404"/>
      <c r="H81" s="404"/>
      <c r="I81" s="404"/>
      <c r="J81" s="404"/>
      <c r="K81" s="404"/>
      <c r="L81" s="404"/>
      <c r="M81" s="404"/>
      <c r="N81" s="404"/>
      <c r="O81" s="404"/>
      <c r="P81" s="404"/>
      <c r="Q81" s="404"/>
      <c r="R81" s="404"/>
      <c r="S81" s="404"/>
      <c r="T81" s="404"/>
      <c r="U81" s="404"/>
      <c r="V81" s="404"/>
      <c r="W81" s="404"/>
      <c r="X81" s="404"/>
      <c r="Y81" s="404"/>
      <c r="Z81" s="404"/>
      <c r="AA81" s="404"/>
      <c r="AB81" s="404"/>
      <c r="AC81" s="404"/>
      <c r="AD81" s="404"/>
      <c r="AE81" s="405"/>
      <c r="AF81" s="151"/>
      <c r="AG81" s="151"/>
      <c r="AH81" s="148"/>
      <c r="AI81" s="148"/>
      <c r="AJ81" s="148"/>
      <c r="AK81" s="148"/>
      <c r="AL81" s="148"/>
      <c r="AM81" s="148"/>
      <c r="AQ81" s="126"/>
      <c r="AR81" s="126"/>
      <c r="AS81" s="126"/>
      <c r="AT81" s="126"/>
      <c r="BA81" s="113"/>
      <c r="BR81" s="5"/>
      <c r="BS81" s="5"/>
    </row>
    <row r="82" spans="2:71" ht="15.65">
      <c r="B82" s="153">
        <v>43707</v>
      </c>
      <c r="C82" s="403" t="s">
        <v>247</v>
      </c>
      <c r="D82" s="404"/>
      <c r="E82" s="404"/>
      <c r="F82" s="404"/>
      <c r="G82" s="404"/>
      <c r="H82" s="404"/>
      <c r="I82" s="404"/>
      <c r="J82" s="404"/>
      <c r="K82" s="404"/>
      <c r="L82" s="404"/>
      <c r="M82" s="404"/>
      <c r="N82" s="404"/>
      <c r="O82" s="404"/>
      <c r="P82" s="404"/>
      <c r="Q82" s="404"/>
      <c r="R82" s="404"/>
      <c r="S82" s="404"/>
      <c r="T82" s="404"/>
      <c r="U82" s="404"/>
      <c r="V82" s="404"/>
      <c r="W82" s="404"/>
      <c r="X82" s="404"/>
      <c r="Y82" s="404"/>
      <c r="Z82" s="404"/>
      <c r="AA82" s="404"/>
      <c r="AB82" s="404"/>
      <c r="AC82" s="404"/>
      <c r="AD82" s="404"/>
      <c r="AE82" s="405"/>
      <c r="AF82" s="151"/>
      <c r="AG82" s="151"/>
      <c r="AH82" s="148"/>
      <c r="AI82" s="148"/>
      <c r="AJ82" s="148"/>
      <c r="AK82" s="148"/>
      <c r="AL82" s="148"/>
      <c r="AM82" s="148"/>
      <c r="AQ82" s="126"/>
      <c r="AR82" s="126"/>
      <c r="AS82" s="126"/>
      <c r="AT82" s="126"/>
      <c r="BA82" s="113"/>
      <c r="BR82" s="5"/>
      <c r="BS82" s="5"/>
    </row>
    <row r="83" spans="2:71" ht="15.65">
      <c r="B83" s="153">
        <v>43708</v>
      </c>
      <c r="C83" s="403" t="s">
        <v>283</v>
      </c>
      <c r="D83" s="404"/>
      <c r="E83" s="404"/>
      <c r="F83" s="404"/>
      <c r="G83" s="404"/>
      <c r="H83" s="404"/>
      <c r="I83" s="404"/>
      <c r="J83" s="404"/>
      <c r="K83" s="404"/>
      <c r="L83" s="404"/>
      <c r="M83" s="404"/>
      <c r="N83" s="404"/>
      <c r="O83" s="404"/>
      <c r="P83" s="404"/>
      <c r="Q83" s="404"/>
      <c r="R83" s="404"/>
      <c r="S83" s="404"/>
      <c r="T83" s="404"/>
      <c r="U83" s="404"/>
      <c r="V83" s="404"/>
      <c r="W83" s="404"/>
      <c r="X83" s="404"/>
      <c r="Y83" s="404"/>
      <c r="Z83" s="404"/>
      <c r="AA83" s="404"/>
      <c r="AB83" s="404"/>
      <c r="AC83" s="404"/>
      <c r="AD83" s="404"/>
      <c r="AE83" s="405"/>
      <c r="AS83" s="4"/>
      <c r="BA83" s="4"/>
    </row>
    <row r="98" spans="14:21">
      <c r="N98">
        <f>4/60</f>
        <v>6.6666666666666666E-2</v>
      </c>
      <c r="S98">
        <f>49/60</f>
        <v>0.81666666666666665</v>
      </c>
      <c r="U98">
        <f>18/60</f>
        <v>0.3</v>
      </c>
    </row>
    <row r="100" spans="14:21">
      <c r="N100">
        <f>49/60</f>
        <v>0.81666666666666665</v>
      </c>
      <c r="S100">
        <f>32/60</f>
        <v>0.53333333333333333</v>
      </c>
    </row>
    <row r="102" spans="14:21">
      <c r="S102">
        <f>17/60</f>
        <v>0.28333333333333333</v>
      </c>
    </row>
    <row r="103" spans="14:21">
      <c r="N103">
        <f>15/60</f>
        <v>0.25</v>
      </c>
    </row>
    <row r="104" spans="14:21">
      <c r="S104">
        <f>11/60</f>
        <v>0.18333333333333332</v>
      </c>
    </row>
    <row r="106" spans="14:21">
      <c r="N106">
        <f>56/60</f>
        <v>0.93333333333333335</v>
      </c>
    </row>
  </sheetData>
  <mergeCells count="111">
    <mergeCell ref="C80:AE80"/>
    <mergeCell ref="C81:AE81"/>
    <mergeCell ref="C82:AE82"/>
    <mergeCell ref="C83:AE83"/>
    <mergeCell ref="C74:AE74"/>
    <mergeCell ref="C75:AE75"/>
    <mergeCell ref="C76:AE76"/>
    <mergeCell ref="C77:AE77"/>
    <mergeCell ref="C78:AE78"/>
    <mergeCell ref="C79:AE79"/>
    <mergeCell ref="C68:AE68"/>
    <mergeCell ref="C69:AE69"/>
    <mergeCell ref="C70:AE70"/>
    <mergeCell ref="C71:AE71"/>
    <mergeCell ref="C72:AE72"/>
    <mergeCell ref="C73:AE73"/>
    <mergeCell ref="C62:AE62"/>
    <mergeCell ref="C63:AE63"/>
    <mergeCell ref="C64:AE64"/>
    <mergeCell ref="C65:AE65"/>
    <mergeCell ref="C66:AE66"/>
    <mergeCell ref="C67:AE67"/>
    <mergeCell ref="C56:AE56"/>
    <mergeCell ref="C57:AE57"/>
    <mergeCell ref="C58:AE58"/>
    <mergeCell ref="C59:AE59"/>
    <mergeCell ref="C60:AE60"/>
    <mergeCell ref="C61:AE61"/>
    <mergeCell ref="N44:O44"/>
    <mergeCell ref="P44:Q44"/>
    <mergeCell ref="C52:AE52"/>
    <mergeCell ref="C53:AE53"/>
    <mergeCell ref="C54:AE54"/>
    <mergeCell ref="C55:AE55"/>
    <mergeCell ref="A34:A40"/>
    <mergeCell ref="F44:G44"/>
    <mergeCell ref="H44:I44"/>
    <mergeCell ref="J44:K44"/>
    <mergeCell ref="L44:M44"/>
    <mergeCell ref="BM4:BM5"/>
    <mergeCell ref="BQ4:BQ5"/>
    <mergeCell ref="A6:A12"/>
    <mergeCell ref="A13:A19"/>
    <mergeCell ref="A20:A26"/>
    <mergeCell ref="A27:A33"/>
    <mergeCell ref="BO3:BO5"/>
    <mergeCell ref="BP3:BP5"/>
    <mergeCell ref="AP3:AP5"/>
    <mergeCell ref="AQ3:AQ5"/>
    <mergeCell ref="AR3:AR5"/>
    <mergeCell ref="AT3:AT5"/>
    <mergeCell ref="AU3:AU5"/>
    <mergeCell ref="AV3:AV5"/>
    <mergeCell ref="AJ3:AJ5"/>
    <mergeCell ref="AK3:AK5"/>
    <mergeCell ref="AL3:AL5"/>
    <mergeCell ref="AM3:AM5"/>
    <mergeCell ref="AN3:AN5"/>
    <mergeCell ref="BR3:BR5"/>
    <mergeCell ref="BS3:BS5"/>
    <mergeCell ref="BT3:BT5"/>
    <mergeCell ref="H4:I4"/>
    <mergeCell ref="J4:K4"/>
    <mergeCell ref="L4:M4"/>
    <mergeCell ref="N4:O4"/>
    <mergeCell ref="BH4:BH5"/>
    <mergeCell ref="BD3:BD5"/>
    <mergeCell ref="BE3:BE5"/>
    <mergeCell ref="BF3:BF5"/>
    <mergeCell ref="BG3:BG5"/>
    <mergeCell ref="BK3:BL3"/>
    <mergeCell ref="BN3:BN5"/>
    <mergeCell ref="BI4:BI5"/>
    <mergeCell ref="BJ4:BJ5"/>
    <mergeCell ref="BK4:BK5"/>
    <mergeCell ref="BL4:BL5"/>
    <mergeCell ref="AW3:AW5"/>
    <mergeCell ref="AX3:AX5"/>
    <mergeCell ref="AY3:AY5"/>
    <mergeCell ref="AZ3:AZ5"/>
    <mergeCell ref="BB3:BB5"/>
    <mergeCell ref="BC3:BC5"/>
    <mergeCell ref="AO3:AO5"/>
    <mergeCell ref="AD3:AD5"/>
    <mergeCell ref="AE3:AE5"/>
    <mergeCell ref="AF3:AF5"/>
    <mergeCell ref="AG3:AG5"/>
    <mergeCell ref="AH3:AH5"/>
    <mergeCell ref="AI3:AI5"/>
    <mergeCell ref="X3:X5"/>
    <mergeCell ref="Y3:Y5"/>
    <mergeCell ref="Z3:Z5"/>
    <mergeCell ref="AA3:AA5"/>
    <mergeCell ref="AB3:AB5"/>
    <mergeCell ref="AC3:AC5"/>
    <mergeCell ref="R3:R5"/>
    <mergeCell ref="S3:S5"/>
    <mergeCell ref="T3:T5"/>
    <mergeCell ref="U3:U5"/>
    <mergeCell ref="V3:V5"/>
    <mergeCell ref="W3:W5"/>
    <mergeCell ref="B1:Y1"/>
    <mergeCell ref="B2:AG2"/>
    <mergeCell ref="B3:B5"/>
    <mergeCell ref="C3:C5"/>
    <mergeCell ref="D3:D5"/>
    <mergeCell ref="E3:E5"/>
    <mergeCell ref="F3:G4"/>
    <mergeCell ref="H3:K3"/>
    <mergeCell ref="L3:O3"/>
    <mergeCell ref="P3:Q4"/>
  </mergeCells>
  <phoneticPr fontId="0" type="noConversion"/>
  <conditionalFormatting sqref="R13:T15 R16">
    <cfRule type="cellIs" dxfId="4" priority="1" stopIfTrue="1" operator="greaterThan">
      <formula>3768</formula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T105"/>
  <sheetViews>
    <sheetView workbookViewId="0">
      <pane xSplit="2" ySplit="5" topLeftCell="AZ21" activePane="bottomRight" state="frozen"/>
      <selection pane="topRight" activeCell="C1" sqref="C1"/>
      <selection pane="bottomLeft" activeCell="A6" sqref="A6"/>
      <selection pane="bottomRight" activeCell="BG21" sqref="BG21"/>
    </sheetView>
  </sheetViews>
  <sheetFormatPr defaultRowHeight="14.3"/>
  <cols>
    <col min="2" max="2" width="10.875" customWidth="1"/>
    <col min="39" max="39" width="9.625" bestFit="1" customWidth="1"/>
    <col min="41" max="41" width="9.625" bestFit="1" customWidth="1"/>
    <col min="42" max="42" width="9.25" bestFit="1" customWidth="1"/>
    <col min="70" max="70" width="9.625" bestFit="1" customWidth="1"/>
    <col min="72" max="72" width="10" customWidth="1"/>
  </cols>
  <sheetData>
    <row r="1" spans="1:72" ht="18.350000000000001">
      <c r="B1" s="479" t="s">
        <v>0</v>
      </c>
      <c r="C1" s="479"/>
      <c r="D1" s="479"/>
      <c r="E1" s="479"/>
      <c r="F1" s="479"/>
      <c r="G1" s="479"/>
      <c r="H1" s="479"/>
      <c r="I1" s="479"/>
      <c r="J1" s="479"/>
      <c r="K1" s="479"/>
      <c r="L1" s="479"/>
      <c r="M1" s="479"/>
      <c r="N1" s="479"/>
      <c r="O1" s="479"/>
      <c r="P1" s="479"/>
      <c r="Q1" s="479"/>
      <c r="R1" s="479"/>
      <c r="S1" s="479"/>
      <c r="T1" s="479"/>
      <c r="U1" s="479"/>
      <c r="V1" s="479"/>
      <c r="W1" s="479"/>
      <c r="X1" s="479"/>
      <c r="Y1" s="479"/>
      <c r="Z1" s="1"/>
      <c r="AA1" s="2"/>
      <c r="AB1" s="2"/>
      <c r="AC1" s="2"/>
      <c r="AD1" s="2"/>
      <c r="AE1" s="3"/>
      <c r="AF1" s="3"/>
      <c r="AG1" s="3"/>
      <c r="AH1" s="3"/>
      <c r="AI1" s="3"/>
      <c r="AJ1" s="3"/>
      <c r="AK1" s="3"/>
      <c r="AL1" s="3"/>
      <c r="AM1" s="3"/>
      <c r="AS1" s="4"/>
      <c r="BA1" s="4"/>
      <c r="BR1" s="5"/>
      <c r="BS1" s="5"/>
    </row>
    <row r="2" spans="1:72" ht="19.05" thickBot="1">
      <c r="B2" s="480">
        <v>43709</v>
      </c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480"/>
      <c r="R2" s="480"/>
      <c r="S2" s="480"/>
      <c r="T2" s="480"/>
      <c r="U2" s="480"/>
      <c r="V2" s="480"/>
      <c r="W2" s="480"/>
      <c r="X2" s="480"/>
      <c r="Y2" s="480"/>
      <c r="Z2" s="480"/>
      <c r="AA2" s="480"/>
      <c r="AB2" s="480"/>
      <c r="AC2" s="480"/>
      <c r="AD2" s="480"/>
      <c r="AE2" s="480"/>
      <c r="AF2" s="480"/>
      <c r="AG2" s="480"/>
      <c r="AH2" s="7"/>
      <c r="AI2" s="7"/>
      <c r="AJ2" s="7"/>
      <c r="AK2" s="8"/>
      <c r="AL2" s="8"/>
      <c r="AM2" s="8"/>
      <c r="AN2" s="8"/>
      <c r="AO2" s="8"/>
      <c r="AP2" s="8"/>
      <c r="AQ2" s="8"/>
      <c r="AR2" s="8"/>
      <c r="AS2" s="9"/>
      <c r="AT2" s="10"/>
      <c r="AU2" s="10"/>
      <c r="AV2" s="10"/>
      <c r="AW2" s="10"/>
      <c r="AX2" s="10"/>
      <c r="AY2" s="11"/>
      <c r="AZ2" s="11"/>
      <c r="BA2" s="4"/>
      <c r="BR2" s="5"/>
      <c r="BS2" s="5"/>
    </row>
    <row r="3" spans="1:72" ht="29.25" thickBot="1">
      <c r="A3" s="12"/>
      <c r="B3" s="481" t="s">
        <v>1</v>
      </c>
      <c r="C3" s="415" t="s">
        <v>2</v>
      </c>
      <c r="D3" s="484" t="s">
        <v>3</v>
      </c>
      <c r="E3" s="415" t="s">
        <v>129</v>
      </c>
      <c r="F3" s="487" t="s">
        <v>4</v>
      </c>
      <c r="G3" s="488"/>
      <c r="H3" s="491" t="s">
        <v>5</v>
      </c>
      <c r="I3" s="492"/>
      <c r="J3" s="492"/>
      <c r="K3" s="493"/>
      <c r="L3" s="491" t="s">
        <v>6</v>
      </c>
      <c r="M3" s="492"/>
      <c r="N3" s="492"/>
      <c r="O3" s="493"/>
      <c r="P3" s="435" t="s">
        <v>7</v>
      </c>
      <c r="Q3" s="436"/>
      <c r="R3" s="494" t="s">
        <v>8</v>
      </c>
      <c r="S3" s="439" t="s">
        <v>9</v>
      </c>
      <c r="T3" s="442" t="s">
        <v>10</v>
      </c>
      <c r="U3" s="406" t="s">
        <v>11</v>
      </c>
      <c r="V3" s="409" t="s">
        <v>12</v>
      </c>
      <c r="W3" s="412" t="s">
        <v>13</v>
      </c>
      <c r="X3" s="412" t="s">
        <v>14</v>
      </c>
      <c r="Y3" s="412" t="s">
        <v>15</v>
      </c>
      <c r="Z3" s="412" t="s">
        <v>16</v>
      </c>
      <c r="AA3" s="412" t="s">
        <v>17</v>
      </c>
      <c r="AB3" s="412" t="s">
        <v>18</v>
      </c>
      <c r="AC3" s="503" t="s">
        <v>19</v>
      </c>
      <c r="AD3" s="500" t="s">
        <v>20</v>
      </c>
      <c r="AE3" s="497" t="s">
        <v>21</v>
      </c>
      <c r="AF3" s="500" t="s">
        <v>22</v>
      </c>
      <c r="AG3" s="453" t="s">
        <v>23</v>
      </c>
      <c r="AH3" s="453" t="s">
        <v>24</v>
      </c>
      <c r="AI3" s="453" t="s">
        <v>25</v>
      </c>
      <c r="AJ3" s="432" t="s">
        <v>26</v>
      </c>
      <c r="AK3" s="456" t="s">
        <v>27</v>
      </c>
      <c r="AL3" s="429" t="s">
        <v>28</v>
      </c>
      <c r="AM3" s="432" t="s">
        <v>29</v>
      </c>
      <c r="AN3" s="429" t="s">
        <v>30</v>
      </c>
      <c r="AO3" s="429" t="s">
        <v>31</v>
      </c>
      <c r="AP3" s="432" t="s">
        <v>32</v>
      </c>
      <c r="AQ3" s="459" t="s">
        <v>33</v>
      </c>
      <c r="AR3" s="445" t="s">
        <v>34</v>
      </c>
      <c r="AS3" s="13"/>
      <c r="AT3" s="448" t="s">
        <v>35</v>
      </c>
      <c r="AU3" s="451" t="s">
        <v>36</v>
      </c>
      <c r="AV3" s="451" t="s">
        <v>37</v>
      </c>
      <c r="AW3" s="451" t="s">
        <v>38</v>
      </c>
      <c r="AX3" s="451" t="s">
        <v>39</v>
      </c>
      <c r="AY3" s="451" t="s">
        <v>40</v>
      </c>
      <c r="AZ3" s="451" t="s">
        <v>41</v>
      </c>
      <c r="BA3" s="4"/>
      <c r="BB3" s="451" t="s">
        <v>42</v>
      </c>
      <c r="BC3" s="451" t="s">
        <v>43</v>
      </c>
      <c r="BD3" s="451" t="s">
        <v>44</v>
      </c>
      <c r="BE3" s="451" t="s">
        <v>45</v>
      </c>
      <c r="BF3" s="451" t="s">
        <v>46</v>
      </c>
      <c r="BG3" s="451" t="s">
        <v>47</v>
      </c>
      <c r="BH3" s="14" t="s">
        <v>48</v>
      </c>
      <c r="BI3" s="14" t="s">
        <v>49</v>
      </c>
      <c r="BJ3" s="14" t="s">
        <v>51</v>
      </c>
      <c r="BK3" s="462" t="s">
        <v>52</v>
      </c>
      <c r="BL3" s="463"/>
      <c r="BM3" s="14" t="s">
        <v>54</v>
      </c>
      <c r="BN3" s="451" t="s">
        <v>55</v>
      </c>
      <c r="BO3" s="474" t="s">
        <v>56</v>
      </c>
      <c r="BP3" s="474" t="s">
        <v>57</v>
      </c>
      <c r="BQ3" s="14" t="s">
        <v>60</v>
      </c>
      <c r="BR3" s="471" t="s">
        <v>58</v>
      </c>
      <c r="BS3" s="471" t="s">
        <v>59</v>
      </c>
      <c r="BT3" s="468" t="s">
        <v>64</v>
      </c>
    </row>
    <row r="4" spans="1:72" ht="14.95" thickBot="1">
      <c r="A4" s="16"/>
      <c r="B4" s="482"/>
      <c r="C4" s="416"/>
      <c r="D4" s="485"/>
      <c r="E4" s="416"/>
      <c r="F4" s="489"/>
      <c r="G4" s="490"/>
      <c r="H4" s="491" t="s">
        <v>65</v>
      </c>
      <c r="I4" s="506"/>
      <c r="J4" s="507" t="s">
        <v>66</v>
      </c>
      <c r="K4" s="493"/>
      <c r="L4" s="491" t="s">
        <v>65</v>
      </c>
      <c r="M4" s="506"/>
      <c r="N4" s="507" t="s">
        <v>66</v>
      </c>
      <c r="O4" s="493"/>
      <c r="P4" s="437"/>
      <c r="Q4" s="438"/>
      <c r="R4" s="495"/>
      <c r="S4" s="440"/>
      <c r="T4" s="443"/>
      <c r="U4" s="407"/>
      <c r="V4" s="410"/>
      <c r="W4" s="413"/>
      <c r="X4" s="413"/>
      <c r="Y4" s="413"/>
      <c r="Z4" s="413"/>
      <c r="AA4" s="413"/>
      <c r="AB4" s="413"/>
      <c r="AC4" s="504"/>
      <c r="AD4" s="501"/>
      <c r="AE4" s="498"/>
      <c r="AF4" s="501"/>
      <c r="AG4" s="454"/>
      <c r="AH4" s="454"/>
      <c r="AI4" s="454"/>
      <c r="AJ4" s="433"/>
      <c r="AK4" s="457"/>
      <c r="AL4" s="430"/>
      <c r="AM4" s="433"/>
      <c r="AN4" s="430"/>
      <c r="AO4" s="430"/>
      <c r="AP4" s="433"/>
      <c r="AQ4" s="460"/>
      <c r="AR4" s="446"/>
      <c r="AS4" s="13"/>
      <c r="AT4" s="449"/>
      <c r="AU4" s="413"/>
      <c r="AV4" s="413"/>
      <c r="AW4" s="413"/>
      <c r="AX4" s="413"/>
      <c r="AY4" s="413"/>
      <c r="AZ4" s="413"/>
      <c r="BA4" s="4"/>
      <c r="BB4" s="413"/>
      <c r="BC4" s="413"/>
      <c r="BD4" s="413"/>
      <c r="BE4" s="413"/>
      <c r="BF4" s="413"/>
      <c r="BG4" s="413"/>
      <c r="BH4" s="466" t="s">
        <v>67</v>
      </c>
      <c r="BI4" s="466" t="s">
        <v>67</v>
      </c>
      <c r="BJ4" s="464" t="s">
        <v>69</v>
      </c>
      <c r="BK4" s="464" t="s">
        <v>69</v>
      </c>
      <c r="BL4" s="464" t="s">
        <v>70</v>
      </c>
      <c r="BM4" s="466" t="s">
        <v>72</v>
      </c>
      <c r="BN4" s="413"/>
      <c r="BO4" s="475"/>
      <c r="BP4" s="475"/>
      <c r="BQ4" s="466" t="s">
        <v>67</v>
      </c>
      <c r="BR4" s="472"/>
      <c r="BS4" s="472"/>
      <c r="BT4" s="469"/>
    </row>
    <row r="5" spans="1:72" ht="14.95" thickBot="1">
      <c r="A5" s="16"/>
      <c r="B5" s="483"/>
      <c r="C5" s="417"/>
      <c r="D5" s="486"/>
      <c r="E5" s="417"/>
      <c r="F5" s="18" t="s">
        <v>73</v>
      </c>
      <c r="G5" s="19" t="s">
        <v>74</v>
      </c>
      <c r="H5" s="307" t="s">
        <v>75</v>
      </c>
      <c r="I5" s="21" t="s">
        <v>76</v>
      </c>
      <c r="J5" s="21" t="s">
        <v>75</v>
      </c>
      <c r="K5" s="308" t="s">
        <v>76</v>
      </c>
      <c r="L5" s="23" t="s">
        <v>75</v>
      </c>
      <c r="M5" s="21" t="s">
        <v>76</v>
      </c>
      <c r="N5" s="21" t="s">
        <v>75</v>
      </c>
      <c r="O5" s="19" t="s">
        <v>76</v>
      </c>
      <c r="P5" s="21" t="s">
        <v>75</v>
      </c>
      <c r="Q5" s="19" t="s">
        <v>76</v>
      </c>
      <c r="R5" s="496"/>
      <c r="S5" s="441"/>
      <c r="T5" s="444"/>
      <c r="U5" s="408"/>
      <c r="V5" s="411"/>
      <c r="W5" s="414"/>
      <c r="X5" s="414"/>
      <c r="Y5" s="414"/>
      <c r="Z5" s="414"/>
      <c r="AA5" s="414"/>
      <c r="AB5" s="414"/>
      <c r="AC5" s="505"/>
      <c r="AD5" s="502"/>
      <c r="AE5" s="499"/>
      <c r="AF5" s="502"/>
      <c r="AG5" s="455"/>
      <c r="AH5" s="455"/>
      <c r="AI5" s="455"/>
      <c r="AJ5" s="434"/>
      <c r="AK5" s="458"/>
      <c r="AL5" s="431"/>
      <c r="AM5" s="434"/>
      <c r="AN5" s="431"/>
      <c r="AO5" s="431"/>
      <c r="AP5" s="434"/>
      <c r="AQ5" s="461"/>
      <c r="AR5" s="447"/>
      <c r="AS5" s="13"/>
      <c r="AT5" s="450"/>
      <c r="AU5" s="452"/>
      <c r="AV5" s="452"/>
      <c r="AW5" s="452"/>
      <c r="AX5" s="452"/>
      <c r="AY5" s="452"/>
      <c r="AZ5" s="452"/>
      <c r="BA5" s="4"/>
      <c r="BB5" s="452"/>
      <c r="BC5" s="452"/>
      <c r="BD5" s="452"/>
      <c r="BE5" s="452"/>
      <c r="BF5" s="452"/>
      <c r="BG5" s="452"/>
      <c r="BH5" s="467"/>
      <c r="BI5" s="467"/>
      <c r="BJ5" s="465"/>
      <c r="BK5" s="465"/>
      <c r="BL5" s="465"/>
      <c r="BM5" s="467"/>
      <c r="BN5" s="452"/>
      <c r="BO5" s="476"/>
      <c r="BP5" s="476"/>
      <c r="BQ5" s="467"/>
      <c r="BR5" s="473"/>
      <c r="BS5" s="473"/>
      <c r="BT5" s="470"/>
    </row>
    <row r="6" spans="1:72" ht="14.95" customHeight="1">
      <c r="A6" s="509" t="s">
        <v>270</v>
      </c>
      <c r="B6" s="245">
        <v>43704</v>
      </c>
      <c r="C6" s="226">
        <v>92.6</v>
      </c>
      <c r="D6" s="227">
        <v>0.61099999999999999</v>
      </c>
      <c r="E6" s="228">
        <v>86.5</v>
      </c>
      <c r="F6" s="229">
        <v>101</v>
      </c>
      <c r="G6" s="229">
        <v>84</v>
      </c>
      <c r="H6" s="246">
        <v>24</v>
      </c>
      <c r="I6" s="246">
        <v>0</v>
      </c>
      <c r="J6" s="246">
        <v>24</v>
      </c>
      <c r="K6" s="246">
        <v>0</v>
      </c>
      <c r="L6" s="247">
        <v>0</v>
      </c>
      <c r="M6" s="247">
        <v>0</v>
      </c>
      <c r="N6" s="247">
        <v>0</v>
      </c>
      <c r="O6" s="247">
        <v>0</v>
      </c>
      <c r="P6" s="247">
        <v>0</v>
      </c>
      <c r="Q6" s="247">
        <v>0</v>
      </c>
      <c r="R6" s="247">
        <v>3469</v>
      </c>
      <c r="S6" s="232">
        <v>2853</v>
      </c>
      <c r="T6" s="232">
        <v>2853</v>
      </c>
      <c r="U6" s="233">
        <v>2792</v>
      </c>
      <c r="V6" s="233">
        <v>2880</v>
      </c>
      <c r="W6" s="246">
        <v>40</v>
      </c>
      <c r="X6" s="246">
        <v>0</v>
      </c>
      <c r="Y6" s="246">
        <v>40</v>
      </c>
      <c r="Z6" s="246">
        <v>0</v>
      </c>
      <c r="AA6" s="246">
        <v>60</v>
      </c>
      <c r="AB6" s="229">
        <v>0</v>
      </c>
      <c r="AC6" s="229">
        <f t="shared" ref="AC6:AC40" si="0">(V6-U6)+AZ6</f>
        <v>88</v>
      </c>
      <c r="AD6" s="235">
        <f>U6-T6</f>
        <v>-61</v>
      </c>
      <c r="AE6" s="229">
        <v>122</v>
      </c>
      <c r="AF6" s="236">
        <f>IF(AE6&gt;0, V6/(AE6*24),"no data")</f>
        <v>0.98360655737704916</v>
      </c>
      <c r="AG6" s="237">
        <f>IF(R6&gt;0,R6/24,"no data")</f>
        <v>144.54166666666666</v>
      </c>
      <c r="AH6" s="236">
        <f>IF(U6&gt;0,(U6/R6),"no data")</f>
        <v>0.804842894205823</v>
      </c>
      <c r="AI6" s="238">
        <f>(1440-((W6*X6)+(Y6*Z6)+(AA6*AB6))/(W6+Y6+AA6))/1440</f>
        <v>1</v>
      </c>
      <c r="AJ6" s="239">
        <f>IF(U6&gt;0,(1440-((X6*W6+AT6*AU6)+(Z6*Y6+AV6*AW6)+(AA6*AB6+AX6*AY6))/(W6+Y6+AA6))/1440,"no data")</f>
        <v>0.86428571428571432</v>
      </c>
      <c r="AK6" s="216">
        <v>5.7060000000000004</v>
      </c>
      <c r="AL6" s="220">
        <v>130.56</v>
      </c>
      <c r="AM6" s="251">
        <f t="shared" ref="AM6:AM40" si="1">AK6*AL6</f>
        <v>744.97536000000002</v>
      </c>
      <c r="AN6" s="216">
        <v>23.34825</v>
      </c>
      <c r="AO6" s="269">
        <v>1010.8016232479951</v>
      </c>
      <c r="AP6" s="228">
        <f t="shared" ref="AP6:AP40" si="2">AN6*AO6</f>
        <v>23600.449000000001</v>
      </c>
      <c r="AQ6" s="269">
        <f>IF(U6&gt;0,((((AK6*AL6)+(AN6*AO6))/(U6*1000))*1000000),"no data")</f>
        <v>8719.7078653295139</v>
      </c>
      <c r="AR6" s="270">
        <f>S6/24</f>
        <v>118.875</v>
      </c>
      <c r="AS6" s="13"/>
      <c r="AT6" s="229">
        <v>0</v>
      </c>
      <c r="AU6" s="248">
        <v>0</v>
      </c>
      <c r="AV6" s="248">
        <v>0</v>
      </c>
      <c r="AW6" s="229">
        <v>0</v>
      </c>
      <c r="AX6" s="248">
        <v>19</v>
      </c>
      <c r="AY6" s="229">
        <v>1440</v>
      </c>
      <c r="AZ6" s="229">
        <v>0</v>
      </c>
      <c r="BA6" s="4"/>
      <c r="BB6" s="41">
        <v>951</v>
      </c>
      <c r="BC6" s="41">
        <v>947</v>
      </c>
      <c r="BD6" s="41">
        <v>982</v>
      </c>
      <c r="BE6" s="41">
        <v>-4</v>
      </c>
      <c r="BF6" s="41">
        <v>8719.7078653295139</v>
      </c>
      <c r="BG6" s="60">
        <v>40.916666666666664</v>
      </c>
      <c r="BH6" s="249">
        <v>0</v>
      </c>
      <c r="BI6" s="250">
        <v>0</v>
      </c>
      <c r="BJ6" s="252">
        <v>23.26</v>
      </c>
      <c r="BK6" s="252">
        <v>20.76</v>
      </c>
      <c r="BL6" s="252">
        <v>15.53</v>
      </c>
      <c r="BM6" s="252">
        <v>50.14</v>
      </c>
      <c r="BN6" s="253">
        <v>0.93589999999999995</v>
      </c>
      <c r="BO6" s="252">
        <v>88.22</v>
      </c>
      <c r="BP6" s="251">
        <v>87.42</v>
      </c>
      <c r="BQ6" s="54">
        <f t="shared" ref="BQ6:BQ34" si="3">SUM(BH6:BI6)</f>
        <v>0</v>
      </c>
      <c r="BR6" s="41">
        <v>11481</v>
      </c>
      <c r="BS6" s="41">
        <v>11720</v>
      </c>
      <c r="BT6" s="42">
        <v>0</v>
      </c>
    </row>
    <row r="7" spans="1:72">
      <c r="A7" s="509"/>
      <c r="B7" s="245">
        <v>43705</v>
      </c>
      <c r="C7" s="226">
        <v>95.9</v>
      </c>
      <c r="D7" s="227">
        <v>0.63700000000000001</v>
      </c>
      <c r="E7" s="228">
        <v>86.5</v>
      </c>
      <c r="F7" s="229">
        <v>106</v>
      </c>
      <c r="G7" s="229">
        <v>87</v>
      </c>
      <c r="H7" s="246">
        <v>20</v>
      </c>
      <c r="I7" s="246">
        <v>23</v>
      </c>
      <c r="J7" s="246">
        <v>24</v>
      </c>
      <c r="K7" s="246">
        <v>0</v>
      </c>
      <c r="L7" s="247">
        <v>3</v>
      </c>
      <c r="M7" s="247">
        <v>37</v>
      </c>
      <c r="N7" s="247">
        <v>0</v>
      </c>
      <c r="O7" s="247">
        <v>0</v>
      </c>
      <c r="P7" s="247">
        <v>0</v>
      </c>
      <c r="Q7" s="247">
        <v>0</v>
      </c>
      <c r="R7" s="247">
        <v>3442</v>
      </c>
      <c r="S7" s="232">
        <v>2921</v>
      </c>
      <c r="T7" s="232">
        <v>2593</v>
      </c>
      <c r="U7" s="233">
        <v>2538</v>
      </c>
      <c r="V7" s="233">
        <v>2623</v>
      </c>
      <c r="W7" s="246">
        <v>39</v>
      </c>
      <c r="X7" s="246">
        <v>0</v>
      </c>
      <c r="Y7" s="246">
        <v>39</v>
      </c>
      <c r="Z7" s="246">
        <v>0</v>
      </c>
      <c r="AA7" s="246">
        <v>60</v>
      </c>
      <c r="AB7" s="229">
        <v>0</v>
      </c>
      <c r="AC7" s="229">
        <f t="shared" si="0"/>
        <v>85</v>
      </c>
      <c r="AD7" s="235">
        <f>U7-T7</f>
        <v>-55</v>
      </c>
      <c r="AE7" s="229">
        <v>120</v>
      </c>
      <c r="AF7" s="236">
        <f>IF(AE7&gt;0, V7/(AE7*24),"no data")</f>
        <v>0.91076388888888893</v>
      </c>
      <c r="AG7" s="237">
        <f>IF(R7&gt;0,R7/24,"no data")</f>
        <v>143.41666666666666</v>
      </c>
      <c r="AH7" s="236">
        <f>IF(U7&gt;0,(U7/R7),"no data")</f>
        <v>0.737361998837885</v>
      </c>
      <c r="AI7" s="238">
        <f>(1440-((W7*X7)+(Y7*Z7)+(AA7*AB7))/(W7+Y7+AA7))/1440</f>
        <v>1</v>
      </c>
      <c r="AJ7" s="239">
        <f>IF(U7&gt;0,(1440-((X7*W7+AT7*AU7)+(Z7*Y7+AV7*AW7)+(AA7*AB7+AX7*AY7))/(W7+Y7+AA7))/1440,"no data")</f>
        <v>0.8306813607085346</v>
      </c>
      <c r="AK7" s="216">
        <v>5.6840000000000002</v>
      </c>
      <c r="AL7" s="220">
        <v>131.38</v>
      </c>
      <c r="AM7" s="251">
        <f t="shared" si="1"/>
        <v>746.76391999999998</v>
      </c>
      <c r="AN7" s="216">
        <v>21.374929999999999</v>
      </c>
      <c r="AO7" s="269">
        <v>1009.8334357118362</v>
      </c>
      <c r="AP7" s="228">
        <f t="shared" si="2"/>
        <v>21585.118999999999</v>
      </c>
      <c r="AQ7" s="269">
        <f>IF(U7&gt;0,((((AK7*AL7)+(AN7*AO7))/(U7*1000))*1000000),"no data")</f>
        <v>8799.0082427107973</v>
      </c>
      <c r="AR7" s="270">
        <f>S7/24</f>
        <v>121.70833333333333</v>
      </c>
      <c r="AS7" s="13"/>
      <c r="AT7" s="229">
        <v>17</v>
      </c>
      <c r="AU7" s="248">
        <v>31</v>
      </c>
      <c r="AV7" s="248">
        <v>0</v>
      </c>
      <c r="AW7" s="229">
        <v>0</v>
      </c>
      <c r="AX7" s="248">
        <v>23</v>
      </c>
      <c r="AY7" s="229">
        <v>1440</v>
      </c>
      <c r="AZ7" s="229">
        <v>0</v>
      </c>
      <c r="BA7" s="4"/>
      <c r="BB7" s="41">
        <v>793</v>
      </c>
      <c r="BC7" s="41">
        <v>940</v>
      </c>
      <c r="BD7" s="41">
        <v>890</v>
      </c>
      <c r="BE7" s="41">
        <v>147</v>
      </c>
      <c r="BF7" s="41">
        <v>8799.0082427107973</v>
      </c>
      <c r="BG7" s="60">
        <v>37.083333333333336</v>
      </c>
      <c r="BH7" s="249">
        <v>0</v>
      </c>
      <c r="BI7" s="250">
        <v>0</v>
      </c>
      <c r="BJ7" s="252">
        <v>19.61</v>
      </c>
      <c r="BK7" s="252">
        <v>20.66</v>
      </c>
      <c r="BL7" s="252">
        <v>15.68</v>
      </c>
      <c r="BM7" s="252">
        <v>50.11</v>
      </c>
      <c r="BN7" s="253">
        <v>0.93579999999999997</v>
      </c>
      <c r="BO7" s="252">
        <v>88.23</v>
      </c>
      <c r="BP7" s="251">
        <v>87.47</v>
      </c>
      <c r="BQ7" s="54">
        <f t="shared" si="3"/>
        <v>0</v>
      </c>
      <c r="BR7" s="41">
        <v>11550</v>
      </c>
      <c r="BS7" s="41">
        <v>11748</v>
      </c>
      <c r="BT7" s="42">
        <v>5.45</v>
      </c>
    </row>
    <row r="8" spans="1:72">
      <c r="A8" s="509"/>
      <c r="B8" s="245">
        <v>43706</v>
      </c>
      <c r="C8" s="226">
        <v>90.7</v>
      </c>
      <c r="D8" s="227">
        <v>0.71499999999999997</v>
      </c>
      <c r="E8" s="228">
        <v>86.6</v>
      </c>
      <c r="F8" s="229">
        <v>100</v>
      </c>
      <c r="G8" s="229">
        <v>86</v>
      </c>
      <c r="H8" s="246">
        <v>12</v>
      </c>
      <c r="I8" s="246">
        <v>49</v>
      </c>
      <c r="J8" s="246">
        <v>22</v>
      </c>
      <c r="K8" s="246">
        <v>32</v>
      </c>
      <c r="L8" s="247">
        <v>10</v>
      </c>
      <c r="M8" s="247">
        <v>56</v>
      </c>
      <c r="N8" s="247">
        <v>0</v>
      </c>
      <c r="O8" s="247">
        <v>0</v>
      </c>
      <c r="P8" s="247">
        <v>0</v>
      </c>
      <c r="Q8" s="247">
        <v>0</v>
      </c>
      <c r="R8" s="247">
        <v>3493</v>
      </c>
      <c r="S8" s="232">
        <v>3134</v>
      </c>
      <c r="T8" s="232">
        <v>2071</v>
      </c>
      <c r="U8" s="233">
        <v>2049</v>
      </c>
      <c r="V8" s="233">
        <v>2128</v>
      </c>
      <c r="W8" s="246">
        <v>39</v>
      </c>
      <c r="X8" s="246">
        <v>0</v>
      </c>
      <c r="Y8" s="246">
        <v>39</v>
      </c>
      <c r="Z8" s="246">
        <v>71</v>
      </c>
      <c r="AA8" s="246">
        <v>60</v>
      </c>
      <c r="AB8" s="229">
        <v>102</v>
      </c>
      <c r="AC8" s="229">
        <f t="shared" si="0"/>
        <v>80</v>
      </c>
      <c r="AD8" s="235">
        <f t="shared" ref="AD8:AD40" si="4">U8-T8</f>
        <v>-22</v>
      </c>
      <c r="AE8" s="229">
        <v>121</v>
      </c>
      <c r="AF8" s="236">
        <f t="shared" ref="AF8:AF40" si="5">IF(AE8&gt;0, V8/(AE8*24),"no data")</f>
        <v>0.73278236914600547</v>
      </c>
      <c r="AG8" s="237">
        <f t="shared" ref="AG8:AG40" si="6">IF(R8&gt;0,R8/24,"no data")</f>
        <v>145.54166666666666</v>
      </c>
      <c r="AH8" s="236">
        <f t="shared" ref="AH8:AH40" si="7">IF(U8&gt;0,(U8/R8),"no data")</f>
        <v>0.5866017749785285</v>
      </c>
      <c r="AI8" s="238">
        <f t="shared" ref="AI8:AI40" si="8">(1440-((W8*X8)+(Y8*Z8)+(AA8*AB8))/(W8+Y8+AA8))/1440</f>
        <v>0.9552687198067632</v>
      </c>
      <c r="AJ8" s="239">
        <f t="shared" ref="AJ8:AJ40" si="9">IF(U8&gt;0,(1440-((X8*W8+AT8*AU8)+(Z8*Y8+AV8*AW8)+(AA8*AB8+AX8*AY8))/(W8+Y8+AA8))/1440,"no data")</f>
        <v>0.76399456521739129</v>
      </c>
      <c r="AK8" s="214">
        <v>4.03</v>
      </c>
      <c r="AL8" s="269">
        <v>134.08000000000001</v>
      </c>
      <c r="AM8" s="251">
        <f t="shared" si="1"/>
        <v>540.34240000000011</v>
      </c>
      <c r="AN8" s="214">
        <v>17.401910000000001</v>
      </c>
      <c r="AO8" s="295">
        <v>1009.9989024193321</v>
      </c>
      <c r="AP8" s="228">
        <f t="shared" si="2"/>
        <v>17575.91</v>
      </c>
      <c r="AQ8" s="269">
        <f t="shared" ref="AQ8:AQ38" si="10">IF(U8&gt;0,((((AK8*AL8)+(AN8*AO8))/(U8*1000))*1000000),"no data")</f>
        <v>8841.5092240117119</v>
      </c>
      <c r="AR8" s="270">
        <f t="shared" ref="AR8:AR39" si="11">S8/24</f>
        <v>130.58333333333334</v>
      </c>
      <c r="AS8" s="13"/>
      <c r="AT8" s="229">
        <v>16</v>
      </c>
      <c r="AU8" s="248">
        <v>15</v>
      </c>
      <c r="AV8" s="248">
        <v>18</v>
      </c>
      <c r="AW8" s="229">
        <v>17</v>
      </c>
      <c r="AX8" s="248">
        <v>28</v>
      </c>
      <c r="AY8" s="229">
        <v>1338</v>
      </c>
      <c r="AZ8" s="229">
        <v>1</v>
      </c>
      <c r="BA8" s="4"/>
      <c r="BB8" s="41">
        <v>515</v>
      </c>
      <c r="BC8" s="41">
        <v>898</v>
      </c>
      <c r="BD8" s="41">
        <v>715</v>
      </c>
      <c r="BE8" s="41">
        <f t="shared" ref="BE8:BE12" si="12">BC8-BB8</f>
        <v>383</v>
      </c>
      <c r="BF8" s="41">
        <f t="shared" ref="BF8:BF42" si="13">AQ8</f>
        <v>8841.5092240117119</v>
      </c>
      <c r="BG8" s="60">
        <f t="shared" ref="BG8:BG40" si="14">BD8/24</f>
        <v>29.791666666666668</v>
      </c>
      <c r="BH8" s="249">
        <v>0</v>
      </c>
      <c r="BI8" s="250">
        <v>0</v>
      </c>
      <c r="BJ8" s="252">
        <v>12.66</v>
      </c>
      <c r="BK8" s="252">
        <v>19.670000000000002</v>
      </c>
      <c r="BL8" s="252">
        <v>15.47</v>
      </c>
      <c r="BM8" s="252">
        <v>50.12</v>
      </c>
      <c r="BN8" s="253">
        <v>0.93469999999999998</v>
      </c>
      <c r="BO8" s="252">
        <v>88.28</v>
      </c>
      <c r="BP8" s="251">
        <v>87.43</v>
      </c>
      <c r="BQ8" s="54">
        <f t="shared" si="3"/>
        <v>0</v>
      </c>
      <c r="BR8" s="41">
        <v>11516</v>
      </c>
      <c r="BS8" s="41">
        <v>11747</v>
      </c>
      <c r="BT8" s="42">
        <v>0</v>
      </c>
    </row>
    <row r="9" spans="1:72">
      <c r="A9" s="509"/>
      <c r="B9" s="245">
        <v>43707</v>
      </c>
      <c r="C9" s="226">
        <v>89.6</v>
      </c>
      <c r="D9" s="227">
        <v>0.71299999999999997</v>
      </c>
      <c r="E9" s="228">
        <v>81.3</v>
      </c>
      <c r="F9" s="229">
        <v>98</v>
      </c>
      <c r="G9" s="229">
        <v>83</v>
      </c>
      <c r="H9" s="246">
        <v>17</v>
      </c>
      <c r="I9" s="246">
        <v>4</v>
      </c>
      <c r="J9" s="246">
        <v>24</v>
      </c>
      <c r="K9" s="246">
        <v>0</v>
      </c>
      <c r="L9" s="247">
        <v>6</v>
      </c>
      <c r="M9" s="247">
        <v>13</v>
      </c>
      <c r="N9" s="247">
        <v>0</v>
      </c>
      <c r="O9" s="247">
        <v>0</v>
      </c>
      <c r="P9" s="247">
        <v>0</v>
      </c>
      <c r="Q9" s="247">
        <v>0</v>
      </c>
      <c r="R9" s="247">
        <v>3499</v>
      </c>
      <c r="S9" s="232">
        <v>3048</v>
      </c>
      <c r="T9" s="232">
        <v>2439</v>
      </c>
      <c r="U9" s="233">
        <v>2398</v>
      </c>
      <c r="V9" s="233">
        <v>2475</v>
      </c>
      <c r="W9" s="246">
        <v>40</v>
      </c>
      <c r="X9" s="246">
        <v>0</v>
      </c>
      <c r="Y9" s="246">
        <v>40</v>
      </c>
      <c r="Z9" s="246">
        <v>0</v>
      </c>
      <c r="AA9" s="246">
        <v>60</v>
      </c>
      <c r="AB9" s="229">
        <v>0</v>
      </c>
      <c r="AC9" s="229">
        <f t="shared" si="0"/>
        <v>77</v>
      </c>
      <c r="AD9" s="235">
        <f t="shared" si="4"/>
        <v>-41</v>
      </c>
      <c r="AE9" s="229">
        <v>122</v>
      </c>
      <c r="AF9" s="236">
        <f t="shared" si="5"/>
        <v>0.84528688524590168</v>
      </c>
      <c r="AG9" s="237">
        <f t="shared" si="6"/>
        <v>145.79166666666666</v>
      </c>
      <c r="AH9" s="236">
        <f t="shared" si="7"/>
        <v>0.68533866819091172</v>
      </c>
      <c r="AI9" s="238">
        <f t="shared" si="8"/>
        <v>1</v>
      </c>
      <c r="AJ9" s="239">
        <f t="shared" si="9"/>
        <v>0.816736111111111</v>
      </c>
      <c r="AK9" s="216">
        <v>4.6870000000000003</v>
      </c>
      <c r="AL9" s="269">
        <v>124.44</v>
      </c>
      <c r="AM9" s="251">
        <f t="shared" si="1"/>
        <v>583.25027999999998</v>
      </c>
      <c r="AN9" s="216">
        <v>20.276730000000001</v>
      </c>
      <c r="AO9" s="269">
        <v>1009.6327662300578</v>
      </c>
      <c r="AP9" s="228">
        <f t="shared" si="2"/>
        <v>20472.050999999999</v>
      </c>
      <c r="AQ9" s="269">
        <f t="shared" si="10"/>
        <v>8780.3591659716421</v>
      </c>
      <c r="AR9" s="270">
        <f>S9/24</f>
        <v>127</v>
      </c>
      <c r="AS9" s="13"/>
      <c r="AT9" s="229">
        <v>22</v>
      </c>
      <c r="AU9" s="248">
        <v>43</v>
      </c>
      <c r="AV9" s="248">
        <v>0</v>
      </c>
      <c r="AW9" s="229">
        <v>0</v>
      </c>
      <c r="AX9" s="248">
        <f>60-35</f>
        <v>25</v>
      </c>
      <c r="AY9" s="229">
        <v>1440</v>
      </c>
      <c r="AZ9" s="229">
        <v>0</v>
      </c>
      <c r="BA9" s="4"/>
      <c r="BB9" s="41">
        <v>693</v>
      </c>
      <c r="BC9" s="41">
        <v>947</v>
      </c>
      <c r="BD9" s="41">
        <v>835</v>
      </c>
      <c r="BE9" s="41">
        <f t="shared" si="12"/>
        <v>254</v>
      </c>
      <c r="BF9" s="41">
        <f t="shared" si="13"/>
        <v>8780.3591659716421</v>
      </c>
      <c r="BG9" s="60">
        <f t="shared" si="14"/>
        <v>34.791666666666664</v>
      </c>
      <c r="BH9" s="249">
        <v>0</v>
      </c>
      <c r="BI9" s="250">
        <v>0</v>
      </c>
      <c r="BJ9" s="252">
        <v>23.39</v>
      </c>
      <c r="BK9" s="252">
        <v>20.61</v>
      </c>
      <c r="BL9" s="252">
        <v>15.96</v>
      </c>
      <c r="BM9" s="252">
        <v>50.11</v>
      </c>
      <c r="BN9" s="253">
        <v>0.93789999999999996</v>
      </c>
      <c r="BO9" s="252">
        <v>88.14</v>
      </c>
      <c r="BP9" s="251">
        <v>87.41</v>
      </c>
      <c r="BQ9" s="54">
        <f t="shared" si="3"/>
        <v>0</v>
      </c>
      <c r="BR9" s="41">
        <v>11495</v>
      </c>
      <c r="BS9" s="41">
        <v>11631</v>
      </c>
      <c r="BT9" s="42">
        <v>6</v>
      </c>
    </row>
    <row r="10" spans="1:72">
      <c r="A10" s="509"/>
      <c r="B10" s="245">
        <v>43708</v>
      </c>
      <c r="C10" s="226">
        <v>90.9</v>
      </c>
      <c r="D10" s="227">
        <v>0.71020000000000005</v>
      </c>
      <c r="E10" s="228">
        <v>86.4</v>
      </c>
      <c r="F10" s="229">
        <v>97</v>
      </c>
      <c r="G10" s="229">
        <v>85</v>
      </c>
      <c r="H10" s="246">
        <v>24</v>
      </c>
      <c r="I10" s="246">
        <v>0</v>
      </c>
      <c r="J10" s="246">
        <v>24</v>
      </c>
      <c r="K10" s="246">
        <v>0</v>
      </c>
      <c r="L10" s="247">
        <v>0</v>
      </c>
      <c r="M10" s="247">
        <v>0</v>
      </c>
      <c r="N10" s="247">
        <v>0</v>
      </c>
      <c r="O10" s="247">
        <v>0</v>
      </c>
      <c r="P10" s="247">
        <v>0</v>
      </c>
      <c r="Q10" s="247">
        <v>0</v>
      </c>
      <c r="R10" s="247">
        <v>3483</v>
      </c>
      <c r="S10" s="232">
        <v>2857</v>
      </c>
      <c r="T10" s="232">
        <v>2857</v>
      </c>
      <c r="U10" s="233">
        <v>2795</v>
      </c>
      <c r="V10" s="233">
        <v>2878</v>
      </c>
      <c r="W10" s="246">
        <v>40</v>
      </c>
      <c r="X10" s="246">
        <v>0</v>
      </c>
      <c r="Y10" s="246">
        <v>39</v>
      </c>
      <c r="Z10" s="246">
        <v>0</v>
      </c>
      <c r="AA10" s="246">
        <v>60</v>
      </c>
      <c r="AB10" s="229">
        <v>0</v>
      </c>
      <c r="AC10" s="229">
        <f t="shared" si="0"/>
        <v>83</v>
      </c>
      <c r="AD10" s="235">
        <f t="shared" si="4"/>
        <v>-62</v>
      </c>
      <c r="AE10" s="229">
        <v>121</v>
      </c>
      <c r="AF10" s="236">
        <f t="shared" si="5"/>
        <v>0.99104683195592291</v>
      </c>
      <c r="AG10" s="237">
        <f t="shared" si="6"/>
        <v>145.125</v>
      </c>
      <c r="AH10" s="236">
        <f t="shared" si="7"/>
        <v>0.80246913580246915</v>
      </c>
      <c r="AI10" s="238">
        <f t="shared" si="8"/>
        <v>1</v>
      </c>
      <c r="AJ10" s="239">
        <f t="shared" si="9"/>
        <v>0.86330935251798557</v>
      </c>
      <c r="AK10" s="216">
        <v>4.891</v>
      </c>
      <c r="AL10" s="220">
        <v>124.51</v>
      </c>
      <c r="AM10" s="251">
        <f t="shared" si="1"/>
        <v>608.97841000000005</v>
      </c>
      <c r="AN10" s="216">
        <v>23.505500000000001</v>
      </c>
      <c r="AO10" s="269">
        <v>1006.9417795835018</v>
      </c>
      <c r="AP10" s="228">
        <f t="shared" si="2"/>
        <v>23668.670000000002</v>
      </c>
      <c r="AQ10" s="269">
        <f t="shared" si="10"/>
        <v>8686.0996100178891</v>
      </c>
      <c r="AR10" s="270">
        <f t="shared" si="11"/>
        <v>119.04166666666667</v>
      </c>
      <c r="AS10" s="13"/>
      <c r="AT10" s="229">
        <v>0</v>
      </c>
      <c r="AU10" s="248">
        <v>0</v>
      </c>
      <c r="AV10" s="248">
        <v>0</v>
      </c>
      <c r="AW10" s="229">
        <v>0</v>
      </c>
      <c r="AX10" s="248">
        <v>19</v>
      </c>
      <c r="AY10" s="229">
        <v>1440</v>
      </c>
      <c r="AZ10" s="229">
        <v>0</v>
      </c>
      <c r="BA10" s="4"/>
      <c r="BB10" s="41">
        <v>952</v>
      </c>
      <c r="BC10" s="41">
        <v>943</v>
      </c>
      <c r="BD10" s="41">
        <v>983</v>
      </c>
      <c r="BE10" s="41">
        <f t="shared" si="12"/>
        <v>-9</v>
      </c>
      <c r="BF10" s="41">
        <f t="shared" si="13"/>
        <v>8686.0996100178891</v>
      </c>
      <c r="BG10" s="60">
        <f t="shared" si="14"/>
        <v>40.958333333333336</v>
      </c>
      <c r="BH10" s="249">
        <v>0</v>
      </c>
      <c r="BI10" s="250">
        <v>0</v>
      </c>
      <c r="BJ10" s="252">
        <v>23.39</v>
      </c>
      <c r="BK10" s="252">
        <v>20.77</v>
      </c>
      <c r="BL10" s="252">
        <v>16.079999999999998</v>
      </c>
      <c r="BM10" s="252">
        <v>50.11</v>
      </c>
      <c r="BN10" s="253">
        <v>0.93799999999999994</v>
      </c>
      <c r="BO10" s="252">
        <v>88.18</v>
      </c>
      <c r="BP10" s="251">
        <v>87.46</v>
      </c>
      <c r="BQ10" s="54">
        <f t="shared" si="3"/>
        <v>0</v>
      </c>
      <c r="BR10" s="41">
        <v>11538</v>
      </c>
      <c r="BS10" s="41">
        <v>11798</v>
      </c>
      <c r="BT10" s="42">
        <v>0</v>
      </c>
    </row>
    <row r="11" spans="1:72">
      <c r="A11" s="509"/>
      <c r="B11" s="245">
        <v>43709</v>
      </c>
      <c r="C11" s="226">
        <v>90</v>
      </c>
      <c r="D11" s="227">
        <v>0.70299999999999996</v>
      </c>
      <c r="E11" s="228">
        <v>85.8</v>
      </c>
      <c r="F11" s="229">
        <v>99</v>
      </c>
      <c r="G11" s="229">
        <v>84</v>
      </c>
      <c r="H11" s="246">
        <v>20</v>
      </c>
      <c r="I11" s="246">
        <v>3</v>
      </c>
      <c r="J11" s="246">
        <v>22</v>
      </c>
      <c r="K11" s="246">
        <v>32</v>
      </c>
      <c r="L11" s="247">
        <v>2</v>
      </c>
      <c r="M11" s="247">
        <v>3</v>
      </c>
      <c r="N11" s="247">
        <v>0</v>
      </c>
      <c r="O11" s="247">
        <v>0</v>
      </c>
      <c r="P11" s="247">
        <v>0</v>
      </c>
      <c r="Q11" s="247">
        <v>0</v>
      </c>
      <c r="R11" s="247">
        <v>3496</v>
      </c>
      <c r="S11" s="232">
        <v>2908</v>
      </c>
      <c r="T11" s="232">
        <v>2510</v>
      </c>
      <c r="U11" s="233">
        <v>2460</v>
      </c>
      <c r="V11" s="233">
        <v>2542</v>
      </c>
      <c r="W11" s="246">
        <v>40</v>
      </c>
      <c r="X11" s="246">
        <v>116</v>
      </c>
      <c r="Y11" s="246">
        <v>40</v>
      </c>
      <c r="Z11" s="246">
        <v>70</v>
      </c>
      <c r="AA11" s="246">
        <v>60</v>
      </c>
      <c r="AB11" s="229">
        <v>103</v>
      </c>
      <c r="AC11" s="229">
        <f t="shared" si="0"/>
        <v>84</v>
      </c>
      <c r="AD11" s="235">
        <f t="shared" si="4"/>
        <v>-50</v>
      </c>
      <c r="AE11" s="229">
        <v>120</v>
      </c>
      <c r="AF11" s="236">
        <f t="shared" si="5"/>
        <v>0.88263888888888886</v>
      </c>
      <c r="AG11" s="237">
        <f t="shared" si="6"/>
        <v>145.66666666666666</v>
      </c>
      <c r="AH11" s="236">
        <f t="shared" si="7"/>
        <v>0.70366132723112129</v>
      </c>
      <c r="AI11" s="238">
        <f t="shared" si="8"/>
        <v>0.93244047619047621</v>
      </c>
      <c r="AJ11" s="239">
        <f t="shared" si="9"/>
        <v>0.78466269841269831</v>
      </c>
      <c r="AK11" s="214">
        <v>4.3899999999999997</v>
      </c>
      <c r="AL11" s="269">
        <v>136.66</v>
      </c>
      <c r="AM11" s="251">
        <f t="shared" si="1"/>
        <v>599.93739999999991</v>
      </c>
      <c r="AN11" s="214">
        <v>20.643184779999999</v>
      </c>
      <c r="AO11" s="295">
        <v>1007.7026472268973</v>
      </c>
      <c r="AP11" s="228">
        <f t="shared" si="2"/>
        <v>20802.191949999993</v>
      </c>
      <c r="AQ11" s="269">
        <f t="shared" si="10"/>
        <v>8700.0525813008098</v>
      </c>
      <c r="AR11" s="270">
        <f t="shared" si="11"/>
        <v>121.16666666666667</v>
      </c>
      <c r="AS11" s="13"/>
      <c r="AT11" s="229">
        <v>0</v>
      </c>
      <c r="AU11" s="248">
        <v>0</v>
      </c>
      <c r="AV11" s="248">
        <v>21</v>
      </c>
      <c r="AW11" s="229">
        <v>18</v>
      </c>
      <c r="AX11" s="248">
        <v>22</v>
      </c>
      <c r="AY11" s="229">
        <v>1337</v>
      </c>
      <c r="AZ11" s="229">
        <v>2</v>
      </c>
      <c r="BA11" s="4"/>
      <c r="BB11" s="41">
        <v>789</v>
      </c>
      <c r="BC11" s="41">
        <v>891</v>
      </c>
      <c r="BD11" s="41">
        <v>862</v>
      </c>
      <c r="BE11" s="41">
        <f t="shared" si="12"/>
        <v>102</v>
      </c>
      <c r="BF11" s="41">
        <f t="shared" si="13"/>
        <v>8700.0525813008098</v>
      </c>
      <c r="BG11" s="60">
        <f t="shared" si="14"/>
        <v>35.916666666666664</v>
      </c>
      <c r="BH11" s="249">
        <v>0</v>
      </c>
      <c r="BI11" s="250">
        <v>0</v>
      </c>
      <c r="BJ11" s="252">
        <v>19.309999999999999</v>
      </c>
      <c r="BK11" s="252">
        <v>19.64</v>
      </c>
      <c r="BL11" s="252">
        <v>13.3</v>
      </c>
      <c r="BM11" s="252">
        <v>50.14</v>
      </c>
      <c r="BN11" s="253">
        <v>0.93369999999999997</v>
      </c>
      <c r="BO11" s="252">
        <v>87.79</v>
      </c>
      <c r="BP11" s="251">
        <v>87.16</v>
      </c>
      <c r="BQ11" s="54">
        <f t="shared" si="3"/>
        <v>0</v>
      </c>
      <c r="BR11" s="41">
        <v>11462</v>
      </c>
      <c r="BS11" s="41">
        <v>11564</v>
      </c>
      <c r="BT11" s="42">
        <v>5</v>
      </c>
    </row>
    <row r="12" spans="1:72">
      <c r="A12" s="509"/>
      <c r="B12" s="245">
        <v>43710</v>
      </c>
      <c r="C12" s="226">
        <v>90.1</v>
      </c>
      <c r="D12" s="227">
        <v>0.71</v>
      </c>
      <c r="E12" s="228">
        <v>86.5</v>
      </c>
      <c r="F12" s="229">
        <v>97</v>
      </c>
      <c r="G12" s="229">
        <v>82</v>
      </c>
      <c r="H12" s="246">
        <v>0</v>
      </c>
      <c r="I12" s="246">
        <v>0</v>
      </c>
      <c r="J12" s="246">
        <v>24</v>
      </c>
      <c r="K12" s="246">
        <v>0</v>
      </c>
      <c r="L12" s="247">
        <v>7</v>
      </c>
      <c r="M12" s="247">
        <v>13</v>
      </c>
      <c r="N12" s="247">
        <v>0</v>
      </c>
      <c r="O12" s="247">
        <v>0</v>
      </c>
      <c r="P12" s="247">
        <v>0</v>
      </c>
      <c r="Q12" s="247">
        <v>0</v>
      </c>
      <c r="R12" s="247">
        <v>3497</v>
      </c>
      <c r="S12" s="232">
        <v>2202</v>
      </c>
      <c r="T12" s="232">
        <v>1581</v>
      </c>
      <c r="U12" s="233">
        <v>1558</v>
      </c>
      <c r="V12" s="233">
        <v>1636</v>
      </c>
      <c r="W12" s="246">
        <v>40</v>
      </c>
      <c r="X12" s="246">
        <v>690</v>
      </c>
      <c r="Y12" s="246">
        <v>40</v>
      </c>
      <c r="Z12" s="246">
        <v>0</v>
      </c>
      <c r="AA12" s="246">
        <v>60</v>
      </c>
      <c r="AB12" s="229">
        <v>0</v>
      </c>
      <c r="AC12" s="229">
        <f t="shared" si="0"/>
        <v>78</v>
      </c>
      <c r="AD12" s="235">
        <f t="shared" si="4"/>
        <v>-23</v>
      </c>
      <c r="AE12" s="229">
        <v>110</v>
      </c>
      <c r="AF12" s="236">
        <f t="shared" si="5"/>
        <v>0.61969696969696975</v>
      </c>
      <c r="AG12" s="237">
        <f t="shared" si="6"/>
        <v>145.70833333333334</v>
      </c>
      <c r="AH12" s="236">
        <f t="shared" si="7"/>
        <v>0.44552473548756077</v>
      </c>
      <c r="AI12" s="238">
        <f t="shared" si="8"/>
        <v>0.86309523809523814</v>
      </c>
      <c r="AJ12" s="239">
        <f t="shared" si="9"/>
        <v>0.58308531746031744</v>
      </c>
      <c r="AK12" s="216">
        <v>4.8049999999999997</v>
      </c>
      <c r="AL12" s="269">
        <v>139.66</v>
      </c>
      <c r="AM12" s="251">
        <f t="shared" si="1"/>
        <v>671.06629999999996</v>
      </c>
      <c r="AN12" s="216">
        <v>13.612117099999999</v>
      </c>
      <c r="AO12" s="269">
        <v>1007.7026078478269</v>
      </c>
      <c r="AP12" s="228">
        <f t="shared" si="2"/>
        <v>13716.965899999997</v>
      </c>
      <c r="AQ12" s="269">
        <f t="shared" si="10"/>
        <v>9234.9372272143755</v>
      </c>
      <c r="AR12" s="270">
        <f t="shared" si="11"/>
        <v>91.75</v>
      </c>
      <c r="AS12" s="13"/>
      <c r="AT12" s="229">
        <v>10</v>
      </c>
      <c r="AU12" s="248">
        <v>317</v>
      </c>
      <c r="AV12" s="248">
        <v>0</v>
      </c>
      <c r="AW12" s="229">
        <v>0</v>
      </c>
      <c r="AX12" s="248">
        <v>37</v>
      </c>
      <c r="AY12" s="229">
        <v>1440</v>
      </c>
      <c r="AZ12" s="229">
        <v>0</v>
      </c>
      <c r="BA12" s="4"/>
      <c r="BB12" s="41">
        <v>159</v>
      </c>
      <c r="BC12" s="41">
        <v>940</v>
      </c>
      <c r="BD12" s="41">
        <v>537</v>
      </c>
      <c r="BE12" s="41">
        <f t="shared" si="12"/>
        <v>781</v>
      </c>
      <c r="BF12" s="41">
        <f t="shared" si="13"/>
        <v>9234.9372272143755</v>
      </c>
      <c r="BG12" s="60">
        <f t="shared" si="14"/>
        <v>22.375</v>
      </c>
      <c r="BH12" s="249">
        <v>0</v>
      </c>
      <c r="BI12" s="250">
        <v>0</v>
      </c>
      <c r="BJ12" s="252">
        <v>4.3899999999999997</v>
      </c>
      <c r="BK12" s="252">
        <v>20.56</v>
      </c>
      <c r="BL12" s="252">
        <v>13.54</v>
      </c>
      <c r="BM12" s="252">
        <v>50.11</v>
      </c>
      <c r="BN12" s="253">
        <v>0.93279999999999996</v>
      </c>
      <c r="BO12" s="252">
        <v>88.35</v>
      </c>
      <c r="BP12" s="251">
        <v>87.22</v>
      </c>
      <c r="BQ12" s="54">
        <f t="shared" si="3"/>
        <v>0</v>
      </c>
      <c r="BR12" s="41">
        <v>12076</v>
      </c>
      <c r="BS12" s="41">
        <v>11541</v>
      </c>
      <c r="BT12" s="42">
        <v>2.13</v>
      </c>
    </row>
    <row r="13" spans="1:72" ht="14.95" customHeight="1">
      <c r="A13" s="510" t="s">
        <v>287</v>
      </c>
      <c r="B13" s="315">
        <v>43711</v>
      </c>
      <c r="C13" s="316">
        <v>93.96</v>
      </c>
      <c r="D13" s="317">
        <v>0.67069999999999996</v>
      </c>
      <c r="E13" s="311">
        <v>87.18</v>
      </c>
      <c r="F13" s="318">
        <v>103</v>
      </c>
      <c r="G13" s="318">
        <v>85</v>
      </c>
      <c r="H13" s="319">
        <v>11</v>
      </c>
      <c r="I13" s="319">
        <v>4</v>
      </c>
      <c r="J13" s="319">
        <v>24</v>
      </c>
      <c r="K13" s="319">
        <v>0</v>
      </c>
      <c r="L13" s="320">
        <v>0</v>
      </c>
      <c r="M13" s="320">
        <v>0</v>
      </c>
      <c r="N13" s="320">
        <v>0</v>
      </c>
      <c r="O13" s="320">
        <v>0</v>
      </c>
      <c r="P13" s="320">
        <v>0</v>
      </c>
      <c r="Q13" s="320">
        <v>0</v>
      </c>
      <c r="R13" s="321">
        <v>3457</v>
      </c>
      <c r="S13" s="322">
        <v>2401</v>
      </c>
      <c r="T13" s="322">
        <v>2401</v>
      </c>
      <c r="U13" s="323">
        <v>2341</v>
      </c>
      <c r="V13" s="323">
        <v>2426</v>
      </c>
      <c r="W13" s="318">
        <v>39</v>
      </c>
      <c r="X13" s="318">
        <v>305</v>
      </c>
      <c r="Y13" s="318">
        <v>39</v>
      </c>
      <c r="Z13" s="318">
        <v>0</v>
      </c>
      <c r="AA13" s="318">
        <v>60</v>
      </c>
      <c r="AB13" s="318">
        <v>0</v>
      </c>
      <c r="AC13" s="318">
        <f t="shared" si="0"/>
        <v>85</v>
      </c>
      <c r="AD13" s="324">
        <f t="shared" si="4"/>
        <v>-60</v>
      </c>
      <c r="AE13" s="318">
        <v>121</v>
      </c>
      <c r="AF13" s="325">
        <f t="shared" si="5"/>
        <v>0.83539944903581265</v>
      </c>
      <c r="AG13" s="326">
        <f t="shared" si="6"/>
        <v>144.04166666666666</v>
      </c>
      <c r="AH13" s="325">
        <f t="shared" si="7"/>
        <v>0.67717674284061324</v>
      </c>
      <c r="AI13" s="327">
        <f t="shared" si="8"/>
        <v>0.94014190821256038</v>
      </c>
      <c r="AJ13" s="328">
        <f t="shared" si="9"/>
        <v>0.73277475845410622</v>
      </c>
      <c r="AK13" s="216">
        <v>4.8499999999999996</v>
      </c>
      <c r="AL13" s="220">
        <v>133.12</v>
      </c>
      <c r="AM13" s="311">
        <f t="shared" si="1"/>
        <v>645.63199999999995</v>
      </c>
      <c r="AN13" s="373">
        <v>20.022647800000001</v>
      </c>
      <c r="AO13" s="375">
        <v>1007.7026426045412</v>
      </c>
      <c r="AP13" s="312">
        <f t="shared" si="2"/>
        <v>20176.875100000005</v>
      </c>
      <c r="AQ13" s="313">
        <f t="shared" si="10"/>
        <v>8894.7061512174314</v>
      </c>
      <c r="AR13" s="314">
        <f t="shared" si="11"/>
        <v>100.04166666666667</v>
      </c>
      <c r="AS13" s="13"/>
      <c r="AT13" s="329">
        <v>8</v>
      </c>
      <c r="AU13" s="318">
        <v>471</v>
      </c>
      <c r="AV13" s="330">
        <v>0</v>
      </c>
      <c r="AW13" s="330">
        <v>0</v>
      </c>
      <c r="AX13" s="318">
        <v>26</v>
      </c>
      <c r="AY13" s="330">
        <v>1440</v>
      </c>
      <c r="AZ13" s="318">
        <v>0</v>
      </c>
      <c r="BA13" s="4"/>
      <c r="BB13" s="318">
        <v>674</v>
      </c>
      <c r="BC13" s="318">
        <v>930</v>
      </c>
      <c r="BD13" s="318">
        <v>822</v>
      </c>
      <c r="BE13" s="331">
        <f>BC13-BB13</f>
        <v>256</v>
      </c>
      <c r="BF13" s="332">
        <f t="shared" si="13"/>
        <v>8894.7061512174314</v>
      </c>
      <c r="BG13" s="333">
        <f t="shared" si="14"/>
        <v>34.25</v>
      </c>
      <c r="BH13" s="334">
        <v>0</v>
      </c>
      <c r="BI13" s="335">
        <v>0</v>
      </c>
      <c r="BJ13" s="331">
        <v>17.12</v>
      </c>
      <c r="BK13" s="331">
        <v>20.5</v>
      </c>
      <c r="BL13" s="331">
        <v>13.56</v>
      </c>
      <c r="BM13" s="333">
        <v>50.09</v>
      </c>
      <c r="BN13" s="336">
        <v>0.93510000000000004</v>
      </c>
      <c r="BO13" s="337">
        <v>88.03</v>
      </c>
      <c r="BP13" s="337">
        <v>87.21</v>
      </c>
      <c r="BQ13" s="337">
        <f t="shared" si="3"/>
        <v>0</v>
      </c>
      <c r="BR13" s="338">
        <v>11577</v>
      </c>
      <c r="BS13" s="338">
        <v>11663</v>
      </c>
      <c r="BT13" s="333">
        <v>6</v>
      </c>
    </row>
    <row r="14" spans="1:72">
      <c r="A14" s="510"/>
      <c r="B14" s="315">
        <v>43712</v>
      </c>
      <c r="C14" s="316">
        <v>95.7</v>
      </c>
      <c r="D14" s="339">
        <v>0.65</v>
      </c>
      <c r="E14" s="311">
        <v>87.1</v>
      </c>
      <c r="F14" s="318">
        <v>105</v>
      </c>
      <c r="G14" s="318">
        <v>87</v>
      </c>
      <c r="H14" s="319">
        <v>24</v>
      </c>
      <c r="I14" s="319">
        <v>0</v>
      </c>
      <c r="J14" s="319">
        <v>24</v>
      </c>
      <c r="K14" s="319">
        <v>0</v>
      </c>
      <c r="L14" s="320">
        <v>0</v>
      </c>
      <c r="M14" s="320">
        <v>0</v>
      </c>
      <c r="N14" s="320">
        <v>0</v>
      </c>
      <c r="O14" s="320">
        <v>0</v>
      </c>
      <c r="P14" s="320">
        <v>0</v>
      </c>
      <c r="Q14" s="320">
        <v>0</v>
      </c>
      <c r="R14" s="321">
        <v>3441</v>
      </c>
      <c r="S14" s="322">
        <v>2821</v>
      </c>
      <c r="T14" s="322">
        <v>2821</v>
      </c>
      <c r="U14" s="323">
        <v>2748</v>
      </c>
      <c r="V14" s="323">
        <v>2833</v>
      </c>
      <c r="W14" s="318">
        <v>39</v>
      </c>
      <c r="X14" s="318">
        <v>0</v>
      </c>
      <c r="Y14" s="318">
        <v>39</v>
      </c>
      <c r="Z14" s="318">
        <v>0</v>
      </c>
      <c r="AA14" s="318">
        <v>60</v>
      </c>
      <c r="AB14" s="318">
        <v>0</v>
      </c>
      <c r="AC14" s="318">
        <f t="shared" si="0"/>
        <v>85</v>
      </c>
      <c r="AD14" s="324">
        <f t="shared" si="4"/>
        <v>-73</v>
      </c>
      <c r="AE14" s="318">
        <v>120</v>
      </c>
      <c r="AF14" s="325">
        <f t="shared" si="5"/>
        <v>0.98368055555555556</v>
      </c>
      <c r="AG14" s="326">
        <f t="shared" si="6"/>
        <v>143.375</v>
      </c>
      <c r="AH14" s="325">
        <f t="shared" si="7"/>
        <v>0.79860505666957282</v>
      </c>
      <c r="AI14" s="327">
        <f t="shared" si="8"/>
        <v>1</v>
      </c>
      <c r="AJ14" s="328">
        <f t="shared" si="9"/>
        <v>0.86231884057971009</v>
      </c>
      <c r="AK14" s="216">
        <v>4.399</v>
      </c>
      <c r="AL14" s="220">
        <v>133.58000000000001</v>
      </c>
      <c r="AM14" s="311">
        <f t="shared" si="1"/>
        <v>587.61842000000001</v>
      </c>
      <c r="AN14" s="373">
        <v>23.115420100000005</v>
      </c>
      <c r="AO14" s="375">
        <v>1007.7026374268663</v>
      </c>
      <c r="AP14" s="312">
        <f t="shared" si="2"/>
        <v>23293.469800000003</v>
      </c>
      <c r="AQ14" s="313">
        <f t="shared" si="10"/>
        <v>8690.352336244543</v>
      </c>
      <c r="AR14" s="314">
        <f t="shared" si="11"/>
        <v>117.54166666666667</v>
      </c>
      <c r="AS14" s="13"/>
      <c r="AT14" s="329">
        <v>0</v>
      </c>
      <c r="AU14" s="318">
        <v>0</v>
      </c>
      <c r="AV14" s="330">
        <v>0</v>
      </c>
      <c r="AW14" s="330">
        <v>0</v>
      </c>
      <c r="AX14" s="318">
        <v>19</v>
      </c>
      <c r="AY14" s="330">
        <v>1440</v>
      </c>
      <c r="AZ14" s="318">
        <v>0</v>
      </c>
      <c r="BA14" s="4"/>
      <c r="BB14" s="318">
        <v>936</v>
      </c>
      <c r="BC14" s="318">
        <v>924</v>
      </c>
      <c r="BD14" s="318">
        <v>973</v>
      </c>
      <c r="BE14" s="331">
        <f>BC14-BB14</f>
        <v>-12</v>
      </c>
      <c r="BF14" s="332">
        <f t="shared" si="13"/>
        <v>8690.352336244543</v>
      </c>
      <c r="BG14" s="333">
        <f t="shared" si="14"/>
        <v>40.541666666666664</v>
      </c>
      <c r="BH14" s="334">
        <v>0</v>
      </c>
      <c r="BI14" s="335">
        <v>0</v>
      </c>
      <c r="BJ14" s="331">
        <v>23.09</v>
      </c>
      <c r="BK14" s="331">
        <v>20.5</v>
      </c>
      <c r="BL14" s="331">
        <v>13.27</v>
      </c>
      <c r="BM14" s="338">
        <v>50.14</v>
      </c>
      <c r="BN14" s="336">
        <v>0.93510000000000004</v>
      </c>
      <c r="BO14" s="333">
        <v>88.04</v>
      </c>
      <c r="BP14" s="333">
        <v>87.09</v>
      </c>
      <c r="BQ14" s="337">
        <f t="shared" si="3"/>
        <v>0</v>
      </c>
      <c r="BR14" s="331">
        <v>11586</v>
      </c>
      <c r="BS14" s="331">
        <v>11671</v>
      </c>
      <c r="BT14" s="333">
        <v>5.9</v>
      </c>
    </row>
    <row r="15" spans="1:72">
      <c r="A15" s="510"/>
      <c r="B15" s="315">
        <v>43713</v>
      </c>
      <c r="C15" s="316">
        <v>96</v>
      </c>
      <c r="D15" s="339">
        <v>0.63900000000000001</v>
      </c>
      <c r="E15" s="311">
        <v>87.3</v>
      </c>
      <c r="F15" s="318">
        <v>105</v>
      </c>
      <c r="G15" s="318">
        <v>88</v>
      </c>
      <c r="H15" s="319">
        <v>24</v>
      </c>
      <c r="I15" s="319">
        <v>0</v>
      </c>
      <c r="J15" s="319">
        <v>24</v>
      </c>
      <c r="K15" s="319">
        <v>0</v>
      </c>
      <c r="L15" s="320">
        <v>0</v>
      </c>
      <c r="M15" s="320">
        <v>0</v>
      </c>
      <c r="N15" s="320">
        <v>0</v>
      </c>
      <c r="O15" s="320">
        <v>0</v>
      </c>
      <c r="P15" s="320">
        <v>0</v>
      </c>
      <c r="Q15" s="320">
        <v>0</v>
      </c>
      <c r="R15" s="321">
        <v>3439</v>
      </c>
      <c r="S15" s="322">
        <v>2817</v>
      </c>
      <c r="T15" s="322">
        <v>2817</v>
      </c>
      <c r="U15" s="323">
        <v>2743</v>
      </c>
      <c r="V15" s="323">
        <v>2832</v>
      </c>
      <c r="W15" s="318">
        <v>40</v>
      </c>
      <c r="X15" s="318">
        <v>0</v>
      </c>
      <c r="Y15" s="318">
        <v>39</v>
      </c>
      <c r="Z15" s="318">
        <v>0</v>
      </c>
      <c r="AA15" s="318">
        <v>60</v>
      </c>
      <c r="AB15" s="318">
        <v>0</v>
      </c>
      <c r="AC15" s="318">
        <f t="shared" si="0"/>
        <v>89</v>
      </c>
      <c r="AD15" s="324">
        <f t="shared" si="4"/>
        <v>-74</v>
      </c>
      <c r="AE15" s="318">
        <v>120</v>
      </c>
      <c r="AF15" s="325">
        <f t="shared" si="5"/>
        <v>0.98333333333333328</v>
      </c>
      <c r="AG15" s="326">
        <f t="shared" si="6"/>
        <v>143.29166666666666</v>
      </c>
      <c r="AH15" s="325">
        <f t="shared" si="7"/>
        <v>0.79761558592614135</v>
      </c>
      <c r="AI15" s="327">
        <f t="shared" si="8"/>
        <v>1</v>
      </c>
      <c r="AJ15" s="328">
        <f t="shared" si="9"/>
        <v>0.86330935251798557</v>
      </c>
      <c r="AK15" s="216">
        <v>3.8159999999999998</v>
      </c>
      <c r="AL15" s="220">
        <v>133.52000000000001</v>
      </c>
      <c r="AM15" s="311">
        <f t="shared" si="1"/>
        <v>509.51232000000005</v>
      </c>
      <c r="AN15" s="373">
        <v>23.042402700000004</v>
      </c>
      <c r="AO15" s="375">
        <v>1007.6717173248603</v>
      </c>
      <c r="AP15" s="312">
        <f t="shared" si="2"/>
        <v>23219.177500000002</v>
      </c>
      <c r="AQ15" s="313">
        <f t="shared" si="10"/>
        <v>8650.6342763397752</v>
      </c>
      <c r="AR15" s="314">
        <f t="shared" si="11"/>
        <v>117.375</v>
      </c>
      <c r="AS15" s="13"/>
      <c r="AT15" s="340">
        <v>0</v>
      </c>
      <c r="AU15" s="318">
        <v>0</v>
      </c>
      <c r="AV15" s="330">
        <v>0</v>
      </c>
      <c r="AW15" s="330">
        <v>0</v>
      </c>
      <c r="AX15" s="318">
        <v>19</v>
      </c>
      <c r="AY15" s="330">
        <v>1440</v>
      </c>
      <c r="AZ15" s="318">
        <v>0</v>
      </c>
      <c r="BA15" s="4"/>
      <c r="BB15" s="318">
        <v>934</v>
      </c>
      <c r="BC15" s="318">
        <v>927</v>
      </c>
      <c r="BD15" s="318">
        <v>971</v>
      </c>
      <c r="BE15" s="331">
        <f>BC15-BB15</f>
        <v>-7</v>
      </c>
      <c r="BF15" s="332">
        <f t="shared" si="13"/>
        <v>8650.6342763397752</v>
      </c>
      <c r="BG15" s="333">
        <f t="shared" si="14"/>
        <v>40.458333333333336</v>
      </c>
      <c r="BH15" s="334">
        <v>0</v>
      </c>
      <c r="BI15" s="335">
        <v>0</v>
      </c>
      <c r="BJ15" s="331">
        <v>23.03</v>
      </c>
      <c r="BK15" s="331">
        <v>20.49</v>
      </c>
      <c r="BL15" s="331">
        <v>13.23</v>
      </c>
      <c r="BM15" s="338">
        <v>50.14</v>
      </c>
      <c r="BN15" s="336">
        <v>0.93520000000000003</v>
      </c>
      <c r="BO15" s="333">
        <v>87.98</v>
      </c>
      <c r="BP15" s="333">
        <v>86.64</v>
      </c>
      <c r="BQ15" s="337">
        <f t="shared" si="3"/>
        <v>0</v>
      </c>
      <c r="BR15" s="331">
        <v>11574</v>
      </c>
      <c r="BS15" s="331">
        <v>11680</v>
      </c>
      <c r="BT15" s="333">
        <v>4.9000000000000004</v>
      </c>
    </row>
    <row r="16" spans="1:72">
      <c r="A16" s="510"/>
      <c r="B16" s="315">
        <v>43714</v>
      </c>
      <c r="C16" s="316">
        <v>94</v>
      </c>
      <c r="D16" s="339">
        <v>0.68899999999999995</v>
      </c>
      <c r="E16" s="311">
        <v>88.3</v>
      </c>
      <c r="F16" s="318">
        <v>102</v>
      </c>
      <c r="G16" s="318">
        <v>87</v>
      </c>
      <c r="H16" s="319">
        <v>24</v>
      </c>
      <c r="I16" s="319">
        <v>0</v>
      </c>
      <c r="J16" s="319">
        <v>24</v>
      </c>
      <c r="K16" s="319">
        <v>0</v>
      </c>
      <c r="L16" s="320">
        <v>0</v>
      </c>
      <c r="M16" s="320">
        <v>0</v>
      </c>
      <c r="N16" s="320">
        <v>0</v>
      </c>
      <c r="O16" s="320">
        <v>0</v>
      </c>
      <c r="P16" s="320">
        <v>0</v>
      </c>
      <c r="Q16" s="320">
        <v>0</v>
      </c>
      <c r="R16" s="321">
        <v>3462</v>
      </c>
      <c r="S16" s="322">
        <v>2809</v>
      </c>
      <c r="T16" s="322">
        <v>2809</v>
      </c>
      <c r="U16" s="323">
        <v>2740</v>
      </c>
      <c r="V16" s="323">
        <v>2827</v>
      </c>
      <c r="W16" s="318">
        <v>39</v>
      </c>
      <c r="X16" s="318">
        <v>0</v>
      </c>
      <c r="Y16" s="318">
        <v>39</v>
      </c>
      <c r="Z16" s="318">
        <v>0</v>
      </c>
      <c r="AA16" s="318">
        <v>60</v>
      </c>
      <c r="AB16" s="318">
        <v>0</v>
      </c>
      <c r="AC16" s="318">
        <f t="shared" si="0"/>
        <v>87</v>
      </c>
      <c r="AD16" s="324">
        <f t="shared" si="4"/>
        <v>-69</v>
      </c>
      <c r="AE16" s="318">
        <v>120</v>
      </c>
      <c r="AF16" s="325">
        <f>IF(AE16&gt;0, V16/(AE16*24),"no data")</f>
        <v>0.98159722222222223</v>
      </c>
      <c r="AG16" s="326">
        <f t="shared" si="6"/>
        <v>144.25</v>
      </c>
      <c r="AH16" s="325">
        <f t="shared" si="7"/>
        <v>0.79145002888503757</v>
      </c>
      <c r="AI16" s="327">
        <f t="shared" si="8"/>
        <v>1</v>
      </c>
      <c r="AJ16" s="328">
        <f t="shared" si="9"/>
        <v>0.85507246376811596</v>
      </c>
      <c r="AK16" s="216">
        <v>4.1509999999999998</v>
      </c>
      <c r="AL16" s="220">
        <v>131.9</v>
      </c>
      <c r="AM16" s="311">
        <f t="shared" si="1"/>
        <v>547.51689999999996</v>
      </c>
      <c r="AN16" s="373">
        <v>22.937908200000006</v>
      </c>
      <c r="AO16" s="375">
        <v>1011.0299290499386</v>
      </c>
      <c r="AP16" s="312">
        <f t="shared" si="2"/>
        <v>23190.911700000011</v>
      </c>
      <c r="AQ16" s="313">
        <f t="shared" si="10"/>
        <v>8663.6600729927031</v>
      </c>
      <c r="AR16" s="314">
        <f t="shared" si="11"/>
        <v>117.04166666666667</v>
      </c>
      <c r="AS16" s="13"/>
      <c r="AT16" s="318">
        <v>0</v>
      </c>
      <c r="AU16" s="330">
        <v>0</v>
      </c>
      <c r="AV16" s="330">
        <v>0</v>
      </c>
      <c r="AW16" s="318">
        <v>0</v>
      </c>
      <c r="AX16" s="330">
        <v>20</v>
      </c>
      <c r="AY16" s="318">
        <v>1440</v>
      </c>
      <c r="AZ16" s="318">
        <v>0</v>
      </c>
      <c r="BA16" s="4"/>
      <c r="BB16" s="331">
        <v>934</v>
      </c>
      <c r="BC16" s="331">
        <v>924</v>
      </c>
      <c r="BD16" s="341">
        <v>969</v>
      </c>
      <c r="BE16" s="341">
        <f>BC16-BB16</f>
        <v>-10</v>
      </c>
      <c r="BF16" s="332">
        <f t="shared" si="13"/>
        <v>8663.6600729927031</v>
      </c>
      <c r="BG16" s="333">
        <f t="shared" si="14"/>
        <v>40.375</v>
      </c>
      <c r="BH16" s="334">
        <v>0</v>
      </c>
      <c r="BI16" s="335">
        <v>0</v>
      </c>
      <c r="BJ16" s="331">
        <v>22.98</v>
      </c>
      <c r="BK16" s="331">
        <v>20.39</v>
      </c>
      <c r="BL16" s="331">
        <v>13.26</v>
      </c>
      <c r="BM16" s="338">
        <v>50.16</v>
      </c>
      <c r="BN16" s="342">
        <v>0.9355</v>
      </c>
      <c r="BO16" s="333">
        <v>88.1</v>
      </c>
      <c r="BP16" s="333">
        <v>86.53</v>
      </c>
      <c r="BQ16" s="337">
        <f t="shared" si="3"/>
        <v>0</v>
      </c>
      <c r="BR16" s="331">
        <v>11552</v>
      </c>
      <c r="BS16" s="331">
        <v>11651</v>
      </c>
      <c r="BT16" s="333">
        <v>0.75</v>
      </c>
    </row>
    <row r="17" spans="1:72">
      <c r="A17" s="510"/>
      <c r="B17" s="315">
        <v>43715</v>
      </c>
      <c r="C17" s="316">
        <v>92.07</v>
      </c>
      <c r="D17" s="339">
        <v>0.71299999999999997</v>
      </c>
      <c r="E17" s="311">
        <v>88.7</v>
      </c>
      <c r="F17" s="318">
        <v>98</v>
      </c>
      <c r="G17" s="318">
        <v>86</v>
      </c>
      <c r="H17" s="319">
        <v>24</v>
      </c>
      <c r="I17" s="319">
        <v>0</v>
      </c>
      <c r="J17" s="319">
        <v>24</v>
      </c>
      <c r="K17" s="319">
        <v>0</v>
      </c>
      <c r="L17" s="320">
        <v>0</v>
      </c>
      <c r="M17" s="320">
        <v>0</v>
      </c>
      <c r="N17" s="320">
        <v>0</v>
      </c>
      <c r="O17" s="320">
        <v>0</v>
      </c>
      <c r="P17" s="320">
        <v>0</v>
      </c>
      <c r="Q17" s="320">
        <v>0</v>
      </c>
      <c r="R17" s="321">
        <v>3476</v>
      </c>
      <c r="S17" s="322">
        <v>2814</v>
      </c>
      <c r="T17" s="322">
        <v>2814</v>
      </c>
      <c r="U17" s="323">
        <v>2750</v>
      </c>
      <c r="V17" s="323">
        <v>2834</v>
      </c>
      <c r="W17" s="318">
        <v>39</v>
      </c>
      <c r="X17" s="318">
        <v>0</v>
      </c>
      <c r="Y17" s="318">
        <v>39</v>
      </c>
      <c r="Z17" s="318">
        <v>0</v>
      </c>
      <c r="AA17" s="318">
        <v>60</v>
      </c>
      <c r="AB17" s="318">
        <v>0</v>
      </c>
      <c r="AC17" s="318">
        <f t="shared" si="0"/>
        <v>84</v>
      </c>
      <c r="AD17" s="324">
        <f>U17-T17</f>
        <v>-64</v>
      </c>
      <c r="AE17" s="318">
        <v>120</v>
      </c>
      <c r="AF17" s="325">
        <f>IF(AE17&gt;0, V17/(AE17*24),"no data")</f>
        <v>0.98402777777777772</v>
      </c>
      <c r="AG17" s="326">
        <f t="shared" si="6"/>
        <v>144.83333333333334</v>
      </c>
      <c r="AH17" s="325">
        <f t="shared" si="7"/>
        <v>0.79113924050632911</v>
      </c>
      <c r="AI17" s="327">
        <f t="shared" si="8"/>
        <v>1</v>
      </c>
      <c r="AJ17" s="328">
        <f t="shared" si="9"/>
        <v>0.86231884057971009</v>
      </c>
      <c r="AK17" s="216">
        <v>4.117</v>
      </c>
      <c r="AL17" s="220">
        <v>137.52000000000001</v>
      </c>
      <c r="AM17" s="311">
        <f t="shared" si="1"/>
        <v>566.16984000000002</v>
      </c>
      <c r="AN17" s="373">
        <v>23.186964300000003</v>
      </c>
      <c r="AO17" s="375">
        <v>1004.6304854146</v>
      </c>
      <c r="AP17" s="312">
        <f t="shared" si="2"/>
        <v>23294.331200000004</v>
      </c>
      <c r="AQ17" s="313">
        <f>IF(U17&gt;0,((((AK17*AL17)+(AN17*AO17))/(U17*1000))*1000000),"no data")</f>
        <v>8676.5458327272736</v>
      </c>
      <c r="AR17" s="314">
        <f t="shared" si="11"/>
        <v>117.25</v>
      </c>
      <c r="AS17" s="13"/>
      <c r="AT17" s="318">
        <v>0</v>
      </c>
      <c r="AU17" s="330">
        <v>0</v>
      </c>
      <c r="AV17" s="330">
        <v>0</v>
      </c>
      <c r="AW17" s="318">
        <v>0</v>
      </c>
      <c r="AX17" s="330">
        <v>19</v>
      </c>
      <c r="AY17" s="318">
        <v>1440</v>
      </c>
      <c r="AZ17" s="318">
        <v>0</v>
      </c>
      <c r="BA17" s="4"/>
      <c r="BB17" s="331">
        <v>936</v>
      </c>
      <c r="BC17" s="331">
        <v>927</v>
      </c>
      <c r="BD17" s="341">
        <v>971</v>
      </c>
      <c r="BE17" s="341">
        <f t="shared" ref="BE17:BE26" si="15">BC17-BB17</f>
        <v>-9</v>
      </c>
      <c r="BF17" s="332">
        <f t="shared" si="13"/>
        <v>8676.5458327272736</v>
      </c>
      <c r="BG17" s="333">
        <f t="shared" si="14"/>
        <v>40.458333333333336</v>
      </c>
      <c r="BH17" s="334">
        <v>0</v>
      </c>
      <c r="BI17" s="335">
        <v>0</v>
      </c>
      <c r="BJ17" s="331">
        <v>23.11</v>
      </c>
      <c r="BK17" s="331">
        <v>20.45</v>
      </c>
      <c r="BL17" s="331">
        <v>13.37</v>
      </c>
      <c r="BM17" s="338">
        <v>50.16</v>
      </c>
      <c r="BN17" s="342">
        <v>0.93369999999999997</v>
      </c>
      <c r="BO17" s="333">
        <v>87.98</v>
      </c>
      <c r="BP17" s="333">
        <v>86.46</v>
      </c>
      <c r="BQ17" s="337">
        <f t="shared" si="3"/>
        <v>0</v>
      </c>
      <c r="BR17" s="331">
        <v>11587</v>
      </c>
      <c r="BS17" s="331">
        <v>11636</v>
      </c>
      <c r="BT17" s="333">
        <v>5.99</v>
      </c>
    </row>
    <row r="18" spans="1:72">
      <c r="A18" s="510"/>
      <c r="B18" s="315">
        <v>43716</v>
      </c>
      <c r="C18" s="316">
        <v>93.11</v>
      </c>
      <c r="D18" s="339">
        <v>0.68089999999999995</v>
      </c>
      <c r="E18" s="311">
        <v>87.13</v>
      </c>
      <c r="F18" s="318">
        <v>101</v>
      </c>
      <c r="G18" s="318">
        <v>86</v>
      </c>
      <c r="H18" s="318">
        <v>24</v>
      </c>
      <c r="I18" s="318">
        <v>0</v>
      </c>
      <c r="J18" s="318">
        <v>24</v>
      </c>
      <c r="K18" s="318">
        <v>0</v>
      </c>
      <c r="L18" s="320">
        <v>0</v>
      </c>
      <c r="M18" s="320">
        <v>0</v>
      </c>
      <c r="N18" s="320">
        <v>0</v>
      </c>
      <c r="O18" s="320">
        <v>0</v>
      </c>
      <c r="P18" s="320">
        <v>0</v>
      </c>
      <c r="Q18" s="320">
        <v>0</v>
      </c>
      <c r="R18" s="321">
        <v>3463</v>
      </c>
      <c r="S18" s="322">
        <v>2828</v>
      </c>
      <c r="T18" s="322">
        <v>2828</v>
      </c>
      <c r="U18" s="323">
        <v>2758</v>
      </c>
      <c r="V18" s="323">
        <v>2844</v>
      </c>
      <c r="W18" s="318">
        <v>39</v>
      </c>
      <c r="X18" s="318">
        <v>0</v>
      </c>
      <c r="Y18" s="318">
        <v>39</v>
      </c>
      <c r="Z18" s="318">
        <v>0</v>
      </c>
      <c r="AA18" s="318">
        <v>60</v>
      </c>
      <c r="AB18" s="318">
        <v>0</v>
      </c>
      <c r="AC18" s="318">
        <f t="shared" si="0"/>
        <v>86</v>
      </c>
      <c r="AD18" s="324">
        <f t="shared" si="4"/>
        <v>-70</v>
      </c>
      <c r="AE18" s="318">
        <v>119</v>
      </c>
      <c r="AF18" s="325">
        <f t="shared" si="5"/>
        <v>0.99579831932773111</v>
      </c>
      <c r="AG18" s="326">
        <f t="shared" si="6"/>
        <v>144.29166666666666</v>
      </c>
      <c r="AH18" s="325">
        <f t="shared" si="7"/>
        <v>0.79641928963326591</v>
      </c>
      <c r="AI18" s="327">
        <f t="shared" si="8"/>
        <v>1</v>
      </c>
      <c r="AJ18" s="328">
        <f t="shared" si="9"/>
        <v>0.86231884057971009</v>
      </c>
      <c r="AK18" s="216">
        <v>4.0990000000000002</v>
      </c>
      <c r="AL18" s="220">
        <v>136.63999999999999</v>
      </c>
      <c r="AM18" s="311">
        <f t="shared" si="1"/>
        <v>560.08735999999999</v>
      </c>
      <c r="AN18" s="373">
        <v>23.277428800000003</v>
      </c>
      <c r="AO18" s="375">
        <v>1003.0080856696682</v>
      </c>
      <c r="AP18" s="312">
        <f t="shared" si="2"/>
        <v>23347.449300000004</v>
      </c>
      <c r="AQ18" s="313">
        <f t="shared" si="10"/>
        <v>8668.4324365482244</v>
      </c>
      <c r="AR18" s="314">
        <f t="shared" si="11"/>
        <v>117.83333333333333</v>
      </c>
      <c r="AS18" s="13"/>
      <c r="AT18" s="318">
        <v>0</v>
      </c>
      <c r="AU18" s="318">
        <v>0</v>
      </c>
      <c r="AV18" s="318">
        <v>0</v>
      </c>
      <c r="AW18" s="318">
        <v>0</v>
      </c>
      <c r="AX18" s="318">
        <v>19</v>
      </c>
      <c r="AY18" s="318">
        <v>1440</v>
      </c>
      <c r="AZ18" s="318">
        <v>0</v>
      </c>
      <c r="BA18" s="4"/>
      <c r="BB18" s="331">
        <v>939</v>
      </c>
      <c r="BC18" s="331">
        <v>929</v>
      </c>
      <c r="BD18" s="331">
        <v>976</v>
      </c>
      <c r="BE18" s="341">
        <f t="shared" si="15"/>
        <v>-10</v>
      </c>
      <c r="BF18" s="333">
        <f t="shared" si="13"/>
        <v>8668.4324365482244</v>
      </c>
      <c r="BG18" s="333">
        <f t="shared" si="14"/>
        <v>40.666666666666664</v>
      </c>
      <c r="BH18" s="334">
        <v>0</v>
      </c>
      <c r="BI18" s="335">
        <v>0</v>
      </c>
      <c r="BJ18" s="331">
        <v>23.19</v>
      </c>
      <c r="BK18" s="331">
        <v>20.63</v>
      </c>
      <c r="BL18" s="331">
        <v>13.42</v>
      </c>
      <c r="BM18" s="338">
        <v>50.15</v>
      </c>
      <c r="BN18" s="342">
        <v>0.93410000000000004</v>
      </c>
      <c r="BO18" s="333">
        <v>87.94</v>
      </c>
      <c r="BP18" s="337">
        <v>86.36</v>
      </c>
      <c r="BQ18" s="337">
        <f t="shared" si="3"/>
        <v>0</v>
      </c>
      <c r="BR18" s="331">
        <v>11597</v>
      </c>
      <c r="BS18" s="331">
        <v>11703</v>
      </c>
      <c r="BT18" s="333">
        <v>2.0099999999999998</v>
      </c>
    </row>
    <row r="19" spans="1:72">
      <c r="A19" s="510"/>
      <c r="B19" s="315">
        <v>43717</v>
      </c>
      <c r="C19" s="316">
        <v>94.9</v>
      </c>
      <c r="D19" s="339">
        <v>0.64800000000000002</v>
      </c>
      <c r="E19" s="311">
        <v>86.6</v>
      </c>
      <c r="F19" s="318">
        <v>105</v>
      </c>
      <c r="G19" s="318">
        <v>86</v>
      </c>
      <c r="H19" s="318">
        <v>24</v>
      </c>
      <c r="I19" s="318">
        <v>0</v>
      </c>
      <c r="J19" s="318">
        <v>24</v>
      </c>
      <c r="K19" s="318">
        <v>0</v>
      </c>
      <c r="L19" s="320">
        <v>0</v>
      </c>
      <c r="M19" s="320">
        <v>0</v>
      </c>
      <c r="N19" s="320">
        <v>0</v>
      </c>
      <c r="O19" s="320">
        <v>0</v>
      </c>
      <c r="P19" s="320">
        <v>0</v>
      </c>
      <c r="Q19" s="320">
        <v>0</v>
      </c>
      <c r="R19" s="321">
        <v>3451</v>
      </c>
      <c r="S19" s="322">
        <v>2822</v>
      </c>
      <c r="T19" s="322">
        <v>2822</v>
      </c>
      <c r="U19" s="323">
        <v>2750</v>
      </c>
      <c r="V19" s="323">
        <v>2838</v>
      </c>
      <c r="W19" s="318">
        <v>39</v>
      </c>
      <c r="X19" s="318">
        <v>0</v>
      </c>
      <c r="Y19" s="318">
        <v>39</v>
      </c>
      <c r="Z19" s="318">
        <v>0</v>
      </c>
      <c r="AA19" s="318">
        <v>60</v>
      </c>
      <c r="AB19" s="318">
        <v>0</v>
      </c>
      <c r="AC19" s="318">
        <f>(V19-U19)+AZ19</f>
        <v>88</v>
      </c>
      <c r="AD19" s="324">
        <f>U19-T19</f>
        <v>-72</v>
      </c>
      <c r="AE19" s="318">
        <v>120</v>
      </c>
      <c r="AF19" s="325">
        <f>IF(AE19&gt;0, V19/(AE19*24),"no data")</f>
        <v>0.98541666666666672</v>
      </c>
      <c r="AG19" s="326">
        <f>IF(R19&gt;0,R19/24,"no data")</f>
        <v>143.79166666666666</v>
      </c>
      <c r="AH19" s="325">
        <f>IF(U19&gt;0,(U19/R19),"no data")</f>
        <v>0.79687047232686181</v>
      </c>
      <c r="AI19" s="327">
        <f>(1440-((W19*X19)+(Y19*Z19)+(AA19*AB19))/(W19+Y19+AA19))/1440</f>
        <v>1</v>
      </c>
      <c r="AJ19" s="328">
        <f>IF(U19&gt;0,(1440-((X19*W19+AT19*AU19)+(Z19*Y19+AV19*AW19)+(AA19*AB19+AX19*AY19))/(W19+Y19+AA19))/1440,"no data")</f>
        <v>0.86231884057971009</v>
      </c>
      <c r="AK19" s="216">
        <v>4.0449999999999999</v>
      </c>
      <c r="AL19" s="220">
        <v>135.49</v>
      </c>
      <c r="AM19" s="311">
        <f>AK19*AL19</f>
        <v>548.05705</v>
      </c>
      <c r="AN19" s="373">
        <v>23.363334399999999</v>
      </c>
      <c r="AO19" s="375">
        <v>994.69246244061128</v>
      </c>
      <c r="AP19" s="312">
        <f t="shared" si="2"/>
        <v>23239.332625159441</v>
      </c>
      <c r="AQ19" s="313">
        <f>IF(U19&gt;0,((((AK19*AL19)+(AN19*AO19))/(U19*1000))*1000000),"no data")</f>
        <v>8649.9598818761588</v>
      </c>
      <c r="AR19" s="314">
        <f>S19/24</f>
        <v>117.58333333333333</v>
      </c>
      <c r="AS19" s="13"/>
      <c r="AT19" s="318">
        <v>0</v>
      </c>
      <c r="AU19" s="318">
        <v>0</v>
      </c>
      <c r="AV19" s="318">
        <v>0</v>
      </c>
      <c r="AW19" s="318">
        <v>0</v>
      </c>
      <c r="AX19" s="318">
        <v>19</v>
      </c>
      <c r="AY19" s="318">
        <v>1440</v>
      </c>
      <c r="AZ19" s="318">
        <v>0</v>
      </c>
      <c r="BA19" s="4"/>
      <c r="BB19" s="331">
        <v>935</v>
      </c>
      <c r="BC19" s="331">
        <v>928</v>
      </c>
      <c r="BD19" s="331">
        <v>975</v>
      </c>
      <c r="BE19" s="341">
        <f>BC19-BB19</f>
        <v>-7</v>
      </c>
      <c r="BF19" s="333">
        <f>AQ19</f>
        <v>8649.9598818761588</v>
      </c>
      <c r="BG19" s="333">
        <f>BD19/24</f>
        <v>40.625</v>
      </c>
      <c r="BH19" s="334">
        <v>0</v>
      </c>
      <c r="BI19" s="335">
        <v>0</v>
      </c>
      <c r="BJ19" s="331">
        <v>23.35</v>
      </c>
      <c r="BK19" s="331">
        <v>20.72</v>
      </c>
      <c r="BL19" s="331">
        <v>13.23</v>
      </c>
      <c r="BM19" s="338">
        <v>50.13</v>
      </c>
      <c r="BN19" s="342">
        <v>0.93440000000000001</v>
      </c>
      <c r="BO19" s="333">
        <v>87.7</v>
      </c>
      <c r="BP19" s="337">
        <v>86.26</v>
      </c>
      <c r="BQ19" s="337">
        <f t="shared" si="3"/>
        <v>0</v>
      </c>
      <c r="BR19" s="331">
        <v>11719</v>
      </c>
      <c r="BS19" s="331">
        <v>11774</v>
      </c>
      <c r="BT19" s="333">
        <v>3.45</v>
      </c>
    </row>
    <row r="20" spans="1:72" ht="14.95" customHeight="1">
      <c r="A20" s="509" t="s">
        <v>288</v>
      </c>
      <c r="B20" s="245">
        <v>43718</v>
      </c>
      <c r="C20" s="226">
        <v>94.6</v>
      </c>
      <c r="D20" s="227">
        <v>0.63600000000000001</v>
      </c>
      <c r="E20" s="228">
        <v>85.7</v>
      </c>
      <c r="F20" s="229">
        <v>104</v>
      </c>
      <c r="G20" s="229">
        <v>87</v>
      </c>
      <c r="H20" s="229">
        <v>24</v>
      </c>
      <c r="I20" s="229">
        <v>0</v>
      </c>
      <c r="J20" s="229">
        <v>24</v>
      </c>
      <c r="K20" s="229">
        <v>0</v>
      </c>
      <c r="L20" s="230">
        <v>0</v>
      </c>
      <c r="M20" s="230">
        <v>0</v>
      </c>
      <c r="N20" s="230">
        <v>0</v>
      </c>
      <c r="O20" s="230">
        <v>0</v>
      </c>
      <c r="P20" s="230">
        <v>0</v>
      </c>
      <c r="Q20" s="230">
        <v>0</v>
      </c>
      <c r="R20" s="231">
        <v>3453</v>
      </c>
      <c r="S20" s="232">
        <v>2826</v>
      </c>
      <c r="T20" s="232">
        <v>2826</v>
      </c>
      <c r="U20" s="233">
        <v>2756</v>
      </c>
      <c r="V20" s="233">
        <v>2840</v>
      </c>
      <c r="W20" s="229">
        <v>39</v>
      </c>
      <c r="X20" s="229">
        <v>0</v>
      </c>
      <c r="Y20" s="229">
        <v>39</v>
      </c>
      <c r="Z20" s="229">
        <v>0</v>
      </c>
      <c r="AA20" s="229">
        <v>60</v>
      </c>
      <c r="AB20" s="229">
        <v>0</v>
      </c>
      <c r="AC20" s="229">
        <f t="shared" si="0"/>
        <v>84</v>
      </c>
      <c r="AD20" s="235">
        <f t="shared" si="4"/>
        <v>-70</v>
      </c>
      <c r="AE20" s="229">
        <v>121</v>
      </c>
      <c r="AF20" s="236">
        <f t="shared" si="5"/>
        <v>0.97796143250688705</v>
      </c>
      <c r="AG20" s="237">
        <f t="shared" si="6"/>
        <v>143.875</v>
      </c>
      <c r="AH20" s="236">
        <f t="shared" si="7"/>
        <v>0.79814653924123946</v>
      </c>
      <c r="AI20" s="238">
        <f t="shared" si="8"/>
        <v>1</v>
      </c>
      <c r="AJ20" s="239">
        <f t="shared" si="9"/>
        <v>0.86231884057971009</v>
      </c>
      <c r="AK20" s="216">
        <v>4.05</v>
      </c>
      <c r="AL20" s="220">
        <v>133.36000000000001</v>
      </c>
      <c r="AM20" s="228">
        <f t="shared" si="1"/>
        <v>540.10800000000006</v>
      </c>
      <c r="AN20" s="216">
        <v>23.372716</v>
      </c>
      <c r="AO20" s="269">
        <v>994.99400992640767</v>
      </c>
      <c r="AP20" s="240">
        <f t="shared" si="2"/>
        <v>23255.712415711107</v>
      </c>
      <c r="AQ20" s="241">
        <f t="shared" si="10"/>
        <v>8634.1873787050463</v>
      </c>
      <c r="AR20" s="196">
        <f t="shared" si="11"/>
        <v>117.75</v>
      </c>
      <c r="AS20" s="13"/>
      <c r="AT20" s="229">
        <v>0</v>
      </c>
      <c r="AU20" s="229">
        <v>0</v>
      </c>
      <c r="AV20" s="229">
        <v>0</v>
      </c>
      <c r="AW20" s="229">
        <v>0</v>
      </c>
      <c r="AX20" s="229">
        <v>19</v>
      </c>
      <c r="AY20" s="229">
        <v>1440</v>
      </c>
      <c r="AZ20" s="229">
        <v>0</v>
      </c>
      <c r="BA20" s="4"/>
      <c r="BB20" s="41">
        <v>939</v>
      </c>
      <c r="BC20" s="41">
        <v>925</v>
      </c>
      <c r="BD20" s="41">
        <v>976</v>
      </c>
      <c r="BE20" s="41">
        <f t="shared" si="15"/>
        <v>-14</v>
      </c>
      <c r="BF20" s="42">
        <f t="shared" si="13"/>
        <v>8634.1873787050463</v>
      </c>
      <c r="BG20" s="42">
        <f t="shared" si="14"/>
        <v>40.666666666666664</v>
      </c>
      <c r="BH20" s="61">
        <v>0</v>
      </c>
      <c r="BI20" s="62">
        <v>0</v>
      </c>
      <c r="BJ20" s="41">
        <v>23.35</v>
      </c>
      <c r="BK20" s="41">
        <v>20.6</v>
      </c>
      <c r="BL20" s="41">
        <v>12.63</v>
      </c>
      <c r="BM20" s="63">
        <v>50.12</v>
      </c>
      <c r="BN20" s="64">
        <v>0.93520000000000003</v>
      </c>
      <c r="BO20" s="42">
        <v>87.74</v>
      </c>
      <c r="BP20" s="54">
        <v>86.67</v>
      </c>
      <c r="BQ20" s="54">
        <f t="shared" si="3"/>
        <v>0</v>
      </c>
      <c r="BR20" s="41">
        <v>11687</v>
      </c>
      <c r="BS20" s="41">
        <v>11711</v>
      </c>
      <c r="BT20" s="42">
        <v>5.65</v>
      </c>
    </row>
    <row r="21" spans="1:72">
      <c r="A21" s="509"/>
      <c r="B21" s="245">
        <v>43719</v>
      </c>
      <c r="C21" s="226">
        <v>93.43</v>
      </c>
      <c r="D21" s="227">
        <v>0.65149999999999997</v>
      </c>
      <c r="E21" s="228">
        <v>85.64</v>
      </c>
      <c r="F21" s="229">
        <v>102</v>
      </c>
      <c r="G21" s="229">
        <v>85</v>
      </c>
      <c r="H21" s="229">
        <v>24</v>
      </c>
      <c r="I21" s="229">
        <v>0</v>
      </c>
      <c r="J21" s="229">
        <v>24</v>
      </c>
      <c r="K21" s="229">
        <v>0</v>
      </c>
      <c r="L21" s="230">
        <v>0</v>
      </c>
      <c r="M21" s="230">
        <v>0</v>
      </c>
      <c r="N21" s="230">
        <v>0</v>
      </c>
      <c r="O21" s="230">
        <v>0</v>
      </c>
      <c r="P21" s="230">
        <v>0</v>
      </c>
      <c r="Q21" s="230">
        <v>0</v>
      </c>
      <c r="R21" s="231">
        <v>3458</v>
      </c>
      <c r="S21" s="232">
        <v>2838</v>
      </c>
      <c r="T21" s="232">
        <v>2838</v>
      </c>
      <c r="U21" s="233">
        <v>2759</v>
      </c>
      <c r="V21" s="233">
        <v>2842</v>
      </c>
      <c r="W21" s="229">
        <v>39</v>
      </c>
      <c r="X21" s="229">
        <v>0</v>
      </c>
      <c r="Y21" s="229">
        <v>38</v>
      </c>
      <c r="Z21" s="229">
        <v>0</v>
      </c>
      <c r="AA21" s="229">
        <v>60</v>
      </c>
      <c r="AB21" s="229">
        <v>0</v>
      </c>
      <c r="AC21" s="229">
        <f t="shared" si="0"/>
        <v>83</v>
      </c>
      <c r="AD21" s="235">
        <f t="shared" si="4"/>
        <v>-79</v>
      </c>
      <c r="AE21" s="229">
        <v>121</v>
      </c>
      <c r="AF21" s="236">
        <f t="shared" si="5"/>
        <v>0.97865013774104681</v>
      </c>
      <c r="AG21" s="237">
        <f t="shared" si="6"/>
        <v>144.08333333333334</v>
      </c>
      <c r="AH21" s="236">
        <f t="shared" si="7"/>
        <v>0.79786003470213995</v>
      </c>
      <c r="AI21" s="238">
        <f t="shared" si="8"/>
        <v>1</v>
      </c>
      <c r="AJ21" s="239">
        <f t="shared" si="9"/>
        <v>0.86131386861313863</v>
      </c>
      <c r="AK21" s="216">
        <v>4.1289999999999996</v>
      </c>
      <c r="AL21" s="220">
        <v>138.06</v>
      </c>
      <c r="AM21" s="228">
        <f t="shared" si="1"/>
        <v>570.04973999999993</v>
      </c>
      <c r="AN21" s="216">
        <v>23.3146226</v>
      </c>
      <c r="AO21" s="269">
        <v>998.7990048897658</v>
      </c>
      <c r="AP21" s="240">
        <f t="shared" si="2"/>
        <v>23286.621852260443</v>
      </c>
      <c r="AQ21" s="241">
        <f t="shared" si="10"/>
        <v>8646.8545096993275</v>
      </c>
      <c r="AR21" s="196">
        <f t="shared" si="11"/>
        <v>118.25</v>
      </c>
      <c r="AS21" s="13"/>
      <c r="AT21" s="229">
        <v>0</v>
      </c>
      <c r="AU21" s="229">
        <v>0</v>
      </c>
      <c r="AV21" s="229">
        <v>0</v>
      </c>
      <c r="AW21" s="229">
        <v>0</v>
      </c>
      <c r="AX21" s="229">
        <v>19</v>
      </c>
      <c r="AY21" s="229">
        <v>1440</v>
      </c>
      <c r="AZ21" s="229">
        <v>0</v>
      </c>
      <c r="BA21" s="4"/>
      <c r="BB21" s="41">
        <v>939</v>
      </c>
      <c r="BC21" s="41">
        <v>927</v>
      </c>
      <c r="BD21" s="41">
        <v>976</v>
      </c>
      <c r="BE21" s="41">
        <f t="shared" si="15"/>
        <v>-12</v>
      </c>
      <c r="BF21" s="42">
        <f t="shared" si="13"/>
        <v>8646.8545096993275</v>
      </c>
      <c r="BG21" s="42">
        <f t="shared" si="14"/>
        <v>40.666666666666664</v>
      </c>
      <c r="BH21" s="61">
        <v>0</v>
      </c>
      <c r="BI21" s="62">
        <v>0</v>
      </c>
      <c r="BJ21" s="41">
        <v>23.24</v>
      </c>
      <c r="BK21" s="41">
        <v>20.3</v>
      </c>
      <c r="BL21" s="41">
        <v>12.4</v>
      </c>
      <c r="BM21" s="63">
        <v>50.1</v>
      </c>
      <c r="BN21" s="64">
        <v>0.93330000000000002</v>
      </c>
      <c r="BO21" s="42">
        <v>87.53</v>
      </c>
      <c r="BP21" s="54">
        <v>86.74</v>
      </c>
      <c r="BQ21" s="54">
        <f t="shared" si="3"/>
        <v>0</v>
      </c>
      <c r="BR21" s="41">
        <v>11617</v>
      </c>
      <c r="BS21" s="41">
        <v>11553</v>
      </c>
      <c r="BT21" s="42">
        <v>0</v>
      </c>
    </row>
    <row r="22" spans="1:72">
      <c r="A22" s="509"/>
      <c r="B22" s="245">
        <v>43720</v>
      </c>
      <c r="C22" s="226">
        <v>93.3</v>
      </c>
      <c r="D22" s="227">
        <v>0.66200000000000003</v>
      </c>
      <c r="E22" s="228">
        <v>86</v>
      </c>
      <c r="F22" s="229">
        <v>102</v>
      </c>
      <c r="G22" s="229">
        <v>85</v>
      </c>
      <c r="H22" s="229">
        <v>24</v>
      </c>
      <c r="I22" s="229">
        <v>0</v>
      </c>
      <c r="J22" s="229">
        <v>24</v>
      </c>
      <c r="K22" s="229">
        <v>0</v>
      </c>
      <c r="L22" s="247">
        <v>0</v>
      </c>
      <c r="M22" s="247">
        <v>0</v>
      </c>
      <c r="N22" s="247">
        <v>0</v>
      </c>
      <c r="O22" s="247">
        <v>0</v>
      </c>
      <c r="P22" s="247">
        <v>0</v>
      </c>
      <c r="Q22" s="247">
        <v>0</v>
      </c>
      <c r="R22" s="231">
        <v>3465</v>
      </c>
      <c r="S22" s="232">
        <v>2841</v>
      </c>
      <c r="T22" s="232">
        <v>2841</v>
      </c>
      <c r="U22" s="258">
        <v>2765</v>
      </c>
      <c r="V22" s="233">
        <v>2852</v>
      </c>
      <c r="W22" s="229">
        <v>39</v>
      </c>
      <c r="X22" s="229">
        <v>0</v>
      </c>
      <c r="Y22" s="229">
        <v>39</v>
      </c>
      <c r="Z22" s="229">
        <v>0</v>
      </c>
      <c r="AA22" s="229">
        <v>60</v>
      </c>
      <c r="AB22" s="229">
        <v>0</v>
      </c>
      <c r="AC22" s="229">
        <f t="shared" si="0"/>
        <v>87</v>
      </c>
      <c r="AD22" s="235">
        <f t="shared" si="4"/>
        <v>-76</v>
      </c>
      <c r="AE22" s="229">
        <v>124</v>
      </c>
      <c r="AF22" s="236">
        <f t="shared" si="5"/>
        <v>0.95833333333333337</v>
      </c>
      <c r="AG22" s="237">
        <f t="shared" si="6"/>
        <v>144.375</v>
      </c>
      <c r="AH22" s="236">
        <f t="shared" si="7"/>
        <v>0.79797979797979801</v>
      </c>
      <c r="AI22" s="238">
        <f t="shared" si="8"/>
        <v>1</v>
      </c>
      <c r="AJ22" s="239">
        <f t="shared" si="9"/>
        <v>0.86231884057971009</v>
      </c>
      <c r="AK22" s="216">
        <v>4.0999999999999996</v>
      </c>
      <c r="AL22" s="220">
        <v>137.51</v>
      </c>
      <c r="AM22" s="228">
        <f t="shared" si="1"/>
        <v>563.79099999999994</v>
      </c>
      <c r="AN22" s="216">
        <v>23.296669600000001</v>
      </c>
      <c r="AO22" s="269">
        <v>1006.2671703296703</v>
      </c>
      <c r="AP22" s="240">
        <f t="shared" si="2"/>
        <v>23442.673796497253</v>
      </c>
      <c r="AQ22" s="241">
        <f t="shared" si="10"/>
        <v>8682.2657491852642</v>
      </c>
      <c r="AR22" s="196">
        <f t="shared" si="11"/>
        <v>118.375</v>
      </c>
      <c r="AS22" s="13"/>
      <c r="AT22" s="229">
        <v>0</v>
      </c>
      <c r="AU22" s="248">
        <v>0</v>
      </c>
      <c r="AV22" s="248">
        <v>0</v>
      </c>
      <c r="AW22" s="229">
        <v>0</v>
      </c>
      <c r="AX22" s="248">
        <v>19</v>
      </c>
      <c r="AY22" s="229">
        <v>1440</v>
      </c>
      <c r="AZ22" s="229">
        <v>0</v>
      </c>
      <c r="BA22" s="4"/>
      <c r="BB22" s="52">
        <v>939</v>
      </c>
      <c r="BC22" s="52">
        <v>926</v>
      </c>
      <c r="BD22" s="52">
        <v>987</v>
      </c>
      <c r="BE22" s="41">
        <f t="shared" si="15"/>
        <v>-13</v>
      </c>
      <c r="BF22" s="41">
        <f t="shared" si="13"/>
        <v>8682.2657491852642</v>
      </c>
      <c r="BG22" s="42">
        <f t="shared" si="14"/>
        <v>41.125</v>
      </c>
      <c r="BH22" s="249">
        <v>9.5000000000000001E-2</v>
      </c>
      <c r="BI22" s="250">
        <v>0</v>
      </c>
      <c r="BJ22" s="251">
        <v>23.21</v>
      </c>
      <c r="BK22" s="251">
        <v>20.3</v>
      </c>
      <c r="BL22" s="251">
        <v>11.95</v>
      </c>
      <c r="BM22" s="251">
        <v>50.12</v>
      </c>
      <c r="BN22" s="253">
        <v>0.93359999999999999</v>
      </c>
      <c r="BO22" s="42">
        <v>87.61</v>
      </c>
      <c r="BP22" s="42">
        <v>86.89</v>
      </c>
      <c r="BQ22" s="54">
        <f t="shared" si="3"/>
        <v>9.5000000000000001E-2</v>
      </c>
      <c r="BR22" s="41">
        <v>11586</v>
      </c>
      <c r="BS22" s="41">
        <v>11508</v>
      </c>
      <c r="BT22" s="42">
        <v>5.5</v>
      </c>
    </row>
    <row r="23" spans="1:72">
      <c r="A23" s="509"/>
      <c r="B23" s="245">
        <v>43721</v>
      </c>
      <c r="C23" s="226">
        <v>92.8</v>
      </c>
      <c r="D23" s="227">
        <v>0.65700000000000003</v>
      </c>
      <c r="E23" s="228">
        <v>84.9</v>
      </c>
      <c r="F23" s="229">
        <v>104</v>
      </c>
      <c r="G23" s="229">
        <v>84</v>
      </c>
      <c r="H23" s="229">
        <v>24</v>
      </c>
      <c r="I23" s="229">
        <v>0</v>
      </c>
      <c r="J23" s="229">
        <v>24</v>
      </c>
      <c r="K23" s="229">
        <v>0</v>
      </c>
      <c r="L23" s="247">
        <v>0</v>
      </c>
      <c r="M23" s="247">
        <v>0</v>
      </c>
      <c r="N23" s="247">
        <v>0</v>
      </c>
      <c r="O23" s="247">
        <v>0</v>
      </c>
      <c r="P23" s="247">
        <v>0</v>
      </c>
      <c r="Q23" s="247">
        <v>0</v>
      </c>
      <c r="R23" s="259">
        <v>3467</v>
      </c>
      <c r="S23" s="232">
        <v>2845</v>
      </c>
      <c r="T23" s="232">
        <v>2845</v>
      </c>
      <c r="U23" s="260">
        <v>2775</v>
      </c>
      <c r="V23" s="233">
        <v>2862</v>
      </c>
      <c r="W23" s="229">
        <v>39</v>
      </c>
      <c r="X23" s="229">
        <v>0</v>
      </c>
      <c r="Y23" s="229">
        <v>39</v>
      </c>
      <c r="Z23" s="229">
        <v>0</v>
      </c>
      <c r="AA23" s="229">
        <v>60</v>
      </c>
      <c r="AB23" s="229">
        <v>0</v>
      </c>
      <c r="AC23" s="229">
        <f t="shared" si="0"/>
        <v>87</v>
      </c>
      <c r="AD23" s="235">
        <f t="shared" si="4"/>
        <v>-70</v>
      </c>
      <c r="AE23" s="229">
        <v>121</v>
      </c>
      <c r="AF23" s="236">
        <f t="shared" si="5"/>
        <v>0.98553719008264462</v>
      </c>
      <c r="AG23" s="237">
        <f t="shared" si="6"/>
        <v>144.45833333333334</v>
      </c>
      <c r="AH23" s="236">
        <f>IF(U23&gt;0,(U23/R23),"no data")</f>
        <v>0.80040380732621863</v>
      </c>
      <c r="AI23" s="238">
        <f t="shared" si="8"/>
        <v>1</v>
      </c>
      <c r="AJ23" s="239">
        <f t="shared" si="9"/>
        <v>0.86231884057971009</v>
      </c>
      <c r="AK23" s="216">
        <v>4.0910000000000002</v>
      </c>
      <c r="AL23" s="220">
        <v>138.58000000000001</v>
      </c>
      <c r="AM23" s="228">
        <f t="shared" si="1"/>
        <v>566.93078000000003</v>
      </c>
      <c r="AN23" s="216">
        <v>23.372986999999998</v>
      </c>
      <c r="AO23" s="309">
        <v>1001.6686633578641</v>
      </c>
      <c r="AP23" s="240">
        <f t="shared" si="2"/>
        <v>23411.988646970734</v>
      </c>
      <c r="AQ23" s="241">
        <f t="shared" si="10"/>
        <v>8641.0520457552193</v>
      </c>
      <c r="AR23" s="196">
        <f t="shared" si="11"/>
        <v>118.54166666666667</v>
      </c>
      <c r="AS23" s="13"/>
      <c r="AT23" s="229">
        <v>0</v>
      </c>
      <c r="AU23" s="248">
        <v>0</v>
      </c>
      <c r="AV23" s="248">
        <v>0</v>
      </c>
      <c r="AW23" s="229">
        <v>0</v>
      </c>
      <c r="AX23" s="248">
        <v>19</v>
      </c>
      <c r="AY23" s="229">
        <v>1440</v>
      </c>
      <c r="AZ23" s="229">
        <v>0</v>
      </c>
      <c r="BA23" s="4"/>
      <c r="BB23" s="52">
        <v>944</v>
      </c>
      <c r="BC23" s="52">
        <v>935</v>
      </c>
      <c r="BD23" s="52">
        <v>983</v>
      </c>
      <c r="BE23" s="41">
        <f t="shared" si="15"/>
        <v>-9</v>
      </c>
      <c r="BF23" s="41">
        <f t="shared" si="13"/>
        <v>8641.0520457552193</v>
      </c>
      <c r="BG23" s="42">
        <f t="shared" si="14"/>
        <v>40.958333333333336</v>
      </c>
      <c r="BH23" s="249">
        <v>0</v>
      </c>
      <c r="BI23" s="250">
        <v>0</v>
      </c>
      <c r="BJ23" s="252">
        <v>23.36</v>
      </c>
      <c r="BK23" s="252">
        <v>20.47</v>
      </c>
      <c r="BL23" s="252">
        <v>12.13</v>
      </c>
      <c r="BM23" s="251">
        <v>50.13</v>
      </c>
      <c r="BN23" s="253">
        <v>0.93320000000000003</v>
      </c>
      <c r="BO23" s="42">
        <v>87.57</v>
      </c>
      <c r="BP23" s="42">
        <v>86.99</v>
      </c>
      <c r="BQ23" s="54">
        <f t="shared" si="3"/>
        <v>0</v>
      </c>
      <c r="BR23" s="41">
        <v>11617</v>
      </c>
      <c r="BS23" s="41">
        <v>11501</v>
      </c>
      <c r="BT23" s="42">
        <v>0.25</v>
      </c>
    </row>
    <row r="24" spans="1:72">
      <c r="A24" s="509"/>
      <c r="B24" s="245">
        <v>43722</v>
      </c>
      <c r="C24" s="226">
        <v>91.8</v>
      </c>
      <c r="D24" s="227">
        <v>0.63500000000000001</v>
      </c>
      <c r="E24" s="228">
        <v>82.8</v>
      </c>
      <c r="F24" s="246">
        <v>102</v>
      </c>
      <c r="G24" s="246">
        <v>82</v>
      </c>
      <c r="H24" s="246">
        <v>24</v>
      </c>
      <c r="I24" s="246">
        <v>0</v>
      </c>
      <c r="J24" s="246">
        <v>24</v>
      </c>
      <c r="K24" s="246">
        <v>0</v>
      </c>
      <c r="L24" s="246">
        <v>0</v>
      </c>
      <c r="M24" s="246">
        <v>0</v>
      </c>
      <c r="N24" s="246">
        <v>0</v>
      </c>
      <c r="O24" s="246">
        <v>0</v>
      </c>
      <c r="P24" s="246">
        <v>0</v>
      </c>
      <c r="Q24" s="246">
        <v>0</v>
      </c>
      <c r="R24" s="259">
        <v>3477</v>
      </c>
      <c r="S24" s="261">
        <v>2865</v>
      </c>
      <c r="T24" s="262">
        <v>2865</v>
      </c>
      <c r="U24" s="263">
        <v>2805</v>
      </c>
      <c r="V24" s="263">
        <v>2892</v>
      </c>
      <c r="W24" s="246">
        <v>40</v>
      </c>
      <c r="X24" s="246">
        <v>0</v>
      </c>
      <c r="Y24" s="246">
        <v>40</v>
      </c>
      <c r="Z24" s="246">
        <v>0</v>
      </c>
      <c r="AA24" s="246">
        <v>60</v>
      </c>
      <c r="AB24" s="246">
        <v>0</v>
      </c>
      <c r="AC24" s="229">
        <f t="shared" si="0"/>
        <v>87</v>
      </c>
      <c r="AD24" s="235">
        <f t="shared" si="4"/>
        <v>-60</v>
      </c>
      <c r="AE24" s="246">
        <v>123</v>
      </c>
      <c r="AF24" s="236">
        <f t="shared" si="5"/>
        <v>0.97967479674796742</v>
      </c>
      <c r="AG24" s="237">
        <f>IF(R24&gt;0,R24/24,"no data")</f>
        <v>144.875</v>
      </c>
      <c r="AH24" s="236">
        <f>IF(U24&gt;0,(U24/R24),"no data")</f>
        <v>0.80672993960310613</v>
      </c>
      <c r="AI24" s="238">
        <f t="shared" si="8"/>
        <v>1</v>
      </c>
      <c r="AJ24" s="239">
        <f t="shared" si="9"/>
        <v>0.86428571428571432</v>
      </c>
      <c r="AK24" s="216">
        <v>4.1079999999999997</v>
      </c>
      <c r="AL24" s="220">
        <v>137.08000000000001</v>
      </c>
      <c r="AM24" s="228">
        <f t="shared" si="1"/>
        <v>563.12464</v>
      </c>
      <c r="AN24" s="216">
        <v>23.571113</v>
      </c>
      <c r="AO24" s="309">
        <v>1001.35760044122</v>
      </c>
      <c r="AP24" s="240">
        <f t="shared" si="2"/>
        <v>23603.113153408849</v>
      </c>
      <c r="AQ24" s="241">
        <f t="shared" si="10"/>
        <v>8615.41454310476</v>
      </c>
      <c r="AR24" s="196">
        <f t="shared" si="11"/>
        <v>119.375</v>
      </c>
      <c r="AS24" s="13"/>
      <c r="AT24" s="246">
        <v>0</v>
      </c>
      <c r="AU24" s="246">
        <v>0</v>
      </c>
      <c r="AV24" s="246">
        <v>0</v>
      </c>
      <c r="AW24" s="246">
        <v>0</v>
      </c>
      <c r="AX24" s="246">
        <v>19</v>
      </c>
      <c r="AY24" s="246">
        <v>1440</v>
      </c>
      <c r="AZ24" s="246">
        <v>0</v>
      </c>
      <c r="BA24" s="4"/>
      <c r="BB24" s="52">
        <v>956</v>
      </c>
      <c r="BC24" s="52">
        <v>944</v>
      </c>
      <c r="BD24" s="52">
        <v>992</v>
      </c>
      <c r="BE24" s="41">
        <f t="shared" si="15"/>
        <v>-12</v>
      </c>
      <c r="BF24" s="41">
        <f t="shared" si="13"/>
        <v>8615.41454310476</v>
      </c>
      <c r="BG24" s="42">
        <f t="shared" si="14"/>
        <v>41.333333333333336</v>
      </c>
      <c r="BH24" s="71">
        <v>0</v>
      </c>
      <c r="BI24" s="71">
        <v>0</v>
      </c>
      <c r="BJ24" s="72">
        <v>23.58</v>
      </c>
      <c r="BK24" s="72">
        <v>20.57</v>
      </c>
      <c r="BL24" s="72">
        <v>12.07</v>
      </c>
      <c r="BM24" s="73">
        <v>50.11</v>
      </c>
      <c r="BN24" s="74">
        <v>0.93379999999999996</v>
      </c>
      <c r="BO24" s="54">
        <v>87.74</v>
      </c>
      <c r="BP24" s="54">
        <v>86.92</v>
      </c>
      <c r="BQ24" s="54">
        <f t="shared" si="3"/>
        <v>0</v>
      </c>
      <c r="BR24" s="55">
        <v>11583</v>
      </c>
      <c r="BS24" s="55">
        <v>11457</v>
      </c>
      <c r="BT24" s="73">
        <v>5.37</v>
      </c>
    </row>
    <row r="25" spans="1:72">
      <c r="A25" s="509"/>
      <c r="B25" s="245">
        <v>43723</v>
      </c>
      <c r="C25" s="226">
        <v>92.4</v>
      </c>
      <c r="D25" s="227">
        <v>0.66500000000000004</v>
      </c>
      <c r="E25" s="228">
        <v>84.8</v>
      </c>
      <c r="F25" s="264">
        <v>104</v>
      </c>
      <c r="G25" s="264">
        <v>84</v>
      </c>
      <c r="H25" s="246">
        <v>24</v>
      </c>
      <c r="I25" s="246">
        <v>0</v>
      </c>
      <c r="J25" s="246">
        <v>24</v>
      </c>
      <c r="K25" s="246">
        <v>0</v>
      </c>
      <c r="L25" s="246">
        <v>0</v>
      </c>
      <c r="M25" s="246">
        <v>0</v>
      </c>
      <c r="N25" s="246">
        <v>0</v>
      </c>
      <c r="O25" s="246">
        <v>0</v>
      </c>
      <c r="P25" s="246">
        <v>0</v>
      </c>
      <c r="Q25" s="246">
        <v>0</v>
      </c>
      <c r="R25" s="259">
        <v>3473</v>
      </c>
      <c r="S25" s="261">
        <v>2842</v>
      </c>
      <c r="T25" s="262">
        <v>2842</v>
      </c>
      <c r="U25" s="263">
        <v>2775</v>
      </c>
      <c r="V25" s="263">
        <v>2858</v>
      </c>
      <c r="W25" s="246">
        <v>39</v>
      </c>
      <c r="X25" s="246">
        <v>0</v>
      </c>
      <c r="Y25" s="246">
        <v>39</v>
      </c>
      <c r="Z25" s="246">
        <v>0</v>
      </c>
      <c r="AA25" s="246">
        <v>60</v>
      </c>
      <c r="AB25" s="246">
        <v>0</v>
      </c>
      <c r="AC25" s="229">
        <f t="shared" si="0"/>
        <v>83</v>
      </c>
      <c r="AD25" s="235">
        <f t="shared" si="4"/>
        <v>-67</v>
      </c>
      <c r="AE25" s="246">
        <v>121</v>
      </c>
      <c r="AF25" s="236">
        <f t="shared" si="5"/>
        <v>0.9841597796143251</v>
      </c>
      <c r="AG25" s="237">
        <f t="shared" si="6"/>
        <v>144.70833333333334</v>
      </c>
      <c r="AH25" s="236">
        <f t="shared" si="7"/>
        <v>0.79902101929167868</v>
      </c>
      <c r="AI25" s="238">
        <f t="shared" si="8"/>
        <v>1</v>
      </c>
      <c r="AJ25" s="239">
        <f t="shared" si="9"/>
        <v>0.86231884057971009</v>
      </c>
      <c r="AK25" s="216">
        <v>4.0289999999999999</v>
      </c>
      <c r="AL25" s="220">
        <v>142.13</v>
      </c>
      <c r="AM25" s="228">
        <f t="shared" si="1"/>
        <v>572.64176999999995</v>
      </c>
      <c r="AN25" s="305">
        <v>23.370084500000001</v>
      </c>
      <c r="AO25" s="309">
        <v>1002.4390243902438</v>
      </c>
      <c r="AP25" s="240">
        <f t="shared" si="2"/>
        <v>23427.084706097561</v>
      </c>
      <c r="AQ25" s="241">
        <f t="shared" si="10"/>
        <v>8648.5500814765983</v>
      </c>
      <c r="AR25" s="196">
        <f t="shared" si="11"/>
        <v>118.41666666666667</v>
      </c>
      <c r="AS25" s="13"/>
      <c r="AT25" s="246">
        <v>0</v>
      </c>
      <c r="AU25" s="246">
        <v>0</v>
      </c>
      <c r="AV25" s="246">
        <v>0</v>
      </c>
      <c r="AW25" s="246">
        <v>0</v>
      </c>
      <c r="AX25" s="246">
        <v>19</v>
      </c>
      <c r="AY25" s="246">
        <v>1440</v>
      </c>
      <c r="AZ25" s="246">
        <v>0</v>
      </c>
      <c r="BA25" s="4"/>
      <c r="BB25" s="52">
        <v>944</v>
      </c>
      <c r="BC25" s="52">
        <v>930</v>
      </c>
      <c r="BD25" s="52">
        <v>984</v>
      </c>
      <c r="BE25" s="41">
        <f t="shared" si="15"/>
        <v>-14</v>
      </c>
      <c r="BF25" s="41">
        <f t="shared" si="13"/>
        <v>8648.5500814765983</v>
      </c>
      <c r="BG25" s="60">
        <f t="shared" si="14"/>
        <v>41</v>
      </c>
      <c r="BH25" s="71">
        <v>0</v>
      </c>
      <c r="BI25" s="250">
        <v>0</v>
      </c>
      <c r="BJ25" s="72">
        <v>23.37</v>
      </c>
      <c r="BK25" s="72">
        <v>20.420000000000002</v>
      </c>
      <c r="BL25" s="72">
        <v>12.02</v>
      </c>
      <c r="BM25" s="73">
        <v>50.08</v>
      </c>
      <c r="BN25" s="74">
        <v>0.93220000000000003</v>
      </c>
      <c r="BO25" s="54">
        <v>87.83</v>
      </c>
      <c r="BP25" s="54">
        <v>87</v>
      </c>
      <c r="BQ25" s="54">
        <f t="shared" si="3"/>
        <v>0</v>
      </c>
      <c r="BR25" s="55">
        <v>11599</v>
      </c>
      <c r="BS25" s="55">
        <v>11508</v>
      </c>
      <c r="BT25" s="73">
        <v>5.5</v>
      </c>
    </row>
    <row r="26" spans="1:72">
      <c r="A26" s="509"/>
      <c r="B26" s="245">
        <v>43724</v>
      </c>
      <c r="C26" s="226">
        <v>93.2</v>
      </c>
      <c r="D26" s="227">
        <v>0.63500000000000001</v>
      </c>
      <c r="E26" s="228">
        <v>84</v>
      </c>
      <c r="F26" s="246">
        <v>102</v>
      </c>
      <c r="G26" s="246">
        <v>83</v>
      </c>
      <c r="H26" s="229">
        <v>24</v>
      </c>
      <c r="I26" s="229">
        <v>0</v>
      </c>
      <c r="J26" s="229">
        <v>24</v>
      </c>
      <c r="K26" s="229">
        <v>0</v>
      </c>
      <c r="L26" s="247">
        <v>0</v>
      </c>
      <c r="M26" s="247">
        <v>0</v>
      </c>
      <c r="N26" s="247">
        <v>0</v>
      </c>
      <c r="O26" s="247">
        <v>0</v>
      </c>
      <c r="P26" s="247">
        <v>0</v>
      </c>
      <c r="Q26" s="247">
        <v>0</v>
      </c>
      <c r="R26" s="259">
        <v>3469</v>
      </c>
      <c r="S26" s="261">
        <v>2849</v>
      </c>
      <c r="T26" s="265">
        <v>2849</v>
      </c>
      <c r="U26" s="233">
        <v>2785</v>
      </c>
      <c r="V26" s="233">
        <v>2870</v>
      </c>
      <c r="W26" s="229">
        <v>40</v>
      </c>
      <c r="X26" s="246">
        <v>0</v>
      </c>
      <c r="Y26" s="246">
        <v>39</v>
      </c>
      <c r="Z26" s="246">
        <v>0</v>
      </c>
      <c r="AA26" s="246">
        <v>60</v>
      </c>
      <c r="AB26" s="246">
        <v>0</v>
      </c>
      <c r="AC26" s="229">
        <f t="shared" si="0"/>
        <v>85</v>
      </c>
      <c r="AD26" s="235">
        <f t="shared" si="4"/>
        <v>-64</v>
      </c>
      <c r="AE26" s="246">
        <v>122</v>
      </c>
      <c r="AF26" s="236">
        <f t="shared" si="5"/>
        <v>0.98019125683060104</v>
      </c>
      <c r="AG26" s="237">
        <f t="shared" si="6"/>
        <v>144.54166666666666</v>
      </c>
      <c r="AH26" s="236">
        <f t="shared" si="7"/>
        <v>0.80282502162006342</v>
      </c>
      <c r="AI26" s="238">
        <f t="shared" si="8"/>
        <v>1</v>
      </c>
      <c r="AJ26" s="239">
        <f t="shared" si="9"/>
        <v>0.86330935251798557</v>
      </c>
      <c r="AK26" s="216">
        <v>4.0019999999999998</v>
      </c>
      <c r="AL26" s="220">
        <v>144.41999999999999</v>
      </c>
      <c r="AM26" s="228">
        <f t="shared" si="1"/>
        <v>577.96883999999989</v>
      </c>
      <c r="AN26" s="305">
        <v>23.641510999999994</v>
      </c>
      <c r="AO26" s="309">
        <v>994.88887152771269</v>
      </c>
      <c r="AP26" s="240">
        <f t="shared" si="2"/>
        <v>23520.676200000002</v>
      </c>
      <c r="AQ26" s="241">
        <f t="shared" si="10"/>
        <v>8653.0143770197501</v>
      </c>
      <c r="AR26" s="196">
        <f t="shared" si="11"/>
        <v>118.70833333333333</v>
      </c>
      <c r="AS26" s="13"/>
      <c r="AT26" s="229">
        <v>0</v>
      </c>
      <c r="AU26" s="248">
        <v>0</v>
      </c>
      <c r="AV26" s="248">
        <v>0</v>
      </c>
      <c r="AW26" s="229">
        <v>0</v>
      </c>
      <c r="AX26" s="248">
        <v>19</v>
      </c>
      <c r="AY26" s="229">
        <v>1440</v>
      </c>
      <c r="AZ26" s="229">
        <v>0</v>
      </c>
      <c r="BA26" s="4"/>
      <c r="BB26" s="52">
        <v>948</v>
      </c>
      <c r="BC26" s="52">
        <v>935</v>
      </c>
      <c r="BD26" s="52">
        <v>987</v>
      </c>
      <c r="BE26" s="41">
        <f t="shared" si="15"/>
        <v>-13</v>
      </c>
      <c r="BF26" s="41">
        <f t="shared" si="13"/>
        <v>8653.0143770197501</v>
      </c>
      <c r="BG26" s="60">
        <f t="shared" si="14"/>
        <v>41.125</v>
      </c>
      <c r="BH26" s="249">
        <v>0</v>
      </c>
      <c r="BI26" s="250">
        <v>0</v>
      </c>
      <c r="BJ26" s="252">
        <v>23.59</v>
      </c>
      <c r="BK26" s="252">
        <v>20.65</v>
      </c>
      <c r="BL26" s="252">
        <v>12.02</v>
      </c>
      <c r="BM26" s="251">
        <v>50.1</v>
      </c>
      <c r="BN26" s="253">
        <v>0.93110000000000004</v>
      </c>
      <c r="BO26" s="54">
        <v>87.75</v>
      </c>
      <c r="BP26" s="54">
        <v>87.06</v>
      </c>
      <c r="BQ26" s="54">
        <f t="shared" si="3"/>
        <v>0</v>
      </c>
      <c r="BR26" s="55">
        <v>11681</v>
      </c>
      <c r="BS26" s="55">
        <v>11593</v>
      </c>
      <c r="BT26" s="42">
        <v>0.45</v>
      </c>
    </row>
    <row r="27" spans="1:72" ht="14.95" customHeight="1">
      <c r="A27" s="510" t="s">
        <v>289</v>
      </c>
      <c r="B27" s="315">
        <v>43725</v>
      </c>
      <c r="C27" s="316">
        <v>91.4</v>
      </c>
      <c r="D27" s="339">
        <v>0.65900000000000003</v>
      </c>
      <c r="E27" s="311">
        <v>84</v>
      </c>
      <c r="F27" s="319">
        <v>103</v>
      </c>
      <c r="G27" s="319">
        <v>83</v>
      </c>
      <c r="H27" s="319">
        <v>24</v>
      </c>
      <c r="I27" s="319">
        <v>0</v>
      </c>
      <c r="J27" s="319">
        <v>24</v>
      </c>
      <c r="K27" s="319">
        <v>0</v>
      </c>
      <c r="L27" s="343">
        <v>0</v>
      </c>
      <c r="M27" s="343">
        <v>0</v>
      </c>
      <c r="N27" s="343">
        <v>0</v>
      </c>
      <c r="O27" s="343">
        <v>0</v>
      </c>
      <c r="P27" s="343">
        <v>0</v>
      </c>
      <c r="Q27" s="343">
        <v>0</v>
      </c>
      <c r="R27" s="344">
        <v>3483</v>
      </c>
      <c r="S27" s="345">
        <v>2861</v>
      </c>
      <c r="T27" s="345">
        <v>2861</v>
      </c>
      <c r="U27" s="323">
        <v>2793</v>
      </c>
      <c r="V27" s="323">
        <v>2882</v>
      </c>
      <c r="W27" s="319">
        <v>40</v>
      </c>
      <c r="X27" s="319">
        <v>0</v>
      </c>
      <c r="Y27" s="319">
        <v>39</v>
      </c>
      <c r="Z27" s="319">
        <v>0</v>
      </c>
      <c r="AA27" s="319">
        <v>60</v>
      </c>
      <c r="AB27" s="319">
        <v>0</v>
      </c>
      <c r="AC27" s="318">
        <f t="shared" si="0"/>
        <v>89</v>
      </c>
      <c r="AD27" s="324">
        <f t="shared" si="4"/>
        <v>-68</v>
      </c>
      <c r="AE27" s="319">
        <v>122</v>
      </c>
      <c r="AF27" s="325">
        <f t="shared" si="5"/>
        <v>0.98428961748633881</v>
      </c>
      <c r="AG27" s="326">
        <f t="shared" si="6"/>
        <v>145.125</v>
      </c>
      <c r="AH27" s="325">
        <f t="shared" si="7"/>
        <v>0.80189491817398795</v>
      </c>
      <c r="AI27" s="327">
        <f t="shared" si="8"/>
        <v>1</v>
      </c>
      <c r="AJ27" s="328">
        <f t="shared" si="9"/>
        <v>0.86330935251798557</v>
      </c>
      <c r="AK27" s="216">
        <v>3.9249999999999998</v>
      </c>
      <c r="AL27" s="220">
        <v>135.54</v>
      </c>
      <c r="AM27" s="376">
        <f t="shared" si="1"/>
        <v>531.9944999999999</v>
      </c>
      <c r="AN27" s="373">
        <v>23.769798699999996</v>
      </c>
      <c r="AO27" s="375">
        <v>992.4873701181159</v>
      </c>
      <c r="AP27" s="312">
        <f t="shared" si="2"/>
        <v>23591.225000000006</v>
      </c>
      <c r="AQ27" s="313">
        <f t="shared" si="10"/>
        <v>8637.028105979236</v>
      </c>
      <c r="AR27" s="314">
        <f t="shared" si="11"/>
        <v>119.20833333333333</v>
      </c>
      <c r="AS27" s="13"/>
      <c r="AT27" s="318">
        <v>0</v>
      </c>
      <c r="AU27" s="330">
        <v>0</v>
      </c>
      <c r="AV27" s="330">
        <v>0</v>
      </c>
      <c r="AW27" s="318">
        <v>0</v>
      </c>
      <c r="AX27" s="330">
        <v>19</v>
      </c>
      <c r="AY27" s="318">
        <v>1440</v>
      </c>
      <c r="AZ27" s="318">
        <v>0</v>
      </c>
      <c r="BA27" s="4"/>
      <c r="BB27" s="346">
        <v>952</v>
      </c>
      <c r="BC27" s="346">
        <v>942</v>
      </c>
      <c r="BD27" s="346">
        <v>988</v>
      </c>
      <c r="BE27" s="346">
        <f>BC27-BB27</f>
        <v>-10</v>
      </c>
      <c r="BF27" s="346">
        <f>AQ28</f>
        <v>8643.6421372408859</v>
      </c>
      <c r="BG27" s="347">
        <f>BD27/24</f>
        <v>41.166666666666664</v>
      </c>
      <c r="BH27" s="348">
        <v>0</v>
      </c>
      <c r="BI27" s="349">
        <v>0</v>
      </c>
      <c r="BJ27" s="350">
        <v>23.61</v>
      </c>
      <c r="BK27" s="350">
        <v>20.78</v>
      </c>
      <c r="BL27" s="350">
        <v>11.91</v>
      </c>
      <c r="BM27" s="351">
        <v>50.13</v>
      </c>
      <c r="BN27" s="352">
        <v>0.93410000000000004</v>
      </c>
      <c r="BO27" s="353">
        <v>87.59</v>
      </c>
      <c r="BP27" s="353">
        <v>87.07</v>
      </c>
      <c r="BQ27" s="370">
        <f t="shared" si="3"/>
        <v>0</v>
      </c>
      <c r="BR27" s="353">
        <v>11658</v>
      </c>
      <c r="BS27" s="353">
        <v>11561</v>
      </c>
      <c r="BT27" s="347">
        <v>5.9</v>
      </c>
    </row>
    <row r="28" spans="1:72">
      <c r="A28" s="510"/>
      <c r="B28" s="315">
        <v>43726</v>
      </c>
      <c r="C28" s="316">
        <v>92</v>
      </c>
      <c r="D28" s="339">
        <v>0.63900000000000001</v>
      </c>
      <c r="E28" s="311">
        <v>83.3</v>
      </c>
      <c r="F28" s="319">
        <v>105</v>
      </c>
      <c r="G28" s="319">
        <v>82</v>
      </c>
      <c r="H28" s="319">
        <v>24</v>
      </c>
      <c r="I28" s="319">
        <v>0</v>
      </c>
      <c r="J28" s="319">
        <v>24</v>
      </c>
      <c r="K28" s="319">
        <v>0</v>
      </c>
      <c r="L28" s="343">
        <v>0</v>
      </c>
      <c r="M28" s="343">
        <v>0</v>
      </c>
      <c r="N28" s="343">
        <v>0</v>
      </c>
      <c r="O28" s="343">
        <v>0</v>
      </c>
      <c r="P28" s="343">
        <v>0</v>
      </c>
      <c r="Q28" s="343">
        <v>0</v>
      </c>
      <c r="R28" s="344">
        <v>3478</v>
      </c>
      <c r="S28" s="322">
        <v>2866</v>
      </c>
      <c r="T28" s="322">
        <v>2866</v>
      </c>
      <c r="U28" s="323">
        <v>2798</v>
      </c>
      <c r="V28" s="323">
        <v>2882</v>
      </c>
      <c r="W28" s="319">
        <v>40</v>
      </c>
      <c r="X28" s="319">
        <v>0</v>
      </c>
      <c r="Y28" s="319">
        <v>39</v>
      </c>
      <c r="Z28" s="319">
        <v>0</v>
      </c>
      <c r="AA28" s="319">
        <v>60</v>
      </c>
      <c r="AB28" s="319">
        <v>0</v>
      </c>
      <c r="AC28" s="318">
        <f t="shared" si="0"/>
        <v>84</v>
      </c>
      <c r="AD28" s="324">
        <f t="shared" si="4"/>
        <v>-68</v>
      </c>
      <c r="AE28" s="319">
        <v>123</v>
      </c>
      <c r="AF28" s="325">
        <f t="shared" si="5"/>
        <v>0.97628726287262868</v>
      </c>
      <c r="AG28" s="326">
        <f t="shared" si="6"/>
        <v>144.91666666666666</v>
      </c>
      <c r="AH28" s="325">
        <f t="shared" si="7"/>
        <v>0.80448533640023001</v>
      </c>
      <c r="AI28" s="327">
        <f t="shared" si="8"/>
        <v>1</v>
      </c>
      <c r="AJ28" s="328">
        <f t="shared" si="9"/>
        <v>0.86330935251798557</v>
      </c>
      <c r="AK28" s="216">
        <v>3.9</v>
      </c>
      <c r="AL28" s="220">
        <v>142.41999999999999</v>
      </c>
      <c r="AM28" s="376">
        <f t="shared" si="1"/>
        <v>555.43799999999999</v>
      </c>
      <c r="AN28" s="373">
        <v>23.762611400000001</v>
      </c>
      <c r="AO28" s="375">
        <v>994.39713515661822</v>
      </c>
      <c r="AP28" s="312">
        <f t="shared" si="2"/>
        <v>23629.472699999998</v>
      </c>
      <c r="AQ28" s="313">
        <f t="shared" si="10"/>
        <v>8643.6421372408859</v>
      </c>
      <c r="AR28" s="314">
        <f t="shared" si="11"/>
        <v>119.41666666666667</v>
      </c>
      <c r="AS28" s="13"/>
      <c r="AT28" s="318">
        <v>0</v>
      </c>
      <c r="AU28" s="330">
        <v>0</v>
      </c>
      <c r="AV28" s="318">
        <v>0</v>
      </c>
      <c r="AW28" s="318">
        <v>0</v>
      </c>
      <c r="AX28" s="330">
        <v>19</v>
      </c>
      <c r="AY28" s="318">
        <v>1440</v>
      </c>
      <c r="AZ28" s="318">
        <v>0</v>
      </c>
      <c r="BA28" s="4"/>
      <c r="BB28" s="331">
        <v>952</v>
      </c>
      <c r="BC28" s="331">
        <v>939</v>
      </c>
      <c r="BD28" s="331">
        <v>991</v>
      </c>
      <c r="BE28" s="331">
        <f>BC28-BB28</f>
        <v>-13</v>
      </c>
      <c r="BF28" s="331">
        <f>AQ29</f>
        <v>8649.1871117458049</v>
      </c>
      <c r="BG28" s="333">
        <f>BD28/24</f>
        <v>41.291666666666664</v>
      </c>
      <c r="BH28" s="331">
        <v>0</v>
      </c>
      <c r="BI28" s="331">
        <v>0</v>
      </c>
      <c r="BJ28" s="331">
        <v>23.61</v>
      </c>
      <c r="BK28" s="331">
        <v>20.77</v>
      </c>
      <c r="BL28" s="331">
        <v>11.72</v>
      </c>
      <c r="BM28" s="331">
        <v>50.1</v>
      </c>
      <c r="BN28" s="331">
        <v>0.93189999999999995</v>
      </c>
      <c r="BO28" s="331">
        <v>87.64</v>
      </c>
      <c r="BP28" s="331">
        <v>87.03</v>
      </c>
      <c r="BQ28" s="370">
        <f t="shared" si="3"/>
        <v>0</v>
      </c>
      <c r="BR28" s="331">
        <v>11650</v>
      </c>
      <c r="BS28" s="331">
        <v>11579</v>
      </c>
      <c r="BT28" s="331">
        <v>0</v>
      </c>
    </row>
    <row r="29" spans="1:72">
      <c r="A29" s="510"/>
      <c r="B29" s="315">
        <v>43727</v>
      </c>
      <c r="C29" s="316">
        <v>89.63</v>
      </c>
      <c r="D29" s="339">
        <v>0.70099999999999996</v>
      </c>
      <c r="E29" s="311">
        <v>84.8</v>
      </c>
      <c r="F29" s="319">
        <v>99.8</v>
      </c>
      <c r="G29" s="319">
        <v>82.8</v>
      </c>
      <c r="H29" s="319">
        <v>24</v>
      </c>
      <c r="I29" s="319">
        <v>0</v>
      </c>
      <c r="J29" s="319">
        <v>24</v>
      </c>
      <c r="K29" s="319">
        <v>0</v>
      </c>
      <c r="L29" s="343">
        <v>0</v>
      </c>
      <c r="M29" s="343">
        <v>0</v>
      </c>
      <c r="N29" s="343">
        <v>0</v>
      </c>
      <c r="O29" s="343">
        <v>0</v>
      </c>
      <c r="P29" s="343">
        <v>0</v>
      </c>
      <c r="Q29" s="343">
        <v>0</v>
      </c>
      <c r="R29" s="344">
        <v>3503</v>
      </c>
      <c r="S29" s="322">
        <v>2860</v>
      </c>
      <c r="T29" s="322">
        <v>2860</v>
      </c>
      <c r="U29" s="323">
        <v>2801</v>
      </c>
      <c r="V29" s="323">
        <v>2885</v>
      </c>
      <c r="W29" s="319">
        <v>40</v>
      </c>
      <c r="X29" s="319">
        <v>0</v>
      </c>
      <c r="Y29" s="319">
        <v>39</v>
      </c>
      <c r="Z29" s="319">
        <v>0</v>
      </c>
      <c r="AA29" s="319">
        <v>60</v>
      </c>
      <c r="AB29" s="319">
        <v>0</v>
      </c>
      <c r="AC29" s="318">
        <f t="shared" si="0"/>
        <v>84</v>
      </c>
      <c r="AD29" s="324">
        <f t="shared" si="4"/>
        <v>-59</v>
      </c>
      <c r="AE29" s="319">
        <v>122</v>
      </c>
      <c r="AF29" s="325">
        <f t="shared" si="5"/>
        <v>0.98531420765027322</v>
      </c>
      <c r="AG29" s="326">
        <f t="shared" si="6"/>
        <v>145.95833333333334</v>
      </c>
      <c r="AH29" s="325">
        <f>IF(U29&gt;0,(U29/R29),"no data")</f>
        <v>0.79960034256351697</v>
      </c>
      <c r="AI29" s="327">
        <f t="shared" si="8"/>
        <v>1</v>
      </c>
      <c r="AJ29" s="328">
        <f t="shared" si="9"/>
        <v>0.86330935251798557</v>
      </c>
      <c r="AK29" s="216">
        <v>3.9039999999999999</v>
      </c>
      <c r="AL29" s="220">
        <v>145.19999999999999</v>
      </c>
      <c r="AM29" s="376">
        <f t="shared" si="1"/>
        <v>566.86079999999993</v>
      </c>
      <c r="AN29" s="373">
        <v>23.684615400000002</v>
      </c>
      <c r="AO29" s="375">
        <v>998.94010945180901</v>
      </c>
      <c r="AP29" s="312">
        <f t="shared" si="2"/>
        <v>23659.512300000002</v>
      </c>
      <c r="AQ29" s="313">
        <f t="shared" si="10"/>
        <v>8649.1871117458049</v>
      </c>
      <c r="AR29" s="314">
        <f t="shared" si="11"/>
        <v>119.16666666666667</v>
      </c>
      <c r="AS29" s="13"/>
      <c r="AT29" s="318">
        <v>0</v>
      </c>
      <c r="AU29" s="330">
        <v>0</v>
      </c>
      <c r="AV29" s="330">
        <v>0</v>
      </c>
      <c r="AW29" s="318">
        <v>0</v>
      </c>
      <c r="AX29" s="330">
        <v>19</v>
      </c>
      <c r="AY29" s="318">
        <v>1440</v>
      </c>
      <c r="AZ29" s="318">
        <v>0</v>
      </c>
      <c r="BA29" s="4"/>
      <c r="BB29" s="354">
        <v>950</v>
      </c>
      <c r="BC29" s="354">
        <v>944</v>
      </c>
      <c r="BD29" s="354">
        <v>991</v>
      </c>
      <c r="BE29" s="354">
        <f t="shared" ref="BE29:BE40" si="16">BC29-BB29</f>
        <v>-6</v>
      </c>
      <c r="BF29" s="354">
        <f t="shared" si="13"/>
        <v>8649.1871117458049</v>
      </c>
      <c r="BG29" s="355">
        <f t="shared" si="14"/>
        <v>41.291666666666664</v>
      </c>
      <c r="BH29" s="356">
        <v>0</v>
      </c>
      <c r="BI29" s="357">
        <v>0</v>
      </c>
      <c r="BJ29" s="358">
        <v>23.54</v>
      </c>
      <c r="BK29" s="358">
        <v>20.66</v>
      </c>
      <c r="BL29" s="358">
        <v>12.15</v>
      </c>
      <c r="BM29" s="359">
        <v>50.12</v>
      </c>
      <c r="BN29" s="360">
        <v>0.93079999999999996</v>
      </c>
      <c r="BO29" s="361">
        <v>87.56</v>
      </c>
      <c r="BP29" s="361">
        <v>87.25</v>
      </c>
      <c r="BQ29" s="370">
        <f t="shared" si="3"/>
        <v>0</v>
      </c>
      <c r="BR29" s="361">
        <v>11625</v>
      </c>
      <c r="BS29" s="361">
        <v>11488</v>
      </c>
      <c r="BT29" s="355">
        <v>5.58</v>
      </c>
    </row>
    <row r="30" spans="1:72">
      <c r="A30" s="510"/>
      <c r="B30" s="315">
        <v>43728</v>
      </c>
      <c r="C30" s="316">
        <v>87.15</v>
      </c>
      <c r="D30" s="339">
        <v>0.71099999999999997</v>
      </c>
      <c r="E30" s="311">
        <v>82.75</v>
      </c>
      <c r="F30" s="319">
        <v>95.86</v>
      </c>
      <c r="G30" s="319">
        <v>80.400000000000006</v>
      </c>
      <c r="H30" s="319">
        <v>24</v>
      </c>
      <c r="I30" s="319">
        <v>0</v>
      </c>
      <c r="J30" s="319">
        <v>24</v>
      </c>
      <c r="K30" s="319">
        <v>0</v>
      </c>
      <c r="L30" s="343">
        <v>0</v>
      </c>
      <c r="M30" s="343">
        <v>0</v>
      </c>
      <c r="N30" s="343">
        <v>0</v>
      </c>
      <c r="O30" s="343">
        <v>0</v>
      </c>
      <c r="P30" s="343">
        <v>0</v>
      </c>
      <c r="Q30" s="343">
        <v>0</v>
      </c>
      <c r="R30" s="344">
        <v>3529</v>
      </c>
      <c r="S30" s="322">
        <v>2884</v>
      </c>
      <c r="T30" s="322">
        <v>2884</v>
      </c>
      <c r="U30" s="323">
        <v>2827</v>
      </c>
      <c r="V30" s="323">
        <v>2912</v>
      </c>
      <c r="W30" s="319">
        <v>40</v>
      </c>
      <c r="X30" s="319">
        <v>0</v>
      </c>
      <c r="Y30" s="319">
        <v>40</v>
      </c>
      <c r="Z30" s="319">
        <v>0</v>
      </c>
      <c r="AA30" s="319">
        <v>60</v>
      </c>
      <c r="AB30" s="319">
        <v>0</v>
      </c>
      <c r="AC30" s="318">
        <f t="shared" si="0"/>
        <v>85</v>
      </c>
      <c r="AD30" s="324">
        <f t="shared" si="4"/>
        <v>-57</v>
      </c>
      <c r="AE30" s="319">
        <v>123</v>
      </c>
      <c r="AF30" s="325">
        <f t="shared" si="5"/>
        <v>0.98644986449864502</v>
      </c>
      <c r="AG30" s="326">
        <f t="shared" si="6"/>
        <v>147.04166666666666</v>
      </c>
      <c r="AH30" s="325">
        <f t="shared" si="7"/>
        <v>0.80107679229243411</v>
      </c>
      <c r="AI30" s="327">
        <f t="shared" si="8"/>
        <v>1</v>
      </c>
      <c r="AJ30" s="328">
        <f t="shared" si="9"/>
        <v>0.87142857142857144</v>
      </c>
      <c r="AK30" s="216">
        <v>3.88</v>
      </c>
      <c r="AL30" s="220">
        <v>141.31</v>
      </c>
      <c r="AM30" s="376">
        <f t="shared" si="1"/>
        <v>548.28279999999995</v>
      </c>
      <c r="AN30" s="373">
        <v>23.8230316</v>
      </c>
      <c r="AO30" s="375">
        <v>1000.6381471617576</v>
      </c>
      <c r="AP30" s="312">
        <f t="shared" si="2"/>
        <v>23838.234200000003</v>
      </c>
      <c r="AQ30" s="313">
        <f t="shared" si="10"/>
        <v>8626.2882914750644</v>
      </c>
      <c r="AR30" s="314">
        <f t="shared" si="11"/>
        <v>120.16666666666667</v>
      </c>
      <c r="AS30" s="13"/>
      <c r="AT30" s="318">
        <v>0</v>
      </c>
      <c r="AU30" s="330">
        <v>0</v>
      </c>
      <c r="AV30" s="330">
        <v>0</v>
      </c>
      <c r="AW30" s="318">
        <v>0</v>
      </c>
      <c r="AX30" s="330">
        <v>18</v>
      </c>
      <c r="AY30" s="318">
        <v>1440</v>
      </c>
      <c r="AZ30" s="318">
        <v>0</v>
      </c>
      <c r="BA30" s="4"/>
      <c r="BB30" s="331">
        <v>961</v>
      </c>
      <c r="BC30" s="331">
        <v>951</v>
      </c>
      <c r="BD30" s="331">
        <v>1000</v>
      </c>
      <c r="BE30" s="331">
        <f t="shared" si="16"/>
        <v>-10</v>
      </c>
      <c r="BF30" s="331">
        <f t="shared" si="13"/>
        <v>8626.2882914750644</v>
      </c>
      <c r="BG30" s="333">
        <f t="shared" si="14"/>
        <v>41.666666666666664</v>
      </c>
      <c r="BH30" s="362">
        <v>0</v>
      </c>
      <c r="BI30" s="363">
        <v>0</v>
      </c>
      <c r="BJ30" s="364">
        <v>23.74</v>
      </c>
      <c r="BK30" s="365">
        <v>20.84</v>
      </c>
      <c r="BL30" s="364">
        <v>12</v>
      </c>
      <c r="BM30" s="366">
        <v>50.1</v>
      </c>
      <c r="BN30" s="367">
        <v>0.93200000000000005</v>
      </c>
      <c r="BO30" s="368">
        <v>87.62</v>
      </c>
      <c r="BP30" s="366">
        <v>87.4</v>
      </c>
      <c r="BQ30" s="370">
        <f t="shared" si="3"/>
        <v>0</v>
      </c>
      <c r="BR30" s="368">
        <v>11598</v>
      </c>
      <c r="BS30" s="331">
        <v>11482</v>
      </c>
      <c r="BT30" s="333">
        <v>0</v>
      </c>
    </row>
    <row r="31" spans="1:72">
      <c r="A31" s="510"/>
      <c r="B31" s="315">
        <v>43729</v>
      </c>
      <c r="C31" s="316">
        <v>87.88</v>
      </c>
      <c r="D31" s="339">
        <v>0.67620000000000002</v>
      </c>
      <c r="E31" s="311">
        <v>81.8</v>
      </c>
      <c r="F31" s="319">
        <v>96.65</v>
      </c>
      <c r="G31" s="319">
        <v>80.400000000000006</v>
      </c>
      <c r="H31" s="319">
        <v>24</v>
      </c>
      <c r="I31" s="319">
        <v>0</v>
      </c>
      <c r="J31" s="319">
        <v>24</v>
      </c>
      <c r="K31" s="319">
        <v>0</v>
      </c>
      <c r="L31" s="343">
        <v>0</v>
      </c>
      <c r="M31" s="343">
        <v>0</v>
      </c>
      <c r="N31" s="343">
        <v>0</v>
      </c>
      <c r="O31" s="343">
        <v>0</v>
      </c>
      <c r="P31" s="343">
        <v>0</v>
      </c>
      <c r="Q31" s="343">
        <v>0</v>
      </c>
      <c r="R31" s="344">
        <v>3520</v>
      </c>
      <c r="S31" s="322">
        <v>2898</v>
      </c>
      <c r="T31" s="322">
        <v>2898</v>
      </c>
      <c r="U31" s="323">
        <v>2834</v>
      </c>
      <c r="V31" s="323">
        <v>2915</v>
      </c>
      <c r="W31" s="319">
        <v>40</v>
      </c>
      <c r="X31" s="319">
        <v>0</v>
      </c>
      <c r="Y31" s="319">
        <v>40</v>
      </c>
      <c r="Z31" s="319">
        <v>0</v>
      </c>
      <c r="AA31" s="319">
        <v>60</v>
      </c>
      <c r="AB31" s="319">
        <v>0</v>
      </c>
      <c r="AC31" s="318">
        <f t="shared" si="0"/>
        <v>81</v>
      </c>
      <c r="AD31" s="324">
        <f t="shared" si="4"/>
        <v>-64</v>
      </c>
      <c r="AE31" s="319">
        <v>123</v>
      </c>
      <c r="AF31" s="325">
        <f t="shared" si="5"/>
        <v>0.98746612466124661</v>
      </c>
      <c r="AG31" s="326">
        <f t="shared" si="6"/>
        <v>146.66666666666666</v>
      </c>
      <c r="AH31" s="325">
        <f t="shared" si="7"/>
        <v>0.80511363636363631</v>
      </c>
      <c r="AI31" s="327">
        <f t="shared" si="8"/>
        <v>1</v>
      </c>
      <c r="AJ31" s="328">
        <f t="shared" si="9"/>
        <v>0.87142857142857144</v>
      </c>
      <c r="AK31" s="216">
        <v>3.883</v>
      </c>
      <c r="AL31" s="220">
        <v>141.99</v>
      </c>
      <c r="AM31" s="376">
        <f t="shared" si="1"/>
        <v>551.34717000000001</v>
      </c>
      <c r="AN31" s="373">
        <v>23.828093299999999</v>
      </c>
      <c r="AO31" s="375">
        <v>1002.4618083898473</v>
      </c>
      <c r="AP31" s="312">
        <f t="shared" si="2"/>
        <v>23886.753500000003</v>
      </c>
      <c r="AQ31" s="313">
        <f t="shared" si="10"/>
        <v>8623.1830169371933</v>
      </c>
      <c r="AR31" s="314">
        <f t="shared" si="11"/>
        <v>120.75</v>
      </c>
      <c r="AS31" s="13"/>
      <c r="AT31" s="318">
        <v>0</v>
      </c>
      <c r="AU31" s="330">
        <v>0</v>
      </c>
      <c r="AV31" s="330">
        <v>0</v>
      </c>
      <c r="AW31" s="318">
        <v>0</v>
      </c>
      <c r="AX31" s="330">
        <v>18</v>
      </c>
      <c r="AY31" s="318">
        <v>1440</v>
      </c>
      <c r="AZ31" s="318">
        <v>0</v>
      </c>
      <c r="BA31" s="4"/>
      <c r="BB31" s="331">
        <v>962</v>
      </c>
      <c r="BC31" s="331">
        <v>953</v>
      </c>
      <c r="BD31" s="331">
        <v>1000</v>
      </c>
      <c r="BE31" s="331">
        <f t="shared" si="16"/>
        <v>-9</v>
      </c>
      <c r="BF31" s="331">
        <f t="shared" si="13"/>
        <v>8623.1830169371933</v>
      </c>
      <c r="BG31" s="333">
        <f t="shared" si="14"/>
        <v>41.666666666666664</v>
      </c>
      <c r="BH31" s="362">
        <v>0</v>
      </c>
      <c r="BI31" s="363">
        <v>0</v>
      </c>
      <c r="BJ31" s="364">
        <v>23.75</v>
      </c>
      <c r="BK31" s="365">
        <v>20.84</v>
      </c>
      <c r="BL31" s="364">
        <v>11.9</v>
      </c>
      <c r="BM31" s="366">
        <v>50.1</v>
      </c>
      <c r="BN31" s="367">
        <v>0.93210000000000004</v>
      </c>
      <c r="BO31" s="368">
        <v>87.56</v>
      </c>
      <c r="BP31" s="366">
        <v>87.33</v>
      </c>
      <c r="BQ31" s="370">
        <f t="shared" si="3"/>
        <v>0</v>
      </c>
      <c r="BR31" s="368">
        <v>11586</v>
      </c>
      <c r="BS31" s="331">
        <v>11455</v>
      </c>
      <c r="BT31" s="333">
        <v>5.75</v>
      </c>
    </row>
    <row r="32" spans="1:72">
      <c r="A32" s="510"/>
      <c r="B32" s="315">
        <v>43730</v>
      </c>
      <c r="C32" s="316">
        <v>88.64</v>
      </c>
      <c r="D32" s="339">
        <v>0.65</v>
      </c>
      <c r="E32" s="311">
        <v>81</v>
      </c>
      <c r="F32" s="319">
        <v>99</v>
      </c>
      <c r="G32" s="319">
        <v>81</v>
      </c>
      <c r="H32" s="319">
        <v>16</v>
      </c>
      <c r="I32" s="319">
        <v>5</v>
      </c>
      <c r="J32" s="319">
        <v>24</v>
      </c>
      <c r="K32" s="319">
        <v>0</v>
      </c>
      <c r="L32" s="343">
        <v>7</v>
      </c>
      <c r="M32" s="343">
        <v>21</v>
      </c>
      <c r="N32" s="343">
        <v>0</v>
      </c>
      <c r="O32" s="343">
        <v>0</v>
      </c>
      <c r="P32" s="343">
        <v>0</v>
      </c>
      <c r="Q32" s="343">
        <v>0</v>
      </c>
      <c r="R32" s="344">
        <v>3511</v>
      </c>
      <c r="S32" s="322">
        <v>3054</v>
      </c>
      <c r="T32" s="322">
        <v>2400</v>
      </c>
      <c r="U32" s="323">
        <v>2363</v>
      </c>
      <c r="V32" s="323">
        <v>2445</v>
      </c>
      <c r="W32" s="319">
        <v>40</v>
      </c>
      <c r="X32" s="319">
        <v>0</v>
      </c>
      <c r="Y32" s="319">
        <v>40</v>
      </c>
      <c r="Z32" s="319">
        <v>0</v>
      </c>
      <c r="AA32" s="319">
        <v>60</v>
      </c>
      <c r="AB32" s="319">
        <v>0</v>
      </c>
      <c r="AC32" s="318">
        <f t="shared" si="0"/>
        <v>82</v>
      </c>
      <c r="AD32" s="324">
        <f t="shared" si="4"/>
        <v>-37</v>
      </c>
      <c r="AE32" s="319">
        <v>122</v>
      </c>
      <c r="AF32" s="325">
        <f t="shared" si="5"/>
        <v>0.83504098360655743</v>
      </c>
      <c r="AG32" s="326">
        <f t="shared" si="6"/>
        <v>146.29166666666666</v>
      </c>
      <c r="AH32" s="325">
        <f t="shared" si="7"/>
        <v>0.67302762745656508</v>
      </c>
      <c r="AI32" s="327">
        <f t="shared" si="8"/>
        <v>1</v>
      </c>
      <c r="AJ32" s="328">
        <f t="shared" si="9"/>
        <v>0.81906746031746025</v>
      </c>
      <c r="AK32" s="216">
        <v>3.6480000000000001</v>
      </c>
      <c r="AL32" s="220">
        <v>143.74</v>
      </c>
      <c r="AM32" s="376">
        <f t="shared" si="1"/>
        <v>524.36352000000011</v>
      </c>
      <c r="AN32" s="373">
        <v>20.12796650000001</v>
      </c>
      <c r="AO32" s="375">
        <v>1002.2500136812129</v>
      </c>
      <c r="AP32" s="312">
        <f t="shared" si="2"/>
        <v>20173.254700000005</v>
      </c>
      <c r="AQ32" s="313">
        <f t="shared" si="10"/>
        <v>8759.0428353787574</v>
      </c>
      <c r="AR32" s="314">
        <f t="shared" si="11"/>
        <v>127.25</v>
      </c>
      <c r="AS32" s="13"/>
      <c r="AT32" s="318">
        <v>14</v>
      </c>
      <c r="AU32" s="330">
        <v>34</v>
      </c>
      <c r="AV32" s="330">
        <v>0</v>
      </c>
      <c r="AW32" s="318">
        <v>0</v>
      </c>
      <c r="AX32" s="330">
        <v>25</v>
      </c>
      <c r="AY32" s="318">
        <v>1440</v>
      </c>
      <c r="AZ32" s="318">
        <v>0</v>
      </c>
      <c r="BA32" s="4"/>
      <c r="BB32" s="331">
        <v>658</v>
      </c>
      <c r="BC32" s="331">
        <v>956</v>
      </c>
      <c r="BD32" s="331">
        <v>831</v>
      </c>
      <c r="BE32" s="331">
        <f t="shared" si="16"/>
        <v>298</v>
      </c>
      <c r="BF32" s="331">
        <f t="shared" si="13"/>
        <v>8759.0428353787574</v>
      </c>
      <c r="BG32" s="333">
        <f t="shared" si="14"/>
        <v>34.625</v>
      </c>
      <c r="BH32" s="362">
        <v>0</v>
      </c>
      <c r="BI32" s="363">
        <v>0</v>
      </c>
      <c r="BJ32" s="364">
        <v>16.38</v>
      </c>
      <c r="BK32" s="365">
        <v>20.8</v>
      </c>
      <c r="BL32" s="364">
        <v>11.58</v>
      </c>
      <c r="BM32" s="366">
        <v>50.1</v>
      </c>
      <c r="BN32" s="367">
        <v>0.93130000000000002</v>
      </c>
      <c r="BO32" s="368">
        <v>87.51</v>
      </c>
      <c r="BP32" s="366">
        <v>87.29</v>
      </c>
      <c r="BQ32" s="370">
        <f t="shared" si="3"/>
        <v>0</v>
      </c>
      <c r="BR32" s="368">
        <v>11563</v>
      </c>
      <c r="BS32" s="331">
        <v>11384</v>
      </c>
      <c r="BT32" s="333">
        <v>5.3</v>
      </c>
    </row>
    <row r="33" spans="1:72">
      <c r="A33" s="510"/>
      <c r="B33" s="315">
        <v>43731</v>
      </c>
      <c r="C33" s="316">
        <v>87.93</v>
      </c>
      <c r="D33" s="339">
        <v>0.66110000000000002</v>
      </c>
      <c r="E33" s="311">
        <v>80.8</v>
      </c>
      <c r="F33" s="318">
        <v>99</v>
      </c>
      <c r="G33" s="318">
        <v>79</v>
      </c>
      <c r="H33" s="319">
        <v>24</v>
      </c>
      <c r="I33" s="319">
        <v>0</v>
      </c>
      <c r="J33" s="319">
        <v>24</v>
      </c>
      <c r="K33" s="319">
        <v>0</v>
      </c>
      <c r="L33" s="369">
        <v>0</v>
      </c>
      <c r="M33" s="369">
        <v>0</v>
      </c>
      <c r="N33" s="369">
        <v>0</v>
      </c>
      <c r="O33" s="369">
        <v>0</v>
      </c>
      <c r="P33" s="369">
        <v>0</v>
      </c>
      <c r="Q33" s="369">
        <v>0</v>
      </c>
      <c r="R33" s="369">
        <v>3522</v>
      </c>
      <c r="S33" s="322">
        <v>2904</v>
      </c>
      <c r="T33" s="322">
        <v>2904</v>
      </c>
      <c r="U33" s="323">
        <v>2839</v>
      </c>
      <c r="V33" s="323">
        <v>2922</v>
      </c>
      <c r="W33" s="319">
        <v>40</v>
      </c>
      <c r="X33" s="319">
        <v>0</v>
      </c>
      <c r="Y33" s="319">
        <v>40</v>
      </c>
      <c r="Z33" s="318">
        <v>0</v>
      </c>
      <c r="AA33" s="319">
        <v>60</v>
      </c>
      <c r="AB33" s="318">
        <v>0</v>
      </c>
      <c r="AC33" s="318">
        <f t="shared" si="0"/>
        <v>83</v>
      </c>
      <c r="AD33" s="324">
        <f t="shared" si="4"/>
        <v>-65</v>
      </c>
      <c r="AE33" s="318">
        <v>123</v>
      </c>
      <c r="AF33" s="325">
        <f t="shared" si="5"/>
        <v>0.98983739837398377</v>
      </c>
      <c r="AG33" s="326">
        <f t="shared" si="6"/>
        <v>146.75</v>
      </c>
      <c r="AH33" s="325">
        <f t="shared" si="7"/>
        <v>0.80607609312890405</v>
      </c>
      <c r="AI33" s="327">
        <f t="shared" si="8"/>
        <v>1</v>
      </c>
      <c r="AJ33" s="328">
        <f t="shared" si="9"/>
        <v>0.86428571428571432</v>
      </c>
      <c r="AK33" s="216">
        <v>3.7389999999999999</v>
      </c>
      <c r="AL33" s="220">
        <v>142.32</v>
      </c>
      <c r="AM33" s="376">
        <f t="shared" si="1"/>
        <v>532.13447999999994</v>
      </c>
      <c r="AN33" s="373">
        <v>24.013799500000005</v>
      </c>
      <c r="AO33" s="375">
        <v>1001.3344202361646</v>
      </c>
      <c r="AP33" s="312">
        <f t="shared" si="2"/>
        <v>24045.844000000005</v>
      </c>
      <c r="AQ33" s="313">
        <f t="shared" si="10"/>
        <v>8657.2661077844332</v>
      </c>
      <c r="AR33" s="314">
        <f t="shared" si="11"/>
        <v>121</v>
      </c>
      <c r="AS33" s="13"/>
      <c r="AT33" s="318">
        <v>0</v>
      </c>
      <c r="AU33" s="330">
        <v>0</v>
      </c>
      <c r="AV33" s="330">
        <v>0</v>
      </c>
      <c r="AW33" s="318">
        <v>0</v>
      </c>
      <c r="AX33" s="330">
        <v>19</v>
      </c>
      <c r="AY33" s="318">
        <v>1440</v>
      </c>
      <c r="AZ33" s="318">
        <v>0</v>
      </c>
      <c r="BA33" s="4"/>
      <c r="BB33" s="331">
        <v>965</v>
      </c>
      <c r="BC33" s="331">
        <v>956</v>
      </c>
      <c r="BD33" s="331">
        <v>1001</v>
      </c>
      <c r="BE33" s="331">
        <f t="shared" si="16"/>
        <v>-9</v>
      </c>
      <c r="BF33" s="331">
        <f t="shared" si="13"/>
        <v>8657.2661077844332</v>
      </c>
      <c r="BG33" s="333">
        <f t="shared" si="14"/>
        <v>41.708333333333336</v>
      </c>
      <c r="BH33" s="362">
        <v>0</v>
      </c>
      <c r="BI33" s="363">
        <v>0</v>
      </c>
      <c r="BJ33" s="364">
        <v>23.81</v>
      </c>
      <c r="BK33" s="364">
        <v>20.94</v>
      </c>
      <c r="BL33" s="364">
        <v>11.49</v>
      </c>
      <c r="BM33" s="364">
        <v>50.09</v>
      </c>
      <c r="BN33" s="367">
        <v>0.93179999999999996</v>
      </c>
      <c r="BO33" s="364">
        <v>87.48</v>
      </c>
      <c r="BP33" s="366">
        <v>87.29</v>
      </c>
      <c r="BQ33" s="370">
        <f t="shared" si="3"/>
        <v>0</v>
      </c>
      <c r="BR33" s="331">
        <v>11589</v>
      </c>
      <c r="BS33" s="331">
        <v>11429</v>
      </c>
      <c r="BT33" s="333">
        <v>0</v>
      </c>
    </row>
    <row r="34" spans="1:72" ht="14.95" customHeight="1">
      <c r="A34" s="509" t="s">
        <v>290</v>
      </c>
      <c r="B34" s="245">
        <v>43732</v>
      </c>
      <c r="C34" s="226">
        <v>87.5</v>
      </c>
      <c r="D34" s="227">
        <v>0.67500000000000004</v>
      </c>
      <c r="E34" s="228">
        <v>81.099999999999994</v>
      </c>
      <c r="F34" s="229">
        <v>99</v>
      </c>
      <c r="G34" s="229">
        <v>80</v>
      </c>
      <c r="H34" s="246">
        <v>24</v>
      </c>
      <c r="I34" s="246">
        <v>0</v>
      </c>
      <c r="J34" s="246">
        <v>24</v>
      </c>
      <c r="K34" s="246">
        <v>0</v>
      </c>
      <c r="L34" s="247">
        <v>0</v>
      </c>
      <c r="M34" s="247">
        <v>0</v>
      </c>
      <c r="N34" s="247">
        <v>0</v>
      </c>
      <c r="O34" s="247">
        <v>0</v>
      </c>
      <c r="P34" s="247">
        <v>12</v>
      </c>
      <c r="Q34" s="247">
        <v>0</v>
      </c>
      <c r="R34" s="247">
        <v>3523</v>
      </c>
      <c r="S34" s="232">
        <v>3108</v>
      </c>
      <c r="T34" s="232">
        <v>3108</v>
      </c>
      <c r="U34" s="233">
        <v>3039</v>
      </c>
      <c r="V34" s="233">
        <v>3132</v>
      </c>
      <c r="W34" s="246">
        <v>39</v>
      </c>
      <c r="X34" s="246">
        <v>0</v>
      </c>
      <c r="Y34" s="246">
        <v>40</v>
      </c>
      <c r="Z34" s="246">
        <v>0</v>
      </c>
      <c r="AA34" s="246">
        <v>59</v>
      </c>
      <c r="AB34" s="229">
        <v>0</v>
      </c>
      <c r="AC34" s="229">
        <f t="shared" si="0"/>
        <v>93</v>
      </c>
      <c r="AD34" s="235">
        <f t="shared" si="4"/>
        <v>-69</v>
      </c>
      <c r="AE34" s="229">
        <v>139</v>
      </c>
      <c r="AF34" s="236">
        <f t="shared" si="5"/>
        <v>0.9388489208633094</v>
      </c>
      <c r="AG34" s="237">
        <f t="shared" si="6"/>
        <v>146.79166666666666</v>
      </c>
      <c r="AH34" s="236">
        <f t="shared" si="7"/>
        <v>0.86261708770933865</v>
      </c>
      <c r="AI34" s="238">
        <f t="shared" si="8"/>
        <v>1</v>
      </c>
      <c r="AJ34" s="239">
        <f t="shared" si="9"/>
        <v>0.93478260869565211</v>
      </c>
      <c r="AK34" s="216">
        <v>3.8140000000000001</v>
      </c>
      <c r="AL34" s="220">
        <v>144.56</v>
      </c>
      <c r="AM34" s="251">
        <f t="shared" si="1"/>
        <v>551.35184000000004</v>
      </c>
      <c r="AN34" s="216">
        <v>26.246230000000001</v>
      </c>
      <c r="AO34" s="269">
        <v>999.93675282126196</v>
      </c>
      <c r="AP34" s="228">
        <f t="shared" si="2"/>
        <v>26244.569999999992</v>
      </c>
      <c r="AQ34" s="269">
        <f t="shared" si="10"/>
        <v>8817.3484172425105</v>
      </c>
      <c r="AR34" s="270">
        <f t="shared" si="11"/>
        <v>129.5</v>
      </c>
      <c r="AS34" s="13"/>
      <c r="AT34" s="229">
        <v>0</v>
      </c>
      <c r="AU34" s="248">
        <v>0</v>
      </c>
      <c r="AV34" s="248">
        <v>0</v>
      </c>
      <c r="AW34" s="229">
        <v>0</v>
      </c>
      <c r="AX34" s="248">
        <v>18</v>
      </c>
      <c r="AY34" s="229">
        <v>720</v>
      </c>
      <c r="AZ34" s="229">
        <v>0</v>
      </c>
      <c r="BA34" s="4"/>
      <c r="BB34" s="41">
        <v>961</v>
      </c>
      <c r="BC34" s="41">
        <v>956</v>
      </c>
      <c r="BD34" s="41">
        <v>1215</v>
      </c>
      <c r="BE34" s="41">
        <f t="shared" si="16"/>
        <v>-5</v>
      </c>
      <c r="BF34" s="41">
        <f t="shared" si="13"/>
        <v>8817.3484172425105</v>
      </c>
      <c r="BG34" s="60">
        <f t="shared" si="14"/>
        <v>50.625</v>
      </c>
      <c r="BH34" s="249">
        <v>1.181</v>
      </c>
      <c r="BI34" s="250">
        <v>1.149</v>
      </c>
      <c r="BJ34" s="252">
        <v>23.72</v>
      </c>
      <c r="BK34" s="252">
        <v>20.89</v>
      </c>
      <c r="BL34" s="252">
        <v>11.42</v>
      </c>
      <c r="BM34" s="252">
        <v>50.07</v>
      </c>
      <c r="BN34" s="253">
        <v>0.93100000000000005</v>
      </c>
      <c r="BO34" s="252">
        <v>87.36</v>
      </c>
      <c r="BP34" s="251">
        <v>87.26</v>
      </c>
      <c r="BQ34" s="54">
        <f t="shared" si="3"/>
        <v>2.33</v>
      </c>
      <c r="BR34" s="41">
        <v>11590</v>
      </c>
      <c r="BS34" s="41">
        <v>11432</v>
      </c>
      <c r="BT34" s="42">
        <v>6</v>
      </c>
    </row>
    <row r="35" spans="1:72">
      <c r="A35" s="509"/>
      <c r="B35" s="245">
        <v>43733</v>
      </c>
      <c r="C35" s="226">
        <v>88.4</v>
      </c>
      <c r="D35" s="227">
        <v>0.66500000000000004</v>
      </c>
      <c r="E35" s="228">
        <v>81.5</v>
      </c>
      <c r="F35" s="229">
        <v>97</v>
      </c>
      <c r="G35" s="229">
        <v>81</v>
      </c>
      <c r="H35" s="246">
        <v>24</v>
      </c>
      <c r="I35" s="246">
        <v>0</v>
      </c>
      <c r="J35" s="246">
        <v>24</v>
      </c>
      <c r="K35" s="246">
        <v>0</v>
      </c>
      <c r="L35" s="247">
        <v>0</v>
      </c>
      <c r="M35" s="247">
        <v>0</v>
      </c>
      <c r="N35" s="247">
        <v>0</v>
      </c>
      <c r="O35" s="247">
        <v>0</v>
      </c>
      <c r="P35" s="247">
        <v>12</v>
      </c>
      <c r="Q35" s="247">
        <v>0</v>
      </c>
      <c r="R35" s="247">
        <v>3518</v>
      </c>
      <c r="S35" s="232">
        <v>3106</v>
      </c>
      <c r="T35" s="232">
        <v>3106</v>
      </c>
      <c r="U35" s="233">
        <v>3040</v>
      </c>
      <c r="V35" s="233">
        <v>3128</v>
      </c>
      <c r="W35" s="246">
        <v>40</v>
      </c>
      <c r="X35" s="246">
        <v>0</v>
      </c>
      <c r="Y35" s="246">
        <v>40</v>
      </c>
      <c r="Z35" s="246">
        <v>0</v>
      </c>
      <c r="AA35" s="246">
        <v>60</v>
      </c>
      <c r="AB35" s="229">
        <v>0</v>
      </c>
      <c r="AC35" s="229">
        <f t="shared" si="0"/>
        <v>88</v>
      </c>
      <c r="AD35" s="235">
        <f t="shared" si="4"/>
        <v>-66</v>
      </c>
      <c r="AE35" s="229">
        <v>140</v>
      </c>
      <c r="AF35" s="236">
        <f t="shared" si="5"/>
        <v>0.93095238095238098</v>
      </c>
      <c r="AG35" s="237">
        <f t="shared" si="6"/>
        <v>146.58333333333334</v>
      </c>
      <c r="AH35" s="236">
        <f t="shared" si="7"/>
        <v>0.86412734508243316</v>
      </c>
      <c r="AI35" s="238">
        <f t="shared" si="8"/>
        <v>1</v>
      </c>
      <c r="AJ35" s="239">
        <f t="shared" si="9"/>
        <v>0.93571428571428561</v>
      </c>
      <c r="AK35" s="216">
        <v>3.79</v>
      </c>
      <c r="AL35" s="220">
        <v>147.91</v>
      </c>
      <c r="AM35" s="251">
        <f t="shared" si="1"/>
        <v>560.57889999999998</v>
      </c>
      <c r="AN35" s="216">
        <v>26.150939000000001</v>
      </c>
      <c r="AO35" s="269">
        <v>1002.9567198332726</v>
      </c>
      <c r="AP35" s="228">
        <f t="shared" si="2"/>
        <v>26228.260000000002</v>
      </c>
      <c r="AQ35" s="269">
        <f t="shared" si="10"/>
        <v>8812.1180592105284</v>
      </c>
      <c r="AR35" s="270">
        <f t="shared" si="11"/>
        <v>129.41666666666666</v>
      </c>
      <c r="AS35" s="13"/>
      <c r="AT35" s="229">
        <v>0</v>
      </c>
      <c r="AU35" s="248">
        <v>0</v>
      </c>
      <c r="AV35" s="248">
        <v>0</v>
      </c>
      <c r="AW35" s="229">
        <v>0</v>
      </c>
      <c r="AX35" s="248">
        <v>18</v>
      </c>
      <c r="AY35" s="229">
        <v>720</v>
      </c>
      <c r="AZ35" s="229">
        <v>0</v>
      </c>
      <c r="BA35" s="4"/>
      <c r="BB35" s="41">
        <v>959</v>
      </c>
      <c r="BC35" s="41">
        <v>952</v>
      </c>
      <c r="BD35" s="41">
        <v>1217</v>
      </c>
      <c r="BE35" s="41">
        <f t="shared" si="16"/>
        <v>-7</v>
      </c>
      <c r="BF35" s="41">
        <f t="shared" si="13"/>
        <v>8812.1180592105284</v>
      </c>
      <c r="BG35" s="60">
        <f t="shared" si="14"/>
        <v>50.708333333333336</v>
      </c>
      <c r="BH35" s="249">
        <v>1.171</v>
      </c>
      <c r="BI35" s="250">
        <v>1.1120000000000001</v>
      </c>
      <c r="BJ35" s="252">
        <v>23.63</v>
      </c>
      <c r="BK35" s="252">
        <v>20.82</v>
      </c>
      <c r="BL35" s="252">
        <v>11.23</v>
      </c>
      <c r="BM35" s="252">
        <v>50.03</v>
      </c>
      <c r="BN35" s="253">
        <v>0.92989999999999995</v>
      </c>
      <c r="BO35" s="252">
        <v>87.48</v>
      </c>
      <c r="BP35" s="251">
        <v>87.24</v>
      </c>
      <c r="BQ35" s="54">
        <f>SUM(BH35:BI35)</f>
        <v>2.2830000000000004</v>
      </c>
      <c r="BR35" s="41">
        <v>11571</v>
      </c>
      <c r="BS35" s="41">
        <v>11401</v>
      </c>
      <c r="BT35" s="42">
        <v>5.58</v>
      </c>
    </row>
    <row r="36" spans="1:72">
      <c r="A36" s="509"/>
      <c r="B36" s="245">
        <v>43734</v>
      </c>
      <c r="C36" s="226">
        <v>88.6</v>
      </c>
      <c r="D36" s="227">
        <v>0.66900000000000004</v>
      </c>
      <c r="E36" s="228">
        <v>81.7</v>
      </c>
      <c r="F36" s="229">
        <v>99</v>
      </c>
      <c r="G36" s="229">
        <v>81</v>
      </c>
      <c r="H36" s="246">
        <v>24</v>
      </c>
      <c r="I36" s="246">
        <v>0</v>
      </c>
      <c r="J36" s="246">
        <v>24</v>
      </c>
      <c r="K36" s="246">
        <v>0</v>
      </c>
      <c r="L36" s="247">
        <v>0</v>
      </c>
      <c r="M36" s="247">
        <v>0</v>
      </c>
      <c r="N36" s="247">
        <v>0</v>
      </c>
      <c r="O36" s="247">
        <v>0</v>
      </c>
      <c r="P36" s="247">
        <v>0</v>
      </c>
      <c r="Q36" s="247">
        <v>0</v>
      </c>
      <c r="R36" s="247">
        <v>3515</v>
      </c>
      <c r="S36" s="232">
        <v>2906</v>
      </c>
      <c r="T36" s="232">
        <v>2906</v>
      </c>
      <c r="U36" s="233">
        <v>2828</v>
      </c>
      <c r="V36" s="233">
        <v>2910</v>
      </c>
      <c r="W36" s="246">
        <v>40</v>
      </c>
      <c r="X36" s="246">
        <v>0</v>
      </c>
      <c r="Y36" s="246">
        <v>40</v>
      </c>
      <c r="Z36" s="246">
        <v>0</v>
      </c>
      <c r="AA36" s="246">
        <v>60</v>
      </c>
      <c r="AB36" s="229">
        <v>0</v>
      </c>
      <c r="AC36" s="229">
        <f t="shared" si="0"/>
        <v>82</v>
      </c>
      <c r="AD36" s="235">
        <f t="shared" si="4"/>
        <v>-78</v>
      </c>
      <c r="AE36" s="229">
        <v>123</v>
      </c>
      <c r="AF36" s="236">
        <f t="shared" si="5"/>
        <v>0.98577235772357719</v>
      </c>
      <c r="AG36" s="237">
        <f t="shared" si="6"/>
        <v>146.45833333333334</v>
      </c>
      <c r="AH36" s="236">
        <f t="shared" si="7"/>
        <v>0.804551920341394</v>
      </c>
      <c r="AI36" s="238">
        <f t="shared" si="8"/>
        <v>1</v>
      </c>
      <c r="AJ36" s="239">
        <f t="shared" si="9"/>
        <v>0.86428571428571432</v>
      </c>
      <c r="AK36" s="216">
        <v>3.798</v>
      </c>
      <c r="AL36" s="220">
        <v>141.54</v>
      </c>
      <c r="AM36" s="251">
        <f t="shared" si="1"/>
        <v>537.56891999999993</v>
      </c>
      <c r="AN36" s="216">
        <v>23.829051</v>
      </c>
      <c r="AO36" s="269">
        <v>1005.1746920177392</v>
      </c>
      <c r="AP36" s="228">
        <f t="shared" si="2"/>
        <v>23952.359</v>
      </c>
      <c r="AQ36" s="269">
        <f t="shared" si="10"/>
        <v>8659.8047807637904</v>
      </c>
      <c r="AR36" s="270">
        <f t="shared" si="11"/>
        <v>121.08333333333333</v>
      </c>
      <c r="AS36" s="13"/>
      <c r="AT36" s="229">
        <v>0</v>
      </c>
      <c r="AU36" s="248">
        <v>0</v>
      </c>
      <c r="AV36" s="248">
        <v>0</v>
      </c>
      <c r="AW36" s="229">
        <v>0</v>
      </c>
      <c r="AX36" s="248">
        <v>19</v>
      </c>
      <c r="AY36" s="229">
        <v>1440</v>
      </c>
      <c r="AZ36" s="229">
        <v>0</v>
      </c>
      <c r="BA36" s="4"/>
      <c r="BB36" s="41">
        <v>961</v>
      </c>
      <c r="BC36" s="41">
        <v>951</v>
      </c>
      <c r="BD36" s="41">
        <v>998</v>
      </c>
      <c r="BE36" s="41">
        <f t="shared" si="16"/>
        <v>-10</v>
      </c>
      <c r="BF36" s="41">
        <f t="shared" si="13"/>
        <v>8659.8047807637904</v>
      </c>
      <c r="BG36" s="60">
        <f t="shared" si="14"/>
        <v>41.583333333333336</v>
      </c>
      <c r="BH36" s="249">
        <v>0</v>
      </c>
      <c r="BI36" s="250">
        <v>0</v>
      </c>
      <c r="BJ36" s="252">
        <v>23.68</v>
      </c>
      <c r="BK36" s="252">
        <v>20.87</v>
      </c>
      <c r="BL36" s="252">
        <v>11.34</v>
      </c>
      <c r="BM36" s="252">
        <v>50.1</v>
      </c>
      <c r="BN36" s="253">
        <v>0.93220000000000003</v>
      </c>
      <c r="BO36" s="252">
        <v>87.49</v>
      </c>
      <c r="BP36" s="251">
        <v>87.03</v>
      </c>
      <c r="BQ36" s="54">
        <f t="shared" ref="BQ36:BQ40" si="17">SUM(BH36:BI36)</f>
        <v>0</v>
      </c>
      <c r="BR36" s="41">
        <v>11566</v>
      </c>
      <c r="BS36" s="41">
        <v>11442</v>
      </c>
      <c r="BT36" s="42">
        <v>1</v>
      </c>
    </row>
    <row r="37" spans="1:72">
      <c r="A37" s="509"/>
      <c r="B37" s="245">
        <v>43735</v>
      </c>
      <c r="C37" s="226">
        <v>89.58</v>
      </c>
      <c r="D37" s="227">
        <v>0.65439999999999998</v>
      </c>
      <c r="E37" s="228">
        <v>81.7</v>
      </c>
      <c r="F37" s="229">
        <v>100</v>
      </c>
      <c r="G37" s="229">
        <v>81</v>
      </c>
      <c r="H37" s="246">
        <v>24</v>
      </c>
      <c r="I37" s="246">
        <v>0</v>
      </c>
      <c r="J37" s="246">
        <v>24</v>
      </c>
      <c r="K37" s="246">
        <v>0</v>
      </c>
      <c r="L37" s="247">
        <v>0</v>
      </c>
      <c r="M37" s="247">
        <v>0</v>
      </c>
      <c r="N37" s="247">
        <v>0</v>
      </c>
      <c r="O37" s="247">
        <v>0</v>
      </c>
      <c r="P37" s="247">
        <v>0</v>
      </c>
      <c r="Q37" s="247">
        <v>0</v>
      </c>
      <c r="R37" s="247">
        <v>3502</v>
      </c>
      <c r="S37" s="232">
        <v>2881</v>
      </c>
      <c r="T37" s="232">
        <v>2881</v>
      </c>
      <c r="U37" s="233">
        <v>2820</v>
      </c>
      <c r="V37" s="233">
        <v>2905</v>
      </c>
      <c r="W37" s="246">
        <v>40</v>
      </c>
      <c r="X37" s="246">
        <v>0</v>
      </c>
      <c r="Y37" s="246">
        <v>39</v>
      </c>
      <c r="Z37" s="246">
        <v>0</v>
      </c>
      <c r="AA37" s="246">
        <v>60</v>
      </c>
      <c r="AB37" s="229">
        <v>0</v>
      </c>
      <c r="AC37" s="229">
        <f t="shared" si="0"/>
        <v>85</v>
      </c>
      <c r="AD37" s="235">
        <f t="shared" si="4"/>
        <v>-61</v>
      </c>
      <c r="AE37" s="229">
        <v>123</v>
      </c>
      <c r="AF37" s="236">
        <f t="shared" si="5"/>
        <v>0.98407859078590787</v>
      </c>
      <c r="AG37" s="237">
        <f t="shared" si="6"/>
        <v>145.91666666666666</v>
      </c>
      <c r="AH37" s="236">
        <f t="shared" si="7"/>
        <v>0.80525414049114796</v>
      </c>
      <c r="AI37" s="238">
        <f t="shared" si="8"/>
        <v>1</v>
      </c>
      <c r="AJ37" s="239">
        <f t="shared" si="9"/>
        <v>0.86330935251798557</v>
      </c>
      <c r="AK37" s="216">
        <v>3.738</v>
      </c>
      <c r="AL37" s="220">
        <v>143.37</v>
      </c>
      <c r="AM37" s="251">
        <f t="shared" si="1"/>
        <v>535.91705999999999</v>
      </c>
      <c r="AN37" s="216">
        <v>23.595569999999999</v>
      </c>
      <c r="AO37" s="269">
        <v>1009.9124962863792</v>
      </c>
      <c r="AP37" s="228">
        <f t="shared" si="2"/>
        <v>23829.460999999999</v>
      </c>
      <c r="AQ37" s="269">
        <f t="shared" si="10"/>
        <v>8640.2049858156024</v>
      </c>
      <c r="AR37" s="270">
        <f t="shared" si="11"/>
        <v>120.04166666666667</v>
      </c>
      <c r="AS37" s="13"/>
      <c r="AT37" s="229">
        <v>0</v>
      </c>
      <c r="AU37" s="248">
        <v>0</v>
      </c>
      <c r="AV37" s="248">
        <v>0</v>
      </c>
      <c r="AW37" s="229">
        <v>0</v>
      </c>
      <c r="AX37" s="248">
        <v>19</v>
      </c>
      <c r="AY37" s="229">
        <v>1440</v>
      </c>
      <c r="AZ37" s="229">
        <v>0</v>
      </c>
      <c r="BA37" s="4"/>
      <c r="BB37" s="41">
        <v>959</v>
      </c>
      <c r="BC37" s="41">
        <v>950</v>
      </c>
      <c r="BD37" s="41">
        <v>996</v>
      </c>
      <c r="BE37" s="41">
        <f t="shared" si="16"/>
        <v>-9</v>
      </c>
      <c r="BF37" s="41">
        <f t="shared" si="13"/>
        <v>8640.2049858156024</v>
      </c>
      <c r="BG37" s="60">
        <f t="shared" si="14"/>
        <v>41.5</v>
      </c>
      <c r="BH37" s="249">
        <v>0</v>
      </c>
      <c r="BI37" s="250">
        <v>0</v>
      </c>
      <c r="BJ37" s="252">
        <v>23.4</v>
      </c>
      <c r="BK37" s="252">
        <v>20.61</v>
      </c>
      <c r="BL37" s="252">
        <v>11.25</v>
      </c>
      <c r="BM37" s="252">
        <v>50.12</v>
      </c>
      <c r="BN37" s="253">
        <v>0.93140000000000001</v>
      </c>
      <c r="BO37" s="252">
        <v>87.44</v>
      </c>
      <c r="BP37" s="251">
        <v>86.97</v>
      </c>
      <c r="BQ37" s="54">
        <f t="shared" si="17"/>
        <v>0</v>
      </c>
      <c r="BR37" s="41">
        <v>11475</v>
      </c>
      <c r="BS37" s="41">
        <v>11333</v>
      </c>
      <c r="BT37" s="42">
        <v>5.0999999999999996</v>
      </c>
    </row>
    <row r="38" spans="1:72">
      <c r="A38" s="509"/>
      <c r="B38" s="245">
        <v>43736</v>
      </c>
      <c r="C38" s="226">
        <v>88.7</v>
      </c>
      <c r="D38" s="227">
        <v>0.67100000000000004</v>
      </c>
      <c r="E38" s="228">
        <v>82.1</v>
      </c>
      <c r="F38" s="229">
        <v>103</v>
      </c>
      <c r="G38" s="229">
        <v>82</v>
      </c>
      <c r="H38" s="246">
        <v>24</v>
      </c>
      <c r="I38" s="246">
        <v>0</v>
      </c>
      <c r="J38" s="246">
        <v>24</v>
      </c>
      <c r="K38" s="246">
        <v>0</v>
      </c>
      <c r="L38" s="247">
        <v>0</v>
      </c>
      <c r="M38" s="247">
        <v>0</v>
      </c>
      <c r="N38" s="247">
        <v>0</v>
      </c>
      <c r="O38" s="247">
        <v>0</v>
      </c>
      <c r="P38" s="247">
        <v>10</v>
      </c>
      <c r="Q38" s="247">
        <v>0</v>
      </c>
      <c r="R38" s="247">
        <v>3510</v>
      </c>
      <c r="S38" s="232">
        <v>3083</v>
      </c>
      <c r="T38" s="232">
        <v>3083</v>
      </c>
      <c r="U38" s="233">
        <v>3015</v>
      </c>
      <c r="V38" s="233">
        <v>3103</v>
      </c>
      <c r="W38" s="246">
        <v>40</v>
      </c>
      <c r="X38" s="246">
        <v>0</v>
      </c>
      <c r="Y38" s="246">
        <v>40</v>
      </c>
      <c r="Z38" s="246">
        <v>0</v>
      </c>
      <c r="AA38" s="246">
        <v>60</v>
      </c>
      <c r="AB38" s="229">
        <v>0</v>
      </c>
      <c r="AC38" s="229">
        <f t="shared" si="0"/>
        <v>88</v>
      </c>
      <c r="AD38" s="235">
        <f t="shared" si="4"/>
        <v>-68</v>
      </c>
      <c r="AE38" s="229">
        <v>143</v>
      </c>
      <c r="AF38" s="236">
        <f t="shared" si="5"/>
        <v>0.90413752913752909</v>
      </c>
      <c r="AG38" s="237">
        <f t="shared" si="6"/>
        <v>146.25</v>
      </c>
      <c r="AH38" s="236">
        <f t="shared" si="7"/>
        <v>0.85897435897435892</v>
      </c>
      <c r="AI38" s="238">
        <f t="shared" si="8"/>
        <v>1</v>
      </c>
      <c r="AJ38" s="239">
        <f t="shared" si="9"/>
        <v>0.92500000000000004</v>
      </c>
      <c r="AK38" s="216">
        <v>3.69</v>
      </c>
      <c r="AL38" s="220">
        <v>147.63</v>
      </c>
      <c r="AM38" s="251">
        <f t="shared" si="1"/>
        <v>544.75469999999996</v>
      </c>
      <c r="AN38" s="216">
        <v>25.796679999999999</v>
      </c>
      <c r="AO38" s="269">
        <v>1008.3107593690352</v>
      </c>
      <c r="AP38" s="228">
        <f t="shared" si="2"/>
        <v>26011.07</v>
      </c>
      <c r="AQ38" s="269">
        <f t="shared" si="10"/>
        <v>8807.9020563847444</v>
      </c>
      <c r="AR38" s="270">
        <f>S38/24</f>
        <v>128.45833333333334</v>
      </c>
      <c r="AS38" s="13"/>
      <c r="AT38" s="229">
        <v>0</v>
      </c>
      <c r="AU38" s="248">
        <v>0</v>
      </c>
      <c r="AV38" s="248">
        <v>0</v>
      </c>
      <c r="AW38" s="229">
        <v>0</v>
      </c>
      <c r="AX38" s="248">
        <v>18</v>
      </c>
      <c r="AY38" s="229">
        <v>840</v>
      </c>
      <c r="AZ38" s="229">
        <v>0</v>
      </c>
      <c r="BA38" s="4"/>
      <c r="BB38" s="41">
        <v>954</v>
      </c>
      <c r="BC38" s="41">
        <v>949</v>
      </c>
      <c r="BD38" s="41">
        <v>1200</v>
      </c>
      <c r="BE38" s="41">
        <f t="shared" si="16"/>
        <v>-5</v>
      </c>
      <c r="BF38" s="41">
        <f t="shared" si="13"/>
        <v>8807.9020563847444</v>
      </c>
      <c r="BG38" s="60">
        <f t="shared" si="14"/>
        <v>50</v>
      </c>
      <c r="BH38" s="249">
        <v>1.0529999999999999</v>
      </c>
      <c r="BI38" s="250">
        <v>1.0529999999999999</v>
      </c>
      <c r="BJ38" s="252">
        <v>23.39</v>
      </c>
      <c r="BK38" s="252">
        <v>20.53</v>
      </c>
      <c r="BL38" s="252">
        <v>11.15</v>
      </c>
      <c r="BM38" s="252">
        <v>50.1</v>
      </c>
      <c r="BN38" s="253">
        <v>0.92989999999999995</v>
      </c>
      <c r="BO38" s="252">
        <v>87.4</v>
      </c>
      <c r="BP38" s="251">
        <v>86.91</v>
      </c>
      <c r="BQ38" s="54">
        <f t="shared" si="17"/>
        <v>2.1059999999999999</v>
      </c>
      <c r="BR38" s="41">
        <v>11507</v>
      </c>
      <c r="BS38" s="41">
        <v>11303</v>
      </c>
      <c r="BT38" s="42">
        <v>5.45</v>
      </c>
    </row>
    <row r="39" spans="1:72">
      <c r="A39" s="509"/>
      <c r="B39" s="245">
        <v>43737</v>
      </c>
      <c r="C39" s="226">
        <v>80.099999999999994</v>
      </c>
      <c r="D39" s="227">
        <v>0.76700000000000002</v>
      </c>
      <c r="E39" s="228">
        <v>73.099999999999994</v>
      </c>
      <c r="F39" s="229">
        <v>89</v>
      </c>
      <c r="G39" s="229">
        <v>69</v>
      </c>
      <c r="H39" s="246">
        <v>24</v>
      </c>
      <c r="I39" s="246">
        <v>0</v>
      </c>
      <c r="J39" s="246">
        <v>4</v>
      </c>
      <c r="K39" s="246">
        <v>36</v>
      </c>
      <c r="L39" s="247">
        <v>0</v>
      </c>
      <c r="M39" s="247">
        <v>0</v>
      </c>
      <c r="N39" s="247">
        <v>19</v>
      </c>
      <c r="O39" s="247">
        <v>3</v>
      </c>
      <c r="P39" s="247">
        <v>0</v>
      </c>
      <c r="Q39" s="247">
        <v>0</v>
      </c>
      <c r="R39" s="247">
        <v>3597</v>
      </c>
      <c r="S39" s="232">
        <v>3177</v>
      </c>
      <c r="T39" s="232">
        <v>1692</v>
      </c>
      <c r="U39" s="233">
        <v>1687</v>
      </c>
      <c r="V39" s="233">
        <v>1753</v>
      </c>
      <c r="W39" s="246">
        <v>40</v>
      </c>
      <c r="X39" s="246">
        <v>0</v>
      </c>
      <c r="Y39" s="246">
        <v>40</v>
      </c>
      <c r="Z39" s="246">
        <v>0</v>
      </c>
      <c r="AA39" s="246">
        <v>60</v>
      </c>
      <c r="AB39" s="229">
        <v>0</v>
      </c>
      <c r="AC39" s="229">
        <f t="shared" si="0"/>
        <v>66</v>
      </c>
      <c r="AD39" s="235">
        <f t="shared" si="4"/>
        <v>-5</v>
      </c>
      <c r="AE39" s="229">
        <v>124</v>
      </c>
      <c r="AF39" s="236">
        <f t="shared" si="5"/>
        <v>0.58904569892473113</v>
      </c>
      <c r="AG39" s="237">
        <f t="shared" si="6"/>
        <v>149.875</v>
      </c>
      <c r="AH39" s="236">
        <f t="shared" si="7"/>
        <v>0.46900194606616624</v>
      </c>
      <c r="AI39" s="238">
        <f t="shared" si="8"/>
        <v>1</v>
      </c>
      <c r="AJ39" s="239">
        <f t="shared" si="9"/>
        <v>0.74150297619047623</v>
      </c>
      <c r="AK39" s="216">
        <v>0.501</v>
      </c>
      <c r="AL39" s="220">
        <v>145.38999999999999</v>
      </c>
      <c r="AM39" s="251">
        <f t="shared" si="1"/>
        <v>72.840389999999999</v>
      </c>
      <c r="AN39" s="216">
        <v>14.79012</v>
      </c>
      <c r="AO39" s="269">
        <v>1010.4238505164259</v>
      </c>
      <c r="AP39" s="228">
        <f t="shared" si="2"/>
        <v>14944.29</v>
      </c>
      <c r="AQ39" s="269">
        <f>IF(U39&gt;0,((((AK39*AL39)+(AN39*AO39))/(U39*1000))*1000000),"no data")</f>
        <v>8901.6777652637811</v>
      </c>
      <c r="AR39" s="270">
        <f t="shared" si="11"/>
        <v>132.375</v>
      </c>
      <c r="AS39" s="13"/>
      <c r="AT39" s="229">
        <v>0</v>
      </c>
      <c r="AU39" s="248">
        <v>0</v>
      </c>
      <c r="AV39" s="248">
        <v>13</v>
      </c>
      <c r="AW39" s="229">
        <v>21</v>
      </c>
      <c r="AX39" s="248">
        <v>36</v>
      </c>
      <c r="AY39" s="229">
        <v>1440</v>
      </c>
      <c r="AZ39" s="229">
        <v>0</v>
      </c>
      <c r="BA39" s="4"/>
      <c r="BB39" s="41">
        <v>982</v>
      </c>
      <c r="BC39" s="41">
        <v>192</v>
      </c>
      <c r="BD39" s="41">
        <v>579</v>
      </c>
      <c r="BE39" s="41">
        <f t="shared" si="16"/>
        <v>-790</v>
      </c>
      <c r="BF39" s="41">
        <f t="shared" si="13"/>
        <v>8901.6777652637811</v>
      </c>
      <c r="BG39" s="60">
        <f t="shared" si="14"/>
        <v>24.125</v>
      </c>
      <c r="BH39" s="249">
        <v>0</v>
      </c>
      <c r="BI39" s="250">
        <v>0</v>
      </c>
      <c r="BJ39" s="252">
        <v>23.83</v>
      </c>
      <c r="BK39" s="252">
        <v>20.89</v>
      </c>
      <c r="BL39" s="252">
        <v>11.77</v>
      </c>
      <c r="BM39" s="252">
        <v>50.12</v>
      </c>
      <c r="BN39" s="253">
        <v>0.93020000000000003</v>
      </c>
      <c r="BO39" s="252">
        <v>87.22</v>
      </c>
      <c r="BP39" s="251">
        <v>86.87</v>
      </c>
      <c r="BQ39" s="54">
        <f t="shared" si="17"/>
        <v>0</v>
      </c>
      <c r="BR39" s="41">
        <v>11394</v>
      </c>
      <c r="BS39" s="41">
        <v>11183</v>
      </c>
      <c r="BT39" s="42">
        <v>0</v>
      </c>
    </row>
    <row r="40" spans="1:72">
      <c r="A40" s="509"/>
      <c r="B40" s="245">
        <v>43738</v>
      </c>
      <c r="C40" s="226">
        <v>83</v>
      </c>
      <c r="D40" s="227">
        <v>0.746</v>
      </c>
      <c r="E40" s="228">
        <v>81.319999999999993</v>
      </c>
      <c r="F40" s="229">
        <v>93</v>
      </c>
      <c r="G40" s="229">
        <v>77</v>
      </c>
      <c r="H40" s="246">
        <v>24</v>
      </c>
      <c r="I40" s="246">
        <v>0</v>
      </c>
      <c r="J40" s="246">
        <v>0</v>
      </c>
      <c r="K40" s="246">
        <v>0</v>
      </c>
      <c r="L40" s="247">
        <v>0</v>
      </c>
      <c r="M40" s="247">
        <v>0</v>
      </c>
      <c r="N40" s="247">
        <v>24</v>
      </c>
      <c r="O40" s="247">
        <v>0</v>
      </c>
      <c r="P40" s="247">
        <v>0</v>
      </c>
      <c r="Q40" s="247">
        <v>0</v>
      </c>
      <c r="R40" s="247">
        <v>3568</v>
      </c>
      <c r="S40" s="232">
        <v>3488</v>
      </c>
      <c r="T40" s="232">
        <v>1386</v>
      </c>
      <c r="U40" s="233">
        <v>1377</v>
      </c>
      <c r="V40" s="233">
        <v>1449</v>
      </c>
      <c r="W40" s="246">
        <v>40</v>
      </c>
      <c r="X40" s="246">
        <v>0</v>
      </c>
      <c r="Y40" s="246">
        <v>40</v>
      </c>
      <c r="Z40" s="246">
        <v>0</v>
      </c>
      <c r="AA40" s="246">
        <v>60</v>
      </c>
      <c r="AB40" s="229">
        <v>0</v>
      </c>
      <c r="AC40" s="229">
        <f t="shared" si="0"/>
        <v>72</v>
      </c>
      <c r="AD40" s="235">
        <f t="shared" si="4"/>
        <v>-9</v>
      </c>
      <c r="AE40" s="229">
        <v>62</v>
      </c>
      <c r="AF40" s="236">
        <f t="shared" si="5"/>
        <v>0.97379032258064513</v>
      </c>
      <c r="AG40" s="237">
        <f t="shared" si="6"/>
        <v>148.66666666666666</v>
      </c>
      <c r="AH40" s="236">
        <f t="shared" si="7"/>
        <v>0.38593049327354262</v>
      </c>
      <c r="AI40" s="238">
        <f t="shared" si="8"/>
        <v>1</v>
      </c>
      <c r="AJ40" s="239">
        <f t="shared" si="9"/>
        <v>0.71428571428571419</v>
      </c>
      <c r="AK40" s="216">
        <v>0</v>
      </c>
      <c r="AL40" s="220">
        <v>0</v>
      </c>
      <c r="AM40" s="251">
        <f t="shared" si="1"/>
        <v>0</v>
      </c>
      <c r="AN40" s="216">
        <v>12.32798</v>
      </c>
      <c r="AO40" s="269">
        <v>1014.8807833886817</v>
      </c>
      <c r="AP40" s="228">
        <f t="shared" si="2"/>
        <v>12511.43</v>
      </c>
      <c r="AQ40" s="269">
        <f>IF(U40&gt;0,((((AK40*AL40)+(AN40*AO40))/(U40*1000))*1000000),"no data")</f>
        <v>9086.0058097313013</v>
      </c>
      <c r="AR40" s="270">
        <f>S40/24</f>
        <v>145.33333333333334</v>
      </c>
      <c r="AS40" s="13"/>
      <c r="AT40" s="229">
        <v>0</v>
      </c>
      <c r="AU40" s="248">
        <v>0</v>
      </c>
      <c r="AV40" s="248">
        <v>0</v>
      </c>
      <c r="AW40" s="229">
        <v>0</v>
      </c>
      <c r="AX40" s="248">
        <v>40</v>
      </c>
      <c r="AY40" s="229">
        <v>1440</v>
      </c>
      <c r="AZ40" s="229">
        <v>0</v>
      </c>
      <c r="BA40" s="4"/>
      <c r="BB40" s="41">
        <v>978</v>
      </c>
      <c r="BC40" s="41">
        <v>0</v>
      </c>
      <c r="BD40" s="41">
        <v>471</v>
      </c>
      <c r="BE40" s="41">
        <f t="shared" si="16"/>
        <v>-978</v>
      </c>
      <c r="BF40" s="41">
        <f t="shared" si="13"/>
        <v>9086.0058097313013</v>
      </c>
      <c r="BG40" s="60">
        <f t="shared" si="14"/>
        <v>19.625</v>
      </c>
      <c r="BH40" s="249">
        <v>0</v>
      </c>
      <c r="BI40" s="250">
        <v>0</v>
      </c>
      <c r="BJ40" s="252">
        <v>23.66</v>
      </c>
      <c r="BK40" s="252">
        <v>0</v>
      </c>
      <c r="BL40" s="252">
        <v>0</v>
      </c>
      <c r="BM40" s="252">
        <v>50.1</v>
      </c>
      <c r="BN40" s="253">
        <v>0</v>
      </c>
      <c r="BO40" s="252">
        <v>87.31</v>
      </c>
      <c r="BP40" s="251">
        <v>0</v>
      </c>
      <c r="BQ40" s="54">
        <f t="shared" si="17"/>
        <v>0</v>
      </c>
      <c r="BR40" s="41">
        <v>11412</v>
      </c>
      <c r="BS40" s="41">
        <v>0</v>
      </c>
      <c r="BT40" s="42">
        <v>5.5</v>
      </c>
    </row>
    <row r="41" spans="1:72">
      <c r="A41" s="79"/>
      <c r="B41" s="80" t="s">
        <v>83</v>
      </c>
      <c r="C41" s="81">
        <f>AVERAGE(C11:C40)</f>
        <v>90.729333333333344</v>
      </c>
      <c r="D41" s="81">
        <f t="shared" ref="D41:G41" si="18">AVERAGE(D11:D40)</f>
        <v>0.67299333333333322</v>
      </c>
      <c r="E41" s="81">
        <f t="shared" si="18"/>
        <v>83.98066666666665</v>
      </c>
      <c r="F41" s="81">
        <f t="shared" si="18"/>
        <v>100.44366666666666</v>
      </c>
      <c r="G41" s="81">
        <f t="shared" si="18"/>
        <v>82.686666666666682</v>
      </c>
      <c r="H41" s="81">
        <f>SUM(H11:H40)+(INT(SUM(I11:I40)/60))</f>
        <v>671</v>
      </c>
      <c r="I41" s="81">
        <f t="shared" ref="I41:Q41" si="19">SUM(I11:I40)+(INT(SUM(J11:J40)/60))</f>
        <v>23</v>
      </c>
      <c r="J41" s="81">
        <f t="shared" si="19"/>
        <v>675</v>
      </c>
      <c r="K41" s="81">
        <f t="shared" si="19"/>
        <v>68</v>
      </c>
      <c r="L41" s="81">
        <f t="shared" si="19"/>
        <v>16</v>
      </c>
      <c r="M41" s="81">
        <f t="shared" si="19"/>
        <v>37</v>
      </c>
      <c r="N41" s="81">
        <f t="shared" si="19"/>
        <v>43</v>
      </c>
      <c r="O41" s="81">
        <f t="shared" si="19"/>
        <v>3</v>
      </c>
      <c r="P41" s="81">
        <f t="shared" si="19"/>
        <v>34</v>
      </c>
      <c r="Q41" s="81">
        <f t="shared" si="19"/>
        <v>1745</v>
      </c>
      <c r="R41" s="83">
        <f>SUM(R11:R40)</f>
        <v>104723</v>
      </c>
      <c r="S41" s="83">
        <f t="shared" ref="S41:V41" si="20">SUM(S11:S40)</f>
        <v>86404</v>
      </c>
      <c r="T41" s="83">
        <f t="shared" si="20"/>
        <v>81144</v>
      </c>
      <c r="U41" s="377">
        <v>79242.429999999993</v>
      </c>
      <c r="V41" s="85">
        <f t="shared" si="20"/>
        <v>81851</v>
      </c>
      <c r="W41" s="85">
        <f>AVERAGE(W11:W40)</f>
        <v>39.6</v>
      </c>
      <c r="X41" s="85">
        <f>SUM(X11:X40)</f>
        <v>1111</v>
      </c>
      <c r="Y41" s="85">
        <f>AVERAGE(Y11:Y40)</f>
        <v>39.4</v>
      </c>
      <c r="Z41" s="85">
        <f>SUM(Z11:Z40)</f>
        <v>70</v>
      </c>
      <c r="AA41" s="85">
        <f>AVERAGE(AA11:AA40)</f>
        <v>59.966666666666669</v>
      </c>
      <c r="AB41" s="85">
        <f>SUM(AB11:AB40)</f>
        <v>103</v>
      </c>
      <c r="AC41" s="86">
        <f>V41-U41+AZ41</f>
        <v>2610.570000000007</v>
      </c>
      <c r="AD41" s="85">
        <f>SUM(AD8:AD38)</f>
        <v>-1926</v>
      </c>
      <c r="AE41" s="85">
        <f>AVERAGE(AE11:AE40)</f>
        <v>121.16666666666667</v>
      </c>
      <c r="AF41" s="88">
        <f t="shared" ref="AF41:AG41" si="21">AVERAGE(AF11:AF40)</f>
        <v>0.93824694564931721</v>
      </c>
      <c r="AG41" s="85">
        <f t="shared" si="21"/>
        <v>145.44861111111109</v>
      </c>
      <c r="AH41" s="88">
        <f>U41/R41</f>
        <v>0.75668601930807933</v>
      </c>
      <c r="AI41" s="88">
        <f t="shared" ref="AI41" si="22">AVERAGE(AI11:AI40)</f>
        <v>0.99118925408327574</v>
      </c>
      <c r="AJ41" s="88">
        <f t="shared" ref="AJ41" si="23">AVERAGE(AJ11:AJ40)</f>
        <v>0.8433794425790615</v>
      </c>
      <c r="AK41" s="89">
        <f>SUM(AK11:AK40)</f>
        <v>113.39099999999998</v>
      </c>
      <c r="AL41" s="89">
        <f>SUM(AL11:AL40)/MAX(1, COUNT(AL11:AL40)-COUNTIF(AL11:AL40, 0))</f>
        <v>139.72931034482755</v>
      </c>
      <c r="AM41" s="89">
        <f>SUM(AM11:AM40)</f>
        <v>15803.64544</v>
      </c>
      <c r="AN41" s="89">
        <f>SUM(AN11:AN40)</f>
        <v>672.88759828000002</v>
      </c>
      <c r="AO41" s="90">
        <f>AVERAGE(AO11:AO40)</f>
        <v>1003.2120872765673</v>
      </c>
      <c r="AP41" s="90">
        <f>SUM(AP11:AP40)</f>
        <v>674774.3122461054</v>
      </c>
      <c r="AQ41" s="91">
        <f>((AM41+AP41))/(U41*1000)*1000000</f>
        <v>8714.7498844508609</v>
      </c>
      <c r="AR41" s="92"/>
      <c r="AS41" s="13"/>
      <c r="AT41" s="93">
        <f>AVERAGE(AT11:AT40)</f>
        <v>1.0666666666666667</v>
      </c>
      <c r="AU41" s="93">
        <f>SUM(AU11:AU40)</f>
        <v>822</v>
      </c>
      <c r="AV41" s="93">
        <f>AVERAGE(AV11:AV40)</f>
        <v>1.1333333333333333</v>
      </c>
      <c r="AW41" s="93">
        <f>SUM(AW11:AW40)</f>
        <v>39</v>
      </c>
      <c r="AX41" s="93">
        <f>AVERAGE(AX11:AX40)</f>
        <v>21.266666666666666</v>
      </c>
      <c r="AY41" s="93">
        <f>SUM(AY11:AY40)</f>
        <v>41057</v>
      </c>
      <c r="AZ41" s="93">
        <f>SUM(AZ11:AZ40)</f>
        <v>2</v>
      </c>
      <c r="BA41" s="4"/>
      <c r="BB41" s="93">
        <f>SUM(BB11:BB40)</f>
        <v>26999</v>
      </c>
      <c r="BC41" s="93">
        <f t="shared" ref="BC41:BD41" si="24">SUM(BC11:BC40)</f>
        <v>26433</v>
      </c>
      <c r="BD41" s="93">
        <f t="shared" si="24"/>
        <v>28419</v>
      </c>
      <c r="BE41" s="6">
        <f>(BC41-BB41)</f>
        <v>-566</v>
      </c>
      <c r="BF41" s="95">
        <f t="shared" si="13"/>
        <v>8714.7498844508609</v>
      </c>
      <c r="BG41" s="95">
        <f>AVERAGE(BG11:BG40)</f>
        <v>39.470833333333331</v>
      </c>
      <c r="BH41" s="95">
        <f>SUM(BH11:BH40)</f>
        <v>3.5</v>
      </c>
      <c r="BI41" s="95">
        <f t="shared" ref="BI41:BJ41" si="25">SUM(BI11:BI40)</f>
        <v>3.3140000000000001</v>
      </c>
      <c r="BJ41" s="95">
        <f t="shared" si="25"/>
        <v>667.02</v>
      </c>
      <c r="BK41" s="95">
        <f t="shared" ref="BK41" si="26">SUM(BK11:BK40)</f>
        <v>597.42999999999995</v>
      </c>
      <c r="BL41" s="95">
        <f t="shared" ref="BL41" si="27">SUM(BL11:BL40)</f>
        <v>356.31</v>
      </c>
      <c r="BM41" s="96">
        <f>AVERAGE(BM11:BM40)</f>
        <v>50.111999999999973</v>
      </c>
      <c r="BN41" s="96">
        <f t="shared" ref="BN41:BP41" si="28">AVERAGE(BN11:BN40)</f>
        <v>0.90168666666666664</v>
      </c>
      <c r="BO41" s="96">
        <f t="shared" si="28"/>
        <v>87.677999999999969</v>
      </c>
      <c r="BP41" s="96">
        <f t="shared" si="28"/>
        <v>84.071333333333314</v>
      </c>
      <c r="BQ41" s="96"/>
      <c r="BR41" s="273">
        <f>AVERAGE(BR11:BR40)</f>
        <v>11596.133333333333</v>
      </c>
      <c r="BS41" s="273">
        <f>AVERAGE(BS11:BS40)</f>
        <v>11139.533333333333</v>
      </c>
      <c r="BT41" s="97">
        <f>SUM(BT11:BT40)</f>
        <v>110.00999999999999</v>
      </c>
    </row>
    <row r="42" spans="1:72" ht="14.95" thickBot="1">
      <c r="A42" s="98"/>
      <c r="B42" s="99" t="s">
        <v>84</v>
      </c>
      <c r="C42" s="100" t="s">
        <v>85</v>
      </c>
      <c r="D42" s="101" t="s">
        <v>86</v>
      </c>
      <c r="E42" s="101"/>
      <c r="F42" s="102" t="s">
        <v>87</v>
      </c>
      <c r="G42" s="102" t="s">
        <v>88</v>
      </c>
      <c r="H42" s="102" t="s">
        <v>75</v>
      </c>
      <c r="I42" s="102" t="s">
        <v>76</v>
      </c>
      <c r="J42" s="102" t="s">
        <v>75</v>
      </c>
      <c r="K42" s="102" t="s">
        <v>76</v>
      </c>
      <c r="L42" s="102" t="s">
        <v>75</v>
      </c>
      <c r="M42" s="102" t="s">
        <v>76</v>
      </c>
      <c r="N42" s="102" t="s">
        <v>75</v>
      </c>
      <c r="O42" s="102" t="s">
        <v>76</v>
      </c>
      <c r="P42" s="103" t="s">
        <v>89</v>
      </c>
      <c r="Q42" s="103" t="s">
        <v>90</v>
      </c>
      <c r="R42" s="103" t="s">
        <v>91</v>
      </c>
      <c r="S42" s="103" t="s">
        <v>91</v>
      </c>
      <c r="T42" s="103" t="s">
        <v>91</v>
      </c>
      <c r="U42" s="103" t="s">
        <v>91</v>
      </c>
      <c r="V42" s="103" t="s">
        <v>91</v>
      </c>
      <c r="W42" s="103" t="s">
        <v>92</v>
      </c>
      <c r="X42" s="103" t="s">
        <v>93</v>
      </c>
      <c r="Y42" s="103" t="s">
        <v>94</v>
      </c>
      <c r="Z42" s="103" t="s">
        <v>93</v>
      </c>
      <c r="AA42" s="103" t="s">
        <v>94</v>
      </c>
      <c r="AB42" s="103" t="s">
        <v>93</v>
      </c>
      <c r="AC42" s="103" t="s">
        <v>95</v>
      </c>
      <c r="AD42" s="103" t="s">
        <v>96</v>
      </c>
      <c r="AE42" s="103" t="s">
        <v>97</v>
      </c>
      <c r="AF42" s="103" t="s">
        <v>98</v>
      </c>
      <c r="AG42" s="103" t="s">
        <v>99</v>
      </c>
      <c r="AH42" s="103" t="s">
        <v>99</v>
      </c>
      <c r="AI42" s="103"/>
      <c r="AJ42" s="103" t="s">
        <v>99</v>
      </c>
      <c r="AK42" s="103" t="s">
        <v>100</v>
      </c>
      <c r="AL42" s="103" t="s">
        <v>99</v>
      </c>
      <c r="AM42" s="103"/>
      <c r="AN42" s="103" t="s">
        <v>100</v>
      </c>
      <c r="AO42" s="103" t="s">
        <v>99</v>
      </c>
      <c r="AP42" s="104"/>
      <c r="AQ42" s="105" t="s">
        <v>99</v>
      </c>
      <c r="AR42" s="106"/>
      <c r="AS42" s="107"/>
      <c r="AZ42" s="108" t="s">
        <v>100</v>
      </c>
      <c r="BA42" s="4"/>
      <c r="BF42" s="109" t="str">
        <f t="shared" si="13"/>
        <v>Avg.</v>
      </c>
      <c r="BR42" s="5"/>
      <c r="BS42" s="5"/>
    </row>
    <row r="43" spans="1:72" ht="14.95" thickBot="1"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1"/>
      <c r="AQ43" s="112"/>
      <c r="AR43" s="112"/>
      <c r="AS43" s="4"/>
      <c r="BA43" s="113"/>
      <c r="BB43" s="114"/>
      <c r="BC43" s="114"/>
      <c r="BD43" s="114"/>
      <c r="BE43" s="6"/>
      <c r="BR43" s="5"/>
      <c r="BS43" s="5"/>
    </row>
    <row r="44" spans="1:72" ht="57.75" thickBot="1">
      <c r="B44" s="115" t="s">
        <v>101</v>
      </c>
      <c r="C44" s="116" t="s">
        <v>102</v>
      </c>
      <c r="D44" s="116" t="s">
        <v>103</v>
      </c>
      <c r="E44" s="116" t="s">
        <v>129</v>
      </c>
      <c r="F44" s="418" t="s">
        <v>104</v>
      </c>
      <c r="G44" s="419"/>
      <c r="H44" s="418" t="s">
        <v>105</v>
      </c>
      <c r="I44" s="419"/>
      <c r="J44" s="418" t="s">
        <v>106</v>
      </c>
      <c r="K44" s="419"/>
      <c r="L44" s="418" t="s">
        <v>107</v>
      </c>
      <c r="M44" s="419"/>
      <c r="N44" s="418" t="s">
        <v>108</v>
      </c>
      <c r="O44" s="419"/>
      <c r="P44" s="418" t="s">
        <v>109</v>
      </c>
      <c r="Q44" s="419"/>
      <c r="R44" s="117" t="s">
        <v>110</v>
      </c>
      <c r="S44" s="118" t="s">
        <v>111</v>
      </c>
      <c r="T44" s="119" t="s">
        <v>112</v>
      </c>
      <c r="U44" s="116" t="s">
        <v>11</v>
      </c>
      <c r="V44" s="119" t="s">
        <v>12</v>
      </c>
      <c r="W44" s="116" t="s">
        <v>113</v>
      </c>
      <c r="X44" s="116" t="s">
        <v>14</v>
      </c>
      <c r="Y44" s="116" t="s">
        <v>114</v>
      </c>
      <c r="Z44" s="116" t="s">
        <v>16</v>
      </c>
      <c r="AA44" s="116" t="s">
        <v>18</v>
      </c>
      <c r="AB44" s="116" t="s">
        <v>17</v>
      </c>
      <c r="AC44" s="118" t="s">
        <v>19</v>
      </c>
      <c r="AD44" s="120" t="s">
        <v>20</v>
      </c>
      <c r="AE44" s="121" t="s">
        <v>21</v>
      </c>
      <c r="AF44" s="121" t="s">
        <v>22</v>
      </c>
      <c r="AG44" s="121" t="s">
        <v>115</v>
      </c>
      <c r="AH44" s="122" t="s">
        <v>116</v>
      </c>
      <c r="AI44" s="122" t="s">
        <v>25</v>
      </c>
      <c r="AJ44" s="123" t="s">
        <v>26</v>
      </c>
      <c r="AK44" s="119" t="s">
        <v>117</v>
      </c>
      <c r="AL44" s="124" t="s">
        <v>28</v>
      </c>
      <c r="AM44" s="124" t="s">
        <v>29</v>
      </c>
      <c r="AN44" s="119" t="s">
        <v>118</v>
      </c>
      <c r="AO44" s="124" t="s">
        <v>119</v>
      </c>
      <c r="AP44" s="124" t="s">
        <v>32</v>
      </c>
      <c r="AQ44" s="123" t="s">
        <v>120</v>
      </c>
      <c r="AR44" s="125"/>
      <c r="AS44" s="125"/>
      <c r="BA44" s="113"/>
      <c r="BB44" s="114"/>
      <c r="BC44" s="114"/>
      <c r="BD44" s="114"/>
      <c r="BE44" s="126">
        <f>AVERAGE(BE27:BE31)</f>
        <v>-9.6</v>
      </c>
      <c r="BR44" s="5"/>
      <c r="BS44" s="5"/>
    </row>
    <row r="45" spans="1:72">
      <c r="B45" s="127" t="s">
        <v>270</v>
      </c>
      <c r="C45" s="128">
        <f>IF(C6=0,"no data",AVERAGE(C6:C12))</f>
        <v>91.399999999999991</v>
      </c>
      <c r="D45" s="129">
        <f>IF(D6=0,"no data",AVERAGE(D6:D12))</f>
        <v>0.68559999999999999</v>
      </c>
      <c r="E45" s="128">
        <f>IF(E6=0,"no data",AVERAGE(E6:E12))</f>
        <v>85.657142857142858</v>
      </c>
      <c r="F45" s="128">
        <f>IF(F6=0,"no data",AVERAGE(F6:F12))</f>
        <v>99.714285714285708</v>
      </c>
      <c r="G45" s="128">
        <f>IF(G6=0,"no data",AVERAGE(G6:G12))</f>
        <v>84.428571428571431</v>
      </c>
      <c r="H45" s="128">
        <f>SUM(H6:H12)+INT(SUM(I6:I12)/60)</f>
        <v>118</v>
      </c>
      <c r="I45" s="128">
        <f>SUM(I6:I12)-INT(SUM(I6:I12)/60)*60</f>
        <v>19</v>
      </c>
      <c r="J45" s="128">
        <f>SUM(J6:J12)+INT(SUM(K6:K12)/60)</f>
        <v>165</v>
      </c>
      <c r="K45" s="128">
        <f>SUM(K6:K12)-INT(SUM(K6:K12)/60)*60</f>
        <v>4</v>
      </c>
      <c r="L45" s="128">
        <f>SUM(L6:L12)+INT(SUM(M6:M12)/60)</f>
        <v>30</v>
      </c>
      <c r="M45" s="128">
        <f>SUM(M6:M12)-INT(SUM(M6:M12)/60)*60</f>
        <v>2</v>
      </c>
      <c r="N45" s="128">
        <f>SUM(N6:N12)+INT(SUM(O6:O12)/60)</f>
        <v>0</v>
      </c>
      <c r="O45" s="128">
        <f>SUM(O6:O12)-INT(SUM(O6:O12)/60)*60</f>
        <v>0</v>
      </c>
      <c r="P45" s="128">
        <f>SUM(P6:P12)+INT(SUM(Q6:Q12)/60)</f>
        <v>0</v>
      </c>
      <c r="Q45" s="128">
        <f>SUM(Q6:Q12)-INT(SUM(Q6:Q12)/60)*60</f>
        <v>0</v>
      </c>
      <c r="R45" s="130">
        <f t="shared" ref="R45:W45" si="29">IF(R6=0,"no data", AVERAGE(R6:R12))</f>
        <v>3482.7142857142858</v>
      </c>
      <c r="S45" s="130">
        <f t="shared" si="29"/>
        <v>2846.1428571428573</v>
      </c>
      <c r="T45" s="130">
        <f t="shared" si="29"/>
        <v>2414.8571428571427</v>
      </c>
      <c r="U45" s="130">
        <f t="shared" si="29"/>
        <v>2370</v>
      </c>
      <c r="V45" s="130">
        <f t="shared" si="29"/>
        <v>2451.7142857142858</v>
      </c>
      <c r="W45" s="131">
        <f t="shared" si="29"/>
        <v>39.714285714285715</v>
      </c>
      <c r="X45" s="132">
        <f>IF(AND(X6=0,X7=0,X8=0,X9=0,X10=0,X11= 0,X12=0),"No outage",SUM(X6:X12))</f>
        <v>806</v>
      </c>
      <c r="Y45" s="132">
        <f>IF(Y6=0,"no data", AVERAGE(Y6:Y12))</f>
        <v>39.571428571428569</v>
      </c>
      <c r="Z45" s="132">
        <f>IF(AND(Z6=0,Z7=0,Z8=0,Z9=0,Z10=0,Z11= 0,Z12=0),"No outage",SUM(Z6:Z12))</f>
        <v>141</v>
      </c>
      <c r="AA45" s="132">
        <f>IF(AND(AA6=0,AA7=0,AA8=0,AA9=0,AA10=0, AA11=0,AA12=0),"No outage",SUM(AA6:AA12))</f>
        <v>420</v>
      </c>
      <c r="AB45" s="132" t="str">
        <f>IF(Z6=0,"no data", AVERAGE(AB6:AB12))</f>
        <v>no data</v>
      </c>
      <c r="AC45" s="128" t="str">
        <f>IF(Z6=0,"no data", SUM(AC6:AC12))</f>
        <v>no data</v>
      </c>
      <c r="AD45" s="128">
        <f>IF(AD6=0,"no data", SUM(AD6:AD12))</f>
        <v>-314</v>
      </c>
      <c r="AE45" s="131">
        <f t="shared" ref="AE45:AJ45" si="30">IF(AE6=0,"no data", AVERAGE(AE6:AE12))</f>
        <v>119.42857142857143</v>
      </c>
      <c r="AF45" s="133">
        <f t="shared" si="30"/>
        <v>0.85226034159994668</v>
      </c>
      <c r="AG45" s="132">
        <f t="shared" si="30"/>
        <v>145.11309523809524</v>
      </c>
      <c r="AH45" s="133">
        <f>IF(AH6=0,"no data", AVERAGE(AH6:AH12))</f>
        <v>0.68082864781918562</v>
      </c>
      <c r="AI45" s="133">
        <f t="shared" si="30"/>
        <v>0.96440063344178262</v>
      </c>
      <c r="AJ45" s="133">
        <f t="shared" si="30"/>
        <v>0.78667930281625031</v>
      </c>
      <c r="AK45" s="132">
        <f>IF(AK6=0,"no data", SUM(AK6:AK12))</f>
        <v>34.193000000000005</v>
      </c>
      <c r="AL45" s="132">
        <f>IF(AL6=0,"no data", AVERAGE(AL6:AL12))</f>
        <v>131.61285714285714</v>
      </c>
      <c r="AM45" s="132">
        <f>AK45*AL45</f>
        <v>4500.2384242857152</v>
      </c>
      <c r="AN45" s="132">
        <f>IF(AN6=0,"no data", SUM(AN6:AN12))</f>
        <v>140.16262187999999</v>
      </c>
      <c r="AO45" s="132">
        <f>IF(AO6=0,"no data", AVERAGE(AO6:AO12))</f>
        <v>1008.9448231810638</v>
      </c>
      <c r="AP45" s="132">
        <f>AN45*AO45</f>
        <v>141416.35174931091</v>
      </c>
      <c r="AQ45" s="134">
        <f>IF(AQ6=0,"no data", AVERAGE(AQ6:AQ12))</f>
        <v>8823.0962737938189</v>
      </c>
      <c r="AR45" s="135"/>
      <c r="AS45" s="136"/>
      <c r="BA45" s="113"/>
      <c r="BB45" s="114"/>
      <c r="BC45" s="114"/>
      <c r="BD45" s="114"/>
      <c r="BR45" s="5"/>
      <c r="BS45" s="5"/>
    </row>
    <row r="46" spans="1:72">
      <c r="B46" s="127" t="s">
        <v>291</v>
      </c>
      <c r="C46" s="137">
        <f>IF(C13=0,"no data", AVERAGE(C13:C19))</f>
        <v>94.24857142857141</v>
      </c>
      <c r="D46" s="138">
        <f>IF(D13=0,"no data", AVERAGE(D13:D19))</f>
        <v>0.67008571428571428</v>
      </c>
      <c r="E46" s="140">
        <f>IF(E13=0,"no data", AVERAGE(E13:E19))</f>
        <v>87.472857142857151</v>
      </c>
      <c r="F46" s="137">
        <f>IF(F13=0,"no data", AVERAGE(F13:F19))</f>
        <v>102.71428571428571</v>
      </c>
      <c r="G46" s="137">
        <f>IF(G13=0,"no data", AVERAGE(G13:G19))</f>
        <v>86.428571428571431</v>
      </c>
      <c r="H46" s="137">
        <f>SUM(H13:H19)+INT(SUM(I13:I19)/60)</f>
        <v>155</v>
      </c>
      <c r="I46" s="137">
        <f>SUM(I13:I19)-INT(SUM(J13:J19)/60)</f>
        <v>2</v>
      </c>
      <c r="J46" s="137">
        <f>SUM(J13:J19)+INT(SUM(K13:K19)/60)</f>
        <v>168</v>
      </c>
      <c r="K46" s="137">
        <f>SUM(K13:K19)-INT(SUM(L13:L19)/60)*60</f>
        <v>0</v>
      </c>
      <c r="L46" s="137">
        <f>SUM(L13:L19)+INT(SUM(M13:M19)/60)</f>
        <v>0</v>
      </c>
      <c r="M46" s="137">
        <f>SUM(M13:M19)-INT(SUM(N13:N19)/60)*60</f>
        <v>0</v>
      </c>
      <c r="N46" s="137">
        <f>SUM(N13:N19)+INT(SUM(O13:O19)/60)</f>
        <v>0</v>
      </c>
      <c r="O46" s="137">
        <f>SUM(O13:O19)-INT(SUM(P13:P19)/60)*60</f>
        <v>0</v>
      </c>
      <c r="P46" s="137">
        <f>SUM(P13:P19)+INT(SUM(Q13:Q19)/60)</f>
        <v>0</v>
      </c>
      <c r="Q46" s="137">
        <f>SUM(Q7:Q13)-INT(SUM(Q13:Q19)/60)*60</f>
        <v>0</v>
      </c>
      <c r="R46" s="139">
        <f>IF(R13=0,"no data", AVERAGE(R13:R19))</f>
        <v>3455.5714285714284</v>
      </c>
      <c r="S46" s="139">
        <f>IF(S13=0,"no data", AVERAGE(S13:S19))</f>
        <v>2758.8571428571427</v>
      </c>
      <c r="T46" s="139">
        <f>IF(T13=0,"no data", AVERAGE(T13:T19))</f>
        <v>2758.8571428571427</v>
      </c>
      <c r="U46" s="139">
        <f>IF(U13=0,"no data", SUM(U13:U19))</f>
        <v>18830</v>
      </c>
      <c r="V46" s="139">
        <f>IF(V13=0,"no data", SUM(V13:V19))</f>
        <v>19434</v>
      </c>
      <c r="W46" s="139">
        <f>IF(W13=0,"no data", AVERAGE(W13:W19))</f>
        <v>39.142857142857146</v>
      </c>
      <c r="X46" s="140">
        <f>IF(AND(X13=0,X14=0,X15=0,X16=0,X17=0,X18=0,X19=0),"No outage",SUM(X13:X19))</f>
        <v>305</v>
      </c>
      <c r="Y46" s="140">
        <f>IF(AND(Y13=0,Y14=0,Y15=0,Y16=0,Y17=0,Y18=0,Y19=0),"No outage",SUM(Y13:Y19))</f>
        <v>273</v>
      </c>
      <c r="Z46" s="139" t="str">
        <f>IF(Z13=0,"no data", AVERAGE(Z13:Z19))</f>
        <v>no data</v>
      </c>
      <c r="AA46" s="140">
        <f>IF(AND(AA13=0,AA14=0,AA15=0,AA16=0,AA17=0,AA18=0,AA19=0),"No outage",SUM(AA13:AA19))</f>
        <v>420</v>
      </c>
      <c r="AB46" s="139" t="str">
        <f>IF(AB13=0,"no data", AVERAGE(AB13:AB19))</f>
        <v>no data</v>
      </c>
      <c r="AC46" s="139">
        <f>IF(AC13=0,"no data", SUM(AC13:AC19))</f>
        <v>604</v>
      </c>
      <c r="AD46" s="139">
        <f>IF(AD13=0,"no data", SUM(AD13:AD19))</f>
        <v>-482</v>
      </c>
      <c r="AE46" s="139">
        <f t="shared" ref="AE46:AJ46" si="31">IF(AE13=0,"no data", AVERAGE(AE13:AE19))</f>
        <v>120</v>
      </c>
      <c r="AF46" s="141">
        <f t="shared" si="31"/>
        <v>0.96417904627415696</v>
      </c>
      <c r="AG46" s="139">
        <f t="shared" si="31"/>
        <v>143.98214285714283</v>
      </c>
      <c r="AH46" s="141">
        <f t="shared" si="31"/>
        <v>0.77846805954111731</v>
      </c>
      <c r="AI46" s="141">
        <f t="shared" si="31"/>
        <v>0.99144884403036571</v>
      </c>
      <c r="AJ46" s="141">
        <f t="shared" si="31"/>
        <v>0.84291884815129248</v>
      </c>
      <c r="AK46" s="142">
        <f>IF(AK13=0,"no data",SUM(AK13:AK19))</f>
        <v>29.476999999999997</v>
      </c>
      <c r="AL46" s="143">
        <f>IF(AL13=0,"no data", AVERAGE(AL13:AL19))</f>
        <v>134.53857142857143</v>
      </c>
      <c r="AM46" s="140">
        <f>AK46*AL46</f>
        <v>3965.7934699999996</v>
      </c>
      <c r="AN46" s="140">
        <f>IF(AN13=0,"no data", SUM(AN13:AN19))</f>
        <v>158.9461063</v>
      </c>
      <c r="AO46" s="142">
        <f>IF(AO13=0,"no data",AVERAGE(AO13:AO19))</f>
        <v>1005.2054228472979</v>
      </c>
      <c r="AP46" s="140">
        <f>AN46*AO46</f>
        <v>159773.48799322307</v>
      </c>
      <c r="AQ46" s="144">
        <f>IF(AQ13=0,"no data", AVERAGE(AQ13:AQ19))</f>
        <v>8699.1844268494442</v>
      </c>
      <c r="AR46" s="135"/>
      <c r="AS46" s="136"/>
      <c r="AX46">
        <f>3413/12465</f>
        <v>0.27380665864420378</v>
      </c>
      <c r="BA46" s="113"/>
      <c r="BC46" s="114"/>
      <c r="BR46" s="5"/>
      <c r="BS46" s="5"/>
    </row>
    <row r="47" spans="1:72">
      <c r="A47" s="145"/>
      <c r="B47" s="127" t="s">
        <v>292</v>
      </c>
      <c r="C47" s="140">
        <f>IF(C20=0,"no data", AVERAGE(C20:C26))</f>
        <v>93.075714285714298</v>
      </c>
      <c r="D47" s="138">
        <f>IF(D20=0,"no data", AVERAGE(D20:D26))</f>
        <v>0.6487857142857143</v>
      </c>
      <c r="E47" s="128">
        <f>IF(E20=0,"no data",AVERAGE(E20:E26))</f>
        <v>84.834285714285713</v>
      </c>
      <c r="F47" s="140">
        <f>IF(F20=0,"no data", AVERAGE(F20:F26))</f>
        <v>102.85714285714286</v>
      </c>
      <c r="G47" s="140">
        <f>IF(G20=0,"no data", AVERAGE(G20:G26))</f>
        <v>84.285714285714292</v>
      </c>
      <c r="H47" s="137">
        <f>SUM(H20:H26)+INT(SUM(I20:I26)/60)</f>
        <v>168</v>
      </c>
      <c r="I47" s="137">
        <f>SUM(I20:I26)-INT(SUM(I26:I26)/60)*60</f>
        <v>0</v>
      </c>
      <c r="J47" s="137">
        <f>SUM(J20:J26)+INT(SUM(K20:K26)/60)</f>
        <v>168</v>
      </c>
      <c r="K47" s="137">
        <f>SUM(K20:K26)-INT(SUM(K20:K26)/60)*60</f>
        <v>0</v>
      </c>
      <c r="L47" s="137">
        <f>SUM(L20:L26)+INT(SUM(M20:M26)/60)</f>
        <v>0</v>
      </c>
      <c r="M47" s="137">
        <f>SUM(M20:M26)-INT(SUM(M20:M26)/60)*60</f>
        <v>0</v>
      </c>
      <c r="N47" s="137">
        <f>SUM(N20:N26)+INT(SUM(O20:O26)/60)</f>
        <v>0</v>
      </c>
      <c r="O47" s="137">
        <f>SUM(O20:O26)-INT(SUM(O20:O26)/60)*60</f>
        <v>0</v>
      </c>
      <c r="P47" s="137">
        <f>SUM(P20:P26)+INT(SUM(Q20:Q26)/60)</f>
        <v>0</v>
      </c>
      <c r="Q47" s="137">
        <f>SUM(Q20:Q26)-INT(SUM(Q20:Q26)/60)*60</f>
        <v>0</v>
      </c>
      <c r="R47" s="139">
        <f>IF(R20=0,"no data", AVERAGE(R20:R26))</f>
        <v>3466</v>
      </c>
      <c r="S47" s="139">
        <f>IF(S20=0,"no data", AVERAGE(S20:S26))</f>
        <v>2843.7142857142858</v>
      </c>
      <c r="T47" s="139">
        <f>IF(T20=0,"no data", AVERAGE(T20:T26))</f>
        <v>2843.7142857142858</v>
      </c>
      <c r="U47" s="146">
        <f>IF(U20=0,"no data", SUM(U20:U26))</f>
        <v>19420</v>
      </c>
      <c r="V47" s="146">
        <f>IF(V20=0,"no data", SUM(V20:V26))</f>
        <v>20016</v>
      </c>
      <c r="W47" s="146">
        <f>IF(W20=0,"no data", AVERAGE(W20:W26))</f>
        <v>39.285714285714285</v>
      </c>
      <c r="X47" s="140" t="str">
        <f>IF(AND(X20=0,X21=0,X22=0,X23=0,X24=0,X25=0,X26=0),"No outage",SUM(X20:X26))</f>
        <v>No outage</v>
      </c>
      <c r="Y47" s="140">
        <f>IF(AND(Y20=0,Y21=0,Y22=0,Y23=0,Y24=0,Y25=0,Y26=0),"No outage",SUM(Y20:Y26))</f>
        <v>273</v>
      </c>
      <c r="Z47" s="146" t="str">
        <f>IF(Z20=0,"no data", AVERAGE(Z20:Z26))</f>
        <v>no data</v>
      </c>
      <c r="AA47" s="140">
        <f>IF(AND(AA20=0,AA21=0,AA22=0,AA23=0,AA24=0,AA25=0,AA26=0),"No outage",SUM(AA20:AA26))</f>
        <v>420</v>
      </c>
      <c r="AB47" s="140" t="str">
        <f>IF(AB20=0,"no data", AVERAGE(AB20:AB26))</f>
        <v>no data</v>
      </c>
      <c r="AC47" s="140">
        <f>IF(AC20=0,"no data", SUM(AC20:AC26))</f>
        <v>596</v>
      </c>
      <c r="AD47" s="146">
        <f>IF(AD20=0,"no data", SUM(AD20:AD26))</f>
        <v>-486</v>
      </c>
      <c r="AE47" s="140">
        <f t="shared" ref="AE47:AJ47" si="32">IF(AE20=0,"no data", AVERAGE(AE20:AE26))</f>
        <v>121.85714285714286</v>
      </c>
      <c r="AF47" s="141">
        <f t="shared" si="32"/>
        <v>0.97778684669382943</v>
      </c>
      <c r="AG47" s="140">
        <f t="shared" si="32"/>
        <v>144.41666666666669</v>
      </c>
      <c r="AH47" s="141">
        <f t="shared" si="32"/>
        <v>0.80042373710917769</v>
      </c>
      <c r="AI47" s="141">
        <f t="shared" si="32"/>
        <v>1</v>
      </c>
      <c r="AJ47" s="141">
        <f t="shared" si="32"/>
        <v>0.86259775681938256</v>
      </c>
      <c r="AK47" s="140">
        <f>IF(AK20=0,"no data", SUM(AK20:AK26))</f>
        <v>28.508999999999997</v>
      </c>
      <c r="AL47" s="140">
        <f>IF(AL20=0,"no data", AVERAGE(AL20:AL26))</f>
        <v>138.7342857142857</v>
      </c>
      <c r="AM47" s="140">
        <f>AK47*AL47</f>
        <v>3955.1757514285705</v>
      </c>
      <c r="AN47" s="140">
        <f>IF(AN20=0,"no data", SUM(AN20:AN25))</f>
        <v>140.29819269999999</v>
      </c>
      <c r="AO47" s="140">
        <f>IF(AO20=0,"no data", AVERAGE(AO20:AO25))</f>
        <v>1000.9209122225287</v>
      </c>
      <c r="AP47" s="140">
        <f>AN47*AO47</f>
        <v>140427.39502045611</v>
      </c>
      <c r="AQ47" s="144">
        <f>IF(AQ20=0,"no data", AVERAGE(AQ20:AQ26))</f>
        <v>8645.9055264208528</v>
      </c>
      <c r="AR47" s="135"/>
      <c r="AS47" s="136"/>
      <c r="AT47" s="145"/>
      <c r="AU47" s="145"/>
      <c r="AV47" s="145"/>
      <c r="AW47" s="145">
        <f>1440-600</f>
        <v>840</v>
      </c>
      <c r="AX47" s="145">
        <f>3413/12796</f>
        <v>0.26672397624257582</v>
      </c>
      <c r="AY47" s="145"/>
      <c r="AZ47" s="145"/>
      <c r="BA47" s="113"/>
      <c r="BB47" s="145"/>
      <c r="BC47" s="114"/>
      <c r="BD47" s="145"/>
      <c r="BE47" s="145"/>
      <c r="BF47" s="145"/>
      <c r="BG47" s="145"/>
      <c r="BR47" s="5"/>
      <c r="BS47" s="5"/>
    </row>
    <row r="48" spans="1:72">
      <c r="B48" s="127" t="s">
        <v>293</v>
      </c>
      <c r="C48" s="140">
        <f>IF(C21=0,"no data", AVERAGE(C27:C33))</f>
        <v>89.232857142857128</v>
      </c>
      <c r="D48" s="138">
        <f>IF(D21=0,"no data", AVERAGE(D27:D33))</f>
        <v>0.67104285714285716</v>
      </c>
      <c r="E48" s="128">
        <f>IF(E20=0,"no data",AVERAGE(E20:E26))</f>
        <v>84.834285714285713</v>
      </c>
      <c r="F48" s="140">
        <f>IF(F21=0,"no data", AVERAGE(F27:F33))</f>
        <v>99.758571428571443</v>
      </c>
      <c r="G48" s="140">
        <f>IF(G21=0,"no data", AVERAGE(G27:G33))</f>
        <v>81.228571428571428</v>
      </c>
      <c r="H48" s="137">
        <f>SUM(H27:H33)+INT(SUM(I27:I33)/60)</f>
        <v>160</v>
      </c>
      <c r="I48" s="137">
        <f>SUM(I27:I33)-INT(SUM(I27:I33)/60)*60</f>
        <v>5</v>
      </c>
      <c r="J48" s="137">
        <f>SUM(J27:J33)+INT(SUM(K27:K33)/60)</f>
        <v>168</v>
      </c>
      <c r="K48" s="137">
        <f>SUM(K27:K33)-INT(SUM(K27:K33)/60)*60</f>
        <v>0</v>
      </c>
      <c r="L48" s="137">
        <f>SUM(L27:L33)+INT(SUM(M27:M33)/60)</f>
        <v>7</v>
      </c>
      <c r="M48" s="137">
        <f>SUM(M27:M33)-INT(SUM(M27:M33)/60)*60</f>
        <v>21</v>
      </c>
      <c r="N48" s="137">
        <f>SUM(N27:N33)+INT(SUM(O27:O33)/60)</f>
        <v>0</v>
      </c>
      <c r="O48" s="137">
        <f>SUM(O27:O33)-INT(SUM(O27:O33)/60)*60</f>
        <v>0</v>
      </c>
      <c r="P48" s="137">
        <f>SUM(P27:P33)+INT(SUM(Q27:Q33)/60)</f>
        <v>0</v>
      </c>
      <c r="Q48" s="137">
        <f>SUM(Q27:Q33)-INT(SUM(Q27:Q33)/60)*60</f>
        <v>0</v>
      </c>
      <c r="R48" s="139">
        <f t="shared" ref="R48:T49" si="33">IF(R27=0,"no data", AVERAGE(R27:R33))</f>
        <v>3506.5714285714284</v>
      </c>
      <c r="S48" s="139">
        <f t="shared" si="33"/>
        <v>2903.8571428571427</v>
      </c>
      <c r="T48" s="139">
        <f t="shared" si="33"/>
        <v>2810.4285714285716</v>
      </c>
      <c r="U48" s="139">
        <f>IF(U27=0,"no data", SUM(U27:U33))</f>
        <v>19255</v>
      </c>
      <c r="V48" s="139">
        <f>IF(V27=0,"no data", SUM(V27:V33))</f>
        <v>19843</v>
      </c>
      <c r="W48" s="146">
        <f>IF(W27=0,"no data", AVERAGE(W27:W33))</f>
        <v>40</v>
      </c>
      <c r="X48" s="140" t="str">
        <f>IF(AND(X27=0,X28=0,X29=0,X30=0,X31=0,X32=0,X33=0),"No outage",SUM(X27:X33))</f>
        <v>No outage</v>
      </c>
      <c r="Y48" s="140">
        <f>IF(AND(Y27=0,Y28=0,Y29=0,Y30=0,Y31=0,Y32=0,Y33=0),"No outage",SUM(Y27:Y33))</f>
        <v>277</v>
      </c>
      <c r="Z48" s="146" t="str">
        <f>IF(Z27=0,"no data", AVERAGE(Z27:Z33))</f>
        <v>no data</v>
      </c>
      <c r="AA48" s="140">
        <f>IF(AND(AA27=0,AA28=0,AA29=0,AA30=0,AA31=0,AA32=0,AA33=0),"No outage",SUM(AA27:AA33))</f>
        <v>420</v>
      </c>
      <c r="AB48" s="140" t="str">
        <f>IF(AB27=0,"no data", AVERAGE(AB27:AB33))</f>
        <v>no data</v>
      </c>
      <c r="AC48" s="139">
        <f>IF(AC27=0,"no data", SUM(AC27:AC33))</f>
        <v>588</v>
      </c>
      <c r="AD48" s="139">
        <f>IF(AD27=0,"no data", SUM(AD27:AD33))</f>
        <v>-418</v>
      </c>
      <c r="AE48" s="146">
        <f t="shared" ref="AE48:AJ49" si="34">IF(AE27=0,"no data", AVERAGE(AE27:AE33))</f>
        <v>122.57142857142857</v>
      </c>
      <c r="AF48" s="138">
        <f t="shared" si="34"/>
        <v>0.96352649416423908</v>
      </c>
      <c r="AG48" s="140">
        <f t="shared" si="34"/>
        <v>146.10714285714283</v>
      </c>
      <c r="AH48" s="138">
        <f t="shared" si="34"/>
        <v>0.78446782091132483</v>
      </c>
      <c r="AI48" s="138">
        <f t="shared" si="34"/>
        <v>1</v>
      </c>
      <c r="AJ48" s="138">
        <f t="shared" si="34"/>
        <v>0.85944833928775333</v>
      </c>
      <c r="AK48" s="139">
        <f>IF(AK27=0,"no data", SUM(AK27:AK33))</f>
        <v>26.878999999999998</v>
      </c>
      <c r="AL48" s="140">
        <f>IF(AL27=0,"no data", AVERAGE(AL27:AL33))</f>
        <v>141.78857142857143</v>
      </c>
      <c r="AM48" s="140">
        <f>AK48*AL48</f>
        <v>3811.135011428571</v>
      </c>
      <c r="AN48" s="140">
        <f>IF(AN27=0,"no data", SUM(AN27:AN33))</f>
        <v>163.00991640000001</v>
      </c>
      <c r="AO48" s="140">
        <f>IF(AO27=0,"no data", AVERAGE(AO27:AO33))</f>
        <v>998.92985774221802</v>
      </c>
      <c r="AP48" s="140">
        <f>AN48*AO48</f>
        <v>162835.47260002285</v>
      </c>
      <c r="AQ48" s="144">
        <f>IF(AQ27=0,"no data", AVERAGE(AQ27:AQ33))</f>
        <v>8656.519658077339</v>
      </c>
      <c r="AR48" s="135"/>
      <c r="AS48" s="136"/>
      <c r="BA48" s="113"/>
      <c r="BC48" s="114"/>
      <c r="BR48" s="5"/>
      <c r="BS48" s="5"/>
    </row>
    <row r="49" spans="2:71">
      <c r="B49" s="127" t="s">
        <v>290</v>
      </c>
      <c r="C49" s="140">
        <f>IF(C22=0,"no data", AVERAGE(C28:C34))</f>
        <v>88.675714285714292</v>
      </c>
      <c r="D49" s="138">
        <f>IF(D22=0,"no data", AVERAGE(D28:D34))</f>
        <v>0.67332857142857139</v>
      </c>
      <c r="E49" s="128">
        <f>IF(E21=0,"no data",AVERAGE(E21:E27))</f>
        <v>84.591428571428565</v>
      </c>
      <c r="F49" s="140">
        <f>IF(F22=0,"no data", AVERAGE(F28:F34))</f>
        <v>99.187142857142859</v>
      </c>
      <c r="G49" s="140">
        <f>IF(G22=0,"no data", AVERAGE(G28:G34))</f>
        <v>80.8</v>
      </c>
      <c r="H49" s="137">
        <f>SUM(H28:H34)+INT(SUM(I28:I34)/60)</f>
        <v>160</v>
      </c>
      <c r="I49" s="137">
        <f>SUM(I28:I34)-INT(SUM(I28:I34)/60)*60</f>
        <v>5</v>
      </c>
      <c r="J49" s="137">
        <f>SUM(J28:J34)+INT(SUM(K28:K34)/60)</f>
        <v>168</v>
      </c>
      <c r="K49" s="137">
        <f>SUM(K28:K34)-INT(SUM(K28:K34)/60)*60</f>
        <v>0</v>
      </c>
      <c r="L49" s="137">
        <f>SUM(L28:L34)+INT(SUM(M28:M34)/60)</f>
        <v>7</v>
      </c>
      <c r="M49" s="137">
        <f>SUM(M28:M34)-INT(SUM(M28:M34)/60)*60</f>
        <v>21</v>
      </c>
      <c r="N49" s="137">
        <f>SUM(N28:N34)+INT(SUM(O28:O34)/60)</f>
        <v>0</v>
      </c>
      <c r="O49" s="137">
        <f>SUM(O28:O34)-INT(SUM(O28:O34)/60)*60</f>
        <v>0</v>
      </c>
      <c r="P49" s="137">
        <f>SUM(P28:P34)+INT(SUM(Q28:Q34)/60)</f>
        <v>12</v>
      </c>
      <c r="Q49" s="137">
        <f>SUM(Q28:Q34)-INT(SUM(Q28:Q34)/60)*60</f>
        <v>0</v>
      </c>
      <c r="R49" s="139">
        <f t="shared" si="33"/>
        <v>3512.2857142857142</v>
      </c>
      <c r="S49" s="139">
        <f t="shared" si="33"/>
        <v>2939.1428571428573</v>
      </c>
      <c r="T49" s="139">
        <f t="shared" si="33"/>
        <v>2845.7142857142858</v>
      </c>
      <c r="U49" s="139">
        <f>IF(U28=0,"no data", SUM(U28:U34))</f>
        <v>19501</v>
      </c>
      <c r="V49" s="139">
        <f>IF(V28=0,"no data", SUM(V28:V34))</f>
        <v>20093</v>
      </c>
      <c r="W49" s="146">
        <f>IF(W28=0,"no data", AVERAGE(W28:W34))</f>
        <v>39.857142857142854</v>
      </c>
      <c r="X49" s="140" t="str">
        <f>IF(AND(X28=0,X29=0,X30=0,X31=0,X32=0,X33=0,X34=0),"No outage",SUM(X28:X34))</f>
        <v>No outage</v>
      </c>
      <c r="Y49" s="140">
        <f>IF(AND(Y28=0,Y29=0,Y30=0,Y31=0,Y32=0,Y33=0,Y34=0),"No outage",SUM(Y28:Y34))</f>
        <v>278</v>
      </c>
      <c r="Z49" s="146" t="str">
        <f>IF(Z28=0,"no data", AVERAGE(Z28:Z34))</f>
        <v>no data</v>
      </c>
      <c r="AA49" s="140">
        <f>IF(AND(AA28=0,AA29=0,AA30=0,AA31=0,AA32=0,AA33=0,AA34=0),"No outage",SUM(AA28:AA34))</f>
        <v>419</v>
      </c>
      <c r="AB49" s="140" t="str">
        <f>IF(AB28=0,"no data", AVERAGE(AB28:AB34))</f>
        <v>no data</v>
      </c>
      <c r="AC49" s="139">
        <f>IF(AC28=0,"no data", SUM(AC28:AC34))</f>
        <v>592</v>
      </c>
      <c r="AD49" s="139">
        <f>IF(AD28=0,"no data", SUM(AD28:AD34))</f>
        <v>-419</v>
      </c>
      <c r="AE49" s="146">
        <f t="shared" si="34"/>
        <v>125</v>
      </c>
      <c r="AF49" s="138">
        <f t="shared" si="34"/>
        <v>0.95703496607523497</v>
      </c>
      <c r="AG49" s="140">
        <f t="shared" si="34"/>
        <v>146.34523809523807</v>
      </c>
      <c r="AH49" s="138">
        <f t="shared" si="34"/>
        <v>0.79314241655923212</v>
      </c>
      <c r="AI49" s="138">
        <f t="shared" si="34"/>
        <v>1</v>
      </c>
      <c r="AJ49" s="138">
        <f t="shared" si="34"/>
        <v>0.86965880445599153</v>
      </c>
      <c r="AK49" s="139">
        <f>IF(AK28=0,"no data", SUM(AK28:AK34))</f>
        <v>26.768000000000001</v>
      </c>
      <c r="AL49" s="140">
        <f>IF(AL28=0,"no data", AVERAGE(AL28:AL34))</f>
        <v>143.07714285714286</v>
      </c>
      <c r="AM49" s="140">
        <f>AK49*AL49</f>
        <v>3829.8889600000002</v>
      </c>
      <c r="AN49" s="140">
        <f>IF(AN28=0,"no data", SUM(AN28:AN34))</f>
        <v>165.48634770000001</v>
      </c>
      <c r="AO49" s="140">
        <f>IF(AO28=0,"no data", AVERAGE(AO28:AO34))</f>
        <v>999.99405527123884</v>
      </c>
      <c r="AP49" s="140">
        <f>AN49*AO49</f>
        <v>165485.36392854925</v>
      </c>
      <c r="AQ49" s="144">
        <f>IF(AQ28=0,"no data", AVERAGE(AQ28:AQ34))</f>
        <v>8682.2797025435211</v>
      </c>
      <c r="AR49" s="135"/>
      <c r="AS49" s="136"/>
      <c r="BA49" s="113"/>
      <c r="BC49" s="114"/>
      <c r="BR49" s="5"/>
      <c r="BS49" s="5"/>
    </row>
    <row r="50" spans="2:71">
      <c r="B50" s="147"/>
      <c r="C50" s="148"/>
      <c r="D50" s="148"/>
      <c r="E50" s="148"/>
      <c r="F50" s="148"/>
      <c r="G50" s="149"/>
      <c r="H50" s="149"/>
      <c r="I50" s="149"/>
      <c r="J50" s="149"/>
      <c r="K50" s="150"/>
      <c r="L50" s="150"/>
      <c r="M50" s="150"/>
      <c r="N50" s="150"/>
      <c r="O50" s="151"/>
      <c r="P50" s="151"/>
      <c r="Q50" s="148"/>
      <c r="R50" s="148"/>
      <c r="S50" s="148"/>
      <c r="T50" s="148"/>
      <c r="U50" s="148"/>
      <c r="V50" s="148"/>
      <c r="W50" s="148"/>
      <c r="X50" s="148"/>
      <c r="Y50" s="148"/>
      <c r="Z50" s="148"/>
      <c r="AA50" s="148"/>
      <c r="AB50" s="148"/>
      <c r="AC50" s="151"/>
      <c r="AD50" s="151"/>
      <c r="AE50" s="148"/>
      <c r="AF50" s="151"/>
      <c r="AG50" s="151"/>
      <c r="AH50" s="148"/>
      <c r="AI50" s="148"/>
      <c r="AJ50" s="148"/>
      <c r="AK50" s="148"/>
      <c r="AL50" s="148"/>
      <c r="AM50" s="148"/>
      <c r="AQ50" s="126"/>
      <c r="AR50" s="126"/>
      <c r="AS50" s="126"/>
      <c r="AT50" s="126"/>
      <c r="BA50" s="113"/>
      <c r="BC50" s="114"/>
      <c r="BR50" s="5"/>
      <c r="BS50" s="5"/>
    </row>
    <row r="51" spans="2:71" ht="14.95" thickBot="1">
      <c r="B51" s="147"/>
      <c r="C51" s="148"/>
      <c r="D51" s="148"/>
      <c r="E51" s="148"/>
      <c r="F51" s="148"/>
      <c r="G51" s="149"/>
      <c r="H51" s="149"/>
      <c r="I51" s="149"/>
      <c r="J51" s="149"/>
      <c r="K51" s="150"/>
      <c r="L51" s="150"/>
      <c r="M51" s="150"/>
      <c r="N51" s="150"/>
      <c r="O51" s="151"/>
      <c r="P51" s="151"/>
      <c r="Q51" s="148"/>
      <c r="R51" s="148"/>
      <c r="S51" s="148"/>
      <c r="T51" s="148"/>
      <c r="U51" s="148"/>
      <c r="V51" s="148"/>
      <c r="W51" s="148"/>
      <c r="X51" s="148"/>
      <c r="Y51" s="148"/>
      <c r="Z51" s="148"/>
      <c r="AA51" s="148"/>
      <c r="AB51" s="148"/>
      <c r="AC51" s="151"/>
      <c r="AD51" s="151"/>
      <c r="AE51" s="148"/>
      <c r="AF51" s="151"/>
      <c r="AG51" s="151"/>
      <c r="AH51" s="148"/>
      <c r="AI51" s="148"/>
      <c r="AJ51" s="148"/>
      <c r="AK51" s="148"/>
      <c r="AL51" s="148"/>
      <c r="AM51" s="148"/>
      <c r="AQ51" s="126"/>
      <c r="AR51" s="126"/>
      <c r="AS51" s="126"/>
      <c r="AT51" s="126"/>
      <c r="BA51" s="113"/>
      <c r="BC51" s="114"/>
      <c r="BO51">
        <f>24*14</f>
        <v>336</v>
      </c>
      <c r="BR51" s="5"/>
      <c r="BS51" s="5"/>
    </row>
    <row r="52" spans="2:71" ht="16.3" thickTop="1">
      <c r="B52" s="152" t="s">
        <v>121</v>
      </c>
      <c r="C52" s="420" t="s">
        <v>122</v>
      </c>
      <c r="D52" s="421"/>
      <c r="E52" s="421"/>
      <c r="F52" s="421"/>
      <c r="G52" s="421"/>
      <c r="H52" s="421"/>
      <c r="I52" s="421"/>
      <c r="J52" s="421"/>
      <c r="K52" s="421"/>
      <c r="L52" s="421"/>
      <c r="M52" s="421"/>
      <c r="N52" s="421"/>
      <c r="O52" s="421"/>
      <c r="P52" s="421"/>
      <c r="Q52" s="421"/>
      <c r="R52" s="421"/>
      <c r="S52" s="421"/>
      <c r="T52" s="421"/>
      <c r="U52" s="421"/>
      <c r="V52" s="421"/>
      <c r="W52" s="421"/>
      <c r="X52" s="421"/>
      <c r="Y52" s="421"/>
      <c r="Z52" s="421"/>
      <c r="AA52" s="421"/>
      <c r="AB52" s="421"/>
      <c r="AC52" s="421"/>
      <c r="AD52" s="421"/>
      <c r="AE52" s="422"/>
      <c r="AF52" s="151"/>
      <c r="AG52" s="151"/>
      <c r="AH52" s="148"/>
      <c r="AI52" s="148"/>
      <c r="AJ52" s="148"/>
      <c r="AK52" s="148"/>
      <c r="AL52" s="148"/>
      <c r="AM52" s="148"/>
      <c r="AQ52" s="126"/>
      <c r="AR52" s="126"/>
      <c r="AS52" s="126"/>
      <c r="AT52" s="126"/>
      <c r="BA52" s="113"/>
      <c r="BO52">
        <f>20*21</f>
        <v>420</v>
      </c>
      <c r="BR52" s="5"/>
      <c r="BS52" s="5"/>
    </row>
    <row r="53" spans="2:71" ht="15.65">
      <c r="B53" s="153">
        <v>43709</v>
      </c>
      <c r="C53" s="403" t="s">
        <v>294</v>
      </c>
      <c r="D53" s="404"/>
      <c r="E53" s="404"/>
      <c r="F53" s="404"/>
      <c r="G53" s="404"/>
      <c r="H53" s="404"/>
      <c r="I53" s="404"/>
      <c r="J53" s="404"/>
      <c r="K53" s="404"/>
      <c r="L53" s="404"/>
      <c r="M53" s="404"/>
      <c r="N53" s="404"/>
      <c r="O53" s="404"/>
      <c r="P53" s="404"/>
      <c r="Q53" s="404"/>
      <c r="R53" s="404"/>
      <c r="S53" s="404"/>
      <c r="T53" s="404"/>
      <c r="U53" s="404"/>
      <c r="V53" s="404"/>
      <c r="W53" s="404"/>
      <c r="X53" s="404"/>
      <c r="Y53" s="404"/>
      <c r="Z53" s="404"/>
      <c r="AA53" s="404"/>
      <c r="AB53" s="404"/>
      <c r="AC53" s="404"/>
      <c r="AD53" s="404"/>
      <c r="AE53" s="405"/>
      <c r="AF53" s="151"/>
      <c r="AG53" s="151"/>
      <c r="AH53" s="148"/>
      <c r="AI53" s="148"/>
      <c r="AJ53" s="148"/>
      <c r="AK53" s="148"/>
      <c r="AL53" s="148"/>
      <c r="AM53" s="148"/>
      <c r="AQ53" s="126"/>
      <c r="AR53" s="126"/>
      <c r="AS53" s="126"/>
      <c r="AT53" s="126"/>
      <c r="BA53" s="113"/>
      <c r="BO53">
        <f>24*15</f>
        <v>360</v>
      </c>
      <c r="BR53" s="5"/>
      <c r="BS53" s="5"/>
    </row>
    <row r="54" spans="2:71" ht="15.65">
      <c r="B54" s="153">
        <v>43710</v>
      </c>
      <c r="C54" s="403" t="s">
        <v>295</v>
      </c>
      <c r="D54" s="404"/>
      <c r="E54" s="404"/>
      <c r="F54" s="404"/>
      <c r="G54" s="404"/>
      <c r="H54" s="404"/>
      <c r="I54" s="404"/>
      <c r="J54" s="404"/>
      <c r="K54" s="404"/>
      <c r="L54" s="404"/>
      <c r="M54" s="404"/>
      <c r="N54" s="404"/>
      <c r="O54" s="404"/>
      <c r="P54" s="404"/>
      <c r="Q54" s="404"/>
      <c r="R54" s="404"/>
      <c r="S54" s="404"/>
      <c r="T54" s="404"/>
      <c r="U54" s="404"/>
      <c r="V54" s="404"/>
      <c r="W54" s="404"/>
      <c r="X54" s="404"/>
      <c r="Y54" s="404"/>
      <c r="Z54" s="404"/>
      <c r="AA54" s="404"/>
      <c r="AB54" s="404"/>
      <c r="AC54" s="404"/>
      <c r="AD54" s="404"/>
      <c r="AE54" s="405"/>
      <c r="AF54" s="151"/>
      <c r="AG54" s="151"/>
      <c r="AH54" s="148"/>
      <c r="AI54" s="148"/>
      <c r="AJ54" s="148"/>
      <c r="AK54" s="148"/>
      <c r="AL54" s="148"/>
      <c r="AM54" s="148"/>
      <c r="AQ54" s="126"/>
      <c r="AR54" s="126"/>
      <c r="AS54" s="126"/>
      <c r="AT54" s="126"/>
      <c r="BA54" s="113"/>
      <c r="BO54">
        <f>SUM(BO51:BO53)</f>
        <v>1116</v>
      </c>
      <c r="BR54" s="5"/>
      <c r="BS54" s="5"/>
    </row>
    <row r="55" spans="2:71" ht="15.65">
      <c r="B55" s="153">
        <v>43711</v>
      </c>
      <c r="C55" s="403" t="s">
        <v>296</v>
      </c>
      <c r="D55" s="404"/>
      <c r="E55" s="404"/>
      <c r="F55" s="404"/>
      <c r="G55" s="404"/>
      <c r="H55" s="404"/>
      <c r="I55" s="404"/>
      <c r="J55" s="404"/>
      <c r="K55" s="404"/>
      <c r="L55" s="404"/>
      <c r="M55" s="404"/>
      <c r="N55" s="404"/>
      <c r="O55" s="404"/>
      <c r="P55" s="404"/>
      <c r="Q55" s="404"/>
      <c r="R55" s="404"/>
      <c r="S55" s="404"/>
      <c r="T55" s="404"/>
      <c r="U55" s="404"/>
      <c r="V55" s="404"/>
      <c r="W55" s="404"/>
      <c r="X55" s="404"/>
      <c r="Y55" s="404"/>
      <c r="Z55" s="404"/>
      <c r="AA55" s="404"/>
      <c r="AB55" s="404"/>
      <c r="AC55" s="404"/>
      <c r="AD55" s="404"/>
      <c r="AE55" s="405"/>
      <c r="AF55" s="151"/>
      <c r="AG55" s="151"/>
      <c r="AH55" s="148"/>
      <c r="AI55" s="148"/>
      <c r="AJ55" s="148"/>
      <c r="AK55" s="148"/>
      <c r="AL55" s="148"/>
      <c r="AM55" s="148"/>
      <c r="AQ55" s="126"/>
      <c r="AR55" s="126"/>
      <c r="AS55" s="126"/>
      <c r="AT55" s="126"/>
      <c r="BA55" s="113"/>
      <c r="BP55">
        <f>BO54/50</f>
        <v>22.32</v>
      </c>
      <c r="BR55" s="5"/>
      <c r="BS55" s="5"/>
    </row>
    <row r="56" spans="2:71" ht="15.65">
      <c r="B56" s="153">
        <v>43712</v>
      </c>
      <c r="C56" s="403" t="s">
        <v>248</v>
      </c>
      <c r="D56" s="404"/>
      <c r="E56" s="404"/>
      <c r="F56" s="404"/>
      <c r="G56" s="404"/>
      <c r="H56" s="404"/>
      <c r="I56" s="404"/>
      <c r="J56" s="404"/>
      <c r="K56" s="404"/>
      <c r="L56" s="404"/>
      <c r="M56" s="404"/>
      <c r="N56" s="404"/>
      <c r="O56" s="404"/>
      <c r="P56" s="404"/>
      <c r="Q56" s="404"/>
      <c r="R56" s="404"/>
      <c r="S56" s="404"/>
      <c r="T56" s="404"/>
      <c r="U56" s="404"/>
      <c r="V56" s="404"/>
      <c r="W56" s="404"/>
      <c r="X56" s="404"/>
      <c r="Y56" s="404"/>
      <c r="Z56" s="404"/>
      <c r="AA56" s="404"/>
      <c r="AB56" s="404"/>
      <c r="AC56" s="404"/>
      <c r="AD56" s="404"/>
      <c r="AE56" s="405"/>
      <c r="AF56" s="151"/>
      <c r="AG56" s="151"/>
      <c r="AH56" s="148"/>
      <c r="AI56" s="148"/>
      <c r="AJ56" s="148"/>
      <c r="AK56" s="148"/>
      <c r="AL56" s="148"/>
      <c r="AM56" s="148"/>
      <c r="AQ56" s="126"/>
      <c r="AR56" s="126"/>
      <c r="AS56" s="126"/>
      <c r="AT56" s="126"/>
      <c r="BA56" s="113"/>
      <c r="BR56" s="5"/>
      <c r="BS56" s="5"/>
    </row>
    <row r="57" spans="2:71" ht="15.65">
      <c r="B57" s="153">
        <v>43713</v>
      </c>
      <c r="C57" s="403" t="s">
        <v>248</v>
      </c>
      <c r="D57" s="404"/>
      <c r="E57" s="404"/>
      <c r="F57" s="404"/>
      <c r="G57" s="404"/>
      <c r="H57" s="404"/>
      <c r="I57" s="404"/>
      <c r="J57" s="404"/>
      <c r="K57" s="404"/>
      <c r="L57" s="404"/>
      <c r="M57" s="404"/>
      <c r="N57" s="404"/>
      <c r="O57" s="404"/>
      <c r="P57" s="404"/>
      <c r="Q57" s="404"/>
      <c r="R57" s="404"/>
      <c r="S57" s="404"/>
      <c r="T57" s="404"/>
      <c r="U57" s="404"/>
      <c r="V57" s="404"/>
      <c r="W57" s="404"/>
      <c r="X57" s="404"/>
      <c r="Y57" s="404"/>
      <c r="Z57" s="404"/>
      <c r="AA57" s="404"/>
      <c r="AB57" s="404"/>
      <c r="AC57" s="404"/>
      <c r="AD57" s="404"/>
      <c r="AE57" s="405"/>
      <c r="AF57" s="151"/>
      <c r="AG57" s="151"/>
      <c r="AH57" s="148"/>
      <c r="AI57" s="148"/>
      <c r="AJ57" s="148"/>
      <c r="AK57" s="148"/>
      <c r="AL57" s="148"/>
      <c r="AM57" s="148"/>
      <c r="AQ57" s="126"/>
      <c r="AR57" s="126"/>
      <c r="AS57" s="126"/>
      <c r="AT57" s="126"/>
      <c r="BA57" s="113"/>
      <c r="BR57" s="5"/>
      <c r="BS57" s="5"/>
    </row>
    <row r="58" spans="2:71" ht="15.65">
      <c r="B58" s="153">
        <v>43714</v>
      </c>
      <c r="C58" s="403" t="s">
        <v>297</v>
      </c>
      <c r="D58" s="404"/>
      <c r="E58" s="404"/>
      <c r="F58" s="404"/>
      <c r="G58" s="404"/>
      <c r="H58" s="404"/>
      <c r="I58" s="404"/>
      <c r="J58" s="404"/>
      <c r="K58" s="404"/>
      <c r="L58" s="404"/>
      <c r="M58" s="404"/>
      <c r="N58" s="404"/>
      <c r="O58" s="404"/>
      <c r="P58" s="404"/>
      <c r="Q58" s="404"/>
      <c r="R58" s="404"/>
      <c r="S58" s="404"/>
      <c r="T58" s="404"/>
      <c r="U58" s="404"/>
      <c r="V58" s="404"/>
      <c r="W58" s="404"/>
      <c r="X58" s="404"/>
      <c r="Y58" s="404"/>
      <c r="Z58" s="404"/>
      <c r="AA58" s="404"/>
      <c r="AB58" s="404"/>
      <c r="AC58" s="404"/>
      <c r="AD58" s="404"/>
      <c r="AE58" s="405"/>
      <c r="AF58" s="151"/>
      <c r="AG58" s="151"/>
      <c r="AH58" s="148"/>
      <c r="AI58" s="148"/>
      <c r="AJ58" s="148"/>
      <c r="AK58" s="148"/>
      <c r="AL58" s="148"/>
      <c r="AM58" s="148"/>
      <c r="AQ58" s="126"/>
      <c r="AR58" s="126"/>
      <c r="AS58" s="126"/>
      <c r="AT58" s="126"/>
      <c r="BA58" s="113"/>
      <c r="BR58" s="5"/>
      <c r="BS58" s="5"/>
    </row>
    <row r="59" spans="2:71" ht="15.65">
      <c r="B59" s="153">
        <v>43715</v>
      </c>
      <c r="C59" s="403" t="s">
        <v>248</v>
      </c>
      <c r="D59" s="404"/>
      <c r="E59" s="404"/>
      <c r="F59" s="404"/>
      <c r="G59" s="404"/>
      <c r="H59" s="404"/>
      <c r="I59" s="404"/>
      <c r="J59" s="404"/>
      <c r="K59" s="404"/>
      <c r="L59" s="404"/>
      <c r="M59" s="404"/>
      <c r="N59" s="404"/>
      <c r="O59" s="404"/>
      <c r="P59" s="404"/>
      <c r="Q59" s="404"/>
      <c r="R59" s="404"/>
      <c r="S59" s="404"/>
      <c r="T59" s="404"/>
      <c r="U59" s="404"/>
      <c r="V59" s="404"/>
      <c r="W59" s="404"/>
      <c r="X59" s="404"/>
      <c r="Y59" s="404"/>
      <c r="Z59" s="404"/>
      <c r="AA59" s="404"/>
      <c r="AB59" s="404"/>
      <c r="AC59" s="404"/>
      <c r="AD59" s="404"/>
      <c r="AE59" s="405"/>
      <c r="AF59" s="151"/>
      <c r="AG59" s="151"/>
      <c r="AH59" s="148"/>
      <c r="AI59" s="148"/>
      <c r="AJ59" s="148"/>
      <c r="AK59" s="148"/>
      <c r="AL59" s="148"/>
      <c r="AM59" s="148"/>
      <c r="AQ59" s="126"/>
      <c r="AR59" s="126"/>
      <c r="AS59" s="126"/>
      <c r="AT59" s="126"/>
      <c r="BA59" s="113"/>
      <c r="BR59" s="5"/>
      <c r="BS59" s="5"/>
    </row>
    <row r="60" spans="2:71" ht="15.65">
      <c r="B60" s="153">
        <v>43716</v>
      </c>
      <c r="C60" s="403" t="s">
        <v>298</v>
      </c>
      <c r="D60" s="404"/>
      <c r="E60" s="404"/>
      <c r="F60" s="404"/>
      <c r="G60" s="404"/>
      <c r="H60" s="404"/>
      <c r="I60" s="404"/>
      <c r="J60" s="404"/>
      <c r="K60" s="404"/>
      <c r="L60" s="404"/>
      <c r="M60" s="404"/>
      <c r="N60" s="404"/>
      <c r="O60" s="404"/>
      <c r="P60" s="404"/>
      <c r="Q60" s="404"/>
      <c r="R60" s="404"/>
      <c r="S60" s="404"/>
      <c r="T60" s="404"/>
      <c r="U60" s="404"/>
      <c r="V60" s="404"/>
      <c r="W60" s="404"/>
      <c r="X60" s="404"/>
      <c r="Y60" s="404"/>
      <c r="Z60" s="404"/>
      <c r="AA60" s="404"/>
      <c r="AB60" s="404"/>
      <c r="AC60" s="404"/>
      <c r="AD60" s="404"/>
      <c r="AE60" s="405"/>
      <c r="AF60" s="151"/>
      <c r="AG60" s="151"/>
      <c r="AH60" s="148"/>
      <c r="AI60" s="148"/>
      <c r="AJ60" s="148"/>
      <c r="AK60" s="148"/>
      <c r="AL60" s="148"/>
      <c r="AM60" s="148"/>
      <c r="AQ60" s="126"/>
      <c r="AR60" s="126"/>
      <c r="AS60" s="126"/>
      <c r="AT60" s="126"/>
      <c r="BA60" s="113"/>
      <c r="BR60" s="5"/>
      <c r="BS60" s="5"/>
    </row>
    <row r="61" spans="2:71" ht="15.65">
      <c r="B61" s="153">
        <v>43717</v>
      </c>
      <c r="C61" s="403" t="s">
        <v>248</v>
      </c>
      <c r="D61" s="404"/>
      <c r="E61" s="404"/>
      <c r="F61" s="404"/>
      <c r="G61" s="404"/>
      <c r="H61" s="404"/>
      <c r="I61" s="404"/>
      <c r="J61" s="404"/>
      <c r="K61" s="404"/>
      <c r="L61" s="404"/>
      <c r="M61" s="404"/>
      <c r="N61" s="404"/>
      <c r="O61" s="404"/>
      <c r="P61" s="404"/>
      <c r="Q61" s="404"/>
      <c r="R61" s="404"/>
      <c r="S61" s="404"/>
      <c r="T61" s="404"/>
      <c r="U61" s="404"/>
      <c r="V61" s="404"/>
      <c r="W61" s="404"/>
      <c r="X61" s="404"/>
      <c r="Y61" s="404"/>
      <c r="Z61" s="404"/>
      <c r="AA61" s="404"/>
      <c r="AB61" s="404"/>
      <c r="AC61" s="404"/>
      <c r="AD61" s="404"/>
      <c r="AE61" s="405"/>
      <c r="AF61" s="151"/>
      <c r="AG61" s="151"/>
      <c r="AH61" s="148"/>
      <c r="AI61" s="148"/>
      <c r="AJ61" s="148"/>
      <c r="AK61" s="148"/>
      <c r="AL61" s="148"/>
      <c r="AM61" s="148"/>
      <c r="AQ61" s="126"/>
      <c r="AR61" s="126"/>
      <c r="AS61" s="126"/>
      <c r="AT61" s="126"/>
      <c r="BA61" s="113"/>
      <c r="BR61" s="5"/>
      <c r="BS61" s="5"/>
    </row>
    <row r="62" spans="2:71" ht="15.65">
      <c r="B62" s="153">
        <v>43718</v>
      </c>
      <c r="C62" s="403" t="s">
        <v>299</v>
      </c>
      <c r="D62" s="404"/>
      <c r="E62" s="404"/>
      <c r="F62" s="404"/>
      <c r="G62" s="404"/>
      <c r="H62" s="404"/>
      <c r="I62" s="404"/>
      <c r="J62" s="404"/>
      <c r="K62" s="404"/>
      <c r="L62" s="404"/>
      <c r="M62" s="404"/>
      <c r="N62" s="404"/>
      <c r="O62" s="404"/>
      <c r="P62" s="404"/>
      <c r="Q62" s="404"/>
      <c r="R62" s="404"/>
      <c r="S62" s="404"/>
      <c r="T62" s="404"/>
      <c r="U62" s="404"/>
      <c r="V62" s="404"/>
      <c r="W62" s="404"/>
      <c r="X62" s="404"/>
      <c r="Y62" s="404"/>
      <c r="Z62" s="404"/>
      <c r="AA62" s="404"/>
      <c r="AB62" s="404"/>
      <c r="AC62" s="404"/>
      <c r="AD62" s="404"/>
      <c r="AE62" s="405"/>
      <c r="AF62" s="151"/>
      <c r="AG62" s="151"/>
      <c r="AH62" s="148"/>
      <c r="AI62" s="148"/>
      <c r="AJ62" s="148"/>
      <c r="AK62" s="148"/>
      <c r="AL62" s="148"/>
      <c r="AM62" s="148"/>
      <c r="AQ62" s="126"/>
      <c r="AR62" s="126"/>
      <c r="AS62" s="126"/>
      <c r="AT62" s="126"/>
      <c r="BA62" s="113"/>
      <c r="BR62" s="5"/>
      <c r="BS62" s="5"/>
    </row>
    <row r="63" spans="2:71" ht="15.65">
      <c r="B63" s="153">
        <v>43719</v>
      </c>
      <c r="C63" s="403" t="s">
        <v>299</v>
      </c>
      <c r="D63" s="404"/>
      <c r="E63" s="404"/>
      <c r="F63" s="404"/>
      <c r="G63" s="404"/>
      <c r="H63" s="404"/>
      <c r="I63" s="404"/>
      <c r="J63" s="404"/>
      <c r="K63" s="404"/>
      <c r="L63" s="404"/>
      <c r="M63" s="404"/>
      <c r="N63" s="404"/>
      <c r="O63" s="404"/>
      <c r="P63" s="404"/>
      <c r="Q63" s="404"/>
      <c r="R63" s="404"/>
      <c r="S63" s="404"/>
      <c r="T63" s="404"/>
      <c r="U63" s="404"/>
      <c r="V63" s="404"/>
      <c r="W63" s="404"/>
      <c r="X63" s="404"/>
      <c r="Y63" s="404"/>
      <c r="Z63" s="404"/>
      <c r="AA63" s="404"/>
      <c r="AB63" s="404"/>
      <c r="AC63" s="404"/>
      <c r="AD63" s="404"/>
      <c r="AE63" s="405"/>
      <c r="AF63" s="151"/>
      <c r="AG63" s="151"/>
      <c r="AH63" s="148"/>
      <c r="AI63" s="148"/>
      <c r="AJ63" s="148"/>
      <c r="AK63" s="148"/>
      <c r="AL63" s="148"/>
      <c r="AM63" s="148"/>
      <c r="AQ63" s="126"/>
      <c r="AR63" s="126"/>
      <c r="AS63" s="126"/>
      <c r="AT63" s="126"/>
      <c r="BA63" s="113"/>
      <c r="BR63" s="5"/>
      <c r="BS63" s="5"/>
    </row>
    <row r="64" spans="2:71" ht="15.65">
      <c r="B64" s="153">
        <v>43720</v>
      </c>
      <c r="C64" s="403" t="s">
        <v>300</v>
      </c>
      <c r="D64" s="404"/>
      <c r="E64" s="404"/>
      <c r="F64" s="404"/>
      <c r="G64" s="404"/>
      <c r="H64" s="404"/>
      <c r="I64" s="404"/>
      <c r="J64" s="404"/>
      <c r="K64" s="404"/>
      <c r="L64" s="404"/>
      <c r="M64" s="404"/>
      <c r="N64" s="404"/>
      <c r="O64" s="404"/>
      <c r="P64" s="404"/>
      <c r="Q64" s="404"/>
      <c r="R64" s="404"/>
      <c r="S64" s="404"/>
      <c r="T64" s="404"/>
      <c r="U64" s="404"/>
      <c r="V64" s="404"/>
      <c r="W64" s="404"/>
      <c r="X64" s="404"/>
      <c r="Y64" s="404"/>
      <c r="Z64" s="404"/>
      <c r="AA64" s="404"/>
      <c r="AB64" s="404"/>
      <c r="AC64" s="404"/>
      <c r="AD64" s="404"/>
      <c r="AE64" s="405"/>
      <c r="AF64" s="151"/>
      <c r="AG64" s="151"/>
      <c r="AH64" s="148"/>
      <c r="AI64" s="148"/>
      <c r="AJ64" s="148"/>
      <c r="AK64" s="148"/>
      <c r="AL64" s="148"/>
      <c r="AM64" s="148"/>
      <c r="AQ64" s="126"/>
      <c r="AR64" s="126"/>
      <c r="AS64" s="126"/>
      <c r="AT64" s="126"/>
      <c r="BA64" s="113"/>
      <c r="BR64" s="5"/>
      <c r="BS64" s="5"/>
    </row>
    <row r="65" spans="2:71" ht="15.65">
      <c r="B65" s="153">
        <v>43721</v>
      </c>
      <c r="C65" s="403" t="s">
        <v>241</v>
      </c>
      <c r="D65" s="404"/>
      <c r="E65" s="404"/>
      <c r="F65" s="404"/>
      <c r="G65" s="404"/>
      <c r="H65" s="404"/>
      <c r="I65" s="404"/>
      <c r="J65" s="404"/>
      <c r="K65" s="404"/>
      <c r="L65" s="404"/>
      <c r="M65" s="404"/>
      <c r="N65" s="404"/>
      <c r="O65" s="404"/>
      <c r="P65" s="404"/>
      <c r="Q65" s="404"/>
      <c r="R65" s="404"/>
      <c r="S65" s="404"/>
      <c r="T65" s="404"/>
      <c r="U65" s="404"/>
      <c r="V65" s="404"/>
      <c r="W65" s="404"/>
      <c r="X65" s="404"/>
      <c r="Y65" s="404"/>
      <c r="Z65" s="404"/>
      <c r="AA65" s="404"/>
      <c r="AB65" s="404"/>
      <c r="AC65" s="404"/>
      <c r="AD65" s="404"/>
      <c r="AE65" s="405"/>
      <c r="AF65" s="151"/>
      <c r="AG65" s="151"/>
      <c r="AH65" s="148"/>
      <c r="AI65" s="148"/>
      <c r="AJ65" s="148"/>
      <c r="AK65" s="148"/>
      <c r="AL65" s="148"/>
      <c r="AM65" s="148"/>
      <c r="AQ65" s="126"/>
      <c r="AR65" s="126"/>
      <c r="AS65" s="126"/>
      <c r="AT65" s="126"/>
      <c r="BA65" s="113"/>
      <c r="BR65" s="5"/>
      <c r="BS65" s="5"/>
    </row>
    <row r="66" spans="2:71" ht="15.65">
      <c r="B66" s="153">
        <v>43722</v>
      </c>
      <c r="C66" s="403" t="s">
        <v>259</v>
      </c>
      <c r="D66" s="404"/>
      <c r="E66" s="404"/>
      <c r="F66" s="404"/>
      <c r="G66" s="404"/>
      <c r="H66" s="404"/>
      <c r="I66" s="404"/>
      <c r="J66" s="404"/>
      <c r="K66" s="404"/>
      <c r="L66" s="404"/>
      <c r="M66" s="404"/>
      <c r="N66" s="404"/>
      <c r="O66" s="404"/>
      <c r="P66" s="404"/>
      <c r="Q66" s="404"/>
      <c r="R66" s="404"/>
      <c r="S66" s="404"/>
      <c r="T66" s="404"/>
      <c r="U66" s="404"/>
      <c r="V66" s="404"/>
      <c r="W66" s="404"/>
      <c r="X66" s="404"/>
      <c r="Y66" s="404"/>
      <c r="Z66" s="404"/>
      <c r="AA66" s="404"/>
      <c r="AB66" s="404"/>
      <c r="AC66" s="404"/>
      <c r="AD66" s="404"/>
      <c r="AE66" s="405"/>
      <c r="AF66" s="151"/>
      <c r="AG66" s="151"/>
      <c r="AH66" s="148"/>
      <c r="AI66" s="148"/>
      <c r="AJ66" s="148"/>
      <c r="AK66" s="148"/>
      <c r="AL66" s="148"/>
      <c r="AM66" s="148"/>
      <c r="AQ66" s="126"/>
      <c r="AR66" s="126"/>
      <c r="AS66" s="126"/>
      <c r="AT66" s="126"/>
      <c r="BA66" s="113"/>
      <c r="BR66" s="5"/>
      <c r="BS66" s="5"/>
    </row>
    <row r="67" spans="2:71" ht="15.65">
      <c r="B67" s="153">
        <v>43723</v>
      </c>
      <c r="C67" s="403" t="s">
        <v>241</v>
      </c>
      <c r="D67" s="404"/>
      <c r="E67" s="404"/>
      <c r="F67" s="404"/>
      <c r="G67" s="404"/>
      <c r="H67" s="404"/>
      <c r="I67" s="404"/>
      <c r="J67" s="404"/>
      <c r="K67" s="404"/>
      <c r="L67" s="404"/>
      <c r="M67" s="404"/>
      <c r="N67" s="404"/>
      <c r="O67" s="404"/>
      <c r="P67" s="404"/>
      <c r="Q67" s="404"/>
      <c r="R67" s="404"/>
      <c r="S67" s="404"/>
      <c r="T67" s="404"/>
      <c r="U67" s="404"/>
      <c r="V67" s="404"/>
      <c r="W67" s="404"/>
      <c r="X67" s="404"/>
      <c r="Y67" s="404"/>
      <c r="Z67" s="404"/>
      <c r="AA67" s="404"/>
      <c r="AB67" s="404"/>
      <c r="AC67" s="404"/>
      <c r="AD67" s="404"/>
      <c r="AE67" s="405"/>
      <c r="AF67" s="151"/>
      <c r="AG67" s="151"/>
      <c r="AH67" s="148"/>
      <c r="AI67" s="148"/>
      <c r="AJ67" s="148"/>
      <c r="AK67" s="148"/>
      <c r="AL67" s="148"/>
      <c r="AM67" s="148"/>
      <c r="AQ67" s="126"/>
      <c r="AR67" s="126"/>
      <c r="AS67" s="126"/>
      <c r="AT67" s="126"/>
      <c r="BA67" s="113"/>
      <c r="BR67" s="5"/>
      <c r="BS67" s="5"/>
    </row>
    <row r="68" spans="2:71" ht="15.65">
      <c r="B68" s="153">
        <v>43724</v>
      </c>
      <c r="C68" s="403" t="s">
        <v>259</v>
      </c>
      <c r="D68" s="404"/>
      <c r="E68" s="404"/>
      <c r="F68" s="404"/>
      <c r="G68" s="404"/>
      <c r="H68" s="404"/>
      <c r="I68" s="404"/>
      <c r="J68" s="404"/>
      <c r="K68" s="404"/>
      <c r="L68" s="404"/>
      <c r="M68" s="404"/>
      <c r="N68" s="404"/>
      <c r="O68" s="404"/>
      <c r="P68" s="404"/>
      <c r="Q68" s="404"/>
      <c r="R68" s="404"/>
      <c r="S68" s="404"/>
      <c r="T68" s="404"/>
      <c r="U68" s="404"/>
      <c r="V68" s="404"/>
      <c r="W68" s="404"/>
      <c r="X68" s="404"/>
      <c r="Y68" s="404"/>
      <c r="Z68" s="404"/>
      <c r="AA68" s="404"/>
      <c r="AB68" s="404"/>
      <c r="AC68" s="404"/>
      <c r="AD68" s="404"/>
      <c r="AE68" s="405"/>
      <c r="AF68" s="151"/>
      <c r="AG68" s="151"/>
      <c r="AH68" s="148"/>
      <c r="AI68" s="148"/>
      <c r="AJ68" s="148"/>
      <c r="AK68" s="148"/>
      <c r="AL68" s="148"/>
      <c r="AM68" s="148"/>
      <c r="AQ68" s="126"/>
      <c r="AR68" s="126"/>
      <c r="AS68" s="126"/>
      <c r="AT68" s="126"/>
      <c r="BA68" s="113"/>
      <c r="BR68" s="5"/>
      <c r="BS68" s="5"/>
    </row>
    <row r="69" spans="2:71" ht="15.65">
      <c r="B69" s="153">
        <v>43725</v>
      </c>
      <c r="C69" s="403" t="s">
        <v>259</v>
      </c>
      <c r="D69" s="404"/>
      <c r="E69" s="404"/>
      <c r="F69" s="404"/>
      <c r="G69" s="404"/>
      <c r="H69" s="404"/>
      <c r="I69" s="404"/>
      <c r="J69" s="404"/>
      <c r="K69" s="404"/>
      <c r="L69" s="404"/>
      <c r="M69" s="404"/>
      <c r="N69" s="404"/>
      <c r="O69" s="404"/>
      <c r="P69" s="404"/>
      <c r="Q69" s="404"/>
      <c r="R69" s="404"/>
      <c r="S69" s="404"/>
      <c r="T69" s="404"/>
      <c r="U69" s="404"/>
      <c r="V69" s="404"/>
      <c r="W69" s="404"/>
      <c r="X69" s="404"/>
      <c r="Y69" s="404"/>
      <c r="Z69" s="404"/>
      <c r="AA69" s="404"/>
      <c r="AB69" s="404"/>
      <c r="AC69" s="404"/>
      <c r="AD69" s="404"/>
      <c r="AE69" s="405"/>
      <c r="AF69" s="151"/>
      <c r="AG69" s="151"/>
      <c r="AH69" s="148"/>
      <c r="AI69" s="148"/>
      <c r="AJ69" s="148"/>
      <c r="AK69" s="148"/>
      <c r="AL69" s="148"/>
      <c r="AM69" s="148"/>
      <c r="AQ69" s="126"/>
      <c r="AR69" s="126"/>
      <c r="AS69" s="126"/>
      <c r="AT69" s="126"/>
      <c r="BA69" s="113"/>
      <c r="BR69" s="5"/>
      <c r="BS69" s="5"/>
    </row>
    <row r="70" spans="2:71" ht="15.65">
      <c r="B70" s="153">
        <v>43726</v>
      </c>
      <c r="C70" s="403" t="s">
        <v>284</v>
      </c>
      <c r="D70" s="404"/>
      <c r="E70" s="404"/>
      <c r="F70" s="404"/>
      <c r="G70" s="404"/>
      <c r="H70" s="404"/>
      <c r="I70" s="404"/>
      <c r="J70" s="404"/>
      <c r="K70" s="404"/>
      <c r="L70" s="404"/>
      <c r="M70" s="404"/>
      <c r="N70" s="404"/>
      <c r="O70" s="404"/>
      <c r="P70" s="404"/>
      <c r="Q70" s="404"/>
      <c r="R70" s="404"/>
      <c r="S70" s="404"/>
      <c r="T70" s="404"/>
      <c r="U70" s="404"/>
      <c r="V70" s="404"/>
      <c r="W70" s="404"/>
      <c r="X70" s="404"/>
      <c r="Y70" s="404"/>
      <c r="Z70" s="404"/>
      <c r="AA70" s="404"/>
      <c r="AB70" s="404"/>
      <c r="AC70" s="404"/>
      <c r="AD70" s="404"/>
      <c r="AE70" s="405"/>
      <c r="AF70" s="151"/>
      <c r="AG70" s="151"/>
      <c r="AH70" s="148"/>
      <c r="AI70" s="148"/>
      <c r="AJ70" s="148"/>
      <c r="AK70" s="148"/>
      <c r="AL70" s="148"/>
      <c r="AM70" s="148"/>
      <c r="AQ70" s="126"/>
      <c r="AR70" s="126"/>
      <c r="AS70" s="126"/>
      <c r="AT70" s="126"/>
      <c r="BA70" s="113"/>
      <c r="BR70" s="5"/>
      <c r="BS70" s="5"/>
    </row>
    <row r="71" spans="2:71" ht="15.65">
      <c r="B71" s="153">
        <v>43727</v>
      </c>
      <c r="C71" s="403" t="s">
        <v>259</v>
      </c>
      <c r="D71" s="404"/>
      <c r="E71" s="404"/>
      <c r="F71" s="404"/>
      <c r="G71" s="404"/>
      <c r="H71" s="404"/>
      <c r="I71" s="404"/>
      <c r="J71" s="404"/>
      <c r="K71" s="404"/>
      <c r="L71" s="404"/>
      <c r="M71" s="404"/>
      <c r="N71" s="404"/>
      <c r="O71" s="404"/>
      <c r="P71" s="404"/>
      <c r="Q71" s="404"/>
      <c r="R71" s="404"/>
      <c r="S71" s="404"/>
      <c r="T71" s="404"/>
      <c r="U71" s="404"/>
      <c r="V71" s="404"/>
      <c r="W71" s="404"/>
      <c r="X71" s="404"/>
      <c r="Y71" s="404"/>
      <c r="Z71" s="404"/>
      <c r="AA71" s="404"/>
      <c r="AB71" s="404"/>
      <c r="AC71" s="404"/>
      <c r="AD71" s="404"/>
      <c r="AE71" s="405"/>
      <c r="AF71" s="151"/>
      <c r="AG71" s="151"/>
      <c r="AH71" s="148"/>
      <c r="AI71" s="148"/>
      <c r="AJ71" s="148"/>
      <c r="AK71" s="148"/>
      <c r="AL71" s="148"/>
      <c r="AM71" s="148"/>
      <c r="AQ71" s="126"/>
      <c r="AR71" s="126"/>
      <c r="AS71" s="126"/>
      <c r="AT71" s="126"/>
      <c r="BA71" s="113"/>
      <c r="BR71" s="5"/>
      <c r="BS71" s="5"/>
    </row>
    <row r="72" spans="2:71" ht="15.65">
      <c r="B72" s="153">
        <v>43728</v>
      </c>
      <c r="C72" s="403" t="s">
        <v>302</v>
      </c>
      <c r="D72" s="404"/>
      <c r="E72" s="404"/>
      <c r="F72" s="404"/>
      <c r="G72" s="404"/>
      <c r="H72" s="404"/>
      <c r="I72" s="404"/>
      <c r="J72" s="404"/>
      <c r="K72" s="404"/>
      <c r="L72" s="404"/>
      <c r="M72" s="404"/>
      <c r="N72" s="404"/>
      <c r="O72" s="404"/>
      <c r="P72" s="404"/>
      <c r="Q72" s="404"/>
      <c r="R72" s="404"/>
      <c r="S72" s="404"/>
      <c r="T72" s="404"/>
      <c r="U72" s="404"/>
      <c r="V72" s="404"/>
      <c r="W72" s="404"/>
      <c r="X72" s="404"/>
      <c r="Y72" s="404"/>
      <c r="Z72" s="404"/>
      <c r="AA72" s="404"/>
      <c r="AB72" s="404"/>
      <c r="AC72" s="404"/>
      <c r="AD72" s="404"/>
      <c r="AE72" s="405"/>
      <c r="AF72" s="151"/>
      <c r="AG72" s="151"/>
      <c r="AH72" s="148"/>
      <c r="AI72" s="148"/>
      <c r="AJ72" s="148"/>
      <c r="AK72" s="148"/>
      <c r="AL72" s="148"/>
      <c r="AM72" s="148"/>
      <c r="AQ72" s="126"/>
      <c r="AR72" s="126"/>
      <c r="AS72" s="126"/>
      <c r="AT72" s="126"/>
      <c r="BA72" s="113"/>
      <c r="BR72" s="5"/>
      <c r="BS72" s="5"/>
    </row>
    <row r="73" spans="2:71" ht="15.65">
      <c r="B73" s="153">
        <v>43729</v>
      </c>
      <c r="C73" s="403" t="s">
        <v>301</v>
      </c>
      <c r="D73" s="404"/>
      <c r="E73" s="404"/>
      <c r="F73" s="404"/>
      <c r="G73" s="404"/>
      <c r="H73" s="404"/>
      <c r="I73" s="404"/>
      <c r="J73" s="404"/>
      <c r="K73" s="404"/>
      <c r="L73" s="404"/>
      <c r="M73" s="404"/>
      <c r="N73" s="404"/>
      <c r="O73" s="404"/>
      <c r="P73" s="404"/>
      <c r="Q73" s="404"/>
      <c r="R73" s="404"/>
      <c r="S73" s="404"/>
      <c r="T73" s="404"/>
      <c r="U73" s="404"/>
      <c r="V73" s="404"/>
      <c r="W73" s="404"/>
      <c r="X73" s="404"/>
      <c r="Y73" s="404"/>
      <c r="Z73" s="404"/>
      <c r="AA73" s="404"/>
      <c r="AB73" s="404"/>
      <c r="AC73" s="404"/>
      <c r="AD73" s="404"/>
      <c r="AE73" s="405"/>
      <c r="AF73" s="151"/>
      <c r="AG73" s="151"/>
      <c r="AH73" s="148"/>
      <c r="AI73" s="148"/>
      <c r="AJ73" s="148"/>
      <c r="AK73" s="148"/>
      <c r="AL73" s="148"/>
      <c r="AM73" s="148"/>
      <c r="AQ73" s="126"/>
      <c r="AR73" s="126"/>
      <c r="AS73" s="126"/>
      <c r="AT73" s="126"/>
      <c r="BA73" s="113"/>
      <c r="BR73" s="5"/>
      <c r="BS73" s="5"/>
    </row>
    <row r="74" spans="2:71" ht="15.65">
      <c r="B74" s="153">
        <v>43730</v>
      </c>
      <c r="C74" s="403" t="s">
        <v>303</v>
      </c>
      <c r="D74" s="404"/>
      <c r="E74" s="404"/>
      <c r="F74" s="404"/>
      <c r="G74" s="404"/>
      <c r="H74" s="404"/>
      <c r="I74" s="404"/>
      <c r="J74" s="404"/>
      <c r="K74" s="404"/>
      <c r="L74" s="404"/>
      <c r="M74" s="404"/>
      <c r="N74" s="404"/>
      <c r="O74" s="404"/>
      <c r="P74" s="404"/>
      <c r="Q74" s="404"/>
      <c r="R74" s="404"/>
      <c r="S74" s="404"/>
      <c r="T74" s="404"/>
      <c r="U74" s="404"/>
      <c r="V74" s="404"/>
      <c r="W74" s="404"/>
      <c r="X74" s="404"/>
      <c r="Y74" s="404"/>
      <c r="Z74" s="404"/>
      <c r="AA74" s="404"/>
      <c r="AB74" s="404"/>
      <c r="AC74" s="404"/>
      <c r="AD74" s="404"/>
      <c r="AE74" s="405"/>
      <c r="AF74" s="151"/>
      <c r="AG74" s="151"/>
      <c r="AH74" s="148"/>
      <c r="AI74" s="148"/>
      <c r="AJ74" s="148"/>
      <c r="AK74" s="148"/>
      <c r="AL74" s="148"/>
      <c r="AM74" s="148"/>
      <c r="AQ74" s="126"/>
      <c r="AR74" s="126"/>
      <c r="AS74" s="126"/>
      <c r="AT74" s="126"/>
      <c r="BA74" s="113"/>
      <c r="BR74" s="5"/>
      <c r="BS74" s="5"/>
    </row>
    <row r="75" spans="2:71" ht="15.65">
      <c r="B75" s="153">
        <v>43731</v>
      </c>
      <c r="C75" s="403" t="s">
        <v>304</v>
      </c>
      <c r="D75" s="404"/>
      <c r="E75" s="404"/>
      <c r="F75" s="404"/>
      <c r="G75" s="404"/>
      <c r="H75" s="404"/>
      <c r="I75" s="404"/>
      <c r="J75" s="404"/>
      <c r="K75" s="404"/>
      <c r="L75" s="404"/>
      <c r="M75" s="404"/>
      <c r="N75" s="404"/>
      <c r="O75" s="404"/>
      <c r="P75" s="404"/>
      <c r="Q75" s="404"/>
      <c r="R75" s="404"/>
      <c r="S75" s="404"/>
      <c r="T75" s="404"/>
      <c r="U75" s="404"/>
      <c r="V75" s="404"/>
      <c r="W75" s="404"/>
      <c r="X75" s="404"/>
      <c r="Y75" s="404"/>
      <c r="Z75" s="404"/>
      <c r="AA75" s="404"/>
      <c r="AB75" s="404"/>
      <c r="AC75" s="404"/>
      <c r="AD75" s="404"/>
      <c r="AE75" s="405"/>
      <c r="AF75" s="151"/>
      <c r="AG75" s="151"/>
      <c r="AH75" s="148"/>
      <c r="AI75" s="148"/>
      <c r="AJ75" s="148"/>
      <c r="AK75" s="148"/>
      <c r="AL75" s="148"/>
      <c r="AM75" s="148"/>
      <c r="AQ75" s="126"/>
      <c r="AR75" s="126"/>
      <c r="AS75" s="126"/>
      <c r="AT75" s="126"/>
      <c r="BA75" s="113"/>
      <c r="BR75" s="5"/>
      <c r="BS75" s="5"/>
    </row>
    <row r="76" spans="2:71" ht="15.65">
      <c r="B76" s="153">
        <v>43732</v>
      </c>
      <c r="C76" s="403" t="s">
        <v>305</v>
      </c>
      <c r="D76" s="404"/>
      <c r="E76" s="404"/>
      <c r="F76" s="404"/>
      <c r="G76" s="404"/>
      <c r="H76" s="404"/>
      <c r="I76" s="404"/>
      <c r="J76" s="404"/>
      <c r="K76" s="404"/>
      <c r="L76" s="404"/>
      <c r="M76" s="404"/>
      <c r="N76" s="404"/>
      <c r="O76" s="404"/>
      <c r="P76" s="404"/>
      <c r="Q76" s="404"/>
      <c r="R76" s="404"/>
      <c r="S76" s="404"/>
      <c r="T76" s="404"/>
      <c r="U76" s="404"/>
      <c r="V76" s="404"/>
      <c r="W76" s="404"/>
      <c r="X76" s="404"/>
      <c r="Y76" s="404"/>
      <c r="Z76" s="404"/>
      <c r="AA76" s="404"/>
      <c r="AB76" s="404"/>
      <c r="AC76" s="404"/>
      <c r="AD76" s="404"/>
      <c r="AE76" s="405"/>
      <c r="AF76" s="151"/>
      <c r="AG76" s="151"/>
      <c r="AH76" s="148"/>
      <c r="AI76" s="148"/>
      <c r="AJ76" s="148"/>
      <c r="AK76" s="148"/>
      <c r="AL76" s="148"/>
      <c r="AM76" s="148"/>
      <c r="AQ76" s="126"/>
      <c r="AR76" s="126"/>
      <c r="AS76" s="126"/>
      <c r="AT76" s="126"/>
      <c r="BA76" s="113"/>
      <c r="BR76" s="5"/>
      <c r="BS76" s="5"/>
    </row>
    <row r="77" spans="2:71" ht="15.65">
      <c r="B77" s="153">
        <v>43733</v>
      </c>
      <c r="C77" s="403" t="s">
        <v>306</v>
      </c>
      <c r="D77" s="404"/>
      <c r="E77" s="404"/>
      <c r="F77" s="404"/>
      <c r="G77" s="404"/>
      <c r="H77" s="404"/>
      <c r="I77" s="404"/>
      <c r="J77" s="404"/>
      <c r="K77" s="404"/>
      <c r="L77" s="404"/>
      <c r="M77" s="404"/>
      <c r="N77" s="404"/>
      <c r="O77" s="404"/>
      <c r="P77" s="404"/>
      <c r="Q77" s="404"/>
      <c r="R77" s="404"/>
      <c r="S77" s="404"/>
      <c r="T77" s="404"/>
      <c r="U77" s="404"/>
      <c r="V77" s="404"/>
      <c r="W77" s="404"/>
      <c r="X77" s="404"/>
      <c r="Y77" s="404"/>
      <c r="Z77" s="404"/>
      <c r="AA77" s="404"/>
      <c r="AB77" s="404"/>
      <c r="AC77" s="404"/>
      <c r="AD77" s="404"/>
      <c r="AE77" s="405"/>
      <c r="AF77" s="151"/>
      <c r="AG77" s="151"/>
      <c r="AH77" s="148"/>
      <c r="AI77" s="148"/>
      <c r="AJ77" s="148"/>
      <c r="AK77" s="148"/>
      <c r="AL77" s="148"/>
      <c r="AM77" s="148"/>
      <c r="AQ77" s="126"/>
      <c r="AR77" s="126"/>
      <c r="AS77" s="126"/>
      <c r="AT77" s="126"/>
      <c r="BA77" s="113"/>
      <c r="BR77" s="5"/>
      <c r="BS77" s="5"/>
    </row>
    <row r="78" spans="2:71" ht="15.65">
      <c r="B78" s="153">
        <v>43734</v>
      </c>
      <c r="C78" s="403" t="s">
        <v>307</v>
      </c>
      <c r="D78" s="404"/>
      <c r="E78" s="404"/>
      <c r="F78" s="404"/>
      <c r="G78" s="404"/>
      <c r="H78" s="404"/>
      <c r="I78" s="404"/>
      <c r="J78" s="404"/>
      <c r="K78" s="404"/>
      <c r="L78" s="404"/>
      <c r="M78" s="404"/>
      <c r="N78" s="404"/>
      <c r="O78" s="404"/>
      <c r="P78" s="404"/>
      <c r="Q78" s="404"/>
      <c r="R78" s="404"/>
      <c r="S78" s="404"/>
      <c r="T78" s="404"/>
      <c r="U78" s="404"/>
      <c r="V78" s="404"/>
      <c r="W78" s="404"/>
      <c r="X78" s="404"/>
      <c r="Y78" s="404"/>
      <c r="Z78" s="404"/>
      <c r="AA78" s="404"/>
      <c r="AB78" s="404"/>
      <c r="AC78" s="404"/>
      <c r="AD78" s="404"/>
      <c r="AE78" s="405"/>
      <c r="AF78" s="151"/>
      <c r="AG78" s="151"/>
      <c r="AH78" s="148"/>
      <c r="AI78" s="148"/>
      <c r="AJ78" s="148"/>
      <c r="AK78" s="148"/>
      <c r="AL78" s="148"/>
      <c r="AM78" s="148"/>
      <c r="AQ78" s="126"/>
      <c r="AR78" s="126"/>
      <c r="AS78" s="126"/>
      <c r="AT78" s="126"/>
      <c r="BA78" s="113"/>
      <c r="BR78" s="5"/>
      <c r="BS78" s="5"/>
    </row>
    <row r="79" spans="2:71" ht="15.65">
      <c r="B79" s="153">
        <v>43735</v>
      </c>
      <c r="C79" s="403" t="s">
        <v>308</v>
      </c>
      <c r="D79" s="404"/>
      <c r="E79" s="404"/>
      <c r="F79" s="404"/>
      <c r="G79" s="404"/>
      <c r="H79" s="404"/>
      <c r="I79" s="404"/>
      <c r="J79" s="404"/>
      <c r="K79" s="404"/>
      <c r="L79" s="404"/>
      <c r="M79" s="404"/>
      <c r="N79" s="404"/>
      <c r="O79" s="404"/>
      <c r="P79" s="404"/>
      <c r="Q79" s="404"/>
      <c r="R79" s="404"/>
      <c r="S79" s="404"/>
      <c r="T79" s="404"/>
      <c r="U79" s="404"/>
      <c r="V79" s="404"/>
      <c r="W79" s="404"/>
      <c r="X79" s="404"/>
      <c r="Y79" s="404"/>
      <c r="Z79" s="404"/>
      <c r="AA79" s="404"/>
      <c r="AB79" s="404"/>
      <c r="AC79" s="404"/>
      <c r="AD79" s="404"/>
      <c r="AE79" s="405"/>
      <c r="AF79" s="151"/>
      <c r="AG79" s="151"/>
      <c r="AH79" s="148"/>
      <c r="AI79" s="148"/>
      <c r="AJ79" s="148"/>
      <c r="AK79" s="148"/>
      <c r="AL79" s="148"/>
      <c r="AM79" s="148"/>
      <c r="AQ79" s="126"/>
      <c r="AR79" s="126"/>
      <c r="AS79" s="126"/>
      <c r="AT79" s="126"/>
      <c r="BA79" s="113"/>
      <c r="BR79" s="5"/>
      <c r="BS79" s="5"/>
    </row>
    <row r="80" spans="2:71" ht="15.65">
      <c r="B80" s="153">
        <v>43736</v>
      </c>
      <c r="C80" s="403" t="s">
        <v>309</v>
      </c>
      <c r="D80" s="404"/>
      <c r="E80" s="404"/>
      <c r="F80" s="404"/>
      <c r="G80" s="404"/>
      <c r="H80" s="404"/>
      <c r="I80" s="404"/>
      <c r="J80" s="404"/>
      <c r="K80" s="404"/>
      <c r="L80" s="404"/>
      <c r="M80" s="404"/>
      <c r="N80" s="404"/>
      <c r="O80" s="404"/>
      <c r="P80" s="404"/>
      <c r="Q80" s="404"/>
      <c r="R80" s="404"/>
      <c r="S80" s="404"/>
      <c r="T80" s="404"/>
      <c r="U80" s="404"/>
      <c r="V80" s="404"/>
      <c r="W80" s="404"/>
      <c r="X80" s="404"/>
      <c r="Y80" s="404"/>
      <c r="Z80" s="404"/>
      <c r="AA80" s="404"/>
      <c r="AB80" s="404"/>
      <c r="AC80" s="404"/>
      <c r="AD80" s="404"/>
      <c r="AE80" s="405"/>
      <c r="AF80" s="151"/>
      <c r="AG80" s="151"/>
      <c r="AH80" s="148"/>
      <c r="AI80" s="148"/>
      <c r="AJ80" s="148"/>
      <c r="AK80" s="148"/>
      <c r="AL80" s="148"/>
      <c r="AM80" s="148"/>
      <c r="AQ80" s="126"/>
      <c r="AR80" s="126"/>
      <c r="AS80" s="126"/>
      <c r="AT80" s="126"/>
      <c r="BA80" s="113"/>
      <c r="BR80" s="5"/>
      <c r="BS80" s="5"/>
    </row>
    <row r="81" spans="2:71" ht="15.65">
      <c r="B81" s="153">
        <v>43737</v>
      </c>
      <c r="C81" s="403" t="s">
        <v>310</v>
      </c>
      <c r="D81" s="404"/>
      <c r="E81" s="404"/>
      <c r="F81" s="404"/>
      <c r="G81" s="404"/>
      <c r="H81" s="404"/>
      <c r="I81" s="404"/>
      <c r="J81" s="404"/>
      <c r="K81" s="404"/>
      <c r="L81" s="404"/>
      <c r="M81" s="404"/>
      <c r="N81" s="404"/>
      <c r="O81" s="404"/>
      <c r="P81" s="404"/>
      <c r="Q81" s="404"/>
      <c r="R81" s="404"/>
      <c r="S81" s="404"/>
      <c r="T81" s="404"/>
      <c r="U81" s="404"/>
      <c r="V81" s="404"/>
      <c r="W81" s="404"/>
      <c r="X81" s="404"/>
      <c r="Y81" s="404"/>
      <c r="Z81" s="404"/>
      <c r="AA81" s="404"/>
      <c r="AB81" s="404"/>
      <c r="AC81" s="404"/>
      <c r="AD81" s="404"/>
      <c r="AE81" s="405"/>
      <c r="AF81" s="151"/>
      <c r="AG81" s="151"/>
      <c r="AH81" s="148"/>
      <c r="AI81" s="148"/>
      <c r="AJ81" s="148"/>
      <c r="AK81" s="148"/>
      <c r="AL81" s="148"/>
      <c r="AM81" s="148"/>
      <c r="AQ81" s="126"/>
      <c r="AR81" s="126"/>
      <c r="AS81" s="126"/>
      <c r="AT81" s="126"/>
      <c r="BA81" s="113"/>
      <c r="BR81" s="5"/>
      <c r="BS81" s="5"/>
    </row>
    <row r="82" spans="2:71" ht="15.65">
      <c r="B82" s="153">
        <v>43738</v>
      </c>
      <c r="C82" s="403" t="s">
        <v>311</v>
      </c>
      <c r="D82" s="404"/>
      <c r="E82" s="404"/>
      <c r="F82" s="404"/>
      <c r="G82" s="404"/>
      <c r="H82" s="404"/>
      <c r="I82" s="404"/>
      <c r="J82" s="404"/>
      <c r="K82" s="404"/>
      <c r="L82" s="404"/>
      <c r="M82" s="404"/>
      <c r="N82" s="404"/>
      <c r="O82" s="404"/>
      <c r="P82" s="404"/>
      <c r="Q82" s="404"/>
      <c r="R82" s="404"/>
      <c r="S82" s="404"/>
      <c r="T82" s="404"/>
      <c r="U82" s="404"/>
      <c r="V82" s="404"/>
      <c r="W82" s="404"/>
      <c r="X82" s="404"/>
      <c r="Y82" s="404"/>
      <c r="Z82" s="404"/>
      <c r="AA82" s="404"/>
      <c r="AB82" s="404"/>
      <c r="AC82" s="404"/>
      <c r="AD82" s="404"/>
      <c r="AE82" s="405"/>
      <c r="AF82" s="151"/>
      <c r="AG82" s="151"/>
      <c r="AH82" s="148"/>
      <c r="AI82" s="148"/>
      <c r="AJ82" s="148"/>
      <c r="AK82" s="148"/>
      <c r="AL82" s="148"/>
      <c r="AM82" s="148"/>
      <c r="AQ82" s="126"/>
      <c r="AR82" s="126"/>
      <c r="AS82" s="126"/>
      <c r="AT82" s="126"/>
      <c r="BA82" s="113"/>
      <c r="BR82" s="5"/>
      <c r="BS82" s="5"/>
    </row>
    <row r="97" spans="14:21">
      <c r="N97">
        <f>4/60</f>
        <v>6.6666666666666666E-2</v>
      </c>
      <c r="S97">
        <f>49/60</f>
        <v>0.81666666666666665</v>
      </c>
      <c r="U97">
        <f>18/60</f>
        <v>0.3</v>
      </c>
    </row>
    <row r="99" spans="14:21">
      <c r="N99">
        <f>49/60</f>
        <v>0.81666666666666665</v>
      </c>
      <c r="S99">
        <f>32/60</f>
        <v>0.53333333333333333</v>
      </c>
    </row>
    <row r="101" spans="14:21">
      <c r="S101">
        <f>17/60</f>
        <v>0.28333333333333333</v>
      </c>
    </row>
    <row r="102" spans="14:21">
      <c r="N102">
        <f>15/60</f>
        <v>0.25</v>
      </c>
    </row>
    <row r="103" spans="14:21">
      <c r="S103">
        <f>11/60</f>
        <v>0.18333333333333332</v>
      </c>
    </row>
    <row r="105" spans="14:21">
      <c r="N105">
        <f>56/60</f>
        <v>0.93333333333333335</v>
      </c>
    </row>
  </sheetData>
  <mergeCells count="110">
    <mergeCell ref="B1:Y1"/>
    <mergeCell ref="B2:AG2"/>
    <mergeCell ref="B3:B5"/>
    <mergeCell ref="C3:C5"/>
    <mergeCell ref="D3:D5"/>
    <mergeCell ref="E3:E5"/>
    <mergeCell ref="F3:G4"/>
    <mergeCell ref="H3:K3"/>
    <mergeCell ref="L3:O3"/>
    <mergeCell ref="P3:Q4"/>
    <mergeCell ref="AH3:AH5"/>
    <mergeCell ref="AI3:AI5"/>
    <mergeCell ref="X3:X5"/>
    <mergeCell ref="Y3:Y5"/>
    <mergeCell ref="Z3:Z5"/>
    <mergeCell ref="AA3:AA5"/>
    <mergeCell ref="AB3:AB5"/>
    <mergeCell ref="AC3:AC5"/>
    <mergeCell ref="R3:R5"/>
    <mergeCell ref="S3:S5"/>
    <mergeCell ref="T3:T5"/>
    <mergeCell ref="U3:U5"/>
    <mergeCell ref="V3:V5"/>
    <mergeCell ref="W3:W5"/>
    <mergeCell ref="BS3:BS5"/>
    <mergeCell ref="BT3:BT5"/>
    <mergeCell ref="H4:I4"/>
    <mergeCell ref="J4:K4"/>
    <mergeCell ref="L4:M4"/>
    <mergeCell ref="N4:O4"/>
    <mergeCell ref="BH4:BH5"/>
    <mergeCell ref="BD3:BD5"/>
    <mergeCell ref="BE3:BE5"/>
    <mergeCell ref="BF3:BF5"/>
    <mergeCell ref="BG3:BG5"/>
    <mergeCell ref="BK3:BL3"/>
    <mergeCell ref="BN3:BN5"/>
    <mergeCell ref="BI4:BI5"/>
    <mergeCell ref="BJ4:BJ5"/>
    <mergeCell ref="BK4:BK5"/>
    <mergeCell ref="BL4:BL5"/>
    <mergeCell ref="AW3:AW5"/>
    <mergeCell ref="AX3:AX5"/>
    <mergeCell ref="AY3:AY5"/>
    <mergeCell ref="AZ3:AZ5"/>
    <mergeCell ref="BB3:BB5"/>
    <mergeCell ref="BC3:BC5"/>
    <mergeCell ref="AP3:AP5"/>
    <mergeCell ref="BM4:BM5"/>
    <mergeCell ref="BQ4:BQ5"/>
    <mergeCell ref="A6:A12"/>
    <mergeCell ref="A13:A19"/>
    <mergeCell ref="A20:A26"/>
    <mergeCell ref="A27:A33"/>
    <mergeCell ref="BO3:BO5"/>
    <mergeCell ref="BP3:BP5"/>
    <mergeCell ref="BR3:BR5"/>
    <mergeCell ref="AQ3:AQ5"/>
    <mergeCell ref="AR3:AR5"/>
    <mergeCell ref="AT3:AT5"/>
    <mergeCell ref="AU3:AU5"/>
    <mergeCell ref="AV3:AV5"/>
    <mergeCell ref="AJ3:AJ5"/>
    <mergeCell ref="AK3:AK5"/>
    <mergeCell ref="AL3:AL5"/>
    <mergeCell ref="AM3:AM5"/>
    <mergeCell ref="AN3:AN5"/>
    <mergeCell ref="AO3:AO5"/>
    <mergeCell ref="AD3:AD5"/>
    <mergeCell ref="AE3:AE5"/>
    <mergeCell ref="AF3:AF5"/>
    <mergeCell ref="AG3:AG5"/>
    <mergeCell ref="P44:Q44"/>
    <mergeCell ref="C52:AE52"/>
    <mergeCell ref="C53:AE53"/>
    <mergeCell ref="C54:AE54"/>
    <mergeCell ref="C55:AE55"/>
    <mergeCell ref="C56:AE56"/>
    <mergeCell ref="A34:A40"/>
    <mergeCell ref="F44:G44"/>
    <mergeCell ref="H44:I44"/>
    <mergeCell ref="J44:K44"/>
    <mergeCell ref="L44:M44"/>
    <mergeCell ref="N44:O44"/>
    <mergeCell ref="C63:AE63"/>
    <mergeCell ref="C64:AE64"/>
    <mergeCell ref="C65:AE65"/>
    <mergeCell ref="C66:AE66"/>
    <mergeCell ref="C67:AE67"/>
    <mergeCell ref="C68:AE68"/>
    <mergeCell ref="C57:AE57"/>
    <mergeCell ref="C58:AE58"/>
    <mergeCell ref="C59:AE59"/>
    <mergeCell ref="C60:AE60"/>
    <mergeCell ref="C61:AE61"/>
    <mergeCell ref="C62:AE62"/>
    <mergeCell ref="C81:AE81"/>
    <mergeCell ref="C82:AE82"/>
    <mergeCell ref="C75:AE75"/>
    <mergeCell ref="C76:AE76"/>
    <mergeCell ref="C77:AE77"/>
    <mergeCell ref="C78:AE78"/>
    <mergeCell ref="C79:AE79"/>
    <mergeCell ref="C80:AE80"/>
    <mergeCell ref="C69:AE69"/>
    <mergeCell ref="C70:AE70"/>
    <mergeCell ref="C71:AE71"/>
    <mergeCell ref="C72:AE72"/>
    <mergeCell ref="C73:AE73"/>
    <mergeCell ref="C74:AE74"/>
  </mergeCells>
  <phoneticPr fontId="0" type="noConversion"/>
  <conditionalFormatting sqref="R13:T15 R16">
    <cfRule type="cellIs" dxfId="3" priority="1" stopIfTrue="1" operator="greaterThan">
      <formula>3768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April</vt:lpstr>
      <vt:lpstr>May</vt:lpstr>
      <vt:lpstr>June</vt:lpstr>
      <vt:lpstr>July</vt:lpstr>
      <vt:lpstr>Aug</vt:lpstr>
      <vt:lpstr>Sep</vt:lpstr>
      <vt:lpstr>Oct</vt:lpstr>
      <vt:lpstr>Nov</vt:lpstr>
      <vt:lpstr>Dec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ops.e</dc:creator>
  <cp:lastModifiedBy>ops.e</cp:lastModifiedBy>
  <dcterms:created xsi:type="dcterms:W3CDTF">2017-08-11T08:57:03Z</dcterms:created>
  <dcterms:modified xsi:type="dcterms:W3CDTF">2020-08-11T09:45:46Z</dcterms:modified>
</cp:coreProperties>
</file>